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comments1.xml" ContentType="application/vnd.openxmlformats-officedocument.spreadsheetml.comments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comments2.xml" ContentType="application/vnd.openxmlformats-officedocument.spreadsheetml.comments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413"/>
  <workbookPr codeName="Questa_cartella_di_lavoro" defaultThemeVersion="166925"/>
  <mc:AlternateContent xmlns:mc="http://schemas.openxmlformats.org/markup-compatibility/2006">
    <mc:Choice Requires="x15">
      <x15ac:absPath xmlns:x15ac="http://schemas.microsoft.com/office/spreadsheetml/2010/11/ac" url="/Users/macbookpro/Desktop/studio/Uni/hotel/Federico Colantoni CDV PB FC/aggiornamento sito/"/>
    </mc:Choice>
  </mc:AlternateContent>
  <xr:revisionPtr revIDLastSave="0" documentId="13_ncr:1_{6105CA46-C1E9-6640-9FD7-D94CF564E477}" xr6:coauthVersionLast="45" xr6:coauthVersionMax="45" xr10:uidLastSave="{00000000-0000-0000-0000-000000000000}"/>
  <bookViews>
    <workbookView xWindow="4520" yWindow="460" windowWidth="29040" windowHeight="17640" tabRatio="902" xr2:uid="{00000000-000D-0000-FFFF-FFFF00000000}"/>
  </bookViews>
  <sheets>
    <sheet name="Disclaimer" sheetId="186" r:id="rId1"/>
    <sheet name="5.1" sheetId="9" r:id="rId2"/>
    <sheet name="5.2" sheetId="10" r:id="rId3"/>
    <sheet name="5.3" sheetId="11" r:id="rId4"/>
    <sheet name="5.4" sheetId="23" r:id="rId5"/>
    <sheet name="5.5" sheetId="24" r:id="rId6"/>
    <sheet name="5.6" sheetId="25" r:id="rId7"/>
    <sheet name="6.1" sheetId="30" r:id="rId8"/>
    <sheet name="6.2" sheetId="31" r:id="rId9"/>
    <sheet name="6.7" sheetId="36" r:id="rId10"/>
    <sheet name="6.8" sheetId="98" r:id="rId11"/>
    <sheet name="6.9" sheetId="37" r:id="rId12"/>
    <sheet name="6.10" sheetId="38" r:id="rId13"/>
    <sheet name="6.11" sheetId="39" r:id="rId14"/>
    <sheet name="6.12" sheetId="40" r:id="rId15"/>
    <sheet name="6.13" sheetId="41" r:id="rId16"/>
    <sheet name="6.14" sheetId="42" r:id="rId17"/>
    <sheet name="6.15" sheetId="43" r:id="rId18"/>
    <sheet name="6.16" sheetId="44" r:id="rId19"/>
    <sheet name="6.17" sheetId="45" r:id="rId20"/>
    <sheet name="7.1" sheetId="76" r:id="rId21"/>
    <sheet name="HotInv7.2_7.10" sheetId="77" r:id="rId22"/>
    <sheet name="7.2" sheetId="79" r:id="rId23"/>
    <sheet name="7.3" sheetId="80" r:id="rId24"/>
    <sheet name="7.4" sheetId="81" r:id="rId25"/>
    <sheet name="7.5" sheetId="82" r:id="rId26"/>
    <sheet name="7.6" sheetId="83" r:id="rId27"/>
    <sheet name="7.7" sheetId="84" r:id="rId28"/>
    <sheet name="7.8" sheetId="85" r:id="rId29"/>
    <sheet name="7.9" sheetId="86" r:id="rId30"/>
    <sheet name="7.10" sheetId="87" r:id="rId31"/>
    <sheet name="8.14" sheetId="71" r:id="rId32"/>
    <sheet name="8.15" sheetId="72" r:id="rId33"/>
    <sheet name="8.16" sheetId="73" r:id="rId34"/>
    <sheet name="8.31" sheetId="141" r:id="rId35"/>
    <sheet name="8.32" sheetId="140" r:id="rId36"/>
    <sheet name="8.33" sheetId="144" r:id="rId37"/>
    <sheet name="8.40" sheetId="164" r:id="rId38"/>
    <sheet name="8.41" sheetId="165" r:id="rId39"/>
    <sheet name="8.42" sheetId="166" r:id="rId40"/>
    <sheet name="8.43" sheetId="167" r:id="rId41"/>
    <sheet name="8.44" sheetId="168" r:id="rId42"/>
    <sheet name="HotInv8.56_8.65" sheetId="147" r:id="rId43"/>
    <sheet name="8.56" sheetId="149" r:id="rId44"/>
    <sheet name="8.57" sheetId="150" r:id="rId45"/>
    <sheet name="8.58" sheetId="151" r:id="rId46"/>
    <sheet name="8.59" sheetId="152" r:id="rId47"/>
    <sheet name="8.60" sheetId="153" r:id="rId48"/>
    <sheet name="8.61" sheetId="154" r:id="rId49"/>
    <sheet name="8.62" sheetId="156" r:id="rId50"/>
    <sheet name="8.63" sheetId="155" r:id="rId51"/>
    <sheet name="8.64" sheetId="157" r:id="rId52"/>
    <sheet name="8.65" sheetId="148" r:id="rId53"/>
    <sheet name="6.A SVF" sheetId="173" r:id="rId54"/>
    <sheet name="5.A.1" sheetId="12" r:id="rId55"/>
    <sheet name="5.A.2" sheetId="13" r:id="rId56"/>
    <sheet name="5.A.3" sheetId="14" r:id="rId57"/>
    <sheet name="5.A.4" sheetId="15" r:id="rId58"/>
    <sheet name="5.A.5" sheetId="16" r:id="rId59"/>
    <sheet name="5.A.6" sheetId="17" r:id="rId60"/>
    <sheet name="5.A.7" sheetId="18" r:id="rId61"/>
    <sheet name="5.A.8" sheetId="19" r:id="rId62"/>
    <sheet name="5.A.9" sheetId="20" r:id="rId63"/>
    <sheet name="5.A.10" sheetId="21" r:id="rId64"/>
    <sheet name="5.A.11" sheetId="22" r:id="rId65"/>
    <sheet name="TR Rooms - schedule 1" sheetId="88" r:id="rId66"/>
    <sheet name="TR Food&amp;Beverage - schedule 2" sheetId="89" r:id="rId67"/>
    <sheet name="TR Oth Op Dept - schedule 3" sheetId="90" r:id="rId68"/>
    <sheet name="TR Rent OtherInco - schedule 4 " sheetId="91" r:id="rId69"/>
    <sheet name="TR A&amp;G - schedule 5" sheetId="92" r:id="rId70"/>
    <sheet name="TR S&amp;M - schedule 6" sheetId="93" r:id="rId71"/>
    <sheet name="TR PropOp Maint - schedule 7" sheetId="94" r:id="rId72"/>
    <sheet name="TR Utilities - schedule 8" sheetId="95" r:id="rId73"/>
    <sheet name="TR Mngmt Fee - schedule 9" sheetId="96" r:id="rId74"/>
    <sheet name="TR RentPropTaxIns - schedule 10" sheetId="97" r:id="rId75"/>
    <sheet name="6.A.2" sheetId="174" r:id="rId76"/>
    <sheet name="6.A.3" sheetId="175" r:id="rId77"/>
    <sheet name="6.A.4" sheetId="176" r:id="rId78"/>
    <sheet name="6.C.1" sheetId="177" r:id="rId79"/>
    <sheet name="6.C.2" sheetId="178" r:id="rId80"/>
    <sheet name="6.C.3" sheetId="179" r:id="rId81"/>
    <sheet name="6.D.2." sheetId="180" r:id="rId82"/>
    <sheet name="7.A.1" sheetId="181" r:id="rId83"/>
    <sheet name="8.A.1" sheetId="118" r:id="rId84"/>
    <sheet name="8.A.2" sheetId="117" r:id="rId85"/>
    <sheet name="8.A.3" sheetId="116" r:id="rId86"/>
    <sheet name="8.A.4" sheetId="115" r:id="rId87"/>
    <sheet name="8.A.5" sheetId="123" r:id="rId88"/>
    <sheet name="8.A.6" sheetId="122" r:id="rId89"/>
    <sheet name="8.A.7" sheetId="121" r:id="rId90"/>
    <sheet name="8.A.8" sheetId="120" r:id="rId91"/>
    <sheet name="8.A.9" sheetId="119" r:id="rId92"/>
    <sheet name="8.A.10" sheetId="114" r:id="rId93"/>
    <sheet name="8.A.11" sheetId="182" r:id="rId94"/>
    <sheet name="8.A.12" sheetId="183" r:id="rId95"/>
    <sheet name="8.A.13" sheetId="184" r:id="rId96"/>
    <sheet name="8.A.14" sheetId="185" r:id="rId97"/>
    <sheet name="Finanziamento" sheetId="169" r:id="rId98"/>
  </sheets>
  <externalReferences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</externalReferences>
  <definedNames>
    <definedName name="______key2" hidden="1">#N/A</definedName>
    <definedName name="_____key2" hidden="1">#N/A</definedName>
    <definedName name="____key2" hidden="1">#N/A</definedName>
    <definedName name="___key2" hidden="1">#N/A</definedName>
    <definedName name="__123Graph_A" localSheetId="0" hidden="1">'[1]partec97-98'!$A$9:$A$9</definedName>
    <definedName name="__123Graph_A" hidden="1">'[2]partec97-98'!$A$9:$A$9</definedName>
    <definedName name="__123Graph_B" localSheetId="0" hidden="1">'[1]partec97-98'!$B$9:$B$9</definedName>
    <definedName name="__123Graph_B" hidden="1">'[2]partec97-98'!$B$9:$B$9</definedName>
    <definedName name="__123Graph_C" localSheetId="0" hidden="1">'[1]partec97-98'!$C$9:$C$9</definedName>
    <definedName name="__123Graph_C" hidden="1">'[2]partec97-98'!$C$9:$C$9</definedName>
    <definedName name="__123Graph_D" localSheetId="0" hidden="1">'[1]partec97-98'!$D$9:$D$9</definedName>
    <definedName name="__123Graph_D" hidden="1">'[2]partec97-98'!$D$9:$D$9</definedName>
    <definedName name="__123Graph_E" localSheetId="0" hidden="1">'[1]partec97-98'!$E$9:$E$9</definedName>
    <definedName name="__123Graph_E" hidden="1">'[2]partec97-98'!$E$9:$E$9</definedName>
    <definedName name="__123Graph_F" localSheetId="0" hidden="1">'[1]partec97-98'!$F$9:$F$9</definedName>
    <definedName name="__123Graph_F" hidden="1">'[2]partec97-98'!$F$9:$F$9</definedName>
    <definedName name="__123Graph_X" hidden="1">#N/A</definedName>
    <definedName name="__key2" localSheetId="30" hidden="1">'[3]partec97-98'!#REF!</definedName>
    <definedName name="__key2" localSheetId="22" hidden="1">'[3]partec97-98'!#REF!</definedName>
    <definedName name="__key2" localSheetId="23" hidden="1">'[3]partec97-98'!#REF!</definedName>
    <definedName name="__key2" localSheetId="24" hidden="1">'[3]partec97-98'!#REF!</definedName>
    <definedName name="__key2" localSheetId="25" hidden="1">'[3]partec97-98'!#REF!</definedName>
    <definedName name="__key2" localSheetId="26" hidden="1">'[3]partec97-98'!#REF!</definedName>
    <definedName name="__key2" localSheetId="27" hidden="1">'[3]partec97-98'!#REF!</definedName>
    <definedName name="__key2" localSheetId="28" hidden="1">'[3]partec97-98'!#REF!</definedName>
    <definedName name="__key2" localSheetId="29" hidden="1">'[3]partec97-98'!#REF!</definedName>
    <definedName name="__key2" localSheetId="43" hidden="1">'[3]partec97-98'!#REF!</definedName>
    <definedName name="__key2" localSheetId="44" hidden="1">'[3]partec97-98'!#REF!</definedName>
    <definedName name="__key2" localSheetId="45" hidden="1">'[3]partec97-98'!#REF!</definedName>
    <definedName name="__key2" localSheetId="46" hidden="1">'[3]partec97-98'!#REF!</definedName>
    <definedName name="__key2" localSheetId="47" hidden="1">'[3]partec97-98'!#REF!</definedName>
    <definedName name="__key2" localSheetId="48" hidden="1">'[3]partec97-98'!#REF!</definedName>
    <definedName name="__key2" localSheetId="49" hidden="1">'[3]partec97-98'!#REF!</definedName>
    <definedName name="__key2" localSheetId="50" hidden="1">'[3]partec97-98'!#REF!</definedName>
    <definedName name="__key2" localSheetId="51" hidden="1">'[3]partec97-98'!#REF!</definedName>
    <definedName name="__key2" localSheetId="0" hidden="1">'[4]partec97-98'!#REF!</definedName>
    <definedName name="__key2" localSheetId="21" hidden="1">'[3]partec97-98'!#REF!</definedName>
    <definedName name="__key2" hidden="1">'[3]partec97-98'!#REF!</definedName>
    <definedName name="_1__123Graph_ACHART_1" localSheetId="0" hidden="1">'[5]Annual CF'!$G$64:$U$64</definedName>
    <definedName name="_1__123Graph_ACHART_1" hidden="1">'[6]Annual CF'!$G$64:$U$64</definedName>
    <definedName name="_1__123Graph_ACHART_8" localSheetId="30" hidden="1">'[7]Deal CF'!#REF!</definedName>
    <definedName name="_1__123Graph_ACHART_8" localSheetId="22" hidden="1">'[7]Deal CF'!#REF!</definedName>
    <definedName name="_1__123Graph_ACHART_8" localSheetId="23" hidden="1">'[7]Deal CF'!#REF!</definedName>
    <definedName name="_1__123Graph_ACHART_8" localSheetId="24" hidden="1">'[7]Deal CF'!#REF!</definedName>
    <definedName name="_1__123Graph_ACHART_8" localSheetId="25" hidden="1">'[7]Deal CF'!#REF!</definedName>
    <definedName name="_1__123Graph_ACHART_8" localSheetId="26" hidden="1">'[7]Deal CF'!#REF!</definedName>
    <definedName name="_1__123Graph_ACHART_8" localSheetId="27" hidden="1">'[7]Deal CF'!#REF!</definedName>
    <definedName name="_1__123Graph_ACHART_8" localSheetId="28" hidden="1">'[7]Deal CF'!#REF!</definedName>
    <definedName name="_1__123Graph_ACHART_8" localSheetId="29" hidden="1">'[7]Deal CF'!#REF!</definedName>
    <definedName name="_1__123Graph_ACHART_8" localSheetId="43" hidden="1">'[7]Deal CF'!#REF!</definedName>
    <definedName name="_1__123Graph_ACHART_8" localSheetId="44" hidden="1">'[7]Deal CF'!#REF!</definedName>
    <definedName name="_1__123Graph_ACHART_8" localSheetId="45" hidden="1">'[7]Deal CF'!#REF!</definedName>
    <definedName name="_1__123Graph_ACHART_8" localSheetId="46" hidden="1">'[7]Deal CF'!#REF!</definedName>
    <definedName name="_1__123Graph_ACHART_8" localSheetId="47" hidden="1">'[7]Deal CF'!#REF!</definedName>
    <definedName name="_1__123Graph_ACHART_8" localSheetId="48" hidden="1">'[7]Deal CF'!#REF!</definedName>
    <definedName name="_1__123Graph_ACHART_8" localSheetId="49" hidden="1">'[7]Deal CF'!#REF!</definedName>
    <definedName name="_1__123Graph_ACHART_8" localSheetId="50" hidden="1">'[7]Deal CF'!#REF!</definedName>
    <definedName name="_1__123Graph_ACHART_8" localSheetId="51" hidden="1">'[7]Deal CF'!#REF!</definedName>
    <definedName name="_1__123Graph_ACHART_8" localSheetId="0" hidden="1">'[8]Deal CF'!#REF!</definedName>
    <definedName name="_1__123Graph_ACHART_8" localSheetId="21" hidden="1">'[7]Deal CF'!#REF!</definedName>
    <definedName name="_1__123Graph_ACHART_8" hidden="1">'[7]Deal CF'!#REF!</definedName>
    <definedName name="_10__123Graph_BCHART_4" localSheetId="0" hidden="1">'[9]Lease Flows'!$G$33:$AH$33</definedName>
    <definedName name="_10__123Graph_BCHART_4" hidden="1">'[10]Lease Flows'!$G$33:$AH$33</definedName>
    <definedName name="_10__123Graph_BCHART_6" localSheetId="0" hidden="1">'[5]Lease Flows'!$F$69:$AH$69</definedName>
    <definedName name="_10__123Graph_BCHART_6" hidden="1">'[6]Lease Flows'!$F$69:$AH$69</definedName>
    <definedName name="_11__123Graph_BCHART_6" localSheetId="0" hidden="1">'[9]Lease Flows'!$F$69:$AH$69</definedName>
    <definedName name="_11__123Graph_BCHART_6" hidden="1">'[10]Lease Flows'!$F$69:$AH$69</definedName>
    <definedName name="_11__123Graph_BCHART_7" localSheetId="0" hidden="1">'[11]Deal CF'!$H$230:$AE$230</definedName>
    <definedName name="_11__123Graph_BCHART_7" hidden="1">'[12]Deal CF'!$H$230:$AE$230</definedName>
    <definedName name="_12__123Graph_BCHART_7" localSheetId="0" hidden="1">'[13]Deal CF'!$H$230:$AE$230</definedName>
    <definedName name="_12__123Graph_BCHART_7" hidden="1">'[14]Deal CF'!$H$230:$AE$230</definedName>
    <definedName name="_12__123Graph_BCHART_8" localSheetId="0" hidden="1">'[11]Deal CF'!$H$160:$AE$160</definedName>
    <definedName name="_12__123Graph_BCHART_8" hidden="1">'[12]Deal CF'!$H$160:$AE$160</definedName>
    <definedName name="_13__123Graph_BCHART_8" localSheetId="0" hidden="1">'[13]Deal CF'!$H$160:$AE$160</definedName>
    <definedName name="_13__123Graph_BCHART_8" hidden="1">'[14]Deal CF'!$H$160:$AE$160</definedName>
    <definedName name="_13__123Graph_CCHART_4" localSheetId="0" hidden="1">'[5]Lease Flows'!$G$34:$AH$34</definedName>
    <definedName name="_13__123Graph_CCHART_4" hidden="1">'[6]Lease Flows'!$G$34:$AH$34</definedName>
    <definedName name="_14__123Graph_CCHART_4" localSheetId="0" hidden="1">'[9]Lease Flows'!$G$34:$AH$34</definedName>
    <definedName name="_14__123Graph_CCHART_4" hidden="1">'[10]Lease Flows'!$G$34:$AH$34</definedName>
    <definedName name="_14__123Graph_CCHART_6" localSheetId="0" hidden="1">'[5]Lease Flows'!$F$70:$AH$70</definedName>
    <definedName name="_14__123Graph_CCHART_6" hidden="1">'[6]Lease Flows'!$F$70:$AH$70</definedName>
    <definedName name="_15__123Graph_CCHART_6" localSheetId="0" hidden="1">'[9]Lease Flows'!$F$70:$AH$70</definedName>
    <definedName name="_15__123Graph_CCHART_6" hidden="1">'[10]Lease Flows'!$F$70:$AH$70</definedName>
    <definedName name="_15__123Graph_CCHART_7" localSheetId="0" hidden="1">'[11]Deal CF'!$H$231:$AE$231</definedName>
    <definedName name="_15__123Graph_CCHART_7" hidden="1">'[12]Deal CF'!$H$231:$AE$231</definedName>
    <definedName name="_16__123Graph_CCHART_7" localSheetId="0" hidden="1">'[13]Deal CF'!$H$231:$AE$231</definedName>
    <definedName name="_16__123Graph_CCHART_7" hidden="1">'[14]Deal CF'!$H$231:$AE$231</definedName>
    <definedName name="_16__123Graph_DCHART_7" localSheetId="0" hidden="1">'[11]Deal CF'!$H$232:$AE$232</definedName>
    <definedName name="_16__123Graph_DCHART_7" hidden="1">'[12]Deal CF'!$H$232:$AE$232</definedName>
    <definedName name="_17__123Graph_DCHART_7" localSheetId="0" hidden="1">'[13]Deal CF'!$H$232:$AE$232</definedName>
    <definedName name="_17__123Graph_DCHART_7" hidden="1">'[14]Deal CF'!$H$232:$AE$232</definedName>
    <definedName name="_17__123Graph_ECHART_7" localSheetId="0" hidden="1">'[11]Deal CF'!$H$233:$AE$233</definedName>
    <definedName name="_17__123Graph_ECHART_7" hidden="1">'[12]Deal CF'!$H$233:$AE$233</definedName>
    <definedName name="_18__123Graph_ECHART_7" localSheetId="0" hidden="1">'[13]Deal CF'!$H$233:$AE$233</definedName>
    <definedName name="_18__123Graph_ECHART_7" hidden="1">'[14]Deal CF'!$H$233:$AE$233</definedName>
    <definedName name="_18__123Graph_LBL_ACHART_2" localSheetId="0" hidden="1">[15]Cover!$F$62:$F$63</definedName>
    <definedName name="_18__123Graph_LBL_ACHART_2" hidden="1">[16]Cover!$F$62:$F$63</definedName>
    <definedName name="_19__123Graph_LBL_ACHART_2" localSheetId="0" hidden="1">[9]Cover!$N$9:$N$12</definedName>
    <definedName name="_19__123Graph_LBL_ACHART_2" hidden="1">[10]Cover!$N$9:$N$12</definedName>
    <definedName name="_19__123Graph_XCHART_6" localSheetId="0" hidden="1">'[5]Lease Flows'!$F$66:$AH$66</definedName>
    <definedName name="_19__123Graph_XCHART_6" hidden="1">'[6]Lease Flows'!$F$66:$AH$66</definedName>
    <definedName name="_2__123Graph_ACHART_1" localSheetId="0" hidden="1">'[9]Annual CF'!$G$64:$U$64</definedName>
    <definedName name="_2__123Graph_ACHART_1" hidden="1">'[10]Annual CF'!$G$64:$U$64</definedName>
    <definedName name="_2__123Graph_ACHART_2" localSheetId="0" hidden="1">[15]Cover!$I$67:$I$69</definedName>
    <definedName name="_2__123Graph_ACHART_2" hidden="1">[16]Cover!$I$67:$I$69</definedName>
    <definedName name="_20__123Graph_XCHART_6" localSheetId="0" hidden="1">'[9]Lease Flows'!$F$66:$AH$66</definedName>
    <definedName name="_20__123Graph_XCHART_6" hidden="1">'[10]Lease Flows'!$F$66:$AH$66</definedName>
    <definedName name="_20__123Graph_XCHART_8" localSheetId="0" hidden="1">'[11]Deal CF'!$H$8:$AE$8</definedName>
    <definedName name="_20__123Graph_XCHART_8" hidden="1">'[12]Deal CF'!$H$8:$AE$8</definedName>
    <definedName name="_21__123Graph_XCHART_8" localSheetId="0" hidden="1">'[13]Deal CF'!$H$8:$AE$8</definedName>
    <definedName name="_21__123Graph_XCHART_8" hidden="1">'[14]Deal CF'!$H$8:$AE$8</definedName>
    <definedName name="_3__123Graph_ACHART_2" localSheetId="0" hidden="1">[9]Cover!$Q$25:$Q$25</definedName>
    <definedName name="_3__123Graph_ACHART_2" hidden="1">[10]Cover!$Q$25:$Q$25</definedName>
    <definedName name="_3__123Graph_ACHART_4" localSheetId="0" hidden="1">'[5]Lease Flows'!$G$32:$AH$32</definedName>
    <definedName name="_3__123Graph_ACHART_4" hidden="1">'[6]Lease Flows'!$G$32:$AH$32</definedName>
    <definedName name="_4__123Graph_ACHART_4" localSheetId="0" hidden="1">'[9]Lease Flows'!$G$32:$AH$32</definedName>
    <definedName name="_4__123Graph_ACHART_4" hidden="1">'[10]Lease Flows'!$G$32:$AH$32</definedName>
    <definedName name="_4__123Graph_ACHART_6" localSheetId="0" hidden="1">'[5]Lease Flows'!$F$68:$AH$68</definedName>
    <definedName name="_4__123Graph_ACHART_6" hidden="1">'[6]Lease Flows'!$F$68:$AH$68</definedName>
    <definedName name="_5__123Graph_ACHART_6" localSheetId="0" hidden="1">'[9]Lease Flows'!$F$68:$AH$68</definedName>
    <definedName name="_5__123Graph_ACHART_6" hidden="1">'[10]Lease Flows'!$F$68:$AH$68</definedName>
    <definedName name="_5__123Graph_ACHART_7" localSheetId="0" hidden="1">'[11]Deal CF'!$H$229:$AE$229</definedName>
    <definedName name="_5__123Graph_ACHART_7" hidden="1">'[12]Deal CF'!$H$229:$AE$229</definedName>
    <definedName name="_6__123Graph_ACHART_7" localSheetId="0" hidden="1">'[13]Deal CF'!$H$229:$AE$229</definedName>
    <definedName name="_6__123Graph_ACHART_7" hidden="1">'[14]Deal CF'!$H$229:$AE$229</definedName>
    <definedName name="_6__123Graph_ACHART_8" localSheetId="30" hidden="1">'[12]Deal CF'!#REF!</definedName>
    <definedName name="_6__123Graph_ACHART_8" localSheetId="22" hidden="1">'[12]Deal CF'!#REF!</definedName>
    <definedName name="_6__123Graph_ACHART_8" localSheetId="23" hidden="1">'[12]Deal CF'!#REF!</definedName>
    <definedName name="_6__123Graph_ACHART_8" localSheetId="24" hidden="1">'[12]Deal CF'!#REF!</definedName>
    <definedName name="_6__123Graph_ACHART_8" localSheetId="25" hidden="1">'[12]Deal CF'!#REF!</definedName>
    <definedName name="_6__123Graph_ACHART_8" localSheetId="26" hidden="1">'[12]Deal CF'!#REF!</definedName>
    <definedName name="_6__123Graph_ACHART_8" localSheetId="27" hidden="1">'[12]Deal CF'!#REF!</definedName>
    <definedName name="_6__123Graph_ACHART_8" localSheetId="28" hidden="1">'[12]Deal CF'!#REF!</definedName>
    <definedName name="_6__123Graph_ACHART_8" localSheetId="29" hidden="1">'[12]Deal CF'!#REF!</definedName>
    <definedName name="_6__123Graph_ACHART_8" localSheetId="43" hidden="1">'[17]Deal CF'!#REF!</definedName>
    <definedName name="_6__123Graph_ACHART_8" localSheetId="44" hidden="1">'[12]Deal CF'!#REF!</definedName>
    <definedName name="_6__123Graph_ACHART_8" localSheetId="45" hidden="1">'[12]Deal CF'!#REF!</definedName>
    <definedName name="_6__123Graph_ACHART_8" localSheetId="46" hidden="1">'[12]Deal CF'!#REF!</definedName>
    <definedName name="_6__123Graph_ACHART_8" localSheetId="47" hidden="1">'[12]Deal CF'!#REF!</definedName>
    <definedName name="_6__123Graph_ACHART_8" localSheetId="48" hidden="1">'[12]Deal CF'!#REF!</definedName>
    <definedName name="_6__123Graph_ACHART_8" localSheetId="49" hidden="1">'[12]Deal CF'!#REF!</definedName>
    <definedName name="_6__123Graph_ACHART_8" localSheetId="50" hidden="1">'[12]Deal CF'!#REF!</definedName>
    <definedName name="_6__123Graph_ACHART_8" localSheetId="51" hidden="1">'[12]Deal CF'!#REF!</definedName>
    <definedName name="_6__123Graph_ACHART_8" localSheetId="0" hidden="1">'[11]Deal CF'!#REF!</definedName>
    <definedName name="_6__123Graph_ACHART_8" localSheetId="21" hidden="1">'[12]Deal CF'!#REF!</definedName>
    <definedName name="_6__123Graph_ACHART_8" hidden="1">'[12]Deal CF'!#REF!</definedName>
    <definedName name="_7__123Graph_ACHART_8" localSheetId="30" hidden="1">'[14]Deal CF'!#REF!</definedName>
    <definedName name="_7__123Graph_ACHART_8" localSheetId="22" hidden="1">'[14]Deal CF'!#REF!</definedName>
    <definedName name="_7__123Graph_ACHART_8" localSheetId="23" hidden="1">'[14]Deal CF'!#REF!</definedName>
    <definedName name="_7__123Graph_ACHART_8" localSheetId="24" hidden="1">'[14]Deal CF'!#REF!</definedName>
    <definedName name="_7__123Graph_ACHART_8" localSheetId="25" hidden="1">'[14]Deal CF'!#REF!</definedName>
    <definedName name="_7__123Graph_ACHART_8" localSheetId="26" hidden="1">'[14]Deal CF'!#REF!</definedName>
    <definedName name="_7__123Graph_ACHART_8" localSheetId="27" hidden="1">'[14]Deal CF'!#REF!</definedName>
    <definedName name="_7__123Graph_ACHART_8" localSheetId="28" hidden="1">'[14]Deal CF'!#REF!</definedName>
    <definedName name="_7__123Graph_ACHART_8" localSheetId="29" hidden="1">'[14]Deal CF'!#REF!</definedName>
    <definedName name="_7__123Graph_ACHART_8" localSheetId="43" hidden="1">'[14]Deal CF'!#REF!</definedName>
    <definedName name="_7__123Graph_ACHART_8" localSheetId="44" hidden="1">'[14]Deal CF'!#REF!</definedName>
    <definedName name="_7__123Graph_ACHART_8" localSheetId="45" hidden="1">'[14]Deal CF'!#REF!</definedName>
    <definedName name="_7__123Graph_ACHART_8" localSheetId="46" hidden="1">'[14]Deal CF'!#REF!</definedName>
    <definedName name="_7__123Graph_ACHART_8" localSheetId="47" hidden="1">'[14]Deal CF'!#REF!</definedName>
    <definedName name="_7__123Graph_ACHART_8" localSheetId="48" hidden="1">'[14]Deal CF'!#REF!</definedName>
    <definedName name="_7__123Graph_ACHART_8" localSheetId="49" hidden="1">'[14]Deal CF'!#REF!</definedName>
    <definedName name="_7__123Graph_ACHART_8" localSheetId="50" hidden="1">'[14]Deal CF'!#REF!</definedName>
    <definedName name="_7__123Graph_ACHART_8" localSheetId="51" hidden="1">'[14]Deal CF'!#REF!</definedName>
    <definedName name="_7__123Graph_ACHART_8" localSheetId="0" hidden="1">'[13]Deal CF'!#REF!</definedName>
    <definedName name="_7__123Graph_ACHART_8" localSheetId="21" hidden="1">'[14]Deal CF'!#REF!</definedName>
    <definedName name="_7__123Graph_ACHART_8" hidden="1">'[14]Deal CF'!#REF!</definedName>
    <definedName name="_7__123Graph_BCHART_1" localSheetId="0" hidden="1">'[5]Annual CF'!$G$39:$U$39</definedName>
    <definedName name="_7__123Graph_BCHART_1" hidden="1">'[6]Annual CF'!$G$39:$U$39</definedName>
    <definedName name="_8__123Graph_BCHART_1" localSheetId="0" hidden="1">'[9]Annual CF'!$G$39:$U$39</definedName>
    <definedName name="_8__123Graph_BCHART_1" hidden="1">'[10]Annual CF'!$G$39:$U$39</definedName>
    <definedName name="_8__123Graph_BCHART_3" localSheetId="0" hidden="1">'[5]Annual CF'!$H$23:$U$23</definedName>
    <definedName name="_8__123Graph_BCHART_3" hidden="1">'[6]Annual CF'!$H$23:$U$23</definedName>
    <definedName name="_9__123Graph_BCHART_3" localSheetId="0" hidden="1">'[9]Annual CF'!$H$23:$U$23</definedName>
    <definedName name="_9__123Graph_BCHART_3" hidden="1">'[10]Annual CF'!$H$23:$U$23</definedName>
    <definedName name="_9__123Graph_BCHART_4" localSheetId="0" hidden="1">'[5]Lease Flows'!$G$33:$AH$33</definedName>
    <definedName name="_9__123Graph_BCHART_4" hidden="1">'[6]Lease Flows'!$G$33:$AH$33</definedName>
    <definedName name="_bdm.4D62E11D090B45869CB1F795DFE6F724.edm" localSheetId="30" hidden="1">#REF!</definedName>
    <definedName name="_bdm.4D62E11D090B45869CB1F795DFE6F724.edm" localSheetId="22" hidden="1">#REF!</definedName>
    <definedName name="_bdm.4D62E11D090B45869CB1F795DFE6F724.edm" localSheetId="23" hidden="1">#REF!</definedName>
    <definedName name="_bdm.4D62E11D090B45869CB1F795DFE6F724.edm" localSheetId="24" hidden="1">#REF!</definedName>
    <definedName name="_bdm.4D62E11D090B45869CB1F795DFE6F724.edm" localSheetId="25" hidden="1">#REF!</definedName>
    <definedName name="_bdm.4D62E11D090B45869CB1F795DFE6F724.edm" localSheetId="26" hidden="1">#REF!</definedName>
    <definedName name="_bdm.4D62E11D090B45869CB1F795DFE6F724.edm" localSheetId="27" hidden="1">#REF!</definedName>
    <definedName name="_bdm.4D62E11D090B45869CB1F795DFE6F724.edm" localSheetId="28" hidden="1">#REF!</definedName>
    <definedName name="_bdm.4D62E11D090B45869CB1F795DFE6F724.edm" localSheetId="29" hidden="1">#REF!</definedName>
    <definedName name="_bdm.4D62E11D090B45869CB1F795DFE6F724.edm" localSheetId="43" hidden="1">#REF!</definedName>
    <definedName name="_bdm.4D62E11D090B45869CB1F795DFE6F724.edm" localSheetId="44" hidden="1">#REF!</definedName>
    <definedName name="_bdm.4D62E11D090B45869CB1F795DFE6F724.edm" localSheetId="45" hidden="1">#REF!</definedName>
    <definedName name="_bdm.4D62E11D090B45869CB1F795DFE6F724.edm" localSheetId="46" hidden="1">#REF!</definedName>
    <definedName name="_bdm.4D62E11D090B45869CB1F795DFE6F724.edm" localSheetId="47" hidden="1">#REF!</definedName>
    <definedName name="_bdm.4D62E11D090B45869CB1F795DFE6F724.edm" localSheetId="48" hidden="1">#REF!</definedName>
    <definedName name="_bdm.4D62E11D090B45869CB1F795DFE6F724.edm" localSheetId="49" hidden="1">#REF!</definedName>
    <definedName name="_bdm.4D62E11D090B45869CB1F795DFE6F724.edm" localSheetId="50" hidden="1">#REF!</definedName>
    <definedName name="_bdm.4D62E11D090B45869CB1F795DFE6F724.edm" localSheetId="51" hidden="1">#REF!</definedName>
    <definedName name="_bdm.4D62E11D090B45869CB1F795DFE6F724.edm" localSheetId="0" hidden="1">#REF!</definedName>
    <definedName name="_bdm.4D62E11D090B45869CB1F795DFE6F724.edm" localSheetId="21" hidden="1">#REF!</definedName>
    <definedName name="_bdm.4D62E11D090B45869CB1F795DFE6F724.edm" hidden="1">#REF!</definedName>
    <definedName name="_bdm.A816175324664F849FDFEB192AEE2056.edm" localSheetId="30" hidden="1">#REF!</definedName>
    <definedName name="_bdm.A816175324664F849FDFEB192AEE2056.edm" localSheetId="22" hidden="1">#REF!</definedName>
    <definedName name="_bdm.A816175324664F849FDFEB192AEE2056.edm" localSheetId="23" hidden="1">#REF!</definedName>
    <definedName name="_bdm.A816175324664F849FDFEB192AEE2056.edm" localSheetId="24" hidden="1">#REF!</definedName>
    <definedName name="_bdm.A816175324664F849FDFEB192AEE2056.edm" localSheetId="25" hidden="1">#REF!</definedName>
    <definedName name="_bdm.A816175324664F849FDFEB192AEE2056.edm" localSheetId="26" hidden="1">#REF!</definedName>
    <definedName name="_bdm.A816175324664F849FDFEB192AEE2056.edm" localSheetId="27" hidden="1">#REF!</definedName>
    <definedName name="_bdm.A816175324664F849FDFEB192AEE2056.edm" localSheetId="28" hidden="1">#REF!</definedName>
    <definedName name="_bdm.A816175324664F849FDFEB192AEE2056.edm" localSheetId="29" hidden="1">#REF!</definedName>
    <definedName name="_bdm.A816175324664F849FDFEB192AEE2056.edm" localSheetId="43" hidden="1">#REF!</definedName>
    <definedName name="_bdm.A816175324664F849FDFEB192AEE2056.edm" localSheetId="44" hidden="1">#REF!</definedName>
    <definedName name="_bdm.A816175324664F849FDFEB192AEE2056.edm" localSheetId="45" hidden="1">#REF!</definedName>
    <definedName name="_bdm.A816175324664F849FDFEB192AEE2056.edm" localSheetId="46" hidden="1">#REF!</definedName>
    <definedName name="_bdm.A816175324664F849FDFEB192AEE2056.edm" localSheetId="47" hidden="1">#REF!</definedName>
    <definedName name="_bdm.A816175324664F849FDFEB192AEE2056.edm" localSheetId="48" hidden="1">#REF!</definedName>
    <definedName name="_bdm.A816175324664F849FDFEB192AEE2056.edm" localSheetId="49" hidden="1">#REF!</definedName>
    <definedName name="_bdm.A816175324664F849FDFEB192AEE2056.edm" localSheetId="50" hidden="1">#REF!</definedName>
    <definedName name="_bdm.A816175324664F849FDFEB192AEE2056.edm" localSheetId="51" hidden="1">#REF!</definedName>
    <definedName name="_bdm.A816175324664F849FDFEB192AEE2056.edm" localSheetId="0" hidden="1">#REF!</definedName>
    <definedName name="_bdm.A816175324664F849FDFEB192AEE2056.edm" localSheetId="21" hidden="1">#REF!</definedName>
    <definedName name="_bdm.A816175324664F849FDFEB192AEE2056.edm" hidden="1">#REF!</definedName>
    <definedName name="_bdm.B29F41FE6C164405B75B11AD7351E8CB.edm" localSheetId="30" hidden="1">#REF!</definedName>
    <definedName name="_bdm.B29F41FE6C164405B75B11AD7351E8CB.edm" localSheetId="22" hidden="1">#REF!</definedName>
    <definedName name="_bdm.B29F41FE6C164405B75B11AD7351E8CB.edm" localSheetId="23" hidden="1">#REF!</definedName>
    <definedName name="_bdm.B29F41FE6C164405B75B11AD7351E8CB.edm" localSheetId="24" hidden="1">#REF!</definedName>
    <definedName name="_bdm.B29F41FE6C164405B75B11AD7351E8CB.edm" localSheetId="25" hidden="1">#REF!</definedName>
    <definedName name="_bdm.B29F41FE6C164405B75B11AD7351E8CB.edm" localSheetId="26" hidden="1">#REF!</definedName>
    <definedName name="_bdm.B29F41FE6C164405B75B11AD7351E8CB.edm" localSheetId="27" hidden="1">#REF!</definedName>
    <definedName name="_bdm.B29F41FE6C164405B75B11AD7351E8CB.edm" localSheetId="28" hidden="1">#REF!</definedName>
    <definedName name="_bdm.B29F41FE6C164405B75B11AD7351E8CB.edm" localSheetId="29" hidden="1">#REF!</definedName>
    <definedName name="_bdm.B29F41FE6C164405B75B11AD7351E8CB.edm" localSheetId="43" hidden="1">#REF!</definedName>
    <definedName name="_bdm.B29F41FE6C164405B75B11AD7351E8CB.edm" localSheetId="44" hidden="1">#REF!</definedName>
    <definedName name="_bdm.B29F41FE6C164405B75B11AD7351E8CB.edm" localSheetId="45" hidden="1">#REF!</definedName>
    <definedName name="_bdm.B29F41FE6C164405B75B11AD7351E8CB.edm" localSheetId="46" hidden="1">#REF!</definedName>
    <definedName name="_bdm.B29F41FE6C164405B75B11AD7351E8CB.edm" localSheetId="47" hidden="1">#REF!</definedName>
    <definedName name="_bdm.B29F41FE6C164405B75B11AD7351E8CB.edm" localSheetId="48" hidden="1">#REF!</definedName>
    <definedName name="_bdm.B29F41FE6C164405B75B11AD7351E8CB.edm" localSheetId="49" hidden="1">#REF!</definedName>
    <definedName name="_bdm.B29F41FE6C164405B75B11AD7351E8CB.edm" localSheetId="50" hidden="1">#REF!</definedName>
    <definedName name="_bdm.B29F41FE6C164405B75B11AD7351E8CB.edm" localSheetId="51" hidden="1">#REF!</definedName>
    <definedName name="_bdm.B29F41FE6C164405B75B11AD7351E8CB.edm" localSheetId="0" hidden="1">#REF!</definedName>
    <definedName name="_bdm.B29F41FE6C164405B75B11AD7351E8CB.edm" localSheetId="21" hidden="1">#REF!</definedName>
    <definedName name="_bdm.B29F41FE6C164405B75B11AD7351E8CB.edm" hidden="1">#REF!</definedName>
    <definedName name="_Key1" localSheetId="30" hidden="1">#REF!</definedName>
    <definedName name="_Key1" localSheetId="22" hidden="1">#REF!</definedName>
    <definedName name="_Key1" localSheetId="23" hidden="1">#REF!</definedName>
    <definedName name="_Key1" localSheetId="24" hidden="1">#REF!</definedName>
    <definedName name="_Key1" localSheetId="25" hidden="1">#REF!</definedName>
    <definedName name="_Key1" localSheetId="26" hidden="1">#REF!</definedName>
    <definedName name="_Key1" localSheetId="27" hidden="1">#REF!</definedName>
    <definedName name="_Key1" localSheetId="28" hidden="1">#REF!</definedName>
    <definedName name="_Key1" localSheetId="29" hidden="1">#REF!</definedName>
    <definedName name="_Key1" localSheetId="43" hidden="1">#REF!</definedName>
    <definedName name="_Key1" localSheetId="44" hidden="1">#REF!</definedName>
    <definedName name="_Key1" localSheetId="45" hidden="1">#REF!</definedName>
    <definedName name="_Key1" localSheetId="46" hidden="1">#REF!</definedName>
    <definedName name="_Key1" localSheetId="47" hidden="1">#REF!</definedName>
    <definedName name="_Key1" localSheetId="48" hidden="1">#REF!</definedName>
    <definedName name="_Key1" localSheetId="49" hidden="1">#REF!</definedName>
    <definedName name="_Key1" localSheetId="50" hidden="1">#REF!</definedName>
    <definedName name="_Key1" localSheetId="51" hidden="1">#REF!</definedName>
    <definedName name="_Key1" localSheetId="0" hidden="1">#REF!</definedName>
    <definedName name="_Key1" localSheetId="21" hidden="1">#REF!</definedName>
    <definedName name="_Key1" hidden="1">#REF!</definedName>
    <definedName name="_Key2" localSheetId="30" hidden="1">#REF!</definedName>
    <definedName name="_Key2" localSheetId="22" hidden="1">#REF!</definedName>
    <definedName name="_Key2" localSheetId="23" hidden="1">#REF!</definedName>
    <definedName name="_Key2" localSheetId="24" hidden="1">#REF!</definedName>
    <definedName name="_Key2" localSheetId="25" hidden="1">#REF!</definedName>
    <definedName name="_Key2" localSheetId="26" hidden="1">#REF!</definedName>
    <definedName name="_Key2" localSheetId="27" hidden="1">#REF!</definedName>
    <definedName name="_Key2" localSheetId="28" hidden="1">#REF!</definedName>
    <definedName name="_Key2" localSheetId="29" hidden="1">#REF!</definedName>
    <definedName name="_Key2" localSheetId="43" hidden="1">#REF!</definedName>
    <definedName name="_Key2" localSheetId="44" hidden="1">#REF!</definedName>
    <definedName name="_Key2" localSheetId="45" hidden="1">#REF!</definedName>
    <definedName name="_Key2" localSheetId="46" hidden="1">#REF!</definedName>
    <definedName name="_Key2" localSheetId="47" hidden="1">#REF!</definedName>
    <definedName name="_Key2" localSheetId="48" hidden="1">#REF!</definedName>
    <definedName name="_Key2" localSheetId="49" hidden="1">#REF!</definedName>
    <definedName name="_Key2" localSheetId="50" hidden="1">#REF!</definedName>
    <definedName name="_Key2" localSheetId="51" hidden="1">#REF!</definedName>
    <definedName name="_Key2" localSheetId="0" hidden="1">#REF!</definedName>
    <definedName name="_Key2" localSheetId="21" hidden="1">#REF!</definedName>
    <definedName name="_Key2" hidden="1">#REF!</definedName>
    <definedName name="_Order1" hidden="1">255</definedName>
    <definedName name="_Order2" hidden="1">255</definedName>
    <definedName name="_Sort" localSheetId="30" hidden="1">#REF!</definedName>
    <definedName name="_Sort" localSheetId="22" hidden="1">#REF!</definedName>
    <definedName name="_Sort" localSheetId="23" hidden="1">#REF!</definedName>
    <definedName name="_Sort" localSheetId="24" hidden="1">#REF!</definedName>
    <definedName name="_Sort" localSheetId="25" hidden="1">#REF!</definedName>
    <definedName name="_Sort" localSheetId="26" hidden="1">#REF!</definedName>
    <definedName name="_Sort" localSheetId="27" hidden="1">#REF!</definedName>
    <definedName name="_Sort" localSheetId="28" hidden="1">#REF!</definedName>
    <definedName name="_Sort" localSheetId="29" hidden="1">#REF!</definedName>
    <definedName name="_Sort" localSheetId="43" hidden="1">#REF!</definedName>
    <definedName name="_Sort" localSheetId="44" hidden="1">#REF!</definedName>
    <definedName name="_Sort" localSheetId="45" hidden="1">#REF!</definedName>
    <definedName name="_Sort" localSheetId="46" hidden="1">#REF!</definedName>
    <definedName name="_Sort" localSheetId="47" hidden="1">#REF!</definedName>
    <definedName name="_Sort" localSheetId="48" hidden="1">#REF!</definedName>
    <definedName name="_Sort" localSheetId="49" hidden="1">#REF!</definedName>
    <definedName name="_Sort" localSheetId="50" hidden="1">#REF!</definedName>
    <definedName name="_Sort" localSheetId="51" hidden="1">#REF!</definedName>
    <definedName name="_Sort" localSheetId="0" hidden="1">#REF!</definedName>
    <definedName name="_Sort" localSheetId="21" hidden="1">#REF!</definedName>
    <definedName name="_Sort" hidden="1">#REF!</definedName>
    <definedName name="_Table2_In2" hidden="1">#N/A</definedName>
    <definedName name="_Toc488076137" localSheetId="16">'6.14'!#REF!</definedName>
    <definedName name="AAA_DOCTOPS" hidden="1">"AAA_SET"</definedName>
    <definedName name="AAA_duser" hidden="1">"OFF"</definedName>
    <definedName name="AAB_Addin5" hidden="1">"AAB_Description for addin 5,Description for addin 5,Description for addin 5,Description for addin 5,Description for addin 5,Description for addin 5"</definedName>
    <definedName name="AccessDatabase" hidden="1">"C:\Documents and Settings\Usai\Desktop\scheda_and.mdb"</definedName>
    <definedName name="AcquisitionTaxesMatrix" localSheetId="0">'[18]Acquisition MX'!$G$83:$CL$132</definedName>
    <definedName name="AcquisitionTaxesMatrix">'[19]Acquisition MX'!$G$83:$CL$132</definedName>
    <definedName name="allegato" localSheetId="0" hidden="1">{#N/A,#N/A,FALSE,"OperatingAssumptions"}</definedName>
    <definedName name="allegato" hidden="1">{#N/A,#N/A,FALSE,"OperatingAssumptions"}</definedName>
    <definedName name="annieop" localSheetId="0">'[20]Checks&amp;Lists'!$C$44:$EA$44</definedName>
    <definedName name="annieop">'[21]Checks&amp;Lists'!$C$44:$EA$44</definedName>
    <definedName name="anscount" hidden="1">6</definedName>
    <definedName name="_xlnm.Print_Area" localSheetId="39">'8.42'!$C$3:$F$39</definedName>
    <definedName name="_xlnm.Print_Area" localSheetId="40">'8.43'!$C$3:$L$39</definedName>
    <definedName name="_xlnm.Print_Area" localSheetId="41">'8.44'!#REF!</definedName>
    <definedName name="ASDF">#N/A</definedName>
    <definedName name="AssetSelection" localSheetId="0">'[18]CF Single Asset'!$B$3</definedName>
    <definedName name="AssetSelection">'[19]CF Single Asset'!$B$3</definedName>
    <definedName name="AssetsIn" localSheetId="30">[22]Tabellone!#REF!</definedName>
    <definedName name="AssetsIn" localSheetId="22">[22]Tabellone!#REF!</definedName>
    <definedName name="AssetsIn" localSheetId="23">[22]Tabellone!#REF!</definedName>
    <definedName name="AssetsIn" localSheetId="24">[22]Tabellone!#REF!</definedName>
    <definedName name="AssetsIn" localSheetId="25">[22]Tabellone!#REF!</definedName>
    <definedName name="AssetsIn" localSheetId="26">[22]Tabellone!#REF!</definedName>
    <definedName name="AssetsIn" localSheetId="27">[22]Tabellone!#REF!</definedName>
    <definedName name="AssetsIn" localSheetId="28">[22]Tabellone!#REF!</definedName>
    <definedName name="AssetsIn" localSheetId="29">[22]Tabellone!#REF!</definedName>
    <definedName name="AssetsIn" localSheetId="43">[22]Tabellone!#REF!</definedName>
    <definedName name="AssetsIn" localSheetId="44">[22]Tabellone!#REF!</definedName>
    <definedName name="AssetsIn" localSheetId="45">[22]Tabellone!#REF!</definedName>
    <definedName name="AssetsIn" localSheetId="46">[22]Tabellone!#REF!</definedName>
    <definedName name="AssetsIn" localSheetId="47">[22]Tabellone!#REF!</definedName>
    <definedName name="AssetsIn" localSheetId="48">[22]Tabellone!#REF!</definedName>
    <definedName name="AssetsIn" localSheetId="49">[22]Tabellone!#REF!</definedName>
    <definedName name="AssetsIn" localSheetId="50">[22]Tabellone!#REF!</definedName>
    <definedName name="AssetsIn" localSheetId="51">[22]Tabellone!#REF!</definedName>
    <definedName name="AssetsIn" localSheetId="0">[23]Tabellone!#REF!</definedName>
    <definedName name="AssetsIn" localSheetId="21">[22]Tabellone!#REF!</definedName>
    <definedName name="AssetsIn">[22]Tabellone!#REF!</definedName>
    <definedName name="b" localSheetId="0" hidden="1">{#N/A,#N/A,TRUE,"Total Market";#N/A,#N/A,TRUE,"Pricing Table";#N/A,#N/A,TRUE,"Residential Minutes";#N/A,#N/A,TRUE,"Small Bus Minutes";#N/A,#N/A,TRUE,"Medium Bus Minures";#N/A,#N/A,TRUE,"Corporate Min penetration";#N/A,#N/A,TRUE,"Line Penetration";#N/A,#N/A,TRUE,"Direct Line Penetration";#N/A,#N/A,TRUE,"Indirect Lines";#N/A,#N/A,TRUE,"Penetration% by Customer";#N/A,#N/A,TRUE,"Penetration% by Product";#N/A,#N/A,TRUE,"Minutes-Revenue by Product";#N/A,#N/A,TRUE,"Product Minute penetration";#N/A,#N/A,TRUE,"Customer Minutes Penetration"}</definedName>
    <definedName name="b" hidden="1">{#N/A,#N/A,TRUE,"Total Market";#N/A,#N/A,TRUE,"Pricing Table";#N/A,#N/A,TRUE,"Residential Minutes";#N/A,#N/A,TRUE,"Small Bus Minutes";#N/A,#N/A,TRUE,"Medium Bus Minures";#N/A,#N/A,TRUE,"Corporate Min penetration";#N/A,#N/A,TRUE,"Line Penetration";#N/A,#N/A,TRUE,"Direct Line Penetration";#N/A,#N/A,TRUE,"Indirect Lines";#N/A,#N/A,TRUE,"Penetration% by Customer";#N/A,#N/A,TRUE,"Penetration% by Product";#N/A,#N/A,TRUE,"Minutes-Revenue by Product";#N/A,#N/A,TRUE,"Product Minute penetration";#N/A,#N/A,TRUE,"Customer Minutes Penetration"}</definedName>
    <definedName name="BadLink" localSheetId="30" hidden="1">#REF!</definedName>
    <definedName name="BadLink" localSheetId="22" hidden="1">#REF!</definedName>
    <definedName name="BadLink" localSheetId="23" hidden="1">#REF!</definedName>
    <definedName name="BadLink" localSheetId="24" hidden="1">#REF!</definedName>
    <definedName name="BadLink" localSheetId="25" hidden="1">#REF!</definedName>
    <definedName name="BadLink" localSheetId="26" hidden="1">#REF!</definedName>
    <definedName name="BadLink" localSheetId="27" hidden="1">#REF!</definedName>
    <definedName name="BadLink" localSheetId="28" hidden="1">#REF!</definedName>
    <definedName name="BadLink" localSheetId="29" hidden="1">#REF!</definedName>
    <definedName name="BadLink" localSheetId="43" hidden="1">#REF!</definedName>
    <definedName name="BadLink" localSheetId="44" hidden="1">#REF!</definedName>
    <definedName name="BadLink" localSheetId="45" hidden="1">#REF!</definedName>
    <definedName name="BadLink" localSheetId="46" hidden="1">#REF!</definedName>
    <definedName name="BadLink" localSheetId="47" hidden="1">#REF!</definedName>
    <definedName name="BadLink" localSheetId="48" hidden="1">#REF!</definedName>
    <definedName name="BadLink" localSheetId="49" hidden="1">#REF!</definedName>
    <definedName name="BadLink" localSheetId="50" hidden="1">#REF!</definedName>
    <definedName name="BadLink" localSheetId="51" hidden="1">#REF!</definedName>
    <definedName name="BadLink" localSheetId="0" hidden="1">#REF!</definedName>
    <definedName name="BadLink" localSheetId="21" hidden="1">#REF!</definedName>
    <definedName name="BadLink" hidden="1">#REF!</definedName>
    <definedName name="BLPB1" localSheetId="30" hidden="1">#REF!</definedName>
    <definedName name="BLPB1" localSheetId="22" hidden="1">#REF!</definedName>
    <definedName name="BLPB1" localSheetId="23" hidden="1">#REF!</definedName>
    <definedName name="BLPB1" localSheetId="24" hidden="1">#REF!</definedName>
    <definedName name="BLPB1" localSheetId="25" hidden="1">#REF!</definedName>
    <definedName name="BLPB1" localSheetId="26" hidden="1">#REF!</definedName>
    <definedName name="BLPB1" localSheetId="27" hidden="1">#REF!</definedName>
    <definedName name="BLPB1" localSheetId="28" hidden="1">#REF!</definedName>
    <definedName name="BLPB1" localSheetId="29" hidden="1">#REF!</definedName>
    <definedName name="BLPB1" localSheetId="43" hidden="1">#REF!</definedName>
    <definedName name="BLPB1" localSheetId="44" hidden="1">#REF!</definedName>
    <definedName name="BLPB1" localSheetId="45" hidden="1">#REF!</definedName>
    <definedName name="BLPB1" localSheetId="46" hidden="1">#REF!</definedName>
    <definedName name="BLPB1" localSheetId="47" hidden="1">#REF!</definedName>
    <definedName name="BLPB1" localSheetId="48" hidden="1">#REF!</definedName>
    <definedName name="BLPB1" localSheetId="49" hidden="1">#REF!</definedName>
    <definedName name="BLPB1" localSheetId="50" hidden="1">#REF!</definedName>
    <definedName name="BLPB1" localSheetId="51" hidden="1">#REF!</definedName>
    <definedName name="BLPB1" localSheetId="0" hidden="1">#REF!</definedName>
    <definedName name="BLPB1" localSheetId="21" hidden="1">#REF!</definedName>
    <definedName name="BLPB1" hidden="1">#REF!</definedName>
    <definedName name="BLPB10" localSheetId="30" hidden="1">#REF!</definedName>
    <definedName name="BLPB10" localSheetId="22" hidden="1">#REF!</definedName>
    <definedName name="BLPB10" localSheetId="23" hidden="1">#REF!</definedName>
    <definedName name="BLPB10" localSheetId="24" hidden="1">#REF!</definedName>
    <definedName name="BLPB10" localSheetId="25" hidden="1">#REF!</definedName>
    <definedName name="BLPB10" localSheetId="26" hidden="1">#REF!</definedName>
    <definedName name="BLPB10" localSheetId="27" hidden="1">#REF!</definedName>
    <definedName name="BLPB10" localSheetId="28" hidden="1">#REF!</definedName>
    <definedName name="BLPB10" localSheetId="29" hidden="1">#REF!</definedName>
    <definedName name="BLPB10" localSheetId="43" hidden="1">#REF!</definedName>
    <definedName name="BLPB10" localSheetId="44" hidden="1">#REF!</definedName>
    <definedName name="BLPB10" localSheetId="45" hidden="1">#REF!</definedName>
    <definedName name="BLPB10" localSheetId="46" hidden="1">#REF!</definedName>
    <definedName name="BLPB10" localSheetId="47" hidden="1">#REF!</definedName>
    <definedName name="BLPB10" localSheetId="48" hidden="1">#REF!</definedName>
    <definedName name="BLPB10" localSheetId="49" hidden="1">#REF!</definedName>
    <definedName name="BLPB10" localSheetId="50" hidden="1">#REF!</definedName>
    <definedName name="BLPB10" localSheetId="51" hidden="1">#REF!</definedName>
    <definedName name="BLPB10" localSheetId="0" hidden="1">#REF!</definedName>
    <definedName name="BLPB10" localSheetId="21" hidden="1">#REF!</definedName>
    <definedName name="BLPB10" hidden="1">#REF!</definedName>
    <definedName name="BLPB2" localSheetId="30" hidden="1">#REF!</definedName>
    <definedName name="BLPB2" localSheetId="22" hidden="1">#REF!</definedName>
    <definedName name="BLPB2" localSheetId="23" hidden="1">#REF!</definedName>
    <definedName name="BLPB2" localSheetId="24" hidden="1">#REF!</definedName>
    <definedName name="BLPB2" localSheetId="25" hidden="1">#REF!</definedName>
    <definedName name="BLPB2" localSheetId="26" hidden="1">#REF!</definedName>
    <definedName name="BLPB2" localSheetId="27" hidden="1">#REF!</definedName>
    <definedName name="BLPB2" localSheetId="28" hidden="1">#REF!</definedName>
    <definedName name="BLPB2" localSheetId="29" hidden="1">#REF!</definedName>
    <definedName name="BLPB2" localSheetId="43" hidden="1">#REF!</definedName>
    <definedName name="BLPB2" localSheetId="44" hidden="1">#REF!</definedName>
    <definedName name="BLPB2" localSheetId="45" hidden="1">#REF!</definedName>
    <definedName name="BLPB2" localSheetId="46" hidden="1">#REF!</definedName>
    <definedName name="BLPB2" localSheetId="47" hidden="1">#REF!</definedName>
    <definedName name="BLPB2" localSheetId="48" hidden="1">#REF!</definedName>
    <definedName name="BLPB2" localSheetId="49" hidden="1">#REF!</definedName>
    <definedName name="BLPB2" localSheetId="50" hidden="1">#REF!</definedName>
    <definedName name="BLPB2" localSheetId="51" hidden="1">#REF!</definedName>
    <definedName name="BLPB2" localSheetId="0" hidden="1">#REF!</definedName>
    <definedName name="BLPB2" localSheetId="21" hidden="1">#REF!</definedName>
    <definedName name="BLPB2" hidden="1">#REF!</definedName>
    <definedName name="BLPB3" localSheetId="30" hidden="1">#REF!</definedName>
    <definedName name="BLPB3" localSheetId="22" hidden="1">#REF!</definedName>
    <definedName name="BLPB3" localSheetId="23" hidden="1">#REF!</definedName>
    <definedName name="BLPB3" localSheetId="24" hidden="1">#REF!</definedName>
    <definedName name="BLPB3" localSheetId="25" hidden="1">#REF!</definedName>
    <definedName name="BLPB3" localSheetId="26" hidden="1">#REF!</definedName>
    <definedName name="BLPB3" localSheetId="27" hidden="1">#REF!</definedName>
    <definedName name="BLPB3" localSheetId="28" hidden="1">#REF!</definedName>
    <definedName name="BLPB3" localSheetId="29" hidden="1">#REF!</definedName>
    <definedName name="BLPB3" localSheetId="43" hidden="1">#REF!</definedName>
    <definedName name="BLPB3" localSheetId="44" hidden="1">#REF!</definedName>
    <definedName name="BLPB3" localSheetId="45" hidden="1">#REF!</definedName>
    <definedName name="BLPB3" localSheetId="46" hidden="1">#REF!</definedName>
    <definedName name="BLPB3" localSheetId="47" hidden="1">#REF!</definedName>
    <definedName name="BLPB3" localSheetId="48" hidden="1">#REF!</definedName>
    <definedName name="BLPB3" localSheetId="49" hidden="1">#REF!</definedName>
    <definedName name="BLPB3" localSheetId="50" hidden="1">#REF!</definedName>
    <definedName name="BLPB3" localSheetId="51" hidden="1">#REF!</definedName>
    <definedName name="BLPB3" localSheetId="0" hidden="1">#REF!</definedName>
    <definedName name="BLPB3" localSheetId="21" hidden="1">#REF!</definedName>
    <definedName name="BLPB3" hidden="1">#REF!</definedName>
    <definedName name="BLPB4" localSheetId="30" hidden="1">#REF!</definedName>
    <definedName name="BLPB4" localSheetId="22" hidden="1">#REF!</definedName>
    <definedName name="BLPB4" localSheetId="23" hidden="1">#REF!</definedName>
    <definedName name="BLPB4" localSheetId="24" hidden="1">#REF!</definedName>
    <definedName name="BLPB4" localSheetId="25" hidden="1">#REF!</definedName>
    <definedName name="BLPB4" localSheetId="26" hidden="1">#REF!</definedName>
    <definedName name="BLPB4" localSheetId="27" hidden="1">#REF!</definedName>
    <definedName name="BLPB4" localSheetId="28" hidden="1">#REF!</definedName>
    <definedName name="BLPB4" localSheetId="29" hidden="1">#REF!</definedName>
    <definedName name="BLPB4" localSheetId="43" hidden="1">#REF!</definedName>
    <definedName name="BLPB4" localSheetId="44" hidden="1">#REF!</definedName>
    <definedName name="BLPB4" localSheetId="45" hidden="1">#REF!</definedName>
    <definedName name="BLPB4" localSheetId="46" hidden="1">#REF!</definedName>
    <definedName name="BLPB4" localSheetId="47" hidden="1">#REF!</definedName>
    <definedName name="BLPB4" localSheetId="48" hidden="1">#REF!</definedName>
    <definedName name="BLPB4" localSheetId="49" hidden="1">#REF!</definedName>
    <definedName name="BLPB4" localSheetId="50" hidden="1">#REF!</definedName>
    <definedName name="BLPB4" localSheetId="51" hidden="1">#REF!</definedName>
    <definedName name="BLPB4" localSheetId="0" hidden="1">#REF!</definedName>
    <definedName name="BLPB4" localSheetId="21" hidden="1">#REF!</definedName>
    <definedName name="BLPB4" hidden="1">#REF!</definedName>
    <definedName name="BLPB5" localSheetId="30" hidden="1">#REF!</definedName>
    <definedName name="BLPB5" localSheetId="22" hidden="1">#REF!</definedName>
    <definedName name="BLPB5" localSheetId="23" hidden="1">#REF!</definedName>
    <definedName name="BLPB5" localSheetId="24" hidden="1">#REF!</definedName>
    <definedName name="BLPB5" localSheetId="25" hidden="1">#REF!</definedName>
    <definedName name="BLPB5" localSheetId="26" hidden="1">#REF!</definedName>
    <definedName name="BLPB5" localSheetId="27" hidden="1">#REF!</definedName>
    <definedName name="BLPB5" localSheetId="28" hidden="1">#REF!</definedName>
    <definedName name="BLPB5" localSheetId="29" hidden="1">#REF!</definedName>
    <definedName name="BLPB5" localSheetId="43" hidden="1">#REF!</definedName>
    <definedName name="BLPB5" localSheetId="44" hidden="1">#REF!</definedName>
    <definedName name="BLPB5" localSheetId="45" hidden="1">#REF!</definedName>
    <definedName name="BLPB5" localSheetId="46" hidden="1">#REF!</definedName>
    <definedName name="BLPB5" localSheetId="47" hidden="1">#REF!</definedName>
    <definedName name="BLPB5" localSheetId="48" hidden="1">#REF!</definedName>
    <definedName name="BLPB5" localSheetId="49" hidden="1">#REF!</definedName>
    <definedName name="BLPB5" localSheetId="50" hidden="1">#REF!</definedName>
    <definedName name="BLPB5" localSheetId="51" hidden="1">#REF!</definedName>
    <definedName name="BLPB5" localSheetId="0" hidden="1">#REF!</definedName>
    <definedName name="BLPB5" localSheetId="21" hidden="1">#REF!</definedName>
    <definedName name="BLPB5" hidden="1">#REF!</definedName>
    <definedName name="BLPB6" localSheetId="30" hidden="1">#REF!</definedName>
    <definedName name="BLPB6" localSheetId="22" hidden="1">#REF!</definedName>
    <definedName name="BLPB6" localSheetId="23" hidden="1">#REF!</definedName>
    <definedName name="BLPB6" localSheetId="24" hidden="1">#REF!</definedName>
    <definedName name="BLPB6" localSheetId="25" hidden="1">#REF!</definedName>
    <definedName name="BLPB6" localSheetId="26" hidden="1">#REF!</definedName>
    <definedName name="BLPB6" localSheetId="27" hidden="1">#REF!</definedName>
    <definedName name="BLPB6" localSheetId="28" hidden="1">#REF!</definedName>
    <definedName name="BLPB6" localSheetId="29" hidden="1">#REF!</definedName>
    <definedName name="BLPB6" localSheetId="43" hidden="1">#REF!</definedName>
    <definedName name="BLPB6" localSheetId="44" hidden="1">#REF!</definedName>
    <definedName name="BLPB6" localSheetId="45" hidden="1">#REF!</definedName>
    <definedName name="BLPB6" localSheetId="46" hidden="1">#REF!</definedName>
    <definedName name="BLPB6" localSheetId="47" hidden="1">#REF!</definedName>
    <definedName name="BLPB6" localSheetId="48" hidden="1">#REF!</definedName>
    <definedName name="BLPB6" localSheetId="49" hidden="1">#REF!</definedName>
    <definedName name="BLPB6" localSheetId="50" hidden="1">#REF!</definedName>
    <definedName name="BLPB6" localSheetId="51" hidden="1">#REF!</definedName>
    <definedName name="BLPB6" localSheetId="0" hidden="1">#REF!</definedName>
    <definedName name="BLPB6" localSheetId="21" hidden="1">#REF!</definedName>
    <definedName name="BLPB6" hidden="1">#REF!</definedName>
    <definedName name="BLPB7" localSheetId="30" hidden="1">#REF!</definedName>
    <definedName name="BLPB7" localSheetId="22" hidden="1">#REF!</definedName>
    <definedName name="BLPB7" localSheetId="23" hidden="1">#REF!</definedName>
    <definedName name="BLPB7" localSheetId="24" hidden="1">#REF!</definedName>
    <definedName name="BLPB7" localSheetId="25" hidden="1">#REF!</definedName>
    <definedName name="BLPB7" localSheetId="26" hidden="1">#REF!</definedName>
    <definedName name="BLPB7" localSheetId="27" hidden="1">#REF!</definedName>
    <definedName name="BLPB7" localSheetId="28" hidden="1">#REF!</definedName>
    <definedName name="BLPB7" localSheetId="29" hidden="1">#REF!</definedName>
    <definedName name="BLPB7" localSheetId="43" hidden="1">#REF!</definedName>
    <definedName name="BLPB7" localSheetId="44" hidden="1">#REF!</definedName>
    <definedName name="BLPB7" localSheetId="45" hidden="1">#REF!</definedName>
    <definedName name="BLPB7" localSheetId="46" hidden="1">#REF!</definedName>
    <definedName name="BLPB7" localSheetId="47" hidden="1">#REF!</definedName>
    <definedName name="BLPB7" localSheetId="48" hidden="1">#REF!</definedName>
    <definedName name="BLPB7" localSheetId="49" hidden="1">#REF!</definedName>
    <definedName name="BLPB7" localSheetId="50" hidden="1">#REF!</definedName>
    <definedName name="BLPB7" localSheetId="51" hidden="1">#REF!</definedName>
    <definedName name="BLPB7" localSheetId="0" hidden="1">#REF!</definedName>
    <definedName name="BLPB7" localSheetId="21" hidden="1">#REF!</definedName>
    <definedName name="BLPB7" hidden="1">#REF!</definedName>
    <definedName name="BLPB8" localSheetId="30" hidden="1">#REF!</definedName>
    <definedName name="BLPB8" localSheetId="22" hidden="1">#REF!</definedName>
    <definedName name="BLPB8" localSheetId="23" hidden="1">#REF!</definedName>
    <definedName name="BLPB8" localSheetId="24" hidden="1">#REF!</definedName>
    <definedName name="BLPB8" localSheetId="25" hidden="1">#REF!</definedName>
    <definedName name="BLPB8" localSheetId="26" hidden="1">#REF!</definedName>
    <definedName name="BLPB8" localSheetId="27" hidden="1">#REF!</definedName>
    <definedName name="BLPB8" localSheetId="28" hidden="1">#REF!</definedName>
    <definedName name="BLPB8" localSheetId="29" hidden="1">#REF!</definedName>
    <definedName name="BLPB8" localSheetId="43" hidden="1">#REF!</definedName>
    <definedName name="BLPB8" localSheetId="44" hidden="1">#REF!</definedName>
    <definedName name="BLPB8" localSheetId="45" hidden="1">#REF!</definedName>
    <definedName name="BLPB8" localSheetId="46" hidden="1">#REF!</definedName>
    <definedName name="BLPB8" localSheetId="47" hidden="1">#REF!</definedName>
    <definedName name="BLPB8" localSheetId="48" hidden="1">#REF!</definedName>
    <definedName name="BLPB8" localSheetId="49" hidden="1">#REF!</definedName>
    <definedName name="BLPB8" localSheetId="50" hidden="1">#REF!</definedName>
    <definedName name="BLPB8" localSheetId="51" hidden="1">#REF!</definedName>
    <definedName name="BLPB8" localSheetId="0" hidden="1">#REF!</definedName>
    <definedName name="BLPB8" localSheetId="21" hidden="1">#REF!</definedName>
    <definedName name="BLPB8" hidden="1">#REF!</definedName>
    <definedName name="BLPB9" localSheetId="30" hidden="1">#REF!</definedName>
    <definedName name="BLPB9" localSheetId="22" hidden="1">#REF!</definedName>
    <definedName name="BLPB9" localSheetId="23" hidden="1">#REF!</definedName>
    <definedName name="BLPB9" localSheetId="24" hidden="1">#REF!</definedName>
    <definedName name="BLPB9" localSheetId="25" hidden="1">#REF!</definedName>
    <definedName name="BLPB9" localSheetId="26" hidden="1">#REF!</definedName>
    <definedName name="BLPB9" localSheetId="27" hidden="1">#REF!</definedName>
    <definedName name="BLPB9" localSheetId="28" hidden="1">#REF!</definedName>
    <definedName name="BLPB9" localSheetId="29" hidden="1">#REF!</definedName>
    <definedName name="BLPB9" localSheetId="43" hidden="1">#REF!</definedName>
    <definedName name="BLPB9" localSheetId="44" hidden="1">#REF!</definedName>
    <definedName name="BLPB9" localSheetId="45" hidden="1">#REF!</definedName>
    <definedName name="BLPB9" localSheetId="46" hidden="1">#REF!</definedName>
    <definedName name="BLPB9" localSheetId="47" hidden="1">#REF!</definedName>
    <definedName name="BLPB9" localSheetId="48" hidden="1">#REF!</definedName>
    <definedName name="BLPB9" localSheetId="49" hidden="1">#REF!</definedName>
    <definedName name="BLPB9" localSheetId="50" hidden="1">#REF!</definedName>
    <definedName name="BLPB9" localSheetId="51" hidden="1">#REF!</definedName>
    <definedName name="BLPB9" localSheetId="0" hidden="1">#REF!</definedName>
    <definedName name="BLPB9" localSheetId="21" hidden="1">#REF!</definedName>
    <definedName name="BLPB9" hidden="1">#REF!</definedName>
    <definedName name="BLPH1" localSheetId="30" hidden="1">#REF!</definedName>
    <definedName name="BLPH1" localSheetId="22" hidden="1">#REF!</definedName>
    <definedName name="BLPH1" localSheetId="23" hidden="1">#REF!</definedName>
    <definedName name="BLPH1" localSheetId="24" hidden="1">#REF!</definedName>
    <definedName name="BLPH1" localSheetId="25" hidden="1">#REF!</definedName>
    <definedName name="BLPH1" localSheetId="26" hidden="1">#REF!</definedName>
    <definedName name="BLPH1" localSheetId="27" hidden="1">#REF!</definedName>
    <definedName name="BLPH1" localSheetId="28" hidden="1">#REF!</definedName>
    <definedName name="BLPH1" localSheetId="29" hidden="1">#REF!</definedName>
    <definedName name="BLPH1" localSheetId="43" hidden="1">#REF!</definedName>
    <definedName name="BLPH1" localSheetId="44" hidden="1">#REF!</definedName>
    <definedName name="BLPH1" localSheetId="45" hidden="1">#REF!</definedName>
    <definedName name="BLPH1" localSheetId="46" hidden="1">#REF!</definedName>
    <definedName name="BLPH1" localSheetId="47" hidden="1">#REF!</definedName>
    <definedName name="BLPH1" localSheetId="48" hidden="1">#REF!</definedName>
    <definedName name="BLPH1" localSheetId="49" hidden="1">#REF!</definedName>
    <definedName name="BLPH1" localSheetId="50" hidden="1">#REF!</definedName>
    <definedName name="BLPH1" localSheetId="51" hidden="1">#REF!</definedName>
    <definedName name="BLPH1" localSheetId="0" hidden="1">#REF!</definedName>
    <definedName name="BLPH1" localSheetId="21" hidden="1">#REF!</definedName>
    <definedName name="BLPH1" hidden="1">#REF!</definedName>
    <definedName name="BLPH14" localSheetId="30" hidden="1">[24]Comps!#REF!</definedName>
    <definedName name="BLPH14" localSheetId="22" hidden="1">[24]Comps!#REF!</definedName>
    <definedName name="BLPH14" localSheetId="23" hidden="1">[24]Comps!#REF!</definedName>
    <definedName name="BLPH14" localSheetId="24" hidden="1">[24]Comps!#REF!</definedName>
    <definedName name="BLPH14" localSheetId="25" hidden="1">[24]Comps!#REF!</definedName>
    <definedName name="BLPH14" localSheetId="26" hidden="1">[24]Comps!#REF!</definedName>
    <definedName name="BLPH14" localSheetId="27" hidden="1">[24]Comps!#REF!</definedName>
    <definedName name="BLPH14" localSheetId="28" hidden="1">[24]Comps!#REF!</definedName>
    <definedName name="BLPH14" localSheetId="29" hidden="1">[24]Comps!#REF!</definedName>
    <definedName name="BLPH14" localSheetId="43" hidden="1">[25]Comps!#REF!</definedName>
    <definedName name="BLPH14" localSheetId="44" hidden="1">[24]Comps!#REF!</definedName>
    <definedName name="BLPH14" localSheetId="45" hidden="1">[24]Comps!#REF!</definedName>
    <definedName name="BLPH14" localSheetId="46" hidden="1">[24]Comps!#REF!</definedName>
    <definedName name="BLPH14" localSheetId="47" hidden="1">[24]Comps!#REF!</definedName>
    <definedName name="BLPH14" localSheetId="48" hidden="1">[24]Comps!#REF!</definedName>
    <definedName name="BLPH14" localSheetId="49" hidden="1">[24]Comps!#REF!</definedName>
    <definedName name="BLPH14" localSheetId="50" hidden="1">[24]Comps!#REF!</definedName>
    <definedName name="BLPH14" localSheetId="51" hidden="1">[24]Comps!#REF!</definedName>
    <definedName name="BLPH14" localSheetId="0" hidden="1">[26]Comps!#REF!</definedName>
    <definedName name="BLPH14" localSheetId="21" hidden="1">[24]Comps!#REF!</definedName>
    <definedName name="BLPH14" hidden="1">[24]Comps!#REF!</definedName>
    <definedName name="BLPH2" localSheetId="30" hidden="1">#REF!</definedName>
    <definedName name="BLPH2" localSheetId="22" hidden="1">#REF!</definedName>
    <definedName name="BLPH2" localSheetId="23" hidden="1">#REF!</definedName>
    <definedName name="BLPH2" localSheetId="24" hidden="1">#REF!</definedName>
    <definedName name="BLPH2" localSheetId="25" hidden="1">#REF!</definedName>
    <definedName name="BLPH2" localSheetId="26" hidden="1">#REF!</definedName>
    <definedName name="BLPH2" localSheetId="27" hidden="1">#REF!</definedName>
    <definedName name="BLPH2" localSheetId="28" hidden="1">#REF!</definedName>
    <definedName name="BLPH2" localSheetId="29" hidden="1">#REF!</definedName>
    <definedName name="BLPH2" localSheetId="43" hidden="1">#REF!</definedName>
    <definedName name="BLPH2" localSheetId="44" hidden="1">#REF!</definedName>
    <definedName name="BLPH2" localSheetId="45" hidden="1">#REF!</definedName>
    <definedName name="BLPH2" localSheetId="46" hidden="1">#REF!</definedName>
    <definedName name="BLPH2" localSheetId="47" hidden="1">#REF!</definedName>
    <definedName name="BLPH2" localSheetId="48" hidden="1">#REF!</definedName>
    <definedName name="BLPH2" localSheetId="49" hidden="1">#REF!</definedName>
    <definedName name="BLPH2" localSheetId="50" hidden="1">#REF!</definedName>
    <definedName name="BLPH2" localSheetId="51" hidden="1">#REF!</definedName>
    <definedName name="BLPH2" localSheetId="0" hidden="1">#REF!</definedName>
    <definedName name="BLPH2" localSheetId="21" hidden="1">#REF!</definedName>
    <definedName name="BLPH2" hidden="1">#REF!</definedName>
    <definedName name="BLPH3" localSheetId="30" hidden="1">#REF!</definedName>
    <definedName name="BLPH3" localSheetId="22" hidden="1">#REF!</definedName>
    <definedName name="BLPH3" localSheetId="23" hidden="1">#REF!</definedName>
    <definedName name="BLPH3" localSheetId="24" hidden="1">#REF!</definedName>
    <definedName name="BLPH3" localSheetId="25" hidden="1">#REF!</definedName>
    <definedName name="BLPH3" localSheetId="26" hidden="1">#REF!</definedName>
    <definedName name="BLPH3" localSheetId="27" hidden="1">#REF!</definedName>
    <definedName name="BLPH3" localSheetId="28" hidden="1">#REF!</definedName>
    <definedName name="BLPH3" localSheetId="29" hidden="1">#REF!</definedName>
    <definedName name="BLPH3" localSheetId="43" hidden="1">#REF!</definedName>
    <definedName name="BLPH3" localSheetId="44" hidden="1">#REF!</definedName>
    <definedName name="BLPH3" localSheetId="45" hidden="1">#REF!</definedName>
    <definedName name="BLPH3" localSheetId="46" hidden="1">#REF!</definedName>
    <definedName name="BLPH3" localSheetId="47" hidden="1">#REF!</definedName>
    <definedName name="BLPH3" localSheetId="48" hidden="1">#REF!</definedName>
    <definedName name="BLPH3" localSheetId="49" hidden="1">#REF!</definedName>
    <definedName name="BLPH3" localSheetId="50" hidden="1">#REF!</definedName>
    <definedName name="BLPH3" localSheetId="51" hidden="1">#REF!</definedName>
    <definedName name="BLPH3" localSheetId="0" hidden="1">#REF!</definedName>
    <definedName name="BLPH3" localSheetId="21" hidden="1">#REF!</definedName>
    <definedName name="BLPH3" hidden="1">#REF!</definedName>
    <definedName name="BLPH4" localSheetId="0" hidden="1">[27]JD!$A$3</definedName>
    <definedName name="BLPH4" hidden="1">[28]JD!$A$3</definedName>
    <definedName name="BLPH5" localSheetId="30" hidden="1">#REF!</definedName>
    <definedName name="BLPH5" localSheetId="22" hidden="1">#REF!</definedName>
    <definedName name="BLPH5" localSheetId="23" hidden="1">#REF!</definedName>
    <definedName name="BLPH5" localSheetId="24" hidden="1">#REF!</definedName>
    <definedName name="BLPH5" localSheetId="25" hidden="1">#REF!</definedName>
    <definedName name="BLPH5" localSheetId="26" hidden="1">#REF!</definedName>
    <definedName name="BLPH5" localSheetId="27" hidden="1">#REF!</definedName>
    <definedName name="BLPH5" localSheetId="28" hidden="1">#REF!</definedName>
    <definedName name="BLPH5" localSheetId="29" hidden="1">#REF!</definedName>
    <definedName name="BLPH5" localSheetId="43" hidden="1">#REF!</definedName>
    <definedName name="BLPH5" localSheetId="44" hidden="1">#REF!</definedName>
    <definedName name="BLPH5" localSheetId="45" hidden="1">#REF!</definedName>
    <definedName name="BLPH5" localSheetId="46" hidden="1">#REF!</definedName>
    <definedName name="BLPH5" localSheetId="47" hidden="1">#REF!</definedName>
    <definedName name="BLPH5" localSheetId="48" hidden="1">#REF!</definedName>
    <definedName name="BLPH5" localSheetId="49" hidden="1">#REF!</definedName>
    <definedName name="BLPH5" localSheetId="50" hidden="1">#REF!</definedName>
    <definedName name="BLPH5" localSheetId="51" hidden="1">#REF!</definedName>
    <definedName name="BLPH5" localSheetId="0" hidden="1">#REF!</definedName>
    <definedName name="BLPH5" localSheetId="21" hidden="1">#REF!</definedName>
    <definedName name="BLPH5" hidden="1">#REF!</definedName>
    <definedName name="BLPH6" localSheetId="0" hidden="1">[27]SPCH!$A$3</definedName>
    <definedName name="BLPH6" hidden="1">[28]SPCH!$A$3</definedName>
    <definedName name="BLPH7" localSheetId="0" hidden="1">[27]TSA!$A$3</definedName>
    <definedName name="BLPH7" hidden="1">[28]TSA!$A$3</definedName>
    <definedName name="Bürofläche" localSheetId="0">Disclaimer!Bürofläche</definedName>
    <definedName name="Bürofläche">[0]!Bürofläche</definedName>
    <definedName name="CapexMatrix" localSheetId="0">'[18]Capex MX'!$G$17:$CL$66</definedName>
    <definedName name="CapexMatrix">'[19]Capex MX'!$G$17:$CL$66</definedName>
    <definedName name="CashCollateralArray" localSheetId="30">'[19]CF Single Asset'!#REF!</definedName>
    <definedName name="CashCollateralArray" localSheetId="22">'[19]CF Single Asset'!#REF!</definedName>
    <definedName name="CashCollateralArray" localSheetId="23">'[19]CF Single Asset'!#REF!</definedName>
    <definedName name="CashCollateralArray" localSheetId="24">'[19]CF Single Asset'!#REF!</definedName>
    <definedName name="CashCollateralArray" localSheetId="25">'[19]CF Single Asset'!#REF!</definedName>
    <definedName name="CashCollateralArray" localSheetId="26">'[19]CF Single Asset'!#REF!</definedName>
    <definedName name="CashCollateralArray" localSheetId="27">'[19]CF Single Asset'!#REF!</definedName>
    <definedName name="CashCollateralArray" localSheetId="28">'[19]CF Single Asset'!#REF!</definedName>
    <definedName name="CashCollateralArray" localSheetId="29">'[19]CF Single Asset'!#REF!</definedName>
    <definedName name="CashCollateralArray" localSheetId="43">'[19]CF Single Asset'!#REF!</definedName>
    <definedName name="CashCollateralArray" localSheetId="44">'[19]CF Single Asset'!#REF!</definedName>
    <definedName name="CashCollateralArray" localSheetId="45">'[19]CF Single Asset'!#REF!</definedName>
    <definedName name="CashCollateralArray" localSheetId="46">'[19]CF Single Asset'!#REF!</definedName>
    <definedName name="CashCollateralArray" localSheetId="47">'[19]CF Single Asset'!#REF!</definedName>
    <definedName name="CashCollateralArray" localSheetId="48">'[19]CF Single Asset'!#REF!</definedName>
    <definedName name="CashCollateralArray" localSheetId="49">'[19]CF Single Asset'!#REF!</definedName>
    <definedName name="CashCollateralArray" localSheetId="50">'[19]CF Single Asset'!#REF!</definedName>
    <definedName name="CashCollateralArray" localSheetId="51">'[19]CF Single Asset'!#REF!</definedName>
    <definedName name="CashCollateralArray" localSheetId="0">'[18]CF Single Asset'!#REF!</definedName>
    <definedName name="CashCollateralArray" localSheetId="21">'[19]CF Single Asset'!#REF!</definedName>
    <definedName name="CashCollateralArray">'[19]CF Single Asset'!#REF!</definedName>
    <definedName name="CashCollateralMatrix" localSheetId="30">'[19]Sales MX'!#REF!</definedName>
    <definedName name="CashCollateralMatrix" localSheetId="22">'[19]Sales MX'!#REF!</definedName>
    <definedName name="CashCollateralMatrix" localSheetId="23">'[19]Sales MX'!#REF!</definedName>
    <definedName name="CashCollateralMatrix" localSheetId="24">'[19]Sales MX'!#REF!</definedName>
    <definedName name="CashCollateralMatrix" localSheetId="25">'[19]Sales MX'!#REF!</definedName>
    <definedName name="CashCollateralMatrix" localSheetId="26">'[19]Sales MX'!#REF!</definedName>
    <definedName name="CashCollateralMatrix" localSheetId="27">'[19]Sales MX'!#REF!</definedName>
    <definedName name="CashCollateralMatrix" localSheetId="28">'[19]Sales MX'!#REF!</definedName>
    <definedName name="CashCollateralMatrix" localSheetId="29">'[19]Sales MX'!#REF!</definedName>
    <definedName name="CashCollateralMatrix" localSheetId="43">'[19]Sales MX'!#REF!</definedName>
    <definedName name="CashCollateralMatrix" localSheetId="44">'[19]Sales MX'!#REF!</definedName>
    <definedName name="CashCollateralMatrix" localSheetId="45">'[19]Sales MX'!#REF!</definedName>
    <definedName name="CashCollateralMatrix" localSheetId="46">'[19]Sales MX'!#REF!</definedName>
    <definedName name="CashCollateralMatrix" localSheetId="47">'[19]Sales MX'!#REF!</definedName>
    <definedName name="CashCollateralMatrix" localSheetId="48">'[19]Sales MX'!#REF!</definedName>
    <definedName name="CashCollateralMatrix" localSheetId="49">'[19]Sales MX'!#REF!</definedName>
    <definedName name="CashCollateralMatrix" localSheetId="50">'[19]Sales MX'!#REF!</definedName>
    <definedName name="CashCollateralMatrix" localSheetId="51">'[19]Sales MX'!#REF!</definedName>
    <definedName name="CashCollateralMatrix" localSheetId="0">'[18]Sales MX'!#REF!</definedName>
    <definedName name="CashCollateralMatrix" localSheetId="21">'[19]Sales MX'!#REF!</definedName>
    <definedName name="CashCollateralMatrix">'[19]Sales MX'!#REF!</definedName>
    <definedName name="CashCollateralMX" localSheetId="30">'[19]Sales MX'!#REF!</definedName>
    <definedName name="CashCollateralMX" localSheetId="22">'[19]Sales MX'!#REF!</definedName>
    <definedName name="CashCollateralMX" localSheetId="23">'[19]Sales MX'!#REF!</definedName>
    <definedName name="CashCollateralMX" localSheetId="24">'[19]Sales MX'!#REF!</definedName>
    <definedName name="CashCollateralMX" localSheetId="25">'[19]Sales MX'!#REF!</definedName>
    <definedName name="CashCollateralMX" localSheetId="26">'[19]Sales MX'!#REF!</definedName>
    <definedName name="CashCollateralMX" localSheetId="27">'[19]Sales MX'!#REF!</definedName>
    <definedName name="CashCollateralMX" localSheetId="28">'[19]Sales MX'!#REF!</definedName>
    <definedName name="CashCollateralMX" localSheetId="29">'[19]Sales MX'!#REF!</definedName>
    <definedName name="CashCollateralMX" localSheetId="43">'[19]Sales MX'!#REF!</definedName>
    <definedName name="CashCollateralMX" localSheetId="44">'[19]Sales MX'!#REF!</definedName>
    <definedName name="CashCollateralMX" localSheetId="45">'[19]Sales MX'!#REF!</definedName>
    <definedName name="CashCollateralMX" localSheetId="46">'[19]Sales MX'!#REF!</definedName>
    <definedName name="CashCollateralMX" localSheetId="47">'[19]Sales MX'!#REF!</definedName>
    <definedName name="CashCollateralMX" localSheetId="48">'[19]Sales MX'!#REF!</definedName>
    <definedName name="CashCollateralMX" localSheetId="49">'[19]Sales MX'!#REF!</definedName>
    <definedName name="CashCollateralMX" localSheetId="50">'[19]Sales MX'!#REF!</definedName>
    <definedName name="CashCollateralMX" localSheetId="51">'[19]Sales MX'!#REF!</definedName>
    <definedName name="CashCollateralMX" localSheetId="0">'[18]Sales MX'!#REF!</definedName>
    <definedName name="CashCollateralMX" localSheetId="21">'[19]Sales MX'!#REF!</definedName>
    <definedName name="CashCollateralMX">'[19]Sales MX'!#REF!</definedName>
    <definedName name="CCCArray" localSheetId="30">'[19]CF Single Asset'!#REF!</definedName>
    <definedName name="CCCArray" localSheetId="22">'[19]CF Single Asset'!#REF!</definedName>
    <definedName name="CCCArray" localSheetId="23">'[19]CF Single Asset'!#REF!</definedName>
    <definedName name="CCCArray" localSheetId="24">'[19]CF Single Asset'!#REF!</definedName>
    <definedName name="CCCArray" localSheetId="25">'[19]CF Single Asset'!#REF!</definedName>
    <definedName name="CCCArray" localSheetId="26">'[19]CF Single Asset'!#REF!</definedName>
    <definedName name="CCCArray" localSheetId="27">'[19]CF Single Asset'!#REF!</definedName>
    <definedName name="CCCArray" localSheetId="28">'[19]CF Single Asset'!#REF!</definedName>
    <definedName name="CCCArray" localSheetId="29">'[19]CF Single Asset'!#REF!</definedName>
    <definedName name="CCCArray" localSheetId="43">'[19]CF Single Asset'!#REF!</definedName>
    <definedName name="CCCArray" localSheetId="44">'[19]CF Single Asset'!#REF!</definedName>
    <definedName name="CCCArray" localSheetId="45">'[19]CF Single Asset'!#REF!</definedName>
    <definedName name="CCCArray" localSheetId="46">'[19]CF Single Asset'!#REF!</definedName>
    <definedName name="CCCArray" localSheetId="47">'[19]CF Single Asset'!#REF!</definedName>
    <definedName name="CCCArray" localSheetId="48">'[19]CF Single Asset'!#REF!</definedName>
    <definedName name="CCCArray" localSheetId="49">'[19]CF Single Asset'!#REF!</definedName>
    <definedName name="CCCArray" localSheetId="50">'[19]CF Single Asset'!#REF!</definedName>
    <definedName name="CCCArray" localSheetId="51">'[19]CF Single Asset'!#REF!</definedName>
    <definedName name="CCCArray" localSheetId="0">'[18]CF Single Asset'!#REF!</definedName>
    <definedName name="CCCArray" localSheetId="21">'[19]CF Single Asset'!#REF!</definedName>
    <definedName name="CCCArray">'[19]CF Single Asset'!#REF!</definedName>
    <definedName name="CCCMatrix" localSheetId="30">'[19]Capex MX'!#REF!</definedName>
    <definedName name="CCCMatrix" localSheetId="22">'[19]Capex MX'!#REF!</definedName>
    <definedName name="CCCMatrix" localSheetId="23">'[19]Capex MX'!#REF!</definedName>
    <definedName name="CCCMatrix" localSheetId="24">'[19]Capex MX'!#REF!</definedName>
    <definedName name="CCCMatrix" localSheetId="25">'[19]Capex MX'!#REF!</definedName>
    <definedName name="CCCMatrix" localSheetId="26">'[19]Capex MX'!#REF!</definedName>
    <definedName name="CCCMatrix" localSheetId="27">'[19]Capex MX'!#REF!</definedName>
    <definedName name="CCCMatrix" localSheetId="28">'[19]Capex MX'!#REF!</definedName>
    <definedName name="CCCMatrix" localSheetId="29">'[19]Capex MX'!#REF!</definedName>
    <definedName name="CCCMatrix" localSheetId="43">'[19]Capex MX'!#REF!</definedName>
    <definedName name="CCCMatrix" localSheetId="44">'[19]Capex MX'!#REF!</definedName>
    <definedName name="CCCMatrix" localSheetId="45">'[19]Capex MX'!#REF!</definedName>
    <definedName name="CCCMatrix" localSheetId="46">'[19]Capex MX'!#REF!</definedName>
    <definedName name="CCCMatrix" localSheetId="47">'[19]Capex MX'!#REF!</definedName>
    <definedName name="CCCMatrix" localSheetId="48">'[19]Capex MX'!#REF!</definedName>
    <definedName name="CCCMatrix" localSheetId="49">'[19]Capex MX'!#REF!</definedName>
    <definedName name="CCCMatrix" localSheetId="50">'[19]Capex MX'!#REF!</definedName>
    <definedName name="CCCMatrix" localSheetId="51">'[19]Capex MX'!#REF!</definedName>
    <definedName name="CCCMatrix" localSheetId="0">'[18]Capex MX'!#REF!</definedName>
    <definedName name="CCCMatrix" localSheetId="21">'[19]Capex MX'!#REF!</definedName>
    <definedName name="CCCMatrix">'[19]Capex MX'!#REF!</definedName>
    <definedName name="CCCMX" localSheetId="30">'[19]Capex MX'!#REF!</definedName>
    <definedName name="CCCMX" localSheetId="22">'[19]Capex MX'!#REF!</definedName>
    <definedName name="CCCMX" localSheetId="23">'[19]Capex MX'!#REF!</definedName>
    <definedName name="CCCMX" localSheetId="24">'[19]Capex MX'!#REF!</definedName>
    <definedName name="CCCMX" localSheetId="25">'[19]Capex MX'!#REF!</definedName>
    <definedName name="CCCMX" localSheetId="26">'[19]Capex MX'!#REF!</definedName>
    <definedName name="CCCMX" localSheetId="27">'[19]Capex MX'!#REF!</definedName>
    <definedName name="CCCMX" localSheetId="28">'[19]Capex MX'!#REF!</definedName>
    <definedName name="CCCMX" localSheetId="29">'[19]Capex MX'!#REF!</definedName>
    <definedName name="CCCMX" localSheetId="43">'[19]Capex MX'!#REF!</definedName>
    <definedName name="CCCMX" localSheetId="44">'[19]Capex MX'!#REF!</definedName>
    <definedName name="CCCMX" localSheetId="45">'[19]Capex MX'!#REF!</definedName>
    <definedName name="CCCMX" localSheetId="46">'[19]Capex MX'!#REF!</definedName>
    <definedName name="CCCMX" localSheetId="47">'[19]Capex MX'!#REF!</definedName>
    <definedName name="CCCMX" localSheetId="48">'[19]Capex MX'!#REF!</definedName>
    <definedName name="CCCMX" localSheetId="49">'[19]Capex MX'!#REF!</definedName>
    <definedName name="CCCMX" localSheetId="50">'[19]Capex MX'!#REF!</definedName>
    <definedName name="CCCMX" localSheetId="51">'[19]Capex MX'!#REF!</definedName>
    <definedName name="CCCMX" localSheetId="0">'[18]Capex MX'!#REF!</definedName>
    <definedName name="CCCMX" localSheetId="21">'[19]Capex MX'!#REF!</definedName>
    <definedName name="CCCMX">'[19]Capex MX'!#REF!</definedName>
    <definedName name="ChangeRange" localSheetId="75" hidden="1">[29]!ChangeRange</definedName>
    <definedName name="ChangeRange" localSheetId="30" hidden="1">[29]!ChangeRange</definedName>
    <definedName name="ChangeRange" localSheetId="22" hidden="1">[29]!ChangeRange</definedName>
    <definedName name="ChangeRange" localSheetId="23" hidden="1">[29]!ChangeRange</definedName>
    <definedName name="ChangeRange" localSheetId="24" hidden="1">[29]!ChangeRange</definedName>
    <definedName name="ChangeRange" localSheetId="25" hidden="1">[29]!ChangeRange</definedName>
    <definedName name="ChangeRange" localSheetId="26" hidden="1">[29]!ChangeRange</definedName>
    <definedName name="ChangeRange" localSheetId="27" hidden="1">[29]!ChangeRange</definedName>
    <definedName name="ChangeRange" localSheetId="28" hidden="1">[29]!ChangeRange</definedName>
    <definedName name="ChangeRange" localSheetId="29" hidden="1">[29]!ChangeRange</definedName>
    <definedName name="ChangeRange" localSheetId="43" hidden="1">[29]!ChangeRange</definedName>
    <definedName name="ChangeRange" localSheetId="44" hidden="1">[29]!ChangeRange</definedName>
    <definedName name="ChangeRange" localSheetId="45" hidden="1">[29]!ChangeRange</definedName>
    <definedName name="ChangeRange" localSheetId="46" hidden="1">[29]!ChangeRange</definedName>
    <definedName name="ChangeRange" localSheetId="47" hidden="1">[29]!ChangeRange</definedName>
    <definedName name="ChangeRange" localSheetId="48" hidden="1">[29]!ChangeRange</definedName>
    <definedName name="ChangeRange" localSheetId="49" hidden="1">[29]!ChangeRange</definedName>
    <definedName name="ChangeRange" localSheetId="50" hidden="1">[29]!ChangeRange</definedName>
    <definedName name="ChangeRange" localSheetId="51" hidden="1">[29]!ChangeRange</definedName>
    <definedName name="ChangeRange" localSheetId="21" hidden="1">[29]!ChangeRange</definedName>
    <definedName name="ChangeRange" hidden="1">[29]!ChangeRange</definedName>
    <definedName name="CommitmentFeeArray" localSheetId="30">'[19]CF Single Asset'!#REF!</definedName>
    <definedName name="CommitmentFeeArray" localSheetId="22">'[19]CF Single Asset'!#REF!</definedName>
    <definedName name="CommitmentFeeArray" localSheetId="23">'[19]CF Single Asset'!#REF!</definedName>
    <definedName name="CommitmentFeeArray" localSheetId="24">'[19]CF Single Asset'!#REF!</definedName>
    <definedName name="CommitmentFeeArray" localSheetId="25">'[19]CF Single Asset'!#REF!</definedName>
    <definedName name="CommitmentFeeArray" localSheetId="26">'[19]CF Single Asset'!#REF!</definedName>
    <definedName name="CommitmentFeeArray" localSheetId="27">'[19]CF Single Asset'!#REF!</definedName>
    <definedName name="CommitmentFeeArray" localSheetId="28">'[19]CF Single Asset'!#REF!</definedName>
    <definedName name="CommitmentFeeArray" localSheetId="29">'[19]CF Single Asset'!#REF!</definedName>
    <definedName name="CommitmentFeeArray" localSheetId="43">'[19]CF Single Asset'!#REF!</definedName>
    <definedName name="CommitmentFeeArray" localSheetId="44">'[19]CF Single Asset'!#REF!</definedName>
    <definedName name="CommitmentFeeArray" localSheetId="45">'[19]CF Single Asset'!#REF!</definedName>
    <definedName name="CommitmentFeeArray" localSheetId="46">'[19]CF Single Asset'!#REF!</definedName>
    <definedName name="CommitmentFeeArray" localSheetId="47">'[19]CF Single Asset'!#REF!</definedName>
    <definedName name="CommitmentFeeArray" localSheetId="48">'[19]CF Single Asset'!#REF!</definedName>
    <definedName name="CommitmentFeeArray" localSheetId="49">'[19]CF Single Asset'!#REF!</definedName>
    <definedName name="CommitmentFeeArray" localSheetId="50">'[19]CF Single Asset'!#REF!</definedName>
    <definedName name="CommitmentFeeArray" localSheetId="51">'[19]CF Single Asset'!#REF!</definedName>
    <definedName name="CommitmentFeeArray" localSheetId="0">'[18]CF Single Asset'!#REF!</definedName>
    <definedName name="CommitmentFeeArray" localSheetId="21">'[19]CF Single Asset'!#REF!</definedName>
    <definedName name="CommitmentFeeArray">'[19]CF Single Asset'!#REF!</definedName>
    <definedName name="CommitmentFeeMatrix" localSheetId="30">'[19]Debt MX'!#REF!</definedName>
    <definedName name="CommitmentFeeMatrix" localSheetId="22">'[19]Debt MX'!#REF!</definedName>
    <definedName name="CommitmentFeeMatrix" localSheetId="23">'[19]Debt MX'!#REF!</definedName>
    <definedName name="CommitmentFeeMatrix" localSheetId="24">'[19]Debt MX'!#REF!</definedName>
    <definedName name="CommitmentFeeMatrix" localSheetId="25">'[19]Debt MX'!#REF!</definedName>
    <definedName name="CommitmentFeeMatrix" localSheetId="26">'[19]Debt MX'!#REF!</definedName>
    <definedName name="CommitmentFeeMatrix" localSheetId="27">'[19]Debt MX'!#REF!</definedName>
    <definedName name="CommitmentFeeMatrix" localSheetId="28">'[19]Debt MX'!#REF!</definedName>
    <definedName name="CommitmentFeeMatrix" localSheetId="29">'[19]Debt MX'!#REF!</definedName>
    <definedName name="CommitmentFeeMatrix" localSheetId="43">'[19]Debt MX'!#REF!</definedName>
    <definedName name="CommitmentFeeMatrix" localSheetId="44">'[19]Debt MX'!#REF!</definedName>
    <definedName name="CommitmentFeeMatrix" localSheetId="45">'[19]Debt MX'!#REF!</definedName>
    <definedName name="CommitmentFeeMatrix" localSheetId="46">'[19]Debt MX'!#REF!</definedName>
    <definedName name="CommitmentFeeMatrix" localSheetId="47">'[19]Debt MX'!#REF!</definedName>
    <definedName name="CommitmentFeeMatrix" localSheetId="48">'[19]Debt MX'!#REF!</definedName>
    <definedName name="CommitmentFeeMatrix" localSheetId="49">'[19]Debt MX'!#REF!</definedName>
    <definedName name="CommitmentFeeMatrix" localSheetId="50">'[19]Debt MX'!#REF!</definedName>
    <definedName name="CommitmentFeeMatrix" localSheetId="51">'[19]Debt MX'!#REF!</definedName>
    <definedName name="CommitmentFeeMatrix" localSheetId="0">'[18]Debt MX'!#REF!</definedName>
    <definedName name="CommitmentFeeMatrix" localSheetId="21">'[19]Debt MX'!#REF!</definedName>
    <definedName name="CommitmentFeeMatrix">'[19]Debt MX'!#REF!</definedName>
    <definedName name="CommitmentFeeMX" localSheetId="30">'[19]Debt MX'!#REF!</definedName>
    <definedName name="CommitmentFeeMX" localSheetId="22">'[19]Debt MX'!#REF!</definedName>
    <definedName name="CommitmentFeeMX" localSheetId="23">'[19]Debt MX'!#REF!</definedName>
    <definedName name="CommitmentFeeMX" localSheetId="24">'[19]Debt MX'!#REF!</definedName>
    <definedName name="CommitmentFeeMX" localSheetId="25">'[19]Debt MX'!#REF!</definedName>
    <definedName name="CommitmentFeeMX" localSheetId="26">'[19]Debt MX'!#REF!</definedName>
    <definedName name="CommitmentFeeMX" localSheetId="27">'[19]Debt MX'!#REF!</definedName>
    <definedName name="CommitmentFeeMX" localSheetId="28">'[19]Debt MX'!#REF!</definedName>
    <definedName name="CommitmentFeeMX" localSheetId="29">'[19]Debt MX'!#REF!</definedName>
    <definedName name="CommitmentFeeMX" localSheetId="43">'[19]Debt MX'!#REF!</definedName>
    <definedName name="CommitmentFeeMX" localSheetId="44">'[19]Debt MX'!#REF!</definedName>
    <definedName name="CommitmentFeeMX" localSheetId="45">'[19]Debt MX'!#REF!</definedName>
    <definedName name="CommitmentFeeMX" localSheetId="46">'[19]Debt MX'!#REF!</definedName>
    <definedName name="CommitmentFeeMX" localSheetId="47">'[19]Debt MX'!#REF!</definedName>
    <definedName name="CommitmentFeeMX" localSheetId="48">'[19]Debt MX'!#REF!</definedName>
    <definedName name="CommitmentFeeMX" localSheetId="49">'[19]Debt MX'!#REF!</definedName>
    <definedName name="CommitmentFeeMX" localSheetId="50">'[19]Debt MX'!#REF!</definedName>
    <definedName name="CommitmentFeeMX" localSheetId="51">'[19]Debt MX'!#REF!</definedName>
    <definedName name="CommitmentFeeMX" localSheetId="0">'[18]Debt MX'!#REF!</definedName>
    <definedName name="CommitmentFeeMX" localSheetId="21">'[19]Debt MX'!#REF!</definedName>
    <definedName name="CommitmentFeeMX">'[19]Debt MX'!#REF!</definedName>
    <definedName name="ContentsHelp" localSheetId="75" hidden="1">[29]!ContentsHelp</definedName>
    <definedName name="ContentsHelp" localSheetId="30" hidden="1">[29]!ContentsHelp</definedName>
    <definedName name="ContentsHelp" localSheetId="22" hidden="1">[29]!ContentsHelp</definedName>
    <definedName name="ContentsHelp" localSheetId="23" hidden="1">[29]!ContentsHelp</definedName>
    <definedName name="ContentsHelp" localSheetId="24" hidden="1">[29]!ContentsHelp</definedName>
    <definedName name="ContentsHelp" localSheetId="25" hidden="1">[29]!ContentsHelp</definedName>
    <definedName name="ContentsHelp" localSheetId="26" hidden="1">[29]!ContentsHelp</definedName>
    <definedName name="ContentsHelp" localSheetId="27" hidden="1">[29]!ContentsHelp</definedName>
    <definedName name="ContentsHelp" localSheetId="28" hidden="1">[29]!ContentsHelp</definedName>
    <definedName name="ContentsHelp" localSheetId="29" hidden="1">[29]!ContentsHelp</definedName>
    <definedName name="ContentsHelp" localSheetId="43" hidden="1">[29]!ContentsHelp</definedName>
    <definedName name="ContentsHelp" localSheetId="44" hidden="1">[29]!ContentsHelp</definedName>
    <definedName name="ContentsHelp" localSheetId="45" hidden="1">[29]!ContentsHelp</definedName>
    <definedName name="ContentsHelp" localSheetId="46" hidden="1">[29]!ContentsHelp</definedName>
    <definedName name="ContentsHelp" localSheetId="47" hidden="1">[29]!ContentsHelp</definedName>
    <definedName name="ContentsHelp" localSheetId="48" hidden="1">[29]!ContentsHelp</definedName>
    <definedName name="ContentsHelp" localSheetId="49" hidden="1">[29]!ContentsHelp</definedName>
    <definedName name="ContentsHelp" localSheetId="50" hidden="1">[29]!ContentsHelp</definedName>
    <definedName name="ContentsHelp" localSheetId="51" hidden="1">[29]!ContentsHelp</definedName>
    <definedName name="ContentsHelp" localSheetId="21" hidden="1">[29]!ContentsHelp</definedName>
    <definedName name="ContentsHelp" hidden="1">[29]!ContentsHelp</definedName>
    <definedName name="ContingencyArray" localSheetId="30">'[19]CF Single Asset'!#REF!</definedName>
    <definedName name="ContingencyArray" localSheetId="22">'[19]CF Single Asset'!#REF!</definedName>
    <definedName name="ContingencyArray" localSheetId="23">'[19]CF Single Asset'!#REF!</definedName>
    <definedName name="ContingencyArray" localSheetId="24">'[19]CF Single Asset'!#REF!</definedName>
    <definedName name="ContingencyArray" localSheetId="25">'[19]CF Single Asset'!#REF!</definedName>
    <definedName name="ContingencyArray" localSheetId="26">'[19]CF Single Asset'!#REF!</definedName>
    <definedName name="ContingencyArray" localSheetId="27">'[19]CF Single Asset'!#REF!</definedName>
    <definedName name="ContingencyArray" localSheetId="28">'[19]CF Single Asset'!#REF!</definedName>
    <definedName name="ContingencyArray" localSheetId="29">'[19]CF Single Asset'!#REF!</definedName>
    <definedName name="ContingencyArray" localSheetId="43">'[19]CF Single Asset'!#REF!</definedName>
    <definedName name="ContingencyArray" localSheetId="44">'[19]CF Single Asset'!#REF!</definedName>
    <definedName name="ContingencyArray" localSheetId="45">'[19]CF Single Asset'!#REF!</definedName>
    <definedName name="ContingencyArray" localSheetId="46">'[19]CF Single Asset'!#REF!</definedName>
    <definedName name="ContingencyArray" localSheetId="47">'[19]CF Single Asset'!#REF!</definedName>
    <definedName name="ContingencyArray" localSheetId="48">'[19]CF Single Asset'!#REF!</definedName>
    <definedName name="ContingencyArray" localSheetId="49">'[19]CF Single Asset'!#REF!</definedName>
    <definedName name="ContingencyArray" localSheetId="50">'[19]CF Single Asset'!#REF!</definedName>
    <definedName name="ContingencyArray" localSheetId="51">'[19]CF Single Asset'!#REF!</definedName>
    <definedName name="ContingencyArray" localSheetId="0">'[18]CF Single Asset'!#REF!</definedName>
    <definedName name="ContingencyArray" localSheetId="21">'[19]CF Single Asset'!#REF!</definedName>
    <definedName name="ContingencyArray">'[19]CF Single Asset'!#REF!</definedName>
    <definedName name="ContingencyMatrix" localSheetId="30">'[19]Capex MX'!#REF!</definedName>
    <definedName name="ContingencyMatrix" localSheetId="22">'[19]Capex MX'!#REF!</definedName>
    <definedName name="ContingencyMatrix" localSheetId="23">'[19]Capex MX'!#REF!</definedName>
    <definedName name="ContingencyMatrix" localSheetId="24">'[19]Capex MX'!#REF!</definedName>
    <definedName name="ContingencyMatrix" localSheetId="25">'[19]Capex MX'!#REF!</definedName>
    <definedName name="ContingencyMatrix" localSheetId="26">'[19]Capex MX'!#REF!</definedName>
    <definedName name="ContingencyMatrix" localSheetId="27">'[19]Capex MX'!#REF!</definedName>
    <definedName name="ContingencyMatrix" localSheetId="28">'[19]Capex MX'!#REF!</definedName>
    <definedName name="ContingencyMatrix" localSheetId="29">'[19]Capex MX'!#REF!</definedName>
    <definedName name="ContingencyMatrix" localSheetId="43">'[19]Capex MX'!#REF!</definedName>
    <definedName name="ContingencyMatrix" localSheetId="44">'[19]Capex MX'!#REF!</definedName>
    <definedName name="ContingencyMatrix" localSheetId="45">'[19]Capex MX'!#REF!</definedName>
    <definedName name="ContingencyMatrix" localSheetId="46">'[19]Capex MX'!#REF!</definedName>
    <definedName name="ContingencyMatrix" localSheetId="47">'[19]Capex MX'!#REF!</definedName>
    <definedName name="ContingencyMatrix" localSheetId="48">'[19]Capex MX'!#REF!</definedName>
    <definedName name="ContingencyMatrix" localSheetId="49">'[19]Capex MX'!#REF!</definedName>
    <definedName name="ContingencyMatrix" localSheetId="50">'[19]Capex MX'!#REF!</definedName>
    <definedName name="ContingencyMatrix" localSheetId="51">'[19]Capex MX'!#REF!</definedName>
    <definedName name="ContingencyMatrix" localSheetId="0">'[18]Capex MX'!#REF!</definedName>
    <definedName name="ContingencyMatrix" localSheetId="21">'[19]Capex MX'!#REF!</definedName>
    <definedName name="ContingencyMatrix">'[19]Capex MX'!#REF!</definedName>
    <definedName name="ContingencyMX" localSheetId="30">'[19]Capex MX'!#REF!</definedName>
    <definedName name="ContingencyMX" localSheetId="22">'[19]Capex MX'!#REF!</definedName>
    <definedName name="ContingencyMX" localSheetId="23">'[19]Capex MX'!#REF!</definedName>
    <definedName name="ContingencyMX" localSheetId="24">'[19]Capex MX'!#REF!</definedName>
    <definedName name="ContingencyMX" localSheetId="25">'[19]Capex MX'!#REF!</definedName>
    <definedName name="ContingencyMX" localSheetId="26">'[19]Capex MX'!#REF!</definedName>
    <definedName name="ContingencyMX" localSheetId="27">'[19]Capex MX'!#REF!</definedName>
    <definedName name="ContingencyMX" localSheetId="28">'[19]Capex MX'!#REF!</definedName>
    <definedName name="ContingencyMX" localSheetId="29">'[19]Capex MX'!#REF!</definedName>
    <definedName name="ContingencyMX" localSheetId="43">'[19]Capex MX'!#REF!</definedName>
    <definedName name="ContingencyMX" localSheetId="44">'[19]Capex MX'!#REF!</definedName>
    <definedName name="ContingencyMX" localSheetId="45">'[19]Capex MX'!#REF!</definedName>
    <definedName name="ContingencyMX" localSheetId="46">'[19]Capex MX'!#REF!</definedName>
    <definedName name="ContingencyMX" localSheetId="47">'[19]Capex MX'!#REF!</definedName>
    <definedName name="ContingencyMX" localSheetId="48">'[19]Capex MX'!#REF!</definedName>
    <definedName name="ContingencyMX" localSheetId="49">'[19]Capex MX'!#REF!</definedName>
    <definedName name="ContingencyMX" localSheetId="50">'[19]Capex MX'!#REF!</definedName>
    <definedName name="ContingencyMX" localSheetId="51">'[19]Capex MX'!#REF!</definedName>
    <definedName name="ContingencyMX" localSheetId="0">'[18]Capex MX'!#REF!</definedName>
    <definedName name="ContingencyMX" localSheetId="21">'[19]Capex MX'!#REF!</definedName>
    <definedName name="ContingencyMX">'[19]Capex MX'!#REF!</definedName>
    <definedName name="CreateTable" localSheetId="75" hidden="1">[29]!CreateTable</definedName>
    <definedName name="CreateTable" localSheetId="30" hidden="1">[29]!CreateTable</definedName>
    <definedName name="CreateTable" localSheetId="22" hidden="1">[29]!CreateTable</definedName>
    <definedName name="CreateTable" localSheetId="23" hidden="1">[29]!CreateTable</definedName>
    <definedName name="CreateTable" localSheetId="24" hidden="1">[29]!CreateTable</definedName>
    <definedName name="CreateTable" localSheetId="25" hidden="1">[29]!CreateTable</definedName>
    <definedName name="CreateTable" localSheetId="26" hidden="1">[29]!CreateTable</definedName>
    <definedName name="CreateTable" localSheetId="27" hidden="1">[29]!CreateTable</definedName>
    <definedName name="CreateTable" localSheetId="28" hidden="1">[29]!CreateTable</definedName>
    <definedName name="CreateTable" localSheetId="29" hidden="1">[29]!CreateTable</definedName>
    <definedName name="CreateTable" localSheetId="43" hidden="1">[29]!CreateTable</definedName>
    <definedName name="CreateTable" localSheetId="44" hidden="1">[29]!CreateTable</definedName>
    <definedName name="CreateTable" localSheetId="45" hidden="1">[29]!CreateTable</definedName>
    <definedName name="CreateTable" localSheetId="46" hidden="1">[29]!CreateTable</definedName>
    <definedName name="CreateTable" localSheetId="47" hidden="1">[29]!CreateTable</definedName>
    <definedName name="CreateTable" localSheetId="48" hidden="1">[29]!CreateTable</definedName>
    <definedName name="CreateTable" localSheetId="49" hidden="1">[29]!CreateTable</definedName>
    <definedName name="CreateTable" localSheetId="50" hidden="1">[29]!CreateTable</definedName>
    <definedName name="CreateTable" localSheetId="51" hidden="1">[29]!CreateTable</definedName>
    <definedName name="CreateTable" localSheetId="21" hidden="1">[29]!CreateTable</definedName>
    <definedName name="CreateTable" hidden="1">[29]!CreateTable</definedName>
    <definedName name="currentAsset" localSheetId="30">#REF!</definedName>
    <definedName name="currentAsset" localSheetId="22">#REF!</definedName>
    <definedName name="currentAsset" localSheetId="23">#REF!</definedName>
    <definedName name="currentAsset" localSheetId="24">#REF!</definedName>
    <definedName name="currentAsset" localSheetId="25">#REF!</definedName>
    <definedName name="currentAsset" localSheetId="26">#REF!</definedName>
    <definedName name="currentAsset" localSheetId="27">#REF!</definedName>
    <definedName name="currentAsset" localSheetId="28">#REF!</definedName>
    <definedName name="currentAsset" localSheetId="29">#REF!</definedName>
    <definedName name="currentAsset" localSheetId="43">#REF!</definedName>
    <definedName name="currentAsset" localSheetId="44">#REF!</definedName>
    <definedName name="currentAsset" localSheetId="45">#REF!</definedName>
    <definedName name="currentAsset" localSheetId="46">#REF!</definedName>
    <definedName name="currentAsset" localSheetId="47">#REF!</definedName>
    <definedName name="currentAsset" localSheetId="48">#REF!</definedName>
    <definedName name="currentAsset" localSheetId="49">#REF!</definedName>
    <definedName name="currentAsset" localSheetId="50">#REF!</definedName>
    <definedName name="currentAsset" localSheetId="51">#REF!</definedName>
    <definedName name="currentAsset" localSheetId="0">#REF!</definedName>
    <definedName name="currentAsset" localSheetId="21">#REF!</definedName>
    <definedName name="currentAsset">#REF!</definedName>
    <definedName name="Data_summary" localSheetId="0" hidden="1">{#N/A,#N/A,TRUE,"Total Market";#N/A,#N/A,TRUE,"Pricing Table";#N/A,#N/A,TRUE,"Residential Minutes";#N/A,#N/A,TRUE,"Small Bus Minutes";#N/A,#N/A,TRUE,"Medium Bus Minures";#N/A,#N/A,TRUE,"Corporate Min penetration";#N/A,#N/A,TRUE,"Line Penetration";#N/A,#N/A,TRUE,"Direct Line Penetration";#N/A,#N/A,TRUE,"Indirect Lines";#N/A,#N/A,TRUE,"Penetration% by Customer";#N/A,#N/A,TRUE,"Penetration% by Product";#N/A,#N/A,TRUE,"Minutes-Revenue by Product";#N/A,#N/A,TRUE,"Product Minute penetration";#N/A,#N/A,TRUE,"Customer Minutes Penetration"}</definedName>
    <definedName name="Data_summary" hidden="1">{#N/A,#N/A,TRUE,"Total Market";#N/A,#N/A,TRUE,"Pricing Table";#N/A,#N/A,TRUE,"Residential Minutes";#N/A,#N/A,TRUE,"Small Bus Minutes";#N/A,#N/A,TRUE,"Medium Bus Minures";#N/A,#N/A,TRUE,"Corporate Min penetration";#N/A,#N/A,TRUE,"Line Penetration";#N/A,#N/A,TRUE,"Direct Line Penetration";#N/A,#N/A,TRUE,"Indirect Lines";#N/A,#N/A,TRUE,"Penetration% by Customer";#N/A,#N/A,TRUE,"Penetration% by Product";#N/A,#N/A,TRUE,"Minutes-Revenue by Product";#N/A,#N/A,TRUE,"Product Minute penetration";#N/A,#N/A,TRUE,"Customer Minutes Penetration"}</definedName>
    <definedName name="DataStima" localSheetId="0">[30]ass.generali!$C$5</definedName>
    <definedName name="DataStima">[31]ass.generali!$C$5</definedName>
    <definedName name="ddd" localSheetId="0">Disclaimer!ddd</definedName>
    <definedName name="ddd">[0]!ddd</definedName>
    <definedName name="DDMatrix" localSheetId="0">'[18]Acquisition MX'!$G$215:$CL$264</definedName>
    <definedName name="DDMatrix">'[19]Acquisition MX'!$G$215:$CL$264</definedName>
    <definedName name="DeedSalesCommercialArray" localSheetId="30">'[19]CF Single Asset'!#REF!</definedName>
    <definedName name="DeedSalesCommercialArray" localSheetId="22">'[19]CF Single Asset'!#REF!</definedName>
    <definedName name="DeedSalesCommercialArray" localSheetId="23">'[19]CF Single Asset'!#REF!</definedName>
    <definedName name="DeedSalesCommercialArray" localSheetId="24">'[19]CF Single Asset'!#REF!</definedName>
    <definedName name="DeedSalesCommercialArray" localSheetId="25">'[19]CF Single Asset'!#REF!</definedName>
    <definedName name="DeedSalesCommercialArray" localSheetId="26">'[19]CF Single Asset'!#REF!</definedName>
    <definedName name="DeedSalesCommercialArray" localSheetId="27">'[19]CF Single Asset'!#REF!</definedName>
    <definedName name="DeedSalesCommercialArray" localSheetId="28">'[19]CF Single Asset'!#REF!</definedName>
    <definedName name="DeedSalesCommercialArray" localSheetId="29">'[19]CF Single Asset'!#REF!</definedName>
    <definedName name="DeedSalesCommercialArray" localSheetId="43">'[19]CF Single Asset'!#REF!</definedName>
    <definedName name="DeedSalesCommercialArray" localSheetId="44">'[19]CF Single Asset'!#REF!</definedName>
    <definedName name="DeedSalesCommercialArray" localSheetId="45">'[19]CF Single Asset'!#REF!</definedName>
    <definedName name="DeedSalesCommercialArray" localSheetId="46">'[19]CF Single Asset'!#REF!</definedName>
    <definedName name="DeedSalesCommercialArray" localSheetId="47">'[19]CF Single Asset'!#REF!</definedName>
    <definedName name="DeedSalesCommercialArray" localSheetId="48">'[19]CF Single Asset'!#REF!</definedName>
    <definedName name="DeedSalesCommercialArray" localSheetId="49">'[19]CF Single Asset'!#REF!</definedName>
    <definedName name="DeedSalesCommercialArray" localSheetId="50">'[19]CF Single Asset'!#REF!</definedName>
    <definedName name="DeedSalesCommercialArray" localSheetId="51">'[19]CF Single Asset'!#REF!</definedName>
    <definedName name="DeedSalesCommercialArray" localSheetId="0">'[18]CF Single Asset'!#REF!</definedName>
    <definedName name="DeedSalesCommercialArray" localSheetId="21">'[19]CF Single Asset'!#REF!</definedName>
    <definedName name="DeedSalesCommercialArray">'[19]CF Single Asset'!#REF!</definedName>
    <definedName name="DeedSalesCommercialMatrix" localSheetId="30">'[19]Sales MX'!#REF!</definedName>
    <definedName name="DeedSalesCommercialMatrix" localSheetId="22">'[19]Sales MX'!#REF!</definedName>
    <definedName name="DeedSalesCommercialMatrix" localSheetId="23">'[19]Sales MX'!#REF!</definedName>
    <definedName name="DeedSalesCommercialMatrix" localSheetId="24">'[19]Sales MX'!#REF!</definedName>
    <definedName name="DeedSalesCommercialMatrix" localSheetId="25">'[19]Sales MX'!#REF!</definedName>
    <definedName name="DeedSalesCommercialMatrix" localSheetId="26">'[19]Sales MX'!#REF!</definedName>
    <definedName name="DeedSalesCommercialMatrix" localSheetId="27">'[19]Sales MX'!#REF!</definedName>
    <definedName name="DeedSalesCommercialMatrix" localSheetId="28">'[19]Sales MX'!#REF!</definedName>
    <definedName name="DeedSalesCommercialMatrix" localSheetId="29">'[19]Sales MX'!#REF!</definedName>
    <definedName name="DeedSalesCommercialMatrix" localSheetId="43">'[19]Sales MX'!#REF!</definedName>
    <definedName name="DeedSalesCommercialMatrix" localSheetId="44">'[19]Sales MX'!#REF!</definedName>
    <definedName name="DeedSalesCommercialMatrix" localSheetId="45">'[19]Sales MX'!#REF!</definedName>
    <definedName name="DeedSalesCommercialMatrix" localSheetId="46">'[19]Sales MX'!#REF!</definedName>
    <definedName name="DeedSalesCommercialMatrix" localSheetId="47">'[19]Sales MX'!#REF!</definedName>
    <definedName name="DeedSalesCommercialMatrix" localSheetId="48">'[19]Sales MX'!#REF!</definedName>
    <definedName name="DeedSalesCommercialMatrix" localSheetId="49">'[19]Sales MX'!#REF!</definedName>
    <definedName name="DeedSalesCommercialMatrix" localSheetId="50">'[19]Sales MX'!#REF!</definedName>
    <definedName name="DeedSalesCommercialMatrix" localSheetId="51">'[19]Sales MX'!#REF!</definedName>
    <definedName name="DeedSalesCommercialMatrix" localSheetId="0">'[18]Sales MX'!#REF!</definedName>
    <definedName name="DeedSalesCommercialMatrix" localSheetId="21">'[19]Sales MX'!#REF!</definedName>
    <definedName name="DeedSalesCommercialMatrix">'[19]Sales MX'!#REF!</definedName>
    <definedName name="DeedSalesCommercialMX" localSheetId="30">'[19]Sales MX'!#REF!</definedName>
    <definedName name="DeedSalesCommercialMX" localSheetId="22">'[19]Sales MX'!#REF!</definedName>
    <definedName name="DeedSalesCommercialMX" localSheetId="23">'[19]Sales MX'!#REF!</definedName>
    <definedName name="DeedSalesCommercialMX" localSheetId="24">'[19]Sales MX'!#REF!</definedName>
    <definedName name="DeedSalesCommercialMX" localSheetId="25">'[19]Sales MX'!#REF!</definedName>
    <definedName name="DeedSalesCommercialMX" localSheetId="26">'[19]Sales MX'!#REF!</definedName>
    <definedName name="DeedSalesCommercialMX" localSheetId="27">'[19]Sales MX'!#REF!</definedName>
    <definedName name="DeedSalesCommercialMX" localSheetId="28">'[19]Sales MX'!#REF!</definedName>
    <definedName name="DeedSalesCommercialMX" localSheetId="29">'[19]Sales MX'!#REF!</definedName>
    <definedName name="DeedSalesCommercialMX" localSheetId="43">'[19]Sales MX'!#REF!</definedName>
    <definedName name="DeedSalesCommercialMX" localSheetId="44">'[19]Sales MX'!#REF!</definedName>
    <definedName name="DeedSalesCommercialMX" localSheetId="45">'[19]Sales MX'!#REF!</definedName>
    <definedName name="DeedSalesCommercialMX" localSheetId="46">'[19]Sales MX'!#REF!</definedName>
    <definedName name="DeedSalesCommercialMX" localSheetId="47">'[19]Sales MX'!#REF!</definedName>
    <definedName name="DeedSalesCommercialMX" localSheetId="48">'[19]Sales MX'!#REF!</definedName>
    <definedName name="DeedSalesCommercialMX" localSheetId="49">'[19]Sales MX'!#REF!</definedName>
    <definedName name="DeedSalesCommercialMX" localSheetId="50">'[19]Sales MX'!#REF!</definedName>
    <definedName name="DeedSalesCommercialMX" localSheetId="51">'[19]Sales MX'!#REF!</definedName>
    <definedName name="DeedSalesCommercialMX" localSheetId="0">'[18]Sales MX'!#REF!</definedName>
    <definedName name="DeedSalesCommercialMX" localSheetId="21">'[19]Sales MX'!#REF!</definedName>
    <definedName name="DeedSalesCommercialMX">'[19]Sales MX'!#REF!</definedName>
    <definedName name="DeedSalesLandArray" localSheetId="30">'[19]CF Single Asset'!#REF!</definedName>
    <definedName name="DeedSalesLandArray" localSheetId="22">'[19]CF Single Asset'!#REF!</definedName>
    <definedName name="DeedSalesLandArray" localSheetId="23">'[19]CF Single Asset'!#REF!</definedName>
    <definedName name="DeedSalesLandArray" localSheetId="24">'[19]CF Single Asset'!#REF!</definedName>
    <definedName name="DeedSalesLandArray" localSheetId="25">'[19]CF Single Asset'!#REF!</definedName>
    <definedName name="DeedSalesLandArray" localSheetId="26">'[19]CF Single Asset'!#REF!</definedName>
    <definedName name="DeedSalesLandArray" localSheetId="27">'[19]CF Single Asset'!#REF!</definedName>
    <definedName name="DeedSalesLandArray" localSheetId="28">'[19]CF Single Asset'!#REF!</definedName>
    <definedName name="DeedSalesLandArray" localSheetId="29">'[19]CF Single Asset'!#REF!</definedName>
    <definedName name="DeedSalesLandArray" localSheetId="43">'[19]CF Single Asset'!#REF!</definedName>
    <definedName name="DeedSalesLandArray" localSheetId="44">'[19]CF Single Asset'!#REF!</definedName>
    <definedName name="DeedSalesLandArray" localSheetId="45">'[19]CF Single Asset'!#REF!</definedName>
    <definedName name="DeedSalesLandArray" localSheetId="46">'[19]CF Single Asset'!#REF!</definedName>
    <definedName name="DeedSalesLandArray" localSheetId="47">'[19]CF Single Asset'!#REF!</definedName>
    <definedName name="DeedSalesLandArray" localSheetId="48">'[19]CF Single Asset'!#REF!</definedName>
    <definedName name="DeedSalesLandArray" localSheetId="49">'[19]CF Single Asset'!#REF!</definedName>
    <definedName name="DeedSalesLandArray" localSheetId="50">'[19]CF Single Asset'!#REF!</definedName>
    <definedName name="DeedSalesLandArray" localSheetId="51">'[19]CF Single Asset'!#REF!</definedName>
    <definedName name="DeedSalesLandArray" localSheetId="0">'[18]CF Single Asset'!#REF!</definedName>
    <definedName name="DeedSalesLandArray" localSheetId="21">'[19]CF Single Asset'!#REF!</definedName>
    <definedName name="DeedSalesLandArray">'[19]CF Single Asset'!#REF!</definedName>
    <definedName name="DeedSalesLandMatrix" localSheetId="30">'[19]Sales MX'!#REF!</definedName>
    <definedName name="DeedSalesLandMatrix" localSheetId="22">'[19]Sales MX'!#REF!</definedName>
    <definedName name="DeedSalesLandMatrix" localSheetId="23">'[19]Sales MX'!#REF!</definedName>
    <definedName name="DeedSalesLandMatrix" localSheetId="24">'[19]Sales MX'!#REF!</definedName>
    <definedName name="DeedSalesLandMatrix" localSheetId="25">'[19]Sales MX'!#REF!</definedName>
    <definedName name="DeedSalesLandMatrix" localSheetId="26">'[19]Sales MX'!#REF!</definedName>
    <definedName name="DeedSalesLandMatrix" localSheetId="27">'[19]Sales MX'!#REF!</definedName>
    <definedName name="DeedSalesLandMatrix" localSheetId="28">'[19]Sales MX'!#REF!</definedName>
    <definedName name="DeedSalesLandMatrix" localSheetId="29">'[19]Sales MX'!#REF!</definedName>
    <definedName name="DeedSalesLandMatrix" localSheetId="43">'[19]Sales MX'!#REF!</definedName>
    <definedName name="DeedSalesLandMatrix" localSheetId="44">'[19]Sales MX'!#REF!</definedName>
    <definedName name="DeedSalesLandMatrix" localSheetId="45">'[19]Sales MX'!#REF!</definedName>
    <definedName name="DeedSalesLandMatrix" localSheetId="46">'[19]Sales MX'!#REF!</definedName>
    <definedName name="DeedSalesLandMatrix" localSheetId="47">'[19]Sales MX'!#REF!</definedName>
    <definedName name="DeedSalesLandMatrix" localSheetId="48">'[19]Sales MX'!#REF!</definedName>
    <definedName name="DeedSalesLandMatrix" localSheetId="49">'[19]Sales MX'!#REF!</definedName>
    <definedName name="DeedSalesLandMatrix" localSheetId="50">'[19]Sales MX'!#REF!</definedName>
    <definedName name="DeedSalesLandMatrix" localSheetId="51">'[19]Sales MX'!#REF!</definedName>
    <definedName name="DeedSalesLandMatrix" localSheetId="0">'[18]Sales MX'!#REF!</definedName>
    <definedName name="DeedSalesLandMatrix" localSheetId="21">'[19]Sales MX'!#REF!</definedName>
    <definedName name="DeedSalesLandMatrix">'[19]Sales MX'!#REF!</definedName>
    <definedName name="DeedSalesLandMX" localSheetId="30">'[19]Sales MX'!#REF!</definedName>
    <definedName name="DeedSalesLandMX" localSheetId="22">'[19]Sales MX'!#REF!</definedName>
    <definedName name="DeedSalesLandMX" localSheetId="23">'[19]Sales MX'!#REF!</definedName>
    <definedName name="DeedSalesLandMX" localSheetId="24">'[19]Sales MX'!#REF!</definedName>
    <definedName name="DeedSalesLandMX" localSheetId="25">'[19]Sales MX'!#REF!</definedName>
    <definedName name="DeedSalesLandMX" localSheetId="26">'[19]Sales MX'!#REF!</definedName>
    <definedName name="DeedSalesLandMX" localSheetId="27">'[19]Sales MX'!#REF!</definedName>
    <definedName name="DeedSalesLandMX" localSheetId="28">'[19]Sales MX'!#REF!</definedName>
    <definedName name="DeedSalesLandMX" localSheetId="29">'[19]Sales MX'!#REF!</definedName>
    <definedName name="DeedSalesLandMX" localSheetId="43">'[19]Sales MX'!#REF!</definedName>
    <definedName name="DeedSalesLandMX" localSheetId="44">'[19]Sales MX'!#REF!</definedName>
    <definedName name="DeedSalesLandMX" localSheetId="45">'[19]Sales MX'!#REF!</definedName>
    <definedName name="DeedSalesLandMX" localSheetId="46">'[19]Sales MX'!#REF!</definedName>
    <definedName name="DeedSalesLandMX" localSheetId="47">'[19]Sales MX'!#REF!</definedName>
    <definedName name="DeedSalesLandMX" localSheetId="48">'[19]Sales MX'!#REF!</definedName>
    <definedName name="DeedSalesLandMX" localSheetId="49">'[19]Sales MX'!#REF!</definedName>
    <definedName name="DeedSalesLandMX" localSheetId="50">'[19]Sales MX'!#REF!</definedName>
    <definedName name="DeedSalesLandMX" localSheetId="51">'[19]Sales MX'!#REF!</definedName>
    <definedName name="DeedSalesLandMX" localSheetId="0">'[18]Sales MX'!#REF!</definedName>
    <definedName name="DeedSalesLandMX" localSheetId="21">'[19]Sales MX'!#REF!</definedName>
    <definedName name="DeedSalesLandMX">'[19]Sales MX'!#REF!</definedName>
    <definedName name="DeedSalesResidentialArray" localSheetId="30">'[19]CF Single Asset'!#REF!</definedName>
    <definedName name="DeedSalesResidentialArray" localSheetId="22">'[19]CF Single Asset'!#REF!</definedName>
    <definedName name="DeedSalesResidentialArray" localSheetId="23">'[19]CF Single Asset'!#REF!</definedName>
    <definedName name="DeedSalesResidentialArray" localSheetId="24">'[19]CF Single Asset'!#REF!</definedName>
    <definedName name="DeedSalesResidentialArray" localSheetId="25">'[19]CF Single Asset'!#REF!</definedName>
    <definedName name="DeedSalesResidentialArray" localSheetId="26">'[19]CF Single Asset'!#REF!</definedName>
    <definedName name="DeedSalesResidentialArray" localSheetId="27">'[19]CF Single Asset'!#REF!</definedName>
    <definedName name="DeedSalesResidentialArray" localSheetId="28">'[19]CF Single Asset'!#REF!</definedName>
    <definedName name="DeedSalesResidentialArray" localSheetId="29">'[19]CF Single Asset'!#REF!</definedName>
    <definedName name="DeedSalesResidentialArray" localSheetId="43">'[19]CF Single Asset'!#REF!</definedName>
    <definedName name="DeedSalesResidentialArray" localSheetId="44">'[19]CF Single Asset'!#REF!</definedName>
    <definedName name="DeedSalesResidentialArray" localSheetId="45">'[19]CF Single Asset'!#REF!</definedName>
    <definedName name="DeedSalesResidentialArray" localSheetId="46">'[19]CF Single Asset'!#REF!</definedName>
    <definedName name="DeedSalesResidentialArray" localSheetId="47">'[19]CF Single Asset'!#REF!</definedName>
    <definedName name="DeedSalesResidentialArray" localSheetId="48">'[19]CF Single Asset'!#REF!</definedName>
    <definedName name="DeedSalesResidentialArray" localSheetId="49">'[19]CF Single Asset'!#REF!</definedName>
    <definedName name="DeedSalesResidentialArray" localSheetId="50">'[19]CF Single Asset'!#REF!</definedName>
    <definedName name="DeedSalesResidentialArray" localSheetId="51">'[19]CF Single Asset'!#REF!</definedName>
    <definedName name="DeedSalesResidentialArray" localSheetId="0">'[18]CF Single Asset'!#REF!</definedName>
    <definedName name="DeedSalesResidentialArray" localSheetId="21">'[19]CF Single Asset'!#REF!</definedName>
    <definedName name="DeedSalesResidentialArray">'[19]CF Single Asset'!#REF!</definedName>
    <definedName name="DeedSalesResidentialMatrix" localSheetId="30">'[19]Sales MX'!#REF!</definedName>
    <definedName name="DeedSalesResidentialMatrix" localSheetId="22">'[19]Sales MX'!#REF!</definedName>
    <definedName name="DeedSalesResidentialMatrix" localSheetId="23">'[19]Sales MX'!#REF!</definedName>
    <definedName name="DeedSalesResidentialMatrix" localSheetId="24">'[19]Sales MX'!#REF!</definedName>
    <definedName name="DeedSalesResidentialMatrix" localSheetId="25">'[19]Sales MX'!#REF!</definedName>
    <definedName name="DeedSalesResidentialMatrix" localSheetId="26">'[19]Sales MX'!#REF!</definedName>
    <definedName name="DeedSalesResidentialMatrix" localSheetId="27">'[19]Sales MX'!#REF!</definedName>
    <definedName name="DeedSalesResidentialMatrix" localSheetId="28">'[19]Sales MX'!#REF!</definedName>
    <definedName name="DeedSalesResidentialMatrix" localSheetId="29">'[19]Sales MX'!#REF!</definedName>
    <definedName name="DeedSalesResidentialMatrix" localSheetId="43">'[19]Sales MX'!#REF!</definedName>
    <definedName name="DeedSalesResidentialMatrix" localSheetId="44">'[19]Sales MX'!#REF!</definedName>
    <definedName name="DeedSalesResidentialMatrix" localSheetId="45">'[19]Sales MX'!#REF!</definedName>
    <definedName name="DeedSalesResidentialMatrix" localSheetId="46">'[19]Sales MX'!#REF!</definedName>
    <definedName name="DeedSalesResidentialMatrix" localSheetId="47">'[19]Sales MX'!#REF!</definedName>
    <definedName name="DeedSalesResidentialMatrix" localSheetId="48">'[19]Sales MX'!#REF!</definedName>
    <definedName name="DeedSalesResidentialMatrix" localSheetId="49">'[19]Sales MX'!#REF!</definedName>
    <definedName name="DeedSalesResidentialMatrix" localSheetId="50">'[19]Sales MX'!#REF!</definedName>
    <definedName name="DeedSalesResidentialMatrix" localSheetId="51">'[19]Sales MX'!#REF!</definedName>
    <definedName name="DeedSalesResidentialMatrix" localSheetId="0">'[18]Sales MX'!#REF!</definedName>
    <definedName name="DeedSalesResidentialMatrix" localSheetId="21">'[19]Sales MX'!#REF!</definedName>
    <definedName name="DeedSalesResidentialMatrix">'[19]Sales MX'!#REF!</definedName>
    <definedName name="DeedSalesResidentialMX" localSheetId="30">'[19]Sales MX'!#REF!</definedName>
    <definedName name="DeedSalesResidentialMX" localSheetId="22">'[19]Sales MX'!#REF!</definedName>
    <definedName name="DeedSalesResidentialMX" localSheetId="23">'[19]Sales MX'!#REF!</definedName>
    <definedName name="DeedSalesResidentialMX" localSheetId="24">'[19]Sales MX'!#REF!</definedName>
    <definedName name="DeedSalesResidentialMX" localSheetId="25">'[19]Sales MX'!#REF!</definedName>
    <definedName name="DeedSalesResidentialMX" localSheetId="26">'[19]Sales MX'!#REF!</definedName>
    <definedName name="DeedSalesResidentialMX" localSheetId="27">'[19]Sales MX'!#REF!</definedName>
    <definedName name="DeedSalesResidentialMX" localSheetId="28">'[19]Sales MX'!#REF!</definedName>
    <definedName name="DeedSalesResidentialMX" localSheetId="29">'[19]Sales MX'!#REF!</definedName>
    <definedName name="DeedSalesResidentialMX" localSheetId="43">'[19]Sales MX'!#REF!</definedName>
    <definedName name="DeedSalesResidentialMX" localSheetId="44">'[19]Sales MX'!#REF!</definedName>
    <definedName name="DeedSalesResidentialMX" localSheetId="45">'[19]Sales MX'!#REF!</definedName>
    <definedName name="DeedSalesResidentialMX" localSheetId="46">'[19]Sales MX'!#REF!</definedName>
    <definedName name="DeedSalesResidentialMX" localSheetId="47">'[19]Sales MX'!#REF!</definedName>
    <definedName name="DeedSalesResidentialMX" localSheetId="48">'[19]Sales MX'!#REF!</definedName>
    <definedName name="DeedSalesResidentialMX" localSheetId="49">'[19]Sales MX'!#REF!</definedName>
    <definedName name="DeedSalesResidentialMX" localSheetId="50">'[19]Sales MX'!#REF!</definedName>
    <definedName name="DeedSalesResidentialMX" localSheetId="51">'[19]Sales MX'!#REF!</definedName>
    <definedName name="DeedSalesResidentialMX" localSheetId="0">'[18]Sales MX'!#REF!</definedName>
    <definedName name="DeedSalesResidentialMX" localSheetId="21">'[19]Sales MX'!#REF!</definedName>
    <definedName name="DeedSalesResidentialMX">'[19]Sales MX'!#REF!</definedName>
    <definedName name="DeleteRange" localSheetId="75" hidden="1">[29]!DeleteRange</definedName>
    <definedName name="DeleteRange" localSheetId="30" hidden="1">[29]!DeleteRange</definedName>
    <definedName name="DeleteRange" localSheetId="22" hidden="1">[29]!DeleteRange</definedName>
    <definedName name="DeleteRange" localSheetId="23" hidden="1">[29]!DeleteRange</definedName>
    <definedName name="DeleteRange" localSheetId="24" hidden="1">[29]!DeleteRange</definedName>
    <definedName name="DeleteRange" localSheetId="25" hidden="1">[29]!DeleteRange</definedName>
    <definedName name="DeleteRange" localSheetId="26" hidden="1">[29]!DeleteRange</definedName>
    <definedName name="DeleteRange" localSheetId="27" hidden="1">[29]!DeleteRange</definedName>
    <definedName name="DeleteRange" localSheetId="28" hidden="1">[29]!DeleteRange</definedName>
    <definedName name="DeleteRange" localSheetId="29" hidden="1">[29]!DeleteRange</definedName>
    <definedName name="DeleteRange" localSheetId="43" hidden="1">[29]!DeleteRange</definedName>
    <definedName name="DeleteRange" localSheetId="44" hidden="1">[29]!DeleteRange</definedName>
    <definedName name="DeleteRange" localSheetId="45" hidden="1">[29]!DeleteRange</definedName>
    <definedName name="DeleteRange" localSheetId="46" hidden="1">[29]!DeleteRange</definedName>
    <definedName name="DeleteRange" localSheetId="47" hidden="1">[29]!DeleteRange</definedName>
    <definedName name="DeleteRange" localSheetId="48" hidden="1">[29]!DeleteRange</definedName>
    <definedName name="DeleteRange" localSheetId="49" hidden="1">[29]!DeleteRange</definedName>
    <definedName name="DeleteRange" localSheetId="50" hidden="1">[29]!DeleteRange</definedName>
    <definedName name="DeleteRange" localSheetId="51" hidden="1">[29]!DeleteRange</definedName>
    <definedName name="DeleteRange" localSheetId="21" hidden="1">[29]!DeleteRange</definedName>
    <definedName name="DeleteRange" hidden="1">[29]!DeleteRange</definedName>
    <definedName name="DeleteTable" localSheetId="75" hidden="1">[29]!DeleteTable</definedName>
    <definedName name="DeleteTable" localSheetId="30" hidden="1">[29]!DeleteTable</definedName>
    <definedName name="DeleteTable" localSheetId="22" hidden="1">[29]!DeleteTable</definedName>
    <definedName name="DeleteTable" localSheetId="23" hidden="1">[29]!DeleteTable</definedName>
    <definedName name="DeleteTable" localSheetId="24" hidden="1">[29]!DeleteTable</definedName>
    <definedName name="DeleteTable" localSheetId="25" hidden="1">[29]!DeleteTable</definedName>
    <definedName name="DeleteTable" localSheetId="26" hidden="1">[29]!DeleteTable</definedName>
    <definedName name="DeleteTable" localSheetId="27" hidden="1">[29]!DeleteTable</definedName>
    <definedName name="DeleteTable" localSheetId="28" hidden="1">[29]!DeleteTable</definedName>
    <definedName name="DeleteTable" localSheetId="29" hidden="1">[29]!DeleteTable</definedName>
    <definedName name="DeleteTable" localSheetId="43" hidden="1">[29]!DeleteTable</definedName>
    <definedName name="DeleteTable" localSheetId="44" hidden="1">[29]!DeleteTable</definedName>
    <definedName name="DeleteTable" localSheetId="45" hidden="1">[29]!DeleteTable</definedName>
    <definedName name="DeleteTable" localSheetId="46" hidden="1">[29]!DeleteTable</definedName>
    <definedName name="DeleteTable" localSheetId="47" hidden="1">[29]!DeleteTable</definedName>
    <definedName name="DeleteTable" localSheetId="48" hidden="1">[29]!DeleteTable</definedName>
    <definedName name="DeleteTable" localSheetId="49" hidden="1">[29]!DeleteTable</definedName>
    <definedName name="DeleteTable" localSheetId="50" hidden="1">[29]!DeleteTable</definedName>
    <definedName name="DeleteTable" localSheetId="51" hidden="1">[29]!DeleteTable</definedName>
    <definedName name="DeleteTable" localSheetId="21" hidden="1">[29]!DeleteTable</definedName>
    <definedName name="DeleteTable" hidden="1">[29]!DeleteTable</definedName>
    <definedName name="destinazioneuso" localSheetId="0">'[32]Tabella EI'!$DS$2:$DS$51</definedName>
    <definedName name="destinazioneuso">'[33]Tabella EI'!$DS$2:$DS$51</definedName>
    <definedName name="e" localSheetId="0" hidden="1">{#N/A,#N/A,TRUE,"Proposal";#N/A,#N/A,TRUE,"Assumptions";#N/A,#N/A,TRUE,"Net Income";#N/A,#N/A,TRUE,"Balsheet";#N/A,#N/A,TRUE,"Capex";#N/A,#N/A,TRUE,"Volumes";#N/A,#N/A,TRUE,"Revenues";#N/A,#N/A,TRUE,"Var.Costs";#N/A,#N/A,TRUE,"Personnel";#N/A,#N/A,TRUE,"Other costs";#N/A,#N/A,TRUE,"MKTG and G&amp;A"}</definedName>
    <definedName name="e" hidden="1">{#N/A,#N/A,TRUE,"Proposal";#N/A,#N/A,TRUE,"Assumptions";#N/A,#N/A,TRUE,"Net Income";#N/A,#N/A,TRUE,"Balsheet";#N/A,#N/A,TRUE,"Capex";#N/A,#N/A,TRUE,"Volumes";#N/A,#N/A,TRUE,"Revenues";#N/A,#N/A,TRUE,"Var.Costs";#N/A,#N/A,TRUE,"Personnel";#N/A,#N/A,TRUE,"Other costs";#N/A,#N/A,TRUE,"MKTG and G&amp;A"}</definedName>
    <definedName name="elena" localSheetId="0">Disclaimer!elena</definedName>
    <definedName name="elena">[0]!elena</definedName>
    <definedName name="er" localSheetId="0" hidden="1">{#N/A,#N/A,FALSE,"OperatingAssumptions"}</definedName>
    <definedName name="er" hidden="1">{#N/A,#N/A,FALSE,"OperatingAssumptions"}</definedName>
    <definedName name="ewd" localSheetId="0" hidden="1">{#N/A,#N/A,FALSE,"PropertyInfo"}</definedName>
    <definedName name="ewd" hidden="1">{#N/A,#N/A,FALSE,"PropertyInfo"}</definedName>
    <definedName name="FeeToVacateArray" localSheetId="30">'[19]CF Single Asset'!#REF!</definedName>
    <definedName name="FeeToVacateArray" localSheetId="22">'[19]CF Single Asset'!#REF!</definedName>
    <definedName name="FeeToVacateArray" localSheetId="23">'[19]CF Single Asset'!#REF!</definedName>
    <definedName name="FeeToVacateArray" localSheetId="24">'[19]CF Single Asset'!#REF!</definedName>
    <definedName name="FeeToVacateArray" localSheetId="25">'[19]CF Single Asset'!#REF!</definedName>
    <definedName name="FeeToVacateArray" localSheetId="26">'[19]CF Single Asset'!#REF!</definedName>
    <definedName name="FeeToVacateArray" localSheetId="27">'[19]CF Single Asset'!#REF!</definedName>
    <definedName name="FeeToVacateArray" localSheetId="28">'[19]CF Single Asset'!#REF!</definedName>
    <definedName name="FeeToVacateArray" localSheetId="29">'[19]CF Single Asset'!#REF!</definedName>
    <definedName name="FeeToVacateArray" localSheetId="43">'[19]CF Single Asset'!#REF!</definedName>
    <definedName name="FeeToVacateArray" localSheetId="44">'[19]CF Single Asset'!#REF!</definedName>
    <definedName name="FeeToVacateArray" localSheetId="45">'[19]CF Single Asset'!#REF!</definedName>
    <definedName name="FeeToVacateArray" localSheetId="46">'[19]CF Single Asset'!#REF!</definedName>
    <definedName name="FeeToVacateArray" localSheetId="47">'[19]CF Single Asset'!#REF!</definedName>
    <definedName name="FeeToVacateArray" localSheetId="48">'[19]CF Single Asset'!#REF!</definedName>
    <definedName name="FeeToVacateArray" localSheetId="49">'[19]CF Single Asset'!#REF!</definedName>
    <definedName name="FeeToVacateArray" localSheetId="50">'[19]CF Single Asset'!#REF!</definedName>
    <definedName name="FeeToVacateArray" localSheetId="51">'[19]CF Single Asset'!#REF!</definedName>
    <definedName name="FeeToVacateArray" localSheetId="0">'[18]CF Single Asset'!#REF!</definedName>
    <definedName name="FeeToVacateArray" localSheetId="21">'[19]CF Single Asset'!#REF!</definedName>
    <definedName name="FeeToVacateArray">'[19]CF Single Asset'!#REF!</definedName>
    <definedName name="FeeToVacateMatrix" localSheetId="30">'[19]OperatingCost MX'!#REF!</definedName>
    <definedName name="FeeToVacateMatrix" localSheetId="22">'[19]OperatingCost MX'!#REF!</definedName>
    <definedName name="FeeToVacateMatrix" localSheetId="23">'[19]OperatingCost MX'!#REF!</definedName>
    <definedName name="FeeToVacateMatrix" localSheetId="24">'[19]OperatingCost MX'!#REF!</definedName>
    <definedName name="FeeToVacateMatrix" localSheetId="25">'[19]OperatingCost MX'!#REF!</definedName>
    <definedName name="FeeToVacateMatrix" localSheetId="26">'[19]OperatingCost MX'!#REF!</definedName>
    <definedName name="FeeToVacateMatrix" localSheetId="27">'[19]OperatingCost MX'!#REF!</definedName>
    <definedName name="FeeToVacateMatrix" localSheetId="28">'[19]OperatingCost MX'!#REF!</definedName>
    <definedName name="FeeToVacateMatrix" localSheetId="29">'[19]OperatingCost MX'!#REF!</definedName>
    <definedName name="FeeToVacateMatrix" localSheetId="43">'[19]OperatingCost MX'!#REF!</definedName>
    <definedName name="FeeToVacateMatrix" localSheetId="44">'[19]OperatingCost MX'!#REF!</definedName>
    <definedName name="FeeToVacateMatrix" localSheetId="45">'[19]OperatingCost MX'!#REF!</definedName>
    <definedName name="FeeToVacateMatrix" localSheetId="46">'[19]OperatingCost MX'!#REF!</definedName>
    <definedName name="FeeToVacateMatrix" localSheetId="47">'[19]OperatingCost MX'!#REF!</definedName>
    <definedName name="FeeToVacateMatrix" localSheetId="48">'[19]OperatingCost MX'!#REF!</definedName>
    <definedName name="FeeToVacateMatrix" localSheetId="49">'[19]OperatingCost MX'!#REF!</definedName>
    <definedName name="FeeToVacateMatrix" localSheetId="50">'[19]OperatingCost MX'!#REF!</definedName>
    <definedName name="FeeToVacateMatrix" localSheetId="51">'[19]OperatingCost MX'!#REF!</definedName>
    <definedName name="FeeToVacateMatrix" localSheetId="0">'[18]OperatingCost MX'!#REF!</definedName>
    <definedName name="FeeToVacateMatrix" localSheetId="21">'[19]OperatingCost MX'!#REF!</definedName>
    <definedName name="FeeToVacateMatrix">'[19]OperatingCost MX'!#REF!</definedName>
    <definedName name="FeeToVacateMX" localSheetId="30">'[19]OperatingCost MX'!#REF!</definedName>
    <definedName name="FeeToVacateMX" localSheetId="22">'[19]OperatingCost MX'!#REF!</definedName>
    <definedName name="FeeToVacateMX" localSheetId="23">'[19]OperatingCost MX'!#REF!</definedName>
    <definedName name="FeeToVacateMX" localSheetId="24">'[19]OperatingCost MX'!#REF!</definedName>
    <definedName name="FeeToVacateMX" localSheetId="25">'[19]OperatingCost MX'!#REF!</definedName>
    <definedName name="FeeToVacateMX" localSheetId="26">'[19]OperatingCost MX'!#REF!</definedName>
    <definedName name="FeeToVacateMX" localSheetId="27">'[19]OperatingCost MX'!#REF!</definedName>
    <definedName name="FeeToVacateMX" localSheetId="28">'[19]OperatingCost MX'!#REF!</definedName>
    <definedName name="FeeToVacateMX" localSheetId="29">'[19]OperatingCost MX'!#REF!</definedName>
    <definedName name="FeeToVacateMX" localSheetId="43">'[19]OperatingCost MX'!#REF!</definedName>
    <definedName name="FeeToVacateMX" localSheetId="44">'[19]OperatingCost MX'!#REF!</definedName>
    <definedName name="FeeToVacateMX" localSheetId="45">'[19]OperatingCost MX'!#REF!</definedName>
    <definedName name="FeeToVacateMX" localSheetId="46">'[19]OperatingCost MX'!#REF!</definedName>
    <definedName name="FeeToVacateMX" localSheetId="47">'[19]OperatingCost MX'!#REF!</definedName>
    <definedName name="FeeToVacateMX" localSheetId="48">'[19]OperatingCost MX'!#REF!</definedName>
    <definedName name="FeeToVacateMX" localSheetId="49">'[19]OperatingCost MX'!#REF!</definedName>
    <definedName name="FeeToVacateMX" localSheetId="50">'[19]OperatingCost MX'!#REF!</definedName>
    <definedName name="FeeToVacateMX" localSheetId="51">'[19]OperatingCost MX'!#REF!</definedName>
    <definedName name="FeeToVacateMX" localSheetId="0">'[18]OperatingCost MX'!#REF!</definedName>
    <definedName name="FeeToVacateMX" localSheetId="21">'[19]OperatingCost MX'!#REF!</definedName>
    <definedName name="FeeToVacateMX">'[19]OperatingCost MX'!#REF!</definedName>
    <definedName name="ffffff" localSheetId="0">Disclaimer!ffffff</definedName>
    <definedName name="ffffff">[0]!ffffff</definedName>
    <definedName name="FidejussioniArray" localSheetId="30">'[19]CF Single Asset'!#REF!</definedName>
    <definedName name="FidejussioniArray" localSheetId="22">'[19]CF Single Asset'!#REF!</definedName>
    <definedName name="FidejussioniArray" localSheetId="23">'[19]CF Single Asset'!#REF!</definedName>
    <definedName name="FidejussioniArray" localSheetId="24">'[19]CF Single Asset'!#REF!</definedName>
    <definedName name="FidejussioniArray" localSheetId="25">'[19]CF Single Asset'!#REF!</definedName>
    <definedName name="FidejussioniArray" localSheetId="26">'[19]CF Single Asset'!#REF!</definedName>
    <definedName name="FidejussioniArray" localSheetId="27">'[19]CF Single Asset'!#REF!</definedName>
    <definedName name="FidejussioniArray" localSheetId="28">'[19]CF Single Asset'!#REF!</definedName>
    <definedName name="FidejussioniArray" localSheetId="29">'[19]CF Single Asset'!#REF!</definedName>
    <definedName name="FidejussioniArray" localSheetId="43">'[19]CF Single Asset'!#REF!</definedName>
    <definedName name="FidejussioniArray" localSheetId="44">'[19]CF Single Asset'!#REF!</definedName>
    <definedName name="FidejussioniArray" localSheetId="45">'[19]CF Single Asset'!#REF!</definedName>
    <definedName name="FidejussioniArray" localSheetId="46">'[19]CF Single Asset'!#REF!</definedName>
    <definedName name="FidejussioniArray" localSheetId="47">'[19]CF Single Asset'!#REF!</definedName>
    <definedName name="FidejussioniArray" localSheetId="48">'[19]CF Single Asset'!#REF!</definedName>
    <definedName name="FidejussioniArray" localSheetId="49">'[19]CF Single Asset'!#REF!</definedName>
    <definedName name="FidejussioniArray" localSheetId="50">'[19]CF Single Asset'!#REF!</definedName>
    <definedName name="FidejussioniArray" localSheetId="51">'[19]CF Single Asset'!#REF!</definedName>
    <definedName name="FidejussioniArray" localSheetId="0">'[18]CF Single Asset'!#REF!</definedName>
    <definedName name="FidejussioniArray" localSheetId="21">'[19]CF Single Asset'!#REF!</definedName>
    <definedName name="FidejussioniArray">'[19]CF Single Asset'!#REF!</definedName>
    <definedName name="FidejussioniMatrix" localSheetId="30">'[19]OperatingCost MX'!#REF!</definedName>
    <definedName name="FidejussioniMatrix" localSheetId="22">'[19]OperatingCost MX'!#REF!</definedName>
    <definedName name="FidejussioniMatrix" localSheetId="23">'[19]OperatingCost MX'!#REF!</definedName>
    <definedName name="FidejussioniMatrix" localSheetId="24">'[19]OperatingCost MX'!#REF!</definedName>
    <definedName name="FidejussioniMatrix" localSheetId="25">'[19]OperatingCost MX'!#REF!</definedName>
    <definedName name="FidejussioniMatrix" localSheetId="26">'[19]OperatingCost MX'!#REF!</definedName>
    <definedName name="FidejussioniMatrix" localSheetId="27">'[19]OperatingCost MX'!#REF!</definedName>
    <definedName name="FidejussioniMatrix" localSheetId="28">'[19]OperatingCost MX'!#REF!</definedName>
    <definedName name="FidejussioniMatrix" localSheetId="29">'[19]OperatingCost MX'!#REF!</definedName>
    <definedName name="FidejussioniMatrix" localSheetId="43">'[19]OperatingCost MX'!#REF!</definedName>
    <definedName name="FidejussioniMatrix" localSheetId="44">'[19]OperatingCost MX'!#REF!</definedName>
    <definedName name="FidejussioniMatrix" localSheetId="45">'[19]OperatingCost MX'!#REF!</definedName>
    <definedName name="FidejussioniMatrix" localSheetId="46">'[19]OperatingCost MX'!#REF!</definedName>
    <definedName name="FidejussioniMatrix" localSheetId="47">'[19]OperatingCost MX'!#REF!</definedName>
    <definedName name="FidejussioniMatrix" localSheetId="48">'[19]OperatingCost MX'!#REF!</definedName>
    <definedName name="FidejussioniMatrix" localSheetId="49">'[19]OperatingCost MX'!#REF!</definedName>
    <definedName name="FidejussioniMatrix" localSheetId="50">'[19]OperatingCost MX'!#REF!</definedName>
    <definedName name="FidejussioniMatrix" localSheetId="51">'[19]OperatingCost MX'!#REF!</definedName>
    <definedName name="FidejussioniMatrix" localSheetId="0">'[18]OperatingCost MX'!#REF!</definedName>
    <definedName name="FidejussioniMatrix" localSheetId="21">'[19]OperatingCost MX'!#REF!</definedName>
    <definedName name="FidejussioniMatrix">'[19]OperatingCost MX'!#REF!</definedName>
    <definedName name="FidejussioniMX" localSheetId="30">'[19]OperatingCost MX'!#REF!</definedName>
    <definedName name="FidejussioniMX" localSheetId="22">'[19]OperatingCost MX'!#REF!</definedName>
    <definedName name="FidejussioniMX" localSheetId="23">'[19]OperatingCost MX'!#REF!</definedName>
    <definedName name="FidejussioniMX" localSheetId="24">'[19]OperatingCost MX'!#REF!</definedName>
    <definedName name="FidejussioniMX" localSheetId="25">'[19]OperatingCost MX'!#REF!</definedName>
    <definedName name="FidejussioniMX" localSheetId="26">'[19]OperatingCost MX'!#REF!</definedName>
    <definedName name="FidejussioniMX" localSheetId="27">'[19]OperatingCost MX'!#REF!</definedName>
    <definedName name="FidejussioniMX" localSheetId="28">'[19]OperatingCost MX'!#REF!</definedName>
    <definedName name="FidejussioniMX" localSheetId="29">'[19]OperatingCost MX'!#REF!</definedName>
    <definedName name="FidejussioniMX" localSheetId="43">'[19]OperatingCost MX'!#REF!</definedName>
    <definedName name="FidejussioniMX" localSheetId="44">'[19]OperatingCost MX'!#REF!</definedName>
    <definedName name="FidejussioniMX" localSheetId="45">'[19]OperatingCost MX'!#REF!</definedName>
    <definedName name="FidejussioniMX" localSheetId="46">'[19]OperatingCost MX'!#REF!</definedName>
    <definedName name="FidejussioniMX" localSheetId="47">'[19]OperatingCost MX'!#REF!</definedName>
    <definedName name="FidejussioniMX" localSheetId="48">'[19]OperatingCost MX'!#REF!</definedName>
    <definedName name="FidejussioniMX" localSheetId="49">'[19]OperatingCost MX'!#REF!</definedName>
    <definedName name="FidejussioniMX" localSheetId="50">'[19]OperatingCost MX'!#REF!</definedName>
    <definedName name="FidejussioniMX" localSheetId="51">'[19]OperatingCost MX'!#REF!</definedName>
    <definedName name="FidejussioniMX" localSheetId="0">'[18]OperatingCost MX'!#REF!</definedName>
    <definedName name="FidejussioniMX" localSheetId="21">'[19]OperatingCost MX'!#REF!</definedName>
    <definedName name="FidejussioniMX">'[19]OperatingCost MX'!#REF!</definedName>
    <definedName name="FidejussioniUrbanizationArray" localSheetId="30">'[19]CF Single Asset'!#REF!</definedName>
    <definedName name="FidejussioniUrbanizationArray" localSheetId="22">'[19]CF Single Asset'!#REF!</definedName>
    <definedName name="FidejussioniUrbanizationArray" localSheetId="23">'[19]CF Single Asset'!#REF!</definedName>
    <definedName name="FidejussioniUrbanizationArray" localSheetId="24">'[19]CF Single Asset'!#REF!</definedName>
    <definedName name="FidejussioniUrbanizationArray" localSheetId="25">'[19]CF Single Asset'!#REF!</definedName>
    <definedName name="FidejussioniUrbanizationArray" localSheetId="26">'[19]CF Single Asset'!#REF!</definedName>
    <definedName name="FidejussioniUrbanizationArray" localSheetId="27">'[19]CF Single Asset'!#REF!</definedName>
    <definedName name="FidejussioniUrbanizationArray" localSheetId="28">'[19]CF Single Asset'!#REF!</definedName>
    <definedName name="FidejussioniUrbanizationArray" localSheetId="29">'[19]CF Single Asset'!#REF!</definedName>
    <definedName name="FidejussioniUrbanizationArray" localSheetId="43">'[19]CF Single Asset'!#REF!</definedName>
    <definedName name="FidejussioniUrbanizationArray" localSheetId="44">'[19]CF Single Asset'!#REF!</definedName>
    <definedName name="FidejussioniUrbanizationArray" localSheetId="45">'[19]CF Single Asset'!#REF!</definedName>
    <definedName name="FidejussioniUrbanizationArray" localSheetId="46">'[19]CF Single Asset'!#REF!</definedName>
    <definedName name="FidejussioniUrbanizationArray" localSheetId="47">'[19]CF Single Asset'!#REF!</definedName>
    <definedName name="FidejussioniUrbanizationArray" localSheetId="48">'[19]CF Single Asset'!#REF!</definedName>
    <definedName name="FidejussioniUrbanizationArray" localSheetId="49">'[19]CF Single Asset'!#REF!</definedName>
    <definedName name="FidejussioniUrbanizationArray" localSheetId="50">'[19]CF Single Asset'!#REF!</definedName>
    <definedName name="FidejussioniUrbanizationArray" localSheetId="51">'[19]CF Single Asset'!#REF!</definedName>
    <definedName name="FidejussioniUrbanizationArray" localSheetId="0">'[18]CF Single Asset'!#REF!</definedName>
    <definedName name="FidejussioniUrbanizationArray" localSheetId="21">'[19]CF Single Asset'!#REF!</definedName>
    <definedName name="FidejussioniUrbanizationArray">'[19]CF Single Asset'!#REF!</definedName>
    <definedName name="FidejussioniUrbanizationMatrix" localSheetId="30">'[19]OperatingCost MX'!#REF!</definedName>
    <definedName name="FidejussioniUrbanizationMatrix" localSheetId="22">'[19]OperatingCost MX'!#REF!</definedName>
    <definedName name="FidejussioniUrbanizationMatrix" localSheetId="23">'[19]OperatingCost MX'!#REF!</definedName>
    <definedName name="FidejussioniUrbanizationMatrix" localSheetId="24">'[19]OperatingCost MX'!#REF!</definedName>
    <definedName name="FidejussioniUrbanizationMatrix" localSheetId="25">'[19]OperatingCost MX'!#REF!</definedName>
    <definedName name="FidejussioniUrbanizationMatrix" localSheetId="26">'[19]OperatingCost MX'!#REF!</definedName>
    <definedName name="FidejussioniUrbanizationMatrix" localSheetId="27">'[19]OperatingCost MX'!#REF!</definedName>
    <definedName name="FidejussioniUrbanizationMatrix" localSheetId="28">'[19]OperatingCost MX'!#REF!</definedName>
    <definedName name="FidejussioniUrbanizationMatrix" localSheetId="29">'[19]OperatingCost MX'!#REF!</definedName>
    <definedName name="FidejussioniUrbanizationMatrix" localSheetId="43">'[19]OperatingCost MX'!#REF!</definedName>
    <definedName name="FidejussioniUrbanizationMatrix" localSheetId="44">'[19]OperatingCost MX'!#REF!</definedName>
    <definedName name="FidejussioniUrbanizationMatrix" localSheetId="45">'[19]OperatingCost MX'!#REF!</definedName>
    <definedName name="FidejussioniUrbanizationMatrix" localSheetId="46">'[19]OperatingCost MX'!#REF!</definedName>
    <definedName name="FidejussioniUrbanizationMatrix" localSheetId="47">'[19]OperatingCost MX'!#REF!</definedName>
    <definedName name="FidejussioniUrbanizationMatrix" localSheetId="48">'[19]OperatingCost MX'!#REF!</definedName>
    <definedName name="FidejussioniUrbanizationMatrix" localSheetId="49">'[19]OperatingCost MX'!#REF!</definedName>
    <definedName name="FidejussioniUrbanizationMatrix" localSheetId="50">'[19]OperatingCost MX'!#REF!</definedName>
    <definedName name="FidejussioniUrbanizationMatrix" localSheetId="51">'[19]OperatingCost MX'!#REF!</definedName>
    <definedName name="FidejussioniUrbanizationMatrix" localSheetId="0">'[18]OperatingCost MX'!#REF!</definedName>
    <definedName name="FidejussioniUrbanizationMatrix" localSheetId="21">'[19]OperatingCost MX'!#REF!</definedName>
    <definedName name="FidejussioniUrbanizationMatrix">'[19]OperatingCost MX'!#REF!</definedName>
    <definedName name="FidejussioniUrbanizationMX" localSheetId="30">'[19]OperatingCost MX'!#REF!</definedName>
    <definedName name="FidejussioniUrbanizationMX" localSheetId="22">'[19]OperatingCost MX'!#REF!</definedName>
    <definedName name="FidejussioniUrbanizationMX" localSheetId="23">'[19]OperatingCost MX'!#REF!</definedName>
    <definedName name="FidejussioniUrbanizationMX" localSheetId="24">'[19]OperatingCost MX'!#REF!</definedName>
    <definedName name="FidejussioniUrbanizationMX" localSheetId="25">'[19]OperatingCost MX'!#REF!</definedName>
    <definedName name="FidejussioniUrbanizationMX" localSheetId="26">'[19]OperatingCost MX'!#REF!</definedName>
    <definedName name="FidejussioniUrbanizationMX" localSheetId="27">'[19]OperatingCost MX'!#REF!</definedName>
    <definedName name="FidejussioniUrbanizationMX" localSheetId="28">'[19]OperatingCost MX'!#REF!</definedName>
    <definedName name="FidejussioniUrbanizationMX" localSheetId="29">'[19]OperatingCost MX'!#REF!</definedName>
    <definedName name="FidejussioniUrbanizationMX" localSheetId="43">'[19]OperatingCost MX'!#REF!</definedName>
    <definedName name="FidejussioniUrbanizationMX" localSheetId="44">'[19]OperatingCost MX'!#REF!</definedName>
    <definedName name="FidejussioniUrbanizationMX" localSheetId="45">'[19]OperatingCost MX'!#REF!</definedName>
    <definedName name="FidejussioniUrbanizationMX" localSheetId="46">'[19]OperatingCost MX'!#REF!</definedName>
    <definedName name="FidejussioniUrbanizationMX" localSheetId="47">'[19]OperatingCost MX'!#REF!</definedName>
    <definedName name="FidejussioniUrbanizationMX" localSheetId="48">'[19]OperatingCost MX'!#REF!</definedName>
    <definedName name="FidejussioniUrbanizationMX" localSheetId="49">'[19]OperatingCost MX'!#REF!</definedName>
    <definedName name="FidejussioniUrbanizationMX" localSheetId="50">'[19]OperatingCost MX'!#REF!</definedName>
    <definedName name="FidejussioniUrbanizationMX" localSheetId="51">'[19]OperatingCost MX'!#REF!</definedName>
    <definedName name="FidejussioniUrbanizationMX" localSheetId="0">'[18]OperatingCost MX'!#REF!</definedName>
    <definedName name="FidejussioniUrbanizationMX" localSheetId="21">'[19]OperatingCost MX'!#REF!</definedName>
    <definedName name="FidejussioniUrbanizationMX">'[19]OperatingCost MX'!#REF!</definedName>
    <definedName name="FlagCircularSGR" localSheetId="0">[18]Checks!$F$13</definedName>
    <definedName name="FlagCircularSGR">[19]Checks!$F$13</definedName>
    <definedName name="gdfgsadfgs">#N/A</definedName>
    <definedName name="InterestDrawdownArray" localSheetId="30">'[19]CF Single Asset'!#REF!</definedName>
    <definedName name="InterestDrawdownArray" localSheetId="22">'[19]CF Single Asset'!#REF!</definedName>
    <definedName name="InterestDrawdownArray" localSheetId="23">'[19]CF Single Asset'!#REF!</definedName>
    <definedName name="InterestDrawdownArray" localSheetId="24">'[19]CF Single Asset'!#REF!</definedName>
    <definedName name="InterestDrawdownArray" localSheetId="25">'[19]CF Single Asset'!#REF!</definedName>
    <definedName name="InterestDrawdownArray" localSheetId="26">'[19]CF Single Asset'!#REF!</definedName>
    <definedName name="InterestDrawdownArray" localSheetId="27">'[19]CF Single Asset'!#REF!</definedName>
    <definedName name="InterestDrawdownArray" localSheetId="28">'[19]CF Single Asset'!#REF!</definedName>
    <definedName name="InterestDrawdownArray" localSheetId="29">'[19]CF Single Asset'!#REF!</definedName>
    <definedName name="InterestDrawdownArray" localSheetId="43">'[19]CF Single Asset'!#REF!</definedName>
    <definedName name="InterestDrawdownArray" localSheetId="44">'[19]CF Single Asset'!#REF!</definedName>
    <definedName name="InterestDrawdownArray" localSheetId="45">'[19]CF Single Asset'!#REF!</definedName>
    <definedName name="InterestDrawdownArray" localSheetId="46">'[19]CF Single Asset'!#REF!</definedName>
    <definedName name="InterestDrawdownArray" localSheetId="47">'[19]CF Single Asset'!#REF!</definedName>
    <definedName name="InterestDrawdownArray" localSheetId="48">'[19]CF Single Asset'!#REF!</definedName>
    <definedName name="InterestDrawdownArray" localSheetId="49">'[19]CF Single Asset'!#REF!</definedName>
    <definedName name="InterestDrawdownArray" localSheetId="50">'[19]CF Single Asset'!#REF!</definedName>
    <definedName name="InterestDrawdownArray" localSheetId="51">'[19]CF Single Asset'!#REF!</definedName>
    <definedName name="InterestDrawdownArray" localSheetId="0">'[18]CF Single Asset'!#REF!</definedName>
    <definedName name="InterestDrawdownArray" localSheetId="21">'[19]CF Single Asset'!#REF!</definedName>
    <definedName name="InterestDrawdownArray">'[19]CF Single Asset'!#REF!</definedName>
    <definedName name="InterestDrawdownMatrix" localSheetId="30">'[19]Debt MX'!#REF!</definedName>
    <definedName name="InterestDrawdownMatrix" localSheetId="22">'[19]Debt MX'!#REF!</definedName>
    <definedName name="InterestDrawdownMatrix" localSheetId="23">'[19]Debt MX'!#REF!</definedName>
    <definedName name="InterestDrawdownMatrix" localSheetId="24">'[19]Debt MX'!#REF!</definedName>
    <definedName name="InterestDrawdownMatrix" localSheetId="25">'[19]Debt MX'!#REF!</definedName>
    <definedName name="InterestDrawdownMatrix" localSheetId="26">'[19]Debt MX'!#REF!</definedName>
    <definedName name="InterestDrawdownMatrix" localSheetId="27">'[19]Debt MX'!#REF!</definedName>
    <definedName name="InterestDrawdownMatrix" localSheetId="28">'[19]Debt MX'!#REF!</definedName>
    <definedName name="InterestDrawdownMatrix" localSheetId="29">'[19]Debt MX'!#REF!</definedName>
    <definedName name="InterestDrawdownMatrix" localSheetId="43">'[19]Debt MX'!#REF!</definedName>
    <definedName name="InterestDrawdownMatrix" localSheetId="44">'[19]Debt MX'!#REF!</definedName>
    <definedName name="InterestDrawdownMatrix" localSheetId="45">'[19]Debt MX'!#REF!</definedName>
    <definedName name="InterestDrawdownMatrix" localSheetId="46">'[19]Debt MX'!#REF!</definedName>
    <definedName name="InterestDrawdownMatrix" localSheetId="47">'[19]Debt MX'!#REF!</definedName>
    <definedName name="InterestDrawdownMatrix" localSheetId="48">'[19]Debt MX'!#REF!</definedName>
    <definedName name="InterestDrawdownMatrix" localSheetId="49">'[19]Debt MX'!#REF!</definedName>
    <definedName name="InterestDrawdownMatrix" localSheetId="50">'[19]Debt MX'!#REF!</definedName>
    <definedName name="InterestDrawdownMatrix" localSheetId="51">'[19]Debt MX'!#REF!</definedName>
    <definedName name="InterestDrawdownMatrix" localSheetId="0">'[18]Debt MX'!#REF!</definedName>
    <definedName name="InterestDrawdownMatrix" localSheetId="21">'[19]Debt MX'!#REF!</definedName>
    <definedName name="InterestDrawdownMatrix">'[19]Debt MX'!#REF!</definedName>
    <definedName name="InterestDrawdownMX" localSheetId="30">'[19]Debt MX'!#REF!</definedName>
    <definedName name="InterestDrawdownMX" localSheetId="22">'[19]Debt MX'!#REF!</definedName>
    <definedName name="InterestDrawdownMX" localSheetId="23">'[19]Debt MX'!#REF!</definedName>
    <definedName name="InterestDrawdownMX" localSheetId="24">'[19]Debt MX'!#REF!</definedName>
    <definedName name="InterestDrawdownMX" localSheetId="25">'[19]Debt MX'!#REF!</definedName>
    <definedName name="InterestDrawdownMX" localSheetId="26">'[19]Debt MX'!#REF!</definedName>
    <definedName name="InterestDrawdownMX" localSheetId="27">'[19]Debt MX'!#REF!</definedName>
    <definedName name="InterestDrawdownMX" localSheetId="28">'[19]Debt MX'!#REF!</definedName>
    <definedName name="InterestDrawdownMX" localSheetId="29">'[19]Debt MX'!#REF!</definedName>
    <definedName name="InterestDrawdownMX" localSheetId="43">'[19]Debt MX'!#REF!</definedName>
    <definedName name="InterestDrawdownMX" localSheetId="44">'[19]Debt MX'!#REF!</definedName>
    <definedName name="InterestDrawdownMX" localSheetId="45">'[19]Debt MX'!#REF!</definedName>
    <definedName name="InterestDrawdownMX" localSheetId="46">'[19]Debt MX'!#REF!</definedName>
    <definedName name="InterestDrawdownMX" localSheetId="47">'[19]Debt MX'!#REF!</definedName>
    <definedName name="InterestDrawdownMX" localSheetId="48">'[19]Debt MX'!#REF!</definedName>
    <definedName name="InterestDrawdownMX" localSheetId="49">'[19]Debt MX'!#REF!</definedName>
    <definedName name="InterestDrawdownMX" localSheetId="50">'[19]Debt MX'!#REF!</definedName>
    <definedName name="InterestDrawdownMX" localSheetId="51">'[19]Debt MX'!#REF!</definedName>
    <definedName name="InterestDrawdownMX" localSheetId="0">'[18]Debt MX'!#REF!</definedName>
    <definedName name="InterestDrawdownMX" localSheetId="21">'[19]Debt MX'!#REF!</definedName>
    <definedName name="InterestDrawdownMX">'[19]Debt MX'!#REF!</definedName>
    <definedName name="InterestInterestArray" localSheetId="30">'[19]CF Single Asset'!#REF!</definedName>
    <definedName name="InterestInterestArray" localSheetId="22">'[19]CF Single Asset'!#REF!</definedName>
    <definedName name="InterestInterestArray" localSheetId="23">'[19]CF Single Asset'!#REF!</definedName>
    <definedName name="InterestInterestArray" localSheetId="24">'[19]CF Single Asset'!#REF!</definedName>
    <definedName name="InterestInterestArray" localSheetId="25">'[19]CF Single Asset'!#REF!</definedName>
    <definedName name="InterestInterestArray" localSheetId="26">'[19]CF Single Asset'!#REF!</definedName>
    <definedName name="InterestInterestArray" localSheetId="27">'[19]CF Single Asset'!#REF!</definedName>
    <definedName name="InterestInterestArray" localSheetId="28">'[19]CF Single Asset'!#REF!</definedName>
    <definedName name="InterestInterestArray" localSheetId="29">'[19]CF Single Asset'!#REF!</definedName>
    <definedName name="InterestInterestArray" localSheetId="43">'[19]CF Single Asset'!#REF!</definedName>
    <definedName name="InterestInterestArray" localSheetId="44">'[19]CF Single Asset'!#REF!</definedName>
    <definedName name="InterestInterestArray" localSheetId="45">'[19]CF Single Asset'!#REF!</definedName>
    <definedName name="InterestInterestArray" localSheetId="46">'[19]CF Single Asset'!#REF!</definedName>
    <definedName name="InterestInterestArray" localSheetId="47">'[19]CF Single Asset'!#REF!</definedName>
    <definedName name="InterestInterestArray" localSheetId="48">'[19]CF Single Asset'!#REF!</definedName>
    <definedName name="InterestInterestArray" localSheetId="49">'[19]CF Single Asset'!#REF!</definedName>
    <definedName name="InterestInterestArray" localSheetId="50">'[19]CF Single Asset'!#REF!</definedName>
    <definedName name="InterestInterestArray" localSheetId="51">'[19]CF Single Asset'!#REF!</definedName>
    <definedName name="InterestInterestArray" localSheetId="0">'[18]CF Single Asset'!#REF!</definedName>
    <definedName name="InterestInterestArray" localSheetId="21">'[19]CF Single Asset'!#REF!</definedName>
    <definedName name="InterestInterestArray">'[19]CF Single Asset'!#REF!</definedName>
    <definedName name="InterestInterestMatrix" localSheetId="30">'[19]Debt MX'!#REF!</definedName>
    <definedName name="InterestInterestMatrix" localSheetId="22">'[19]Debt MX'!#REF!</definedName>
    <definedName name="InterestInterestMatrix" localSheetId="23">'[19]Debt MX'!#REF!</definedName>
    <definedName name="InterestInterestMatrix" localSheetId="24">'[19]Debt MX'!#REF!</definedName>
    <definedName name="InterestInterestMatrix" localSheetId="25">'[19]Debt MX'!#REF!</definedName>
    <definedName name="InterestInterestMatrix" localSheetId="26">'[19]Debt MX'!#REF!</definedName>
    <definedName name="InterestInterestMatrix" localSheetId="27">'[19]Debt MX'!#REF!</definedName>
    <definedName name="InterestInterestMatrix" localSheetId="28">'[19]Debt MX'!#REF!</definedName>
    <definedName name="InterestInterestMatrix" localSheetId="29">'[19]Debt MX'!#REF!</definedName>
    <definedName name="InterestInterestMatrix" localSheetId="43">'[19]Debt MX'!#REF!</definedName>
    <definedName name="InterestInterestMatrix" localSheetId="44">'[19]Debt MX'!#REF!</definedName>
    <definedName name="InterestInterestMatrix" localSheetId="45">'[19]Debt MX'!#REF!</definedName>
    <definedName name="InterestInterestMatrix" localSheetId="46">'[19]Debt MX'!#REF!</definedName>
    <definedName name="InterestInterestMatrix" localSheetId="47">'[19]Debt MX'!#REF!</definedName>
    <definedName name="InterestInterestMatrix" localSheetId="48">'[19]Debt MX'!#REF!</definedName>
    <definedName name="InterestInterestMatrix" localSheetId="49">'[19]Debt MX'!#REF!</definedName>
    <definedName name="InterestInterestMatrix" localSheetId="50">'[19]Debt MX'!#REF!</definedName>
    <definedName name="InterestInterestMatrix" localSheetId="51">'[19]Debt MX'!#REF!</definedName>
    <definedName name="InterestInterestMatrix" localSheetId="0">'[18]Debt MX'!#REF!</definedName>
    <definedName name="InterestInterestMatrix" localSheetId="21">'[19]Debt MX'!#REF!</definedName>
    <definedName name="InterestInterestMatrix">'[19]Debt MX'!#REF!</definedName>
    <definedName name="InterestInterestMX" localSheetId="30">'[19]Debt MX'!#REF!</definedName>
    <definedName name="InterestInterestMX" localSheetId="22">'[19]Debt MX'!#REF!</definedName>
    <definedName name="InterestInterestMX" localSheetId="23">'[19]Debt MX'!#REF!</definedName>
    <definedName name="InterestInterestMX" localSheetId="24">'[19]Debt MX'!#REF!</definedName>
    <definedName name="InterestInterestMX" localSheetId="25">'[19]Debt MX'!#REF!</definedName>
    <definedName name="InterestInterestMX" localSheetId="26">'[19]Debt MX'!#REF!</definedName>
    <definedName name="InterestInterestMX" localSheetId="27">'[19]Debt MX'!#REF!</definedName>
    <definedName name="InterestInterestMX" localSheetId="28">'[19]Debt MX'!#REF!</definedName>
    <definedName name="InterestInterestMX" localSheetId="29">'[19]Debt MX'!#REF!</definedName>
    <definedName name="InterestInterestMX" localSheetId="43">'[19]Debt MX'!#REF!</definedName>
    <definedName name="InterestInterestMX" localSheetId="44">'[19]Debt MX'!#REF!</definedName>
    <definedName name="InterestInterestMX" localSheetId="45">'[19]Debt MX'!#REF!</definedName>
    <definedName name="InterestInterestMX" localSheetId="46">'[19]Debt MX'!#REF!</definedName>
    <definedName name="InterestInterestMX" localSheetId="47">'[19]Debt MX'!#REF!</definedName>
    <definedName name="InterestInterestMX" localSheetId="48">'[19]Debt MX'!#REF!</definedName>
    <definedName name="InterestInterestMX" localSheetId="49">'[19]Debt MX'!#REF!</definedName>
    <definedName name="InterestInterestMX" localSheetId="50">'[19]Debt MX'!#REF!</definedName>
    <definedName name="InterestInterestMX" localSheetId="51">'[19]Debt MX'!#REF!</definedName>
    <definedName name="InterestInterestMX" localSheetId="0">'[18]Debt MX'!#REF!</definedName>
    <definedName name="InterestInterestMX" localSheetId="21">'[19]Debt MX'!#REF!</definedName>
    <definedName name="InterestInterestMX">'[19]Debt MX'!#REF!</definedName>
    <definedName name="InterestReimbursementArray" localSheetId="30">'[19]CF Single Asset'!#REF!</definedName>
    <definedName name="InterestReimbursementArray" localSheetId="22">'[19]CF Single Asset'!#REF!</definedName>
    <definedName name="InterestReimbursementArray" localSheetId="23">'[19]CF Single Asset'!#REF!</definedName>
    <definedName name="InterestReimbursementArray" localSheetId="24">'[19]CF Single Asset'!#REF!</definedName>
    <definedName name="InterestReimbursementArray" localSheetId="25">'[19]CF Single Asset'!#REF!</definedName>
    <definedName name="InterestReimbursementArray" localSheetId="26">'[19]CF Single Asset'!#REF!</definedName>
    <definedName name="InterestReimbursementArray" localSheetId="27">'[19]CF Single Asset'!#REF!</definedName>
    <definedName name="InterestReimbursementArray" localSheetId="28">'[19]CF Single Asset'!#REF!</definedName>
    <definedName name="InterestReimbursementArray" localSheetId="29">'[19]CF Single Asset'!#REF!</definedName>
    <definedName name="InterestReimbursementArray" localSheetId="43">'[19]CF Single Asset'!#REF!</definedName>
    <definedName name="InterestReimbursementArray" localSheetId="44">'[19]CF Single Asset'!#REF!</definedName>
    <definedName name="InterestReimbursementArray" localSheetId="45">'[19]CF Single Asset'!#REF!</definedName>
    <definedName name="InterestReimbursementArray" localSheetId="46">'[19]CF Single Asset'!#REF!</definedName>
    <definedName name="InterestReimbursementArray" localSheetId="47">'[19]CF Single Asset'!#REF!</definedName>
    <definedName name="InterestReimbursementArray" localSheetId="48">'[19]CF Single Asset'!#REF!</definedName>
    <definedName name="InterestReimbursementArray" localSheetId="49">'[19]CF Single Asset'!#REF!</definedName>
    <definedName name="InterestReimbursementArray" localSheetId="50">'[19]CF Single Asset'!#REF!</definedName>
    <definedName name="InterestReimbursementArray" localSheetId="51">'[19]CF Single Asset'!#REF!</definedName>
    <definedName name="InterestReimbursementArray" localSheetId="0">'[18]CF Single Asset'!#REF!</definedName>
    <definedName name="InterestReimbursementArray" localSheetId="21">'[19]CF Single Asset'!#REF!</definedName>
    <definedName name="InterestReimbursementArray">'[19]CF Single Asset'!#REF!</definedName>
    <definedName name="InterestReimbursementMatrix" localSheetId="30">'[19]Debt MX'!#REF!</definedName>
    <definedName name="InterestReimbursementMatrix" localSheetId="22">'[19]Debt MX'!#REF!</definedName>
    <definedName name="InterestReimbursementMatrix" localSheetId="23">'[19]Debt MX'!#REF!</definedName>
    <definedName name="InterestReimbursementMatrix" localSheetId="24">'[19]Debt MX'!#REF!</definedName>
    <definedName name="InterestReimbursementMatrix" localSheetId="25">'[19]Debt MX'!#REF!</definedName>
    <definedName name="InterestReimbursementMatrix" localSheetId="26">'[19]Debt MX'!#REF!</definedName>
    <definedName name="InterestReimbursementMatrix" localSheetId="27">'[19]Debt MX'!#REF!</definedName>
    <definedName name="InterestReimbursementMatrix" localSheetId="28">'[19]Debt MX'!#REF!</definedName>
    <definedName name="InterestReimbursementMatrix" localSheetId="29">'[19]Debt MX'!#REF!</definedName>
    <definedName name="InterestReimbursementMatrix" localSheetId="43">'[19]Debt MX'!#REF!</definedName>
    <definedName name="InterestReimbursementMatrix" localSheetId="44">'[19]Debt MX'!#REF!</definedName>
    <definedName name="InterestReimbursementMatrix" localSheetId="45">'[19]Debt MX'!#REF!</definedName>
    <definedName name="InterestReimbursementMatrix" localSheetId="46">'[19]Debt MX'!#REF!</definedName>
    <definedName name="InterestReimbursementMatrix" localSheetId="47">'[19]Debt MX'!#REF!</definedName>
    <definedName name="InterestReimbursementMatrix" localSheetId="48">'[19]Debt MX'!#REF!</definedName>
    <definedName name="InterestReimbursementMatrix" localSheetId="49">'[19]Debt MX'!#REF!</definedName>
    <definedName name="InterestReimbursementMatrix" localSheetId="50">'[19]Debt MX'!#REF!</definedName>
    <definedName name="InterestReimbursementMatrix" localSheetId="51">'[19]Debt MX'!#REF!</definedName>
    <definedName name="InterestReimbursementMatrix" localSheetId="0">'[18]Debt MX'!#REF!</definedName>
    <definedName name="InterestReimbursementMatrix" localSheetId="21">'[19]Debt MX'!#REF!</definedName>
    <definedName name="InterestReimbursementMatrix">'[19]Debt MX'!#REF!</definedName>
    <definedName name="InterestReimbursementMX" localSheetId="30">'[19]Debt MX'!#REF!</definedName>
    <definedName name="InterestReimbursementMX" localSheetId="22">'[19]Debt MX'!#REF!</definedName>
    <definedName name="InterestReimbursementMX" localSheetId="23">'[19]Debt MX'!#REF!</definedName>
    <definedName name="InterestReimbursementMX" localSheetId="24">'[19]Debt MX'!#REF!</definedName>
    <definedName name="InterestReimbursementMX" localSheetId="25">'[19]Debt MX'!#REF!</definedName>
    <definedName name="InterestReimbursementMX" localSheetId="26">'[19]Debt MX'!#REF!</definedName>
    <definedName name="InterestReimbursementMX" localSheetId="27">'[19]Debt MX'!#REF!</definedName>
    <definedName name="InterestReimbursementMX" localSheetId="28">'[19]Debt MX'!#REF!</definedName>
    <definedName name="InterestReimbursementMX" localSheetId="29">'[19]Debt MX'!#REF!</definedName>
    <definedName name="InterestReimbursementMX" localSheetId="43">'[19]Debt MX'!#REF!</definedName>
    <definedName name="InterestReimbursementMX" localSheetId="44">'[19]Debt MX'!#REF!</definedName>
    <definedName name="InterestReimbursementMX" localSheetId="45">'[19]Debt MX'!#REF!</definedName>
    <definedName name="InterestReimbursementMX" localSheetId="46">'[19]Debt MX'!#REF!</definedName>
    <definedName name="InterestReimbursementMX" localSheetId="47">'[19]Debt MX'!#REF!</definedName>
    <definedName name="InterestReimbursementMX" localSheetId="48">'[19]Debt MX'!#REF!</definedName>
    <definedName name="InterestReimbursementMX" localSheetId="49">'[19]Debt MX'!#REF!</definedName>
    <definedName name="InterestReimbursementMX" localSheetId="50">'[19]Debt MX'!#REF!</definedName>
    <definedName name="InterestReimbursementMX" localSheetId="51">'[19]Debt MX'!#REF!</definedName>
    <definedName name="InterestReimbursementMX" localSheetId="0">'[18]Debt MX'!#REF!</definedName>
    <definedName name="InterestReimbursementMX" localSheetId="21">'[19]Debt MX'!#REF!</definedName>
    <definedName name="InterestReimbursementMX">'[19]Debt MX'!#REF!</definedName>
    <definedName name="IQ_ACCOUNT_CHANGE" hidden="1">"c1449"</definedName>
    <definedName name="IQ_ACCOUNTS_PAY" hidden="1">"c1343"</definedName>
    <definedName name="IQ_ACCR_INT_PAY" hidden="1">"c1"</definedName>
    <definedName name="IQ_ACCR_INT_PAY_CF" hidden="1">"c2"</definedName>
    <definedName name="IQ_ACCR_INT_RECEIV" hidden="1">"c3"</definedName>
    <definedName name="IQ_ACCR_INT_RECEIV_CF" hidden="1">"c4"</definedName>
    <definedName name="IQ_ACCRUED_EXP" hidden="1">"c1341"</definedName>
    <definedName name="IQ_ACCT_RECV_10YR_ANN_GROWTH" hidden="1">"c1924"</definedName>
    <definedName name="IQ_ACCT_RECV_1YR_ANN_GROWTH" hidden="1">"c1919"</definedName>
    <definedName name="IQ_ACCT_RECV_2YR_ANN_GROWTH" hidden="1">"c1920"</definedName>
    <definedName name="IQ_ACCT_RECV_3YR_ANN_GROWTH" hidden="1">"c1921"</definedName>
    <definedName name="IQ_ACCT_RECV_5YR_ANN_GROWTH" hidden="1">"c1922"</definedName>
    <definedName name="IQ_ACCT_RECV_7YR_ANN_GROWTH" hidden="1">"c1923"</definedName>
    <definedName name="IQ_ACCUM_DEP" hidden="1">"c1340"</definedName>
    <definedName name="IQ_ACCUMULATED_PENSION_OBLIGATION" hidden="1">"c2244"</definedName>
    <definedName name="IQ_ACCUMULATED_PENSION_OBLIGATION_DOMESTIC" hidden="1">"c2657"</definedName>
    <definedName name="IQ_ACCUMULATED_PENSION_OBLIGATION_FOREIGN" hidden="1">"c2665"</definedName>
    <definedName name="IQ_ACQ_COST_SUB" hidden="1">"c2125"</definedName>
    <definedName name="IQ_ACQ_COSTS_CAPITALIZED" hidden="1">"c5"</definedName>
    <definedName name="IQ_ACQUIRE_REAL_ESTATE_CF" hidden="1">"c6"</definedName>
    <definedName name="IQ_ACQUISITION_RE_ASSETS" hidden="1">"c1628"</definedName>
    <definedName name="IQ_AD" hidden="1">"c7"</definedName>
    <definedName name="IQ_ADD_PAID_IN" hidden="1">"c1344"</definedName>
    <definedName name="IQ_ADJ_AVG_BANK_ASSETS" hidden="1">"c2671"</definedName>
    <definedName name="IQ_ADMIN_RATIO" hidden="1">"c2784"</definedName>
    <definedName name="IQ_ADVERTISING" hidden="1">"c2246"</definedName>
    <definedName name="IQ_ADVERTISING_MARKETING" hidden="1">"c1566"</definedName>
    <definedName name="IQ_AE" hidden="1">"c8"</definedName>
    <definedName name="IQ_AE_BNK" hidden="1">"c9"</definedName>
    <definedName name="IQ_AE_BR" hidden="1">"c10"</definedName>
    <definedName name="IQ_AE_FIN" hidden="1">"c11"</definedName>
    <definedName name="IQ_AE_INS" hidden="1">"c12"</definedName>
    <definedName name="IQ_AE_REIT" hidden="1">"c13"</definedName>
    <definedName name="IQ_AE_UTI" hidden="1">"c14"</definedName>
    <definedName name="IQ_AH_EARNED" hidden="1">"c2744"</definedName>
    <definedName name="IQ_AH_POLICY_BENEFITS_EXP" hidden="1">"c2789"</definedName>
    <definedName name="IQ_AIR_AIRPLANES_NOT_IN_SERVICE" hidden="1">"c2842"</definedName>
    <definedName name="IQ_AIR_AIRPLANES_SUBLEASED" hidden="1">"c2841"</definedName>
    <definedName name="IQ_AIR_ASK" hidden="1">"c2813"</definedName>
    <definedName name="IQ_AIR_ASK_INCREASE" hidden="1">"c2826"</definedName>
    <definedName name="IQ_AIR_ASM" hidden="1">"c2812"</definedName>
    <definedName name="IQ_AIR_ASM_INCREASE" hidden="1">"c2825"</definedName>
    <definedName name="IQ_AIR_AVG_AGE" hidden="1">"c2843"</definedName>
    <definedName name="IQ_AIR_BREAK_EVEN_FACTOR" hidden="1">"c2822"</definedName>
    <definedName name="IQ_AIR_CAPITAL_LEASE" hidden="1">"c2833"</definedName>
    <definedName name="IQ_AIR_COMPLETION_FACTOR" hidden="1">"c2824"</definedName>
    <definedName name="IQ_AIR_ENPLANED_PSGRS" hidden="1">"c2809"</definedName>
    <definedName name="IQ_AIR_FUEL_CONSUMED" hidden="1">"c2806"</definedName>
    <definedName name="IQ_AIR_FUEL_CONSUMED_L" hidden="1">"c2807"</definedName>
    <definedName name="IQ_AIR_FUEL_COST" hidden="1">"c2803"</definedName>
    <definedName name="IQ_AIR_FUEL_COST_L" hidden="1">"c2804"</definedName>
    <definedName name="IQ_AIR_FUEL_EXP" hidden="1">"c2802"</definedName>
    <definedName name="IQ_AIR_FUEL_EXP_PERCENT" hidden="1">"c2805"</definedName>
    <definedName name="IQ_AIR_LEASED" hidden="1">"c2835"</definedName>
    <definedName name="IQ_AIR_LOAD_FACTOR" hidden="1">"c2823"</definedName>
    <definedName name="IQ_AIR_NEW_AIRPLANES" hidden="1">"c2839"</definedName>
    <definedName name="IQ_AIR_OPER_EXP_ASK" hidden="1">"c2821"</definedName>
    <definedName name="IQ_AIR_OPER_EXP_ASM" hidden="1">"c2820"</definedName>
    <definedName name="IQ_AIR_OPER_LEASE" hidden="1">"c2834"</definedName>
    <definedName name="IQ_AIR_OPER_REV_YIELD_ASK" hidden="1">"c2819"</definedName>
    <definedName name="IQ_AIR_OPER_REV_YIELD_ASM" hidden="1">"c2818"</definedName>
    <definedName name="IQ_AIR_OPTIONS" hidden="1">"c2837"</definedName>
    <definedName name="IQ_AIR_ORDERS" hidden="1">"c2836"</definedName>
    <definedName name="IQ_AIR_OWNED" hidden="1">"c2832"</definedName>
    <definedName name="IQ_AIR_PSGR_REV_YIELD_ASK" hidden="1">"c2817"</definedName>
    <definedName name="IQ_AIR_PSGR_REV_YIELD_ASM" hidden="1">"c2816"</definedName>
    <definedName name="IQ_AIR_PSGR_REV_YIELD_RPK" hidden="1">"c2815"</definedName>
    <definedName name="IQ_AIR_PSGR_REV_YIELD_RPM" hidden="1">"c2814"</definedName>
    <definedName name="IQ_AIR_PURCHASE_RIGHTS" hidden="1">"c2838"</definedName>
    <definedName name="IQ_AIR_RETIRED_AIRPLANES" hidden="1">"c2840"</definedName>
    <definedName name="IQ_AIR_REV_PSGRS_CARRIED" hidden="1">"c2808"</definedName>
    <definedName name="IQ_AIR_REV_SCHEDULED_SERVICE" hidden="1">"c2830"</definedName>
    <definedName name="IQ_AIR_RPK" hidden="1">"c2811"</definedName>
    <definedName name="IQ_AIR_RPM" hidden="1">"c2810"</definedName>
    <definedName name="IQ_AIR_STAGE_LENGTH" hidden="1">"c2828"</definedName>
    <definedName name="IQ_AIR_STAGE_LENGTH_KM" hidden="1">"c2829"</definedName>
    <definedName name="IQ_AIR_TOTAL" hidden="1">"c2831"</definedName>
    <definedName name="IQ_AIR_UTILIZATION" hidden="1">"c2827"</definedName>
    <definedName name="IQ_ALLOW_BORROW_CONST" hidden="1">"c15"</definedName>
    <definedName name="IQ_ALLOW_CONST" hidden="1">"c1342"</definedName>
    <definedName name="IQ_ALLOW_DOUBT_ACCT" hidden="1">"c2092"</definedName>
    <definedName name="IQ_ALLOW_EQUITY_CONST" hidden="1">"c16"</definedName>
    <definedName name="IQ_ALLOW_LL" hidden="1">"c17"</definedName>
    <definedName name="IQ_ALLOWANCE_10YR_ANN_GROWTH" hidden="1">"c18"</definedName>
    <definedName name="IQ_ALLOWANCE_1YR_ANN_GROWTH" hidden="1">"c19"</definedName>
    <definedName name="IQ_ALLOWANCE_2YR_ANN_GROWTH" hidden="1">"c20"</definedName>
    <definedName name="IQ_ALLOWANCE_3YR_ANN_GROWTH" hidden="1">"c21"</definedName>
    <definedName name="IQ_ALLOWANCE_5YR_ANN_GROWTH" hidden="1">"c22"</definedName>
    <definedName name="IQ_ALLOWANCE_7YR_ANN_GROWTH" hidden="1">"c23"</definedName>
    <definedName name="IQ_ALLOWANCE_CHARGE_OFFS" hidden="1">"c24"</definedName>
    <definedName name="IQ_ALLOWANCE_NON_PERF_LOANS" hidden="1">"c25"</definedName>
    <definedName name="IQ_ALLOWANCE_TOTAL_LOANS" hidden="1">"c26"</definedName>
    <definedName name="IQ_AMORTIZATION" hidden="1">"c1591"</definedName>
    <definedName name="IQ_AMT_OUT" hidden="1">"c2145"</definedName>
    <definedName name="IQ_ANNU_DISTRIBUTION_UNIT" hidden="1">"c3004"</definedName>
    <definedName name="IQ_ANNUALIZED_DIVIDEND" hidden="1">"c1579"</definedName>
    <definedName name="IQ_ANNUITY_LIAB" hidden="1">"c27"</definedName>
    <definedName name="IQ_ANNUITY_PAY" hidden="1">"c28"</definedName>
    <definedName name="IQ_ANNUITY_POLICY_EXP" hidden="1">"c29"</definedName>
    <definedName name="IQ_ANNUITY_REC" hidden="1">"c30"</definedName>
    <definedName name="IQ_ANNUITY_REV" hidden="1">"c31"</definedName>
    <definedName name="IQ_AP" hidden="1">"c32"</definedName>
    <definedName name="IQ_AP_BNK" hidden="1">"c33"</definedName>
    <definedName name="IQ_AP_BR" hidden="1">"c34"</definedName>
    <definedName name="IQ_AP_FIN" hidden="1">"c35"</definedName>
    <definedName name="IQ_AP_INS" hidden="1">"c36"</definedName>
    <definedName name="IQ_AP_REIT" hidden="1">"c37"</definedName>
    <definedName name="IQ_AP_UTI" hidden="1">"c38"</definedName>
    <definedName name="IQ_APIC" hidden="1">"c39"</definedName>
    <definedName name="IQ_AR" hidden="1">"c40"</definedName>
    <definedName name="IQ_AR_BR" hidden="1">"c41"</definedName>
    <definedName name="IQ_AR_LT" hidden="1">"c42"</definedName>
    <definedName name="IQ_AR_REIT" hidden="1">"c43"</definedName>
    <definedName name="IQ_AR_TURNS" hidden="1">"c44"</definedName>
    <definedName name="IQ_AR_UTI" hidden="1">"c45"</definedName>
    <definedName name="IQ_ARPU" hidden="1">"c2126"</definedName>
    <definedName name="IQ_ASSET_MGMT_FEE" hidden="1">"c46"</definedName>
    <definedName name="IQ_ASSET_TURNS" hidden="1">"c47"</definedName>
    <definedName name="IQ_ASSET_WRITEDOWN" hidden="1">"c48"</definedName>
    <definedName name="IQ_ASSET_WRITEDOWN_BNK" hidden="1">"c49"</definedName>
    <definedName name="IQ_ASSET_WRITEDOWN_BR" hidden="1">"c50"</definedName>
    <definedName name="IQ_ASSET_WRITEDOWN_CF" hidden="1">"c51"</definedName>
    <definedName name="IQ_ASSET_WRITEDOWN_CF_BNK" hidden="1">"c52"</definedName>
    <definedName name="IQ_ASSET_WRITEDOWN_CF_BR" hidden="1">"c53"</definedName>
    <definedName name="IQ_ASSET_WRITEDOWN_CF_FIN" hidden="1">"c54"</definedName>
    <definedName name="IQ_ASSET_WRITEDOWN_CF_INS" hidden="1">"c55"</definedName>
    <definedName name="IQ_ASSET_WRITEDOWN_CF_REIT" hidden="1">"c56"</definedName>
    <definedName name="IQ_ASSET_WRITEDOWN_CF_UTI" hidden="1">"c57"</definedName>
    <definedName name="IQ_ASSET_WRITEDOWN_FIN" hidden="1">"c58"</definedName>
    <definedName name="IQ_ASSET_WRITEDOWN_INS" hidden="1">"c59"</definedName>
    <definedName name="IQ_ASSET_WRITEDOWN_REIT" hidden="1">"c60"</definedName>
    <definedName name="IQ_ASSET_WRITEDOWN_UTI" hidden="1">"c61"</definedName>
    <definedName name="IQ_ASSETS_CAP_LEASE_DEPR" hidden="1">"c2068"</definedName>
    <definedName name="IQ_ASSETS_CAP_LEASE_GROSS" hidden="1">"c2069"</definedName>
    <definedName name="IQ_ASSETS_OPER_LEASE_DEPR" hidden="1">"c2070"</definedName>
    <definedName name="IQ_ASSETS_OPER_LEASE_GROSS" hidden="1">"c2071"</definedName>
    <definedName name="IQ_ASSUMED_AH_EARNED" hidden="1">"c2741"</definedName>
    <definedName name="IQ_ASSUMED_EARNED" hidden="1">"c2731"</definedName>
    <definedName name="IQ_ASSUMED_LIFE_EARNED" hidden="1">"c2736"</definedName>
    <definedName name="IQ_ASSUMED_LIFE_IN_FORCE" hidden="1">"c2766"</definedName>
    <definedName name="IQ_ASSUMED_PC_EARNED" hidden="1">"c2746"</definedName>
    <definedName name="IQ_ASSUMED_WRITTEN" hidden="1">"c2725"</definedName>
    <definedName name="IQ_AUDITOR_NAME" hidden="1">"c1539"</definedName>
    <definedName name="IQ_AUDITOR_OPINION" hidden="1">"c1540"</definedName>
    <definedName name="IQ_AUTO_WRITTEN" hidden="1">"c62"</definedName>
    <definedName name="IQ_AVG_BANK_ASSETS" hidden="1">"c2072"</definedName>
    <definedName name="IQ_AVG_BANK_LOANS" hidden="1">"c2073"</definedName>
    <definedName name="IQ_AVG_DAILY_VOL" hidden="1">"c65"</definedName>
    <definedName name="IQ_AVG_INT_BEAR_LIAB" hidden="1">"c66"</definedName>
    <definedName name="IQ_AVG_INT_BEAR_LIAB_10YR_ANN_GROWTH" hidden="1">"c67"</definedName>
    <definedName name="IQ_AVG_INT_BEAR_LIAB_1YR_ANN_GROWTH" hidden="1">"c68"</definedName>
    <definedName name="IQ_AVG_INT_BEAR_LIAB_2YR_ANN_GROWTH" hidden="1">"c69"</definedName>
    <definedName name="IQ_AVG_INT_BEAR_LIAB_3YR_ANN_GROWTH" hidden="1">"c70"</definedName>
    <definedName name="IQ_AVG_INT_BEAR_LIAB_5YR_ANN_GROWTH" hidden="1">"c71"</definedName>
    <definedName name="IQ_AVG_INT_BEAR_LIAB_7YR_ANN_GROWTH" hidden="1">"c72"</definedName>
    <definedName name="IQ_AVG_INT_EARN_ASSETS" hidden="1">"c73"</definedName>
    <definedName name="IQ_AVG_INT_EARN_ASSETS_10YR_ANN_GROWTH" hidden="1">"c74"</definedName>
    <definedName name="IQ_AVG_INT_EARN_ASSETS_1YR_ANN_GROWTH" hidden="1">"c75"</definedName>
    <definedName name="IQ_AVG_INT_EARN_ASSETS_2YR_ANN_GROWTH" hidden="1">"c76"</definedName>
    <definedName name="IQ_AVG_INT_EARN_ASSETS_3YR_ANN_GROWTH" hidden="1">"c77"</definedName>
    <definedName name="IQ_AVG_INT_EARN_ASSETS_5YR_ANN_GROWTH" hidden="1">"c78"</definedName>
    <definedName name="IQ_AVG_INT_EARN_ASSETS_7YR_ANN_GROWTH" hidden="1">"c79"</definedName>
    <definedName name="IQ_AVG_MKTCAP" hidden="1">"c80"</definedName>
    <definedName name="IQ_AVG_PRICE" hidden="1">"c81"</definedName>
    <definedName name="IQ_AVG_SHAREOUTSTANDING" hidden="1">"c83"</definedName>
    <definedName name="IQ_AVG_TEV" hidden="1">"c84"</definedName>
    <definedName name="IQ_AVG_VOLUME" hidden="1">"c1346"</definedName>
    <definedName name="IQ_BANK_DEBT" hidden="1">"c2544"</definedName>
    <definedName name="IQ_BANK_DEBT_PCT" hidden="1">"c2545"</definedName>
    <definedName name="IQ_BASIC_EPS_EXCL" hidden="1">"c85"</definedName>
    <definedName name="IQ_BASIC_EPS_INCL" hidden="1">"c86"</definedName>
    <definedName name="IQ_BASIC_NORMAL_EPS" hidden="1">"c1592"</definedName>
    <definedName name="IQ_BASIC_WEIGHT" hidden="1">"c87"</definedName>
    <definedName name="IQ_BENCHMARK_SECURITY" hidden="1">"c2154"</definedName>
    <definedName name="IQ_BENCHMARK_SPRD" hidden="1">"c2153"</definedName>
    <definedName name="IQ_BETA" hidden="1">"c2133"</definedName>
    <definedName name="IQ_BETA_1YR" hidden="1">"c1966"</definedName>
    <definedName name="IQ_BETA_1YR_RSQ" hidden="1">"c2132"</definedName>
    <definedName name="IQ_BETA_2YR" hidden="1">"c1965"</definedName>
    <definedName name="IQ_BETA_2YR_RSQ" hidden="1">"c2131"</definedName>
    <definedName name="IQ_BETA_5YR" hidden="1">"c88"</definedName>
    <definedName name="IQ_BETA_5YR_RSQ" hidden="1">"c2130"</definedName>
    <definedName name="IQ_BIG_INT_BEAR_CD" hidden="1">"c89"</definedName>
    <definedName name="IQ_BOARD_MEMBER" hidden="1">"c96"</definedName>
    <definedName name="IQ_BOARD_MEMBER_BACKGROUND" hidden="1">"c2101"</definedName>
    <definedName name="IQ_BOARD_MEMBER_TITLE" hidden="1">"c97"</definedName>
    <definedName name="IQ_BOND_COUPON" hidden="1">"c2183"</definedName>
    <definedName name="IQ_BOND_COUPON_TYPE" hidden="1">"c2184"</definedName>
    <definedName name="IQ_BOND_PRICE" hidden="1">"c2162"</definedName>
    <definedName name="IQ_BROK_COMISSION" hidden="1">"c98"</definedName>
    <definedName name="IQ_BUILDINGS" hidden="1">"c99"</definedName>
    <definedName name="IQ_BUSINESS_DESCRIPTION" hidden="1">"c322"</definedName>
    <definedName name="IQ_BV_OVER_SHARES" hidden="1">"c1349"</definedName>
    <definedName name="IQ_BV_SHARE" hidden="1">"c100"</definedName>
    <definedName name="IQ_CABLE_ARPU" hidden="1">"c2869"</definedName>
    <definedName name="IQ_CABLE_ARPU_ANALOG" hidden="1">"c2864"</definedName>
    <definedName name="IQ_CABLE_ARPU_BASIC" hidden="1">"c2866"</definedName>
    <definedName name="IQ_CABLE_ARPU_BBAND" hidden="1">"c2867"</definedName>
    <definedName name="IQ_CABLE_ARPU_DIG" hidden="1">"c2865"</definedName>
    <definedName name="IQ_CABLE_ARPU_PHONE" hidden="1">"c2868"</definedName>
    <definedName name="IQ_CABLE_BASIC_PENETRATION" hidden="1">"c2850"</definedName>
    <definedName name="IQ_CABLE_BBAND_PENETRATION" hidden="1">"c2852"</definedName>
    <definedName name="IQ_CABLE_BBAND_PENETRATION_THP" hidden="1">"c2851"</definedName>
    <definedName name="IQ_CABLE_CHURN" hidden="1">"c2874"</definedName>
    <definedName name="IQ_CABLE_CHURN_BASIC" hidden="1">"c2871"</definedName>
    <definedName name="IQ_CABLE_CHURN_BBAND" hidden="1">"c2872"</definedName>
    <definedName name="IQ_CABLE_CHURN_DIG" hidden="1">"c2870"</definedName>
    <definedName name="IQ_CABLE_CHURN_PHONE" hidden="1">"c2873"</definedName>
    <definedName name="IQ_CABLE_HOMES_PER_MILE" hidden="1">"c2849"</definedName>
    <definedName name="IQ_CABLE_HP_BBAND" hidden="1">"c2845"</definedName>
    <definedName name="IQ_CABLE_HP_DIG" hidden="1">"c2844"</definedName>
    <definedName name="IQ_CABLE_HP_PHONE" hidden="1">"c2846"</definedName>
    <definedName name="IQ_CABLE_MILES_PASSED" hidden="1">"c2848"</definedName>
    <definedName name="IQ_CABLE_OTHER_REV" hidden="1">"c2882"</definedName>
    <definedName name="IQ_CABLE_PHONE_PENETRATION" hidden="1">"c2853"</definedName>
    <definedName name="IQ_CABLE_PROGRAMMING_COSTS" hidden="1">"c2884"</definedName>
    <definedName name="IQ_CABLE_REV_ADVERT" hidden="1">"c2880"</definedName>
    <definedName name="IQ_CABLE_REV_ANALOG" hidden="1">"c2875"</definedName>
    <definedName name="IQ_CABLE_REV_BASIC" hidden="1">"c2877"</definedName>
    <definedName name="IQ_CABLE_REV_BBAND" hidden="1">"c2878"</definedName>
    <definedName name="IQ_CABLE_REV_COMMERCIAL" hidden="1">"c2881"</definedName>
    <definedName name="IQ_CABLE_REV_DIG" hidden="1">"c2876"</definedName>
    <definedName name="IQ_CABLE_REV_PHONE" hidden="1">"c2879"</definedName>
    <definedName name="IQ_CABLE_RGU" hidden="1">"c2863"</definedName>
    <definedName name="IQ_CABLE_SUBS_ANALOG" hidden="1">"c2855"</definedName>
    <definedName name="IQ_CABLE_SUBS_BASIC" hidden="1">"c2857"</definedName>
    <definedName name="IQ_CABLE_SUBS_BBAND" hidden="1">"c2858"</definedName>
    <definedName name="IQ_CABLE_SUBS_BUNDLED" hidden="1">"c2861"</definedName>
    <definedName name="IQ_CABLE_SUBS_DIG" hidden="1">"c2856"</definedName>
    <definedName name="IQ_CABLE_SUBS_NON_VIDEO" hidden="1">"c2860"</definedName>
    <definedName name="IQ_CABLE_SUBS_PHONE" hidden="1">"c2859"</definedName>
    <definedName name="IQ_CABLE_SUBS_TOTAL" hidden="1">"c2862"</definedName>
    <definedName name="IQ_CABLE_THP" hidden="1">"c2847"</definedName>
    <definedName name="IQ_CABLE_TOTAL_PENETRATION" hidden="1">"c2854"</definedName>
    <definedName name="IQ_CABLE_TOTAL_REV" hidden="1">"c2883"</definedName>
    <definedName name="IQ_CAL_Q" hidden="1">"c101"</definedName>
    <definedName name="IQ_CAL_Y" hidden="1">"c102"</definedName>
    <definedName name="IQ_CALL_DATE_SCHEDULE" hidden="1">"c2481"</definedName>
    <definedName name="IQ_CALL_FEATURE" hidden="1">"c2197"</definedName>
    <definedName name="IQ_CALL_PRICE_SCHEDULE" hidden="1">"c2482"</definedName>
    <definedName name="IQ_CALLABLE" hidden="1">"c2196"</definedName>
    <definedName name="IQ_CAPEX" hidden="1">"c103"</definedName>
    <definedName name="IQ_CAPEX_10YR_ANN_GROWTH" hidden="1">"c104"</definedName>
    <definedName name="IQ_CAPEX_1YR_ANN_GROWTH" hidden="1">"c105"</definedName>
    <definedName name="IQ_CAPEX_2YR_ANN_GROWTH" hidden="1">"c106"</definedName>
    <definedName name="IQ_CAPEX_3YR_ANN_GROWTH" hidden="1">"c107"</definedName>
    <definedName name="IQ_CAPEX_5YR_ANN_GROWTH" hidden="1">"c108"</definedName>
    <definedName name="IQ_CAPEX_7YR_ANN_GROWTH" hidden="1">"c109"</definedName>
    <definedName name="IQ_CAPEX_BNK" hidden="1">"c110"</definedName>
    <definedName name="IQ_CAPEX_BR" hidden="1">"c111"</definedName>
    <definedName name="IQ_CAPEX_FIN" hidden="1">"c112"</definedName>
    <definedName name="IQ_CAPEX_INS" hidden="1">"c113"</definedName>
    <definedName name="IQ_CAPEX_UTI" hidden="1">"c114"</definedName>
    <definedName name="IQ_CAPITAL_LEASE" hidden="1">"c1350"</definedName>
    <definedName name="IQ_CAPITAL_LEASES" hidden="1">"c115"</definedName>
    <definedName name="IQ_CAPITAL_LEASES_TOTAL" hidden="1">"c3031"</definedName>
    <definedName name="IQ_CAPITAL_LEASES_TOTAL_PCT" hidden="1">"c2506"</definedName>
    <definedName name="IQ_CAPITALIZED_INTEREST" hidden="1">"c2076"</definedName>
    <definedName name="IQ_CASH" hidden="1">"c1458"</definedName>
    <definedName name="IQ_CASH_ACQUIRE_CF" hidden="1">"c116"</definedName>
    <definedName name="IQ_CASH_CONVERSION" hidden="1">"c117"</definedName>
    <definedName name="IQ_CASH_DUE_BANKS" hidden="1">"c1351"</definedName>
    <definedName name="IQ_CASH_EQUIV" hidden="1">"c118"</definedName>
    <definedName name="IQ_CASH_FINAN" hidden="1">"c119"</definedName>
    <definedName name="IQ_CASH_INTEREST" hidden="1">"c120"</definedName>
    <definedName name="IQ_CASH_INVEST" hidden="1">"c121"</definedName>
    <definedName name="IQ_CASH_OPER" hidden="1">"c122"</definedName>
    <definedName name="IQ_CASH_SEGREG" hidden="1">"c123"</definedName>
    <definedName name="IQ_CASH_SHARE" hidden="1">"c1911"</definedName>
    <definedName name="IQ_CASH_ST" hidden="1">"c1355"</definedName>
    <definedName name="IQ_CASH_ST_INVEST" hidden="1">"c124"</definedName>
    <definedName name="IQ_CASH_TAXES" hidden="1">"c125"</definedName>
    <definedName name="IQ_CEDED_AH_EARNED" hidden="1">"c2743"</definedName>
    <definedName name="IQ_CEDED_CLAIM_EXP_INCUR" hidden="1">"c2756"</definedName>
    <definedName name="IQ_CEDED_CLAIM_EXP_PAID" hidden="1">"c2759"</definedName>
    <definedName name="IQ_CEDED_CLAIM_EXP_RES" hidden="1">"c2753"</definedName>
    <definedName name="IQ_CEDED_EARNED" hidden="1">"c2733"</definedName>
    <definedName name="IQ_CEDED_LIFE_EARNED" hidden="1">"c2738"</definedName>
    <definedName name="IQ_CEDED_LIFE_IN_FORCE" hidden="1">"c2768"</definedName>
    <definedName name="IQ_CEDED_PC_EARNED" hidden="1">"c2748"</definedName>
    <definedName name="IQ_CEDED_WRITTEN" hidden="1">"c2727"</definedName>
    <definedName name="IQ_CFO_10YR_ANN_GROWTH" hidden="1">"c126"</definedName>
    <definedName name="IQ_CFO_1YR_ANN_GROWTH" hidden="1">"c127"</definedName>
    <definedName name="IQ_CFO_2YR_ANN_GROWTH" hidden="1">"c128"</definedName>
    <definedName name="IQ_CFO_3YR_ANN_GROWTH" hidden="1">"c129"</definedName>
    <definedName name="IQ_CFO_5YR_ANN_GROWTH" hidden="1">"c130"</definedName>
    <definedName name="IQ_CFO_7YR_ANN_GROWTH" hidden="1">"c131"</definedName>
    <definedName name="IQ_CFO_CURRENT_LIAB" hidden="1">"c132"</definedName>
    <definedName name="IQ_CHANGE_AP" hidden="1">"c133"</definedName>
    <definedName name="IQ_CHANGE_AP_BNK" hidden="1">"c134"</definedName>
    <definedName name="IQ_CHANGE_AP_BR" hidden="1">"c135"</definedName>
    <definedName name="IQ_CHANGE_AP_FIN" hidden="1">"c136"</definedName>
    <definedName name="IQ_CHANGE_AP_INS" hidden="1">"c137"</definedName>
    <definedName name="IQ_CHANGE_AP_REIT" hidden="1">"c138"</definedName>
    <definedName name="IQ_CHANGE_AP_UTI" hidden="1">"c139"</definedName>
    <definedName name="IQ_CHANGE_AR" hidden="1">"c140"</definedName>
    <definedName name="IQ_CHANGE_AR_BNK" hidden="1">"c141"</definedName>
    <definedName name="IQ_CHANGE_AR_BR" hidden="1">"c142"</definedName>
    <definedName name="IQ_CHANGE_AR_FIN" hidden="1">"c143"</definedName>
    <definedName name="IQ_CHANGE_AR_INS" hidden="1">"c144"</definedName>
    <definedName name="IQ_CHANGE_AR_REIT" hidden="1">"c145"</definedName>
    <definedName name="IQ_CHANGE_AR_UTI" hidden="1">"c146"</definedName>
    <definedName name="IQ_CHANGE_DEF_TAX" hidden="1">"c147"</definedName>
    <definedName name="IQ_CHANGE_DEPOSIT_ACCT" hidden="1">"c148"</definedName>
    <definedName name="IQ_CHANGE_INC_TAX" hidden="1">"c149"</definedName>
    <definedName name="IQ_CHANGE_INS_RES_LIAB" hidden="1">"c150"</definedName>
    <definedName name="IQ_CHANGE_INVENTORY" hidden="1">"c151"</definedName>
    <definedName name="IQ_CHANGE_NET_WORKING_CAPITAL" hidden="1">"c1909"</definedName>
    <definedName name="IQ_CHANGE_OTHER_WORK_CAP" hidden="1">"c152"</definedName>
    <definedName name="IQ_CHANGE_OTHER_WORK_CAP_BNK" hidden="1">"c153"</definedName>
    <definedName name="IQ_CHANGE_OTHER_WORK_CAP_BR" hidden="1">"c154"</definedName>
    <definedName name="IQ_CHANGE_OTHER_WORK_CAP_FIN" hidden="1">"c155"</definedName>
    <definedName name="IQ_CHANGE_OTHER_WORK_CAP_INS" hidden="1">"c156"</definedName>
    <definedName name="IQ_CHANGE_OTHER_WORK_CAP_REIT" hidden="1">"c157"</definedName>
    <definedName name="IQ_CHANGE_OTHER_WORK_CAP_UTI" hidden="1">"c158"</definedName>
    <definedName name="IQ_CHANGE_TRADING_ASSETS" hidden="1">"c159"</definedName>
    <definedName name="IQ_CHANGE_UNEARN_REV" hidden="1">"c160"</definedName>
    <definedName name="IQ_CHANGE_WORK_CAP" hidden="1">"c161"</definedName>
    <definedName name="IQ_CHANGES_WORK_CAP" hidden="1">"c1357"</definedName>
    <definedName name="IQ_CHARGE_OFFS_GROSS" hidden="1">"c162"</definedName>
    <definedName name="IQ_CHARGE_OFFS_NET" hidden="1">"c163"</definedName>
    <definedName name="IQ_CHARGE_OFFS_RECOVERED" hidden="1">"c164"</definedName>
    <definedName name="IQ_CHARGE_OFFS_TOTAL_AVG_LOANS" hidden="1">"c165"</definedName>
    <definedName name="IQ_CITY" hidden="1">"c166"</definedName>
    <definedName name="IQ_CL_DUE_AFTER_FIVE" hidden="1">"c167"</definedName>
    <definedName name="IQ_CL_DUE_CY" hidden="1">"c168"</definedName>
    <definedName name="IQ_CL_DUE_CY1" hidden="1">"c169"</definedName>
    <definedName name="IQ_CL_DUE_CY2" hidden="1">"c170"</definedName>
    <definedName name="IQ_CL_DUE_CY3" hidden="1">"c171"</definedName>
    <definedName name="IQ_CL_DUE_CY4" hidden="1">"c172"</definedName>
    <definedName name="IQ_CL_DUE_NEXT_FIVE" hidden="1">"c173"</definedName>
    <definedName name="IQ_CL_OBLIGATION_IMMEDIATE" hidden="1">"c2253"</definedName>
    <definedName name="IQ_CLASSA_OPTIONS_BEG_OS" hidden="1">"c2679"</definedName>
    <definedName name="IQ_CLASSA_OPTIONS_CANCELLED" hidden="1">"c2682"</definedName>
    <definedName name="IQ_CLASSA_OPTIONS_END_OS" hidden="1">"c2683"</definedName>
    <definedName name="IQ_CLASSA_OPTIONS_EXERCISED" hidden="1">"c2681"</definedName>
    <definedName name="IQ_CLASSA_OPTIONS_GRANTED" hidden="1">"c2680"</definedName>
    <definedName name="IQ_CLASSA_OPTIONS_STRIKE_PRICE_OS" hidden="1">"c2684"</definedName>
    <definedName name="IQ_CLASSA_OUTSTANDING_BS_DATE" hidden="1">"c1971"</definedName>
    <definedName name="IQ_CLASSA_OUTSTANDING_FILING_DATE" hidden="1">"c1973"</definedName>
    <definedName name="IQ_CLASSA_STRIKE_PRICE_GRANTED" hidden="1">"c2685"</definedName>
    <definedName name="IQ_CLASSA_WARRANTS_BEG_OS" hidden="1">"c2705"</definedName>
    <definedName name="IQ_CLASSA_WARRANTS_CANCELLED" hidden="1">"c2708"</definedName>
    <definedName name="IQ_CLASSA_WARRANTS_END_OS" hidden="1">"c2709"</definedName>
    <definedName name="IQ_CLASSA_WARRANTS_EXERCISED" hidden="1">"c2707"</definedName>
    <definedName name="IQ_CLASSA_WARRANTS_ISSUED" hidden="1">"c2706"</definedName>
    <definedName name="IQ_CLASSA_WARRANTS_STRIKE_PRICE_ISSUED" hidden="1">"c2711"</definedName>
    <definedName name="IQ_CLASSA_WARRANTS_STRIKE_PRICE_OS" hidden="1">"c2710"</definedName>
    <definedName name="IQ_CLOSEPRICE" hidden="1">"c174"</definedName>
    <definedName name="IQ_CLOSEPRICE_ADJ" hidden="1">"c2115"</definedName>
    <definedName name="IQ_COGS" hidden="1">"c175"</definedName>
    <definedName name="IQ_COMBINED_RATIO" hidden="1">"c176"</definedName>
    <definedName name="IQ_COMMERCIAL_DOM" hidden="1">"c177"</definedName>
    <definedName name="IQ_COMMERCIAL_FIRE_WRITTEN" hidden="1">"c178"</definedName>
    <definedName name="IQ_COMMERCIAL_MORT" hidden="1">"c179"</definedName>
    <definedName name="IQ_COMMISS_FEES" hidden="1">"c180"</definedName>
    <definedName name="IQ_COMMISSION_DEF" hidden="1">"c181"</definedName>
    <definedName name="IQ_COMMON" hidden="1">"c182"</definedName>
    <definedName name="IQ_COMMON_APIC" hidden="1">"c183"</definedName>
    <definedName name="IQ_COMMON_APIC_BNK" hidden="1">"c184"</definedName>
    <definedName name="IQ_COMMON_APIC_BR" hidden="1">"c185"</definedName>
    <definedName name="IQ_COMMON_APIC_FIN" hidden="1">"c186"</definedName>
    <definedName name="IQ_COMMON_APIC_INS" hidden="1">"c187"</definedName>
    <definedName name="IQ_COMMON_APIC_REIT" hidden="1">"c188"</definedName>
    <definedName name="IQ_COMMON_APIC_UTI" hidden="1">"c189"</definedName>
    <definedName name="IQ_COMMON_DIV" hidden="1">"c3006"</definedName>
    <definedName name="IQ_COMMON_DIV_CF" hidden="1">"c190"</definedName>
    <definedName name="IQ_COMMON_EQUITY_10YR_ANN_GROWTH" hidden="1">"c191"</definedName>
    <definedName name="IQ_COMMON_EQUITY_1YR_ANN_GROWTH" hidden="1">"c192"</definedName>
    <definedName name="IQ_COMMON_EQUITY_2YR_ANN_GROWTH" hidden="1">"c193"</definedName>
    <definedName name="IQ_COMMON_EQUITY_3YR_ANN_GROWTH" hidden="1">"c194"</definedName>
    <definedName name="IQ_COMMON_EQUITY_5YR_ANN_GROWTH" hidden="1">"c195"</definedName>
    <definedName name="IQ_COMMON_EQUITY_7YR_ANN_GROWTH" hidden="1">"c196"</definedName>
    <definedName name="IQ_COMMON_ISSUED" hidden="1">"c197"</definedName>
    <definedName name="IQ_COMMON_ISSUED_BNK" hidden="1">"c198"</definedName>
    <definedName name="IQ_COMMON_ISSUED_BR" hidden="1">"c199"</definedName>
    <definedName name="IQ_COMMON_ISSUED_FIN" hidden="1">"c200"</definedName>
    <definedName name="IQ_COMMON_ISSUED_INS" hidden="1">"c201"</definedName>
    <definedName name="IQ_COMMON_ISSUED_REIT" hidden="1">"c202"</definedName>
    <definedName name="IQ_COMMON_ISSUED_UTI" hidden="1">"c203"</definedName>
    <definedName name="IQ_COMMON_PER_ADR" hidden="1">"c204"</definedName>
    <definedName name="IQ_COMMON_PREF_DIV_CF" hidden="1">"c205"</definedName>
    <definedName name="IQ_COMMON_REP" hidden="1">"c206"</definedName>
    <definedName name="IQ_COMMON_REP_BNK" hidden="1">"c207"</definedName>
    <definedName name="IQ_COMMON_REP_BR" hidden="1">"c208"</definedName>
    <definedName name="IQ_COMMON_REP_FIN" hidden="1">"c209"</definedName>
    <definedName name="IQ_COMMON_REP_INS" hidden="1">"c210"</definedName>
    <definedName name="IQ_COMMON_REP_REIT" hidden="1">"c211"</definedName>
    <definedName name="IQ_COMMON_REP_UTI" hidden="1">"c212"</definedName>
    <definedName name="IQ_COMMON_STOCK" hidden="1">"c1358"</definedName>
    <definedName name="IQ_COMP_BENEFITS" hidden="1">"c213"</definedName>
    <definedName name="IQ_COMPANY_ADDRESS" hidden="1">"c214"</definedName>
    <definedName name="IQ_COMPANY_NAME" hidden="1">"c215"</definedName>
    <definedName name="IQ_COMPANY_NAME_LONG" hidden="1">"c1585"</definedName>
    <definedName name="IQ_COMPANY_PHONE" hidden="1">"c216"</definedName>
    <definedName name="IQ_COMPANY_STATUS" hidden="1">"c2097"</definedName>
    <definedName name="IQ_COMPANY_STREET1" hidden="1">"c217"</definedName>
    <definedName name="IQ_COMPANY_STREET2" hidden="1">"c218"</definedName>
    <definedName name="IQ_COMPANY_TICKER" hidden="1">"c219"</definedName>
    <definedName name="IQ_COMPANY_TYPE" hidden="1">"c2096"</definedName>
    <definedName name="IQ_COMPANY_WEBSITE" hidden="1">"c220"</definedName>
    <definedName name="IQ_COMPANY_ZIP" hidden="1">"c221"</definedName>
    <definedName name="IQ_CONSTRUCTION_LOANS" hidden="1">"c222"</definedName>
    <definedName name="IQ_CONSUMER_LOANS" hidden="1">"c223"</definedName>
    <definedName name="IQ_CONV_DATE" hidden="1">"c2191"</definedName>
    <definedName name="IQ_CONV_EXP_DATE" hidden="1">"c3043"</definedName>
    <definedName name="IQ_CONV_PREMIUM" hidden="1">"c2195"</definedName>
    <definedName name="IQ_CONV_PRICE" hidden="1">"c2193"</definedName>
    <definedName name="IQ_CONV_RATIO" hidden="1">"c2192"</definedName>
    <definedName name="IQ_CONV_SECURITY" hidden="1">"c2189"</definedName>
    <definedName name="IQ_CONV_SECURITY_ISSUER" hidden="1">"c2190"</definedName>
    <definedName name="IQ_CONV_SECURITY_PRICE" hidden="1">"c2194"</definedName>
    <definedName name="IQ_CONVERT" hidden="1">"c2536"</definedName>
    <definedName name="IQ_CONVERT_PCT" hidden="1">"c2537"</definedName>
    <definedName name="IQ_CONVEXITY" hidden="1">"c2182"</definedName>
    <definedName name="IQ_COST_BORROWING" hidden="1">"c2936"</definedName>
    <definedName name="IQ_COST_BORROWINGS" hidden="1">"c225"</definedName>
    <definedName name="IQ_COST_REV" hidden="1">"c226"</definedName>
    <definedName name="IQ_COST_REVENUE" hidden="1">"c1359"</definedName>
    <definedName name="IQ_COST_SAVINGS" hidden="1">"c227"</definedName>
    <definedName name="IQ_COST_SERVICE" hidden="1">"c228"</definedName>
    <definedName name="IQ_COST_TOTAL_BORROWINGS" hidden="1">"c229"</definedName>
    <definedName name="IQ_COUNTRY_NAME" hidden="1">"c230"</definedName>
    <definedName name="IQ_COVERED_POPS" hidden="1">"c2124"</definedName>
    <definedName name="IQ_CP" hidden="1">"c2495"</definedName>
    <definedName name="IQ_CP_PCT" hidden="1">"c2496"</definedName>
    <definedName name="IQ_CQ" hidden="1">5000</definedName>
    <definedName name="IQ_CREDIT_CARD_FEE_BNK" hidden="1">"c231"</definedName>
    <definedName name="IQ_CREDIT_CARD_FEE_FIN" hidden="1">"c1583"</definedName>
    <definedName name="IQ_CREDIT_LOSS_CF" hidden="1">"c232"</definedName>
    <definedName name="IQ_CUMULATIVE_SPLIT_FACTOR" hidden="1">"c2094"</definedName>
    <definedName name="IQ_CURR_DOMESTIC_TAXES" hidden="1">"c2074"</definedName>
    <definedName name="IQ_CURR_FOREIGN_TAXES" hidden="1">"c2075"</definedName>
    <definedName name="IQ_CURRENCY_FACTOR_BS" hidden="1">"c233"</definedName>
    <definedName name="IQ_CURRENCY_FACTOR_IS" hidden="1">"c234"</definedName>
    <definedName name="IQ_CURRENCY_GAIN" hidden="1">"c235"</definedName>
    <definedName name="IQ_CURRENCY_GAIN_BR" hidden="1">"c236"</definedName>
    <definedName name="IQ_CURRENCY_GAIN_FIN" hidden="1">"c237"</definedName>
    <definedName name="IQ_CURRENCY_GAIN_INS" hidden="1">"c238"</definedName>
    <definedName name="IQ_CURRENCY_GAIN_REIT" hidden="1">"c239"</definedName>
    <definedName name="IQ_CURRENCY_GAIN_UTI" hidden="1">"c240"</definedName>
    <definedName name="IQ_CURRENT_PORT" hidden="1">"c241"</definedName>
    <definedName name="IQ_CURRENT_PORT_BNK" hidden="1">"c242"</definedName>
    <definedName name="IQ_CURRENT_PORT_DEBT" hidden="1">"c243"</definedName>
    <definedName name="IQ_CURRENT_PORT_DEBT_BNK" hidden="1">"c244"</definedName>
    <definedName name="IQ_CURRENT_PORT_DEBT_BR" hidden="1">"c1567"</definedName>
    <definedName name="IQ_CURRENT_PORT_DEBT_FIN" hidden="1">"c1568"</definedName>
    <definedName name="IQ_CURRENT_PORT_DEBT_INS" hidden="1">"c1569"</definedName>
    <definedName name="IQ_CURRENT_PORT_DEBT_REIT" hidden="1">"c1570"</definedName>
    <definedName name="IQ_CURRENT_PORT_DEBT_UTI" hidden="1">"c1571"</definedName>
    <definedName name="IQ_CURRENT_PORT_LEASES" hidden="1">"c245"</definedName>
    <definedName name="IQ_CURRENT_PORT_PCT" hidden="1">"c2541"</definedName>
    <definedName name="IQ_CURRENT_RATIO" hidden="1">"c246"</definedName>
    <definedName name="IQ_CY" hidden="1">10000</definedName>
    <definedName name="IQ_DA" hidden="1">"c247"</definedName>
    <definedName name="IQ_DA_BR" hidden="1">"c248"</definedName>
    <definedName name="IQ_DA_CF" hidden="1">"c249"</definedName>
    <definedName name="IQ_DA_CF_BNK" hidden="1">"c250"</definedName>
    <definedName name="IQ_DA_CF_BR" hidden="1">"c251"</definedName>
    <definedName name="IQ_DA_CF_FIN" hidden="1">"c252"</definedName>
    <definedName name="IQ_DA_CF_INS" hidden="1">"c253"</definedName>
    <definedName name="IQ_DA_CF_REIT" hidden="1">"c254"</definedName>
    <definedName name="IQ_DA_CF_UTI" hidden="1">"c255"</definedName>
    <definedName name="IQ_DA_FIN" hidden="1">"c256"</definedName>
    <definedName name="IQ_DA_INS" hidden="1">"c257"</definedName>
    <definedName name="IQ_DA_REIT" hidden="1">"c258"</definedName>
    <definedName name="IQ_DA_SUPPL" hidden="1">"c259"</definedName>
    <definedName name="IQ_DA_SUPPL_BR" hidden="1">"c260"</definedName>
    <definedName name="IQ_DA_SUPPL_CF" hidden="1">"c261"</definedName>
    <definedName name="IQ_DA_SUPPL_CF_BNK" hidden="1">"c262"</definedName>
    <definedName name="IQ_DA_SUPPL_CF_BR" hidden="1">"c263"</definedName>
    <definedName name="IQ_DA_SUPPL_CF_FIN" hidden="1">"c264"</definedName>
    <definedName name="IQ_DA_SUPPL_CF_INS" hidden="1">"c265"</definedName>
    <definedName name="IQ_DA_SUPPL_CF_REIT" hidden="1">"c266"</definedName>
    <definedName name="IQ_DA_SUPPL_CF_UTI" hidden="1">"c267"</definedName>
    <definedName name="IQ_DA_SUPPL_FIN" hidden="1">"c268"</definedName>
    <definedName name="IQ_DA_SUPPL_INS" hidden="1">"c269"</definedName>
    <definedName name="IQ_DA_SUPPL_REIT" hidden="1">"c270"</definedName>
    <definedName name="IQ_DA_SUPPL_UTI" hidden="1">"c271"</definedName>
    <definedName name="IQ_DA_UTI" hidden="1">"c272"</definedName>
    <definedName name="IQ_DATED_DATE" hidden="1">"c2185"</definedName>
    <definedName name="IQ_DAY_COUNT" hidden="1">"c2161"</definedName>
    <definedName name="IQ_DAYS_COVER_SHORT" hidden="1">"c1578"</definedName>
    <definedName name="IQ_DAYS_INVENTORY_OUT" hidden="1">"c273"</definedName>
    <definedName name="IQ_DAYS_PAY_OUTST" hidden="1">"c1362"</definedName>
    <definedName name="IQ_DAYS_PAYABLE_OUT" hidden="1">"c274"</definedName>
    <definedName name="IQ_DAYS_SALES_OUT" hidden="1">"c275"</definedName>
    <definedName name="IQ_DAYS_SALES_OUTST" hidden="1">"c1363"</definedName>
    <definedName name="IQ_DEBT_ADJ" hidden="1">"c2515"</definedName>
    <definedName name="IQ_DEBT_ADJ_PCT" hidden="1">"c2516"</definedName>
    <definedName name="IQ_DEBT_EQUIV_NET_PBO" hidden="1">"c2938"</definedName>
    <definedName name="IQ_DEBT_EQUIV_OPER_LEASE" hidden="1">"c2935"</definedName>
    <definedName name="IQ_DEF_ACQ_CST" hidden="1">"c1364"</definedName>
    <definedName name="IQ_DEF_AMORT" hidden="1">"c276"</definedName>
    <definedName name="IQ_DEF_AMORT_BNK" hidden="1">"c277"</definedName>
    <definedName name="IQ_DEF_AMORT_BR" hidden="1">"c278"</definedName>
    <definedName name="IQ_DEF_AMORT_FIN" hidden="1">"c279"</definedName>
    <definedName name="IQ_DEF_AMORT_INS" hidden="1">"c280"</definedName>
    <definedName name="IQ_DEF_AMORT_REIT" hidden="1">"c281"</definedName>
    <definedName name="IQ_DEF_AMORT_UTI" hidden="1">"c282"</definedName>
    <definedName name="IQ_DEF_BENEFIT_INTEREST_COST" hidden="1">"c283"</definedName>
    <definedName name="IQ_DEF_BENEFIT_INTEREST_COST_DOMESTIC" hidden="1">"c2652"</definedName>
    <definedName name="IQ_DEF_BENEFIT_INTEREST_COST_FOREIGN" hidden="1">"c2660"</definedName>
    <definedName name="IQ_DEF_BENEFIT_OTHER_COST" hidden="1">"c284"</definedName>
    <definedName name="IQ_DEF_BENEFIT_OTHER_COST_DOMESTIC" hidden="1">"c2654"</definedName>
    <definedName name="IQ_DEF_BENEFIT_OTHER_COST_FOREIGN" hidden="1">"c2662"</definedName>
    <definedName name="IQ_DEF_BENEFIT_ROA" hidden="1">"c285"</definedName>
    <definedName name="IQ_DEF_BENEFIT_ROA_DOMESTIC" hidden="1">"c2653"</definedName>
    <definedName name="IQ_DEF_BENEFIT_ROA_FOREIGN" hidden="1">"c2661"</definedName>
    <definedName name="IQ_DEF_BENEFIT_SERVICE_COST" hidden="1">"c286"</definedName>
    <definedName name="IQ_DEF_BENEFIT_SERVICE_COST_DOMESTIC" hidden="1">"c2651"</definedName>
    <definedName name="IQ_DEF_BENEFIT_SERVICE_COST_FOREIGN" hidden="1">"c2659"</definedName>
    <definedName name="IQ_DEF_BENEFIT_TOTAL_COST" hidden="1">"c287"</definedName>
    <definedName name="IQ_DEF_BENEFIT_TOTAL_COST_DOMESTIC" hidden="1">"c2655"</definedName>
    <definedName name="IQ_DEF_BENEFIT_TOTAL_COST_FOREIGN" hidden="1">"c2663"</definedName>
    <definedName name="IQ_DEF_CHARGES_BR" hidden="1">"c288"</definedName>
    <definedName name="IQ_DEF_CHARGES_CF" hidden="1">"c289"</definedName>
    <definedName name="IQ_DEF_CHARGES_FIN" hidden="1">"c290"</definedName>
    <definedName name="IQ_DEF_CHARGES_INS" hidden="1">"c291"</definedName>
    <definedName name="IQ_DEF_CHARGES_LT" hidden="1">"c292"</definedName>
    <definedName name="IQ_DEF_CHARGES_LT_BNK" hidden="1">"c293"</definedName>
    <definedName name="IQ_DEF_CHARGES_LT_BR" hidden="1">"c294"</definedName>
    <definedName name="IQ_DEF_CHARGES_LT_FIN" hidden="1">"c295"</definedName>
    <definedName name="IQ_DEF_CHARGES_LT_INS" hidden="1">"c296"</definedName>
    <definedName name="IQ_DEF_CHARGES_LT_REIT" hidden="1">"c297"</definedName>
    <definedName name="IQ_DEF_CHARGES_LT_UTI" hidden="1">"c298"</definedName>
    <definedName name="IQ_DEF_CHARGES_REIT" hidden="1">"c299"</definedName>
    <definedName name="IQ_DEF_CONTRIBUTION_TOTAL_COST" hidden="1">"c300"</definedName>
    <definedName name="IQ_DEF_INC_TAX" hidden="1">"c1365"</definedName>
    <definedName name="IQ_DEF_POLICY_ACQ_COSTS" hidden="1">"c301"</definedName>
    <definedName name="IQ_DEF_POLICY_ACQ_COSTS_CF" hidden="1">"c302"</definedName>
    <definedName name="IQ_DEF_POLICY_AMORT" hidden="1">"c303"</definedName>
    <definedName name="IQ_DEF_TAX_ASSET_LT_BR" hidden="1">"c304"</definedName>
    <definedName name="IQ_DEF_TAX_ASSET_LT_FIN" hidden="1">"c305"</definedName>
    <definedName name="IQ_DEF_TAX_ASSET_LT_INS" hidden="1">"c306"</definedName>
    <definedName name="IQ_DEF_TAX_ASSET_LT_REIT" hidden="1">"c307"</definedName>
    <definedName name="IQ_DEF_TAX_ASSET_LT_UTI" hidden="1">"c308"</definedName>
    <definedName name="IQ_DEF_TAX_ASSETS_CURRENT" hidden="1">"c309"</definedName>
    <definedName name="IQ_DEF_TAX_ASSETS_LT" hidden="1">"c310"</definedName>
    <definedName name="IQ_DEF_TAX_ASSETS_LT_BNK" hidden="1">"c311"</definedName>
    <definedName name="IQ_DEF_TAX_LIAB_CURRENT" hidden="1">"c312"</definedName>
    <definedName name="IQ_DEF_TAX_LIAB_LT" hidden="1">"c313"</definedName>
    <definedName name="IQ_DEF_TAX_LIAB_LT_BNK" hidden="1">"c314"</definedName>
    <definedName name="IQ_DEF_TAX_LIAB_LT_BR" hidden="1">"c315"</definedName>
    <definedName name="IQ_DEF_TAX_LIAB_LT_FIN" hidden="1">"c316"</definedName>
    <definedName name="IQ_DEF_TAX_LIAB_LT_INS" hidden="1">"c317"</definedName>
    <definedName name="IQ_DEF_TAX_LIAB_LT_REIT" hidden="1">"c318"</definedName>
    <definedName name="IQ_DEF_TAX_LIAB_LT_UTI" hidden="1">"c319"</definedName>
    <definedName name="IQ_DEFERRED_DOMESTIC_TAXES" hidden="1">"c2077"</definedName>
    <definedName name="IQ_DEFERRED_FOREIGN_TAXES" hidden="1">"c2078"</definedName>
    <definedName name="IQ_DEFERRED_INC_TAX" hidden="1">"c1447"</definedName>
    <definedName name="IQ_DEFERRED_TAXES" hidden="1">"c1356"</definedName>
    <definedName name="IQ_DEMAND_DEP" hidden="1">"c320"</definedName>
    <definedName name="IQ_DEPOSITS_FIN" hidden="1">"c321"</definedName>
    <definedName name="IQ_DEPRE_AMORT" hidden="1">"c1360"</definedName>
    <definedName name="IQ_DEPRE_AMORT_SUPPL" hidden="1">"c1593"</definedName>
    <definedName name="IQ_DEPRE_DEPLE" hidden="1">"c1361"</definedName>
    <definedName name="IQ_DEPRE_SUPP" hidden="1">"c1443"</definedName>
    <definedName name="IQ_DESCRIPTION_LONG" hidden="1">"c1520"</definedName>
    <definedName name="IQ_DEVELOP_LAND" hidden="1">"c323"</definedName>
    <definedName name="IQ_DILUT_ADJUST" hidden="1">"c1621"</definedName>
    <definedName name="IQ_DILUT_EPS_EXCL" hidden="1">"c324"</definedName>
    <definedName name="IQ_DILUT_EPS_INCL" hidden="1">"c325"</definedName>
    <definedName name="IQ_DILUT_EPS_NORM" hidden="1">"c1903"</definedName>
    <definedName name="IQ_DILUT_NI" hidden="1">"c2079"</definedName>
    <definedName name="IQ_DILUT_NORMAL_EPS" hidden="1">"c1594"</definedName>
    <definedName name="IQ_DILUT_WEIGHT" hidden="1">"c326"</definedName>
    <definedName name="IQ_DIRECT_AH_EARNED" hidden="1">"c2740"</definedName>
    <definedName name="IQ_DIRECT_EARNED" hidden="1">"c2730"</definedName>
    <definedName name="IQ_DIRECT_LIFE_EARNED" hidden="1">"c2735"</definedName>
    <definedName name="IQ_DIRECT_LIFE_IN_FORCE" hidden="1">"c2765"</definedName>
    <definedName name="IQ_DIRECT_PC_EARNED" hidden="1">"c2745"</definedName>
    <definedName name="IQ_DIRECT_WRITTEN" hidden="1">"c2724"</definedName>
    <definedName name="IQ_DISCONT_OPER" hidden="1">"c1367"</definedName>
    <definedName name="IQ_DISCOUNT_RATE_PENSION_DOMESTIC" hidden="1">"c327"</definedName>
    <definedName name="IQ_DISCOUNT_RATE_PENSION_FOREIGN" hidden="1">"c328"</definedName>
    <definedName name="IQ_DISTR_EXCESS_EARN" hidden="1">"c329"</definedName>
    <definedName name="IQ_DISTRIBUTABLE_CASH" hidden="1">"c3002"</definedName>
    <definedName name="IQ_DISTRIBUTABLE_CASH_PAYOUT" hidden="1">"c3005"</definedName>
    <definedName name="IQ_DISTRIBUTABLE_CASH_SHARE" hidden="1">"c3003"</definedName>
    <definedName name="IQ_DIV_AMOUNT" hidden="1">"c3041"</definedName>
    <definedName name="IQ_DIV_PAYMENT_DATE" hidden="1">"c2205"</definedName>
    <definedName name="IQ_DIV_RECORD_DATE" hidden="1">"c2204"</definedName>
    <definedName name="IQ_DIV_SHARE" hidden="1">"c330"</definedName>
    <definedName name="IQ_DIVEST_CF" hidden="1">"c331"</definedName>
    <definedName name="IQ_DIVID_SHARE" hidden="1">"c1366"</definedName>
    <definedName name="IQ_DIVIDEND_YIELD" hidden="1">"c332"</definedName>
    <definedName name="IQ_DO" hidden="1">"c333"</definedName>
    <definedName name="IQ_DO_ASSETS_CURRENT" hidden="1">"c334"</definedName>
    <definedName name="IQ_DO_ASSETS_LT" hidden="1">"c335"</definedName>
    <definedName name="IQ_DO_CF" hidden="1">"c336"</definedName>
    <definedName name="IQ_DPAC_ACC" hidden="1">"c2799"</definedName>
    <definedName name="IQ_DPAC_AMORT" hidden="1">"c2795"</definedName>
    <definedName name="IQ_DPAC_BEG" hidden="1">"c2791"</definedName>
    <definedName name="IQ_DPAC_COMMISSIONS" hidden="1">"c2792"</definedName>
    <definedName name="IQ_DPAC_END" hidden="1">"c2801"</definedName>
    <definedName name="IQ_DPAC_FX" hidden="1">"c2798"</definedName>
    <definedName name="IQ_DPAC_OTHER_ADJ" hidden="1">"c2800"</definedName>
    <definedName name="IQ_DPAC_OTHERS" hidden="1">"c2793"</definedName>
    <definedName name="IQ_DPAC_PERIOD" hidden="1">"c2794"</definedName>
    <definedName name="IQ_DPAC_REAL_GAIN" hidden="1">"c2797"</definedName>
    <definedName name="IQ_DPAC_UNREAL_GAIN" hidden="1">"c2796"</definedName>
    <definedName name="IQ_DPS_10YR_ANN_GROWTH" hidden="1">"c337"</definedName>
    <definedName name="IQ_DPS_1YR_ANN_GROWTH" hidden="1">"c338"</definedName>
    <definedName name="IQ_DPS_2YR_ANN_GROWTH" hidden="1">"c339"</definedName>
    <definedName name="IQ_DPS_3YR_ANN_GROWTH" hidden="1">"c340"</definedName>
    <definedName name="IQ_DPS_5YR_ANN_GROWTH" hidden="1">"c341"</definedName>
    <definedName name="IQ_DPS_7YR_ANN_GROWTH" hidden="1">"c342"</definedName>
    <definedName name="IQ_DURATION" hidden="1">"c2181"</definedName>
    <definedName name="IQ_EARNING_ASSET_YIELD" hidden="1">"c343"</definedName>
    <definedName name="IQ_EARNING_CO" hidden="1">"c344"</definedName>
    <definedName name="IQ_EARNING_CO_10YR_ANN_GROWTH" hidden="1">"c345"</definedName>
    <definedName name="IQ_EARNING_CO_1YR_ANN_GROWTH" hidden="1">"c346"</definedName>
    <definedName name="IQ_EARNING_CO_2YR_ANN_GROWTH" hidden="1">"c347"</definedName>
    <definedName name="IQ_EARNING_CO_3YR_ANN_GROWTH" hidden="1">"c348"</definedName>
    <definedName name="IQ_EARNING_CO_5YR_ANN_GROWTH" hidden="1">"c349"</definedName>
    <definedName name="IQ_EARNING_CO_7YR_ANN_GROWTH" hidden="1">"c350"</definedName>
    <definedName name="IQ_EARNING_CO_MARGIN" hidden="1">"c351"</definedName>
    <definedName name="IQ_EBIT" hidden="1">"c352"</definedName>
    <definedName name="IQ_EBIT_10YR_ANN_GROWTH" hidden="1">"c353"</definedName>
    <definedName name="IQ_EBIT_1YR_ANN_GROWTH" hidden="1">"c354"</definedName>
    <definedName name="IQ_EBIT_2YR_ANN_GROWTH" hidden="1">"c355"</definedName>
    <definedName name="IQ_EBIT_3YR_ANN_GROWTH" hidden="1">"c356"</definedName>
    <definedName name="IQ_EBIT_5YR_ANN_GROWTH" hidden="1">"c357"</definedName>
    <definedName name="IQ_EBIT_7YR_ANN_GROWTH" hidden="1">"c358"</definedName>
    <definedName name="IQ_EBIT_INT" hidden="1">"c360"</definedName>
    <definedName name="IQ_EBIT_MARGIN" hidden="1">"c359"</definedName>
    <definedName name="IQ_EBIT_OVER_IE" hidden="1">"c1369"</definedName>
    <definedName name="IQ_EBITA" hidden="1">"c1910"</definedName>
    <definedName name="IQ_EBITA_10YR_ANN_GROWTH" hidden="1">"c1954"</definedName>
    <definedName name="IQ_EBITA_1YR_ANN_GROWTH" hidden="1">"c1949"</definedName>
    <definedName name="IQ_EBITA_2YR_ANN_GROWTH" hidden="1">"c1950"</definedName>
    <definedName name="IQ_EBITA_3YR_ANN_GROWTH" hidden="1">"c1951"</definedName>
    <definedName name="IQ_EBITA_5YR_ANN_GROWTH" hidden="1">"c1952"</definedName>
    <definedName name="IQ_EBITA_7YR_ANN_GROWTH" hidden="1">"c1953"</definedName>
    <definedName name="IQ_EBITA_MARGIN" hidden="1">"c1963"</definedName>
    <definedName name="IQ_EBITDA" hidden="1">"c361"</definedName>
    <definedName name="IQ_EBITDA_10YR_ANN_GROWTH" hidden="1">"c362"</definedName>
    <definedName name="IQ_EBITDA_1YR_ANN_GROWTH" hidden="1">"c363"</definedName>
    <definedName name="IQ_EBITDA_2YR_ANN_GROWTH" hidden="1">"c364"</definedName>
    <definedName name="IQ_EBITDA_3YR_ANN_GROWTH" hidden="1">"c365"</definedName>
    <definedName name="IQ_EBITDA_5YR_ANN_GROWTH" hidden="1">"c366"</definedName>
    <definedName name="IQ_EBITDA_7YR_ANN_GROWTH" hidden="1">"c367"</definedName>
    <definedName name="IQ_EBITDA_CAPEX_INT" hidden="1">"c368"</definedName>
    <definedName name="IQ_EBITDA_CAPEX_OVER_TOTAL_IE" hidden="1">"c1370"</definedName>
    <definedName name="IQ_EBITDA_INT" hidden="1">"c373"</definedName>
    <definedName name="IQ_EBITDA_MARGIN" hidden="1">"c372"</definedName>
    <definedName name="IQ_EBITDA_OVER_TOTAL_IE" hidden="1">"c1371"</definedName>
    <definedName name="IQ_EBITDAR" hidden="1">"c2989"</definedName>
    <definedName name="IQ_EBT" hidden="1">"c376"</definedName>
    <definedName name="IQ_EBT_BNK" hidden="1">"c377"</definedName>
    <definedName name="IQ_EBT_BR" hidden="1">"c378"</definedName>
    <definedName name="IQ_EBT_EXCL" hidden="1">"c379"</definedName>
    <definedName name="IQ_EBT_EXCL_BNK" hidden="1">"c380"</definedName>
    <definedName name="IQ_EBT_EXCL_BR" hidden="1">"c381"</definedName>
    <definedName name="IQ_EBT_EXCL_FIN" hidden="1">"c382"</definedName>
    <definedName name="IQ_EBT_EXCL_INS" hidden="1">"c383"</definedName>
    <definedName name="IQ_EBT_EXCL_MARGIN" hidden="1">"c1462"</definedName>
    <definedName name="IQ_EBT_EXCL_REIT" hidden="1">"c384"</definedName>
    <definedName name="IQ_EBT_EXCL_UTI" hidden="1">"c385"</definedName>
    <definedName name="IQ_EBT_FIN" hidden="1">"c386"</definedName>
    <definedName name="IQ_EBT_INCL_MARGIN" hidden="1">"c387"</definedName>
    <definedName name="IQ_EBT_INS" hidden="1">"c388"</definedName>
    <definedName name="IQ_EBT_REIT" hidden="1">"c389"</definedName>
    <definedName name="IQ_EBT_UTI" hidden="1">"c390"</definedName>
    <definedName name="IQ_EFFECT_SPECIAL_CHARGE" hidden="1">"c1595"</definedName>
    <definedName name="IQ_EFFECT_TAX_RATE" hidden="1">"c1899"</definedName>
    <definedName name="IQ_EFFICIENCY_RATIO" hidden="1">"c391"</definedName>
    <definedName name="IQ_EMPLOYEES" hidden="1">"c392"</definedName>
    <definedName name="IQ_ENTERPRISE_VALUE" hidden="1">"c1348"</definedName>
    <definedName name="IQ_EPS_10YR_ANN_GROWTH" hidden="1">"c393"</definedName>
    <definedName name="IQ_EPS_1YR_ANN_GROWTH" hidden="1">"c394"</definedName>
    <definedName name="IQ_EPS_2YR_ANN_GROWTH" hidden="1">"c395"</definedName>
    <definedName name="IQ_EPS_3YR_ANN_GROWTH" hidden="1">"c396"</definedName>
    <definedName name="IQ_EPS_5YR_ANN_GROWTH" hidden="1">"c397"</definedName>
    <definedName name="IQ_EPS_7YR_ANN_GROWTH" hidden="1">"c398"</definedName>
    <definedName name="IQ_EPS_NORM" hidden="1">"c1902"</definedName>
    <definedName name="IQ_EQUITY_AFFIL" hidden="1">"c1451"</definedName>
    <definedName name="IQ_EQUITY_METHOD" hidden="1">"c404"</definedName>
    <definedName name="IQ_EQV_OVER_BV" hidden="1">"c1596"</definedName>
    <definedName name="IQ_EQV_OVER_LTM_PRETAX_INC" hidden="1">"c1390"</definedName>
    <definedName name="IQ_ESOP_DEBT" hidden="1">"c1597"</definedName>
    <definedName name="IQ_EV_OVER_EMPLOYEE" hidden="1">"c1428"</definedName>
    <definedName name="IQ_EV_OVER_LTM_EBIT" hidden="1">"c1426"</definedName>
    <definedName name="IQ_EV_OVER_LTM_EBITDA" hidden="1">"c1427"</definedName>
    <definedName name="IQ_EV_OVER_LTM_REVENUE" hidden="1">"c1429"</definedName>
    <definedName name="IQ_EVAL_DATE" hidden="1">"c2180"</definedName>
    <definedName name="IQ_EXCHANGE" hidden="1">"c405"</definedName>
    <definedName name="IQ_EXERCISE_PRICE" hidden="1">"c1897"</definedName>
    <definedName name="IQ_EXERCISED" hidden="1">"c406"</definedName>
    <definedName name="IQ_EXP_RETURN_PENSION_DOMESTIC" hidden="1">"c407"</definedName>
    <definedName name="IQ_EXP_RETURN_PENSION_FOREIGN" hidden="1">"c408"</definedName>
    <definedName name="IQ_EXPLORE_DRILL" hidden="1">"c409"</definedName>
    <definedName name="IQ_EXTRA_ACC_ITEMS" hidden="1">"c410"</definedName>
    <definedName name="IQ_EXTRA_ACC_ITEMS_BNK" hidden="1">"c411"</definedName>
    <definedName name="IQ_EXTRA_ACC_ITEMS_BR" hidden="1">"c412"</definedName>
    <definedName name="IQ_EXTRA_ACC_ITEMS_FIN" hidden="1">"c413"</definedName>
    <definedName name="IQ_EXTRA_ACC_ITEMS_INS" hidden="1">"c414"</definedName>
    <definedName name="IQ_EXTRA_ACC_ITEMS_REIT" hidden="1">"c415"</definedName>
    <definedName name="IQ_EXTRA_ACC_ITEMS_UTI" hidden="1">"c416"</definedName>
    <definedName name="IQ_EXTRA_ITEMS" hidden="1">"c1459"</definedName>
    <definedName name="IQ_FDIC" hidden="1">"c417"</definedName>
    <definedName name="IQ_FEDFUNDS_SOLD" hidden="1">"c2256"</definedName>
    <definedName name="IQ_FFO" hidden="1">"c1574"</definedName>
    <definedName name="IQ_FHLB_DEBT" hidden="1">"c423"</definedName>
    <definedName name="IQ_FHLB_DUE_CY" hidden="1">"c2080"</definedName>
    <definedName name="IQ_FHLB_DUE_CY1" hidden="1">"c2081"</definedName>
    <definedName name="IQ_FHLB_DUE_CY2" hidden="1">"c2082"</definedName>
    <definedName name="IQ_FHLB_DUE_CY3" hidden="1">"c2083"</definedName>
    <definedName name="IQ_FHLB_DUE_CY4" hidden="1">"c2084"</definedName>
    <definedName name="IQ_FHLB_DUE_NEXT_FIVE" hidden="1">"c2085"</definedName>
    <definedName name="IQ_FILING_CURRENCY" hidden="1">"c2129"</definedName>
    <definedName name="IQ_FILINGDATE_BS" hidden="1">"c424"</definedName>
    <definedName name="IQ_FILINGDATE_CF" hidden="1">"c425"</definedName>
    <definedName name="IQ_FILINGDATE_IS" hidden="1">"c426"</definedName>
    <definedName name="IQ_FILM_RIGHTS" hidden="1">"c2254"</definedName>
    <definedName name="IQ_FIN_DIV_ASSETS_CURRENT" hidden="1">"c427"</definedName>
    <definedName name="IQ_FIN_DIV_ASSETS_LT" hidden="1">"c428"</definedName>
    <definedName name="IQ_FIN_DIV_DEBT_CURRENT" hidden="1">"c429"</definedName>
    <definedName name="IQ_FIN_DIV_DEBT_LT" hidden="1">"c430"</definedName>
    <definedName name="IQ_FIN_DIV_EXP" hidden="1">"c431"</definedName>
    <definedName name="IQ_FIN_DIV_INT_EXP" hidden="1">"c432"</definedName>
    <definedName name="IQ_FIN_DIV_LIAB_CURRENT" hidden="1">"c433"</definedName>
    <definedName name="IQ_FIN_DIV_LIAB_LT" hidden="1">"c434"</definedName>
    <definedName name="IQ_FIN_DIV_LOANS_CURRENT" hidden="1">"c435"</definedName>
    <definedName name="IQ_FIN_DIV_LOANS_LT" hidden="1">"c436"</definedName>
    <definedName name="IQ_FIN_DIV_REV" hidden="1">"c437"</definedName>
    <definedName name="IQ_FINANCING_CASH" hidden="1">"c1405"</definedName>
    <definedName name="IQ_FINANCING_CASH_SUPPL" hidden="1">"c1406"</definedName>
    <definedName name="IQ_FINISHED_INV" hidden="1">"c438"</definedName>
    <definedName name="IQ_FIRST_INT_DATE" hidden="1">"c2186"</definedName>
    <definedName name="IQ_FIRST_YEAR_LIFE" hidden="1">"c439"</definedName>
    <definedName name="IQ_FIRST_YEAR_LIFE_PREM" hidden="1">"c2787"</definedName>
    <definedName name="IQ_FIRST_YEAR_PREM" hidden="1">"c2786"</definedName>
    <definedName name="IQ_FIRSTPRICINGDATE" hidden="1">"c3050"</definedName>
    <definedName name="IQ_FISCAL_Q" hidden="1">"c440"</definedName>
    <definedName name="IQ_FISCAL_Y" hidden="1">"c441"</definedName>
    <definedName name="IQ_FIVE_PERCENT_OWNER" hidden="1">"c442"</definedName>
    <definedName name="IQ_FIVEPERCENT_PERCENT" hidden="1">"c443"</definedName>
    <definedName name="IQ_FIVEPERCENT_SHARES" hidden="1">"c444"</definedName>
    <definedName name="IQ_FIXED_ASSET_TURNS" hidden="1">"c445"</definedName>
    <definedName name="IQ_FLOAT_PERCENT" hidden="1">"c1575"</definedName>
    <definedName name="IQ_FOREIGN_DEP_IB" hidden="1">"c446"</definedName>
    <definedName name="IQ_FOREIGN_DEP_NON_IB" hidden="1">"c447"</definedName>
    <definedName name="IQ_FOREIGN_EXCHANGE" hidden="1">"c1376"</definedName>
    <definedName name="IQ_FOREIGN_LOANS" hidden="1">"c448"</definedName>
    <definedName name="IQ_FQ" hidden="1">500</definedName>
    <definedName name="IQ_FUEL" hidden="1">"c449"</definedName>
    <definedName name="IQ_FULL_TIME" hidden="1">"c450"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X" hidden="1">"c451"</definedName>
    <definedName name="IQ_FY" hidden="1">1000</definedName>
    <definedName name="IQ_GA_EXP" hidden="1">"c2241"</definedName>
    <definedName name="IQ_GAIN_ASSETS" hidden="1">"c452"</definedName>
    <definedName name="IQ_GAIN_ASSETS_BNK" hidden="1">"c453"</definedName>
    <definedName name="IQ_GAIN_ASSETS_BR" hidden="1">"c454"</definedName>
    <definedName name="IQ_GAIN_ASSETS_CF" hidden="1">"c455"</definedName>
    <definedName name="IQ_GAIN_ASSETS_CF_BNK" hidden="1">"c456"</definedName>
    <definedName name="IQ_GAIN_ASSETS_CF_BR" hidden="1">"c457"</definedName>
    <definedName name="IQ_GAIN_ASSETS_CF_FIN" hidden="1">"c458"</definedName>
    <definedName name="IQ_GAIN_ASSETS_CF_INS" hidden="1">"c459"</definedName>
    <definedName name="IQ_GAIN_ASSETS_CF_REIT" hidden="1">"c460"</definedName>
    <definedName name="IQ_GAIN_ASSETS_CF_UTI" hidden="1">"c461"</definedName>
    <definedName name="IQ_GAIN_ASSETS_FIN" hidden="1">"c462"</definedName>
    <definedName name="IQ_GAIN_ASSETS_INS" hidden="1">"c463"</definedName>
    <definedName name="IQ_GAIN_ASSETS_REIT" hidden="1">"c471"</definedName>
    <definedName name="IQ_GAIN_ASSETS_REV" hidden="1">"c472"</definedName>
    <definedName name="IQ_GAIN_ASSETS_REV_BNK" hidden="1">"c473"</definedName>
    <definedName name="IQ_GAIN_ASSETS_REV_BR" hidden="1">"c474"</definedName>
    <definedName name="IQ_GAIN_ASSETS_REV_FIN" hidden="1">"c475"</definedName>
    <definedName name="IQ_GAIN_ASSETS_REV_INS" hidden="1">"c476"</definedName>
    <definedName name="IQ_GAIN_ASSETS_REV_REIT" hidden="1">"c477"</definedName>
    <definedName name="IQ_GAIN_ASSETS_REV_UTI" hidden="1">"c478"</definedName>
    <definedName name="IQ_GAIN_ASSETS_UTI" hidden="1">"c479"</definedName>
    <definedName name="IQ_GAIN_INVEST" hidden="1">"c1463"</definedName>
    <definedName name="IQ_GAIN_INVEST_BNK" hidden="1">"c1582"</definedName>
    <definedName name="IQ_GAIN_INVEST_BR" hidden="1">"c1464"</definedName>
    <definedName name="IQ_GAIN_INVEST_CF" hidden="1">"c480"</definedName>
    <definedName name="IQ_GAIN_INVEST_CF_BNK" hidden="1">"c481"</definedName>
    <definedName name="IQ_GAIN_INVEST_CF_BR" hidden="1">"c482"</definedName>
    <definedName name="IQ_GAIN_INVEST_CF_FIN" hidden="1">"c483"</definedName>
    <definedName name="IQ_GAIN_INVEST_CF_INS" hidden="1">"c484"</definedName>
    <definedName name="IQ_GAIN_INVEST_CF_REIT" hidden="1">"c485"</definedName>
    <definedName name="IQ_GAIN_INVEST_CF_UTI" hidden="1">"c486"</definedName>
    <definedName name="IQ_GAIN_INVEST_FIN" hidden="1">"c1465"</definedName>
    <definedName name="IQ_GAIN_INVEST_INS" hidden="1">"c1466"</definedName>
    <definedName name="IQ_GAIN_INVEST_REIT" hidden="1">"c1467"</definedName>
    <definedName name="IQ_GAIN_INVEST_REV" hidden="1">"c494"</definedName>
    <definedName name="IQ_GAIN_INVEST_REV_BNK" hidden="1">"c495"</definedName>
    <definedName name="IQ_GAIN_INVEST_REV_BR" hidden="1">"c496"</definedName>
    <definedName name="IQ_GAIN_INVEST_REV_FIN" hidden="1">"c497"</definedName>
    <definedName name="IQ_GAIN_INVEST_REV_INS" hidden="1">"c498"</definedName>
    <definedName name="IQ_GAIN_INVEST_REV_REIT" hidden="1">"c499"</definedName>
    <definedName name="IQ_GAIN_INVEST_REV_UTI" hidden="1">"c500"</definedName>
    <definedName name="IQ_GAIN_INVEST_UTI" hidden="1">"c1468"</definedName>
    <definedName name="IQ_GAIN_LOANS_REC" hidden="1">"c501"</definedName>
    <definedName name="IQ_GAIN_LOANS_RECEIV" hidden="1">"c502"</definedName>
    <definedName name="IQ_GAIN_LOANS_RECEIV_REV_FIN" hidden="1">"c503"</definedName>
    <definedName name="IQ_GAIN_LOANS_REV" hidden="1">"c504"</definedName>
    <definedName name="IQ_GAIN_SALE_ASSETS" hidden="1">"c1377"</definedName>
    <definedName name="IQ_GOODWILL_NET" hidden="1">"c1380"</definedName>
    <definedName name="IQ_GP" hidden="1">"c511"</definedName>
    <definedName name="IQ_GP_10YR_ANN_GROWTH" hidden="1">"c512"</definedName>
    <definedName name="IQ_GP_1YR_ANN_GROWTH" hidden="1">"c513"</definedName>
    <definedName name="IQ_GP_2YR_ANN_GROWTH" hidden="1">"c514"</definedName>
    <definedName name="IQ_GP_3YR_ANN_GROWTH" hidden="1">"c515"</definedName>
    <definedName name="IQ_GP_5YR_ANN_GROWTH" hidden="1">"c516"</definedName>
    <definedName name="IQ_GP_7YR_ANN_GROWTH" hidden="1">"c517"</definedName>
    <definedName name="IQ_GPPE" hidden="1">"c518"</definedName>
    <definedName name="IQ_GROSS_AH_EARNED" hidden="1">"c2742"</definedName>
    <definedName name="IQ_GROSS_CLAIM_EXP_INCUR" hidden="1">"c2755"</definedName>
    <definedName name="IQ_GROSS_CLAIM_EXP_PAID" hidden="1">"c2758"</definedName>
    <definedName name="IQ_GROSS_CLAIM_EXP_RES" hidden="1">"c2752"</definedName>
    <definedName name="IQ_GROSS_DIVID" hidden="1">"c1446"</definedName>
    <definedName name="IQ_GROSS_EARNED" hidden="1">"c2732"</definedName>
    <definedName name="IQ_GROSS_LIFE_EARNED" hidden="1">"c2737"</definedName>
    <definedName name="IQ_GROSS_LIFE_IN_FORCE" hidden="1">"c2767"</definedName>
    <definedName name="IQ_GROSS_LOANS" hidden="1">"c521"</definedName>
    <definedName name="IQ_GROSS_LOANS_10YR_ANN_GROWTH" hidden="1">"c522"</definedName>
    <definedName name="IQ_GROSS_LOANS_1YR_ANN_GROWTH" hidden="1">"c523"</definedName>
    <definedName name="IQ_GROSS_LOANS_2YR_ANN_GROWTH" hidden="1">"c524"</definedName>
    <definedName name="IQ_GROSS_LOANS_3YR_ANN_GROWTH" hidden="1">"c525"</definedName>
    <definedName name="IQ_GROSS_LOANS_5YR_ANN_GROWTH" hidden="1">"c526"</definedName>
    <definedName name="IQ_GROSS_LOANS_7YR_ANN_GROWTH" hidden="1">"c527"</definedName>
    <definedName name="IQ_GROSS_LOANS_TOTAL_DEPOSITS" hidden="1">"c528"</definedName>
    <definedName name="IQ_GROSS_MARGIN" hidden="1">"c529"</definedName>
    <definedName name="IQ_GROSS_PC_EARNED" hidden="1">"c2747"</definedName>
    <definedName name="IQ_GROSS_PROFIT" hidden="1">"c1378"</definedName>
    <definedName name="IQ_GROSS_SPRD" hidden="1">"c2155"</definedName>
    <definedName name="IQ_GROSS_WRITTEN" hidden="1">"c2726"</definedName>
    <definedName name="IQ_GW" hidden="1">"c530"</definedName>
    <definedName name="IQ_GW_AMORT_BR" hidden="1">"c532"</definedName>
    <definedName name="IQ_GW_AMORT_FIN" hidden="1">"c540"</definedName>
    <definedName name="IQ_GW_AMORT_INS" hidden="1">"c541"</definedName>
    <definedName name="IQ_GW_AMORT_REIT" hidden="1">"c542"</definedName>
    <definedName name="IQ_GW_AMORT_UTI" hidden="1">"c543"</definedName>
    <definedName name="IQ_GW_INTAN_AMORT" hidden="1">"c1469"</definedName>
    <definedName name="IQ_GW_INTAN_AMORT_BNK" hidden="1">"c544"</definedName>
    <definedName name="IQ_GW_INTAN_AMORT_BR" hidden="1">"c1470"</definedName>
    <definedName name="IQ_GW_INTAN_AMORT_CF" hidden="1">"c1471"</definedName>
    <definedName name="IQ_GW_INTAN_AMORT_CF_BNK" hidden="1">"c1472"</definedName>
    <definedName name="IQ_GW_INTAN_AMORT_CF_BR" hidden="1">"c1473"</definedName>
    <definedName name="IQ_GW_INTAN_AMORT_CF_FIN" hidden="1">"c1474"</definedName>
    <definedName name="IQ_GW_INTAN_AMORT_CF_INS" hidden="1">"c1475"</definedName>
    <definedName name="IQ_GW_INTAN_AMORT_CF_REIT" hidden="1">"c1476"</definedName>
    <definedName name="IQ_GW_INTAN_AMORT_CF_UTI" hidden="1">"c1477"</definedName>
    <definedName name="IQ_GW_INTAN_AMORT_FIN" hidden="1">"c1478"</definedName>
    <definedName name="IQ_GW_INTAN_AMORT_INS" hidden="1">"c1479"</definedName>
    <definedName name="IQ_GW_INTAN_AMORT_REIT" hidden="1">"c1480"</definedName>
    <definedName name="IQ_GW_INTAN_AMORT_UTI" hidden="1">"c1481"</definedName>
    <definedName name="IQ_HIGHPRICE" hidden="1">"c545"</definedName>
    <definedName name="IQ_HOMEOWNERS_WRITTEN" hidden="1">"c546"</definedName>
    <definedName name="IQ_IMPAIR_OIL" hidden="1">"c547"</definedName>
    <definedName name="IQ_IMPAIRMENT_GW" hidden="1">"c548"</definedName>
    <definedName name="IQ_IMPUT_OPER_LEASE_DEPR" hidden="1">"c2987"</definedName>
    <definedName name="IQ_IMPUT_OPER_LEASE_INT_EXP" hidden="1">"c2986"</definedName>
    <definedName name="IQ_INC_AFTER_TAX" hidden="1">"c1598"</definedName>
    <definedName name="IQ_INC_AVAIL_EXCL" hidden="1">"c1395"</definedName>
    <definedName name="IQ_INC_AVAIL_INCL" hidden="1">"c1396"</definedName>
    <definedName name="IQ_INC_BEFORE_TAX" hidden="1">"c1375"</definedName>
    <definedName name="IQ_INC_EQUITY" hidden="1">"c549"</definedName>
    <definedName name="IQ_INC_EQUITY_BR" hidden="1">"c550"</definedName>
    <definedName name="IQ_INC_EQUITY_CF" hidden="1">"c551"</definedName>
    <definedName name="IQ_INC_EQUITY_FIN" hidden="1">"c552"</definedName>
    <definedName name="IQ_INC_EQUITY_INS" hidden="1">"c553"</definedName>
    <definedName name="IQ_INC_EQUITY_REC_BNK" hidden="1">"c554"</definedName>
    <definedName name="IQ_INC_EQUITY_REIT" hidden="1">"c555"</definedName>
    <definedName name="IQ_INC_EQUITY_REV_BNK" hidden="1">"c556"</definedName>
    <definedName name="IQ_INC_EQUITY_UTI" hidden="1">"c557"</definedName>
    <definedName name="IQ_INC_REAL_ESTATE_REC" hidden="1">"c558"</definedName>
    <definedName name="IQ_INC_REAL_ESTATE_REV" hidden="1">"c559"</definedName>
    <definedName name="IQ_INC_TAX" hidden="1">"c560"</definedName>
    <definedName name="IQ_INC_TAX_EXCL" hidden="1">"c1599"</definedName>
    <definedName name="IQ_INC_TAX_PAY_CURRENT" hidden="1">"c561"</definedName>
    <definedName name="IQ_INC_TRADE_ACT" hidden="1">"c562"</definedName>
    <definedName name="IQ_INS_ANNUITY_LIAB" hidden="1">"c563"</definedName>
    <definedName name="IQ_INS_ANNUITY_REV" hidden="1">"c2788"</definedName>
    <definedName name="IQ_INS_DIV_EXP" hidden="1">"c564"</definedName>
    <definedName name="IQ_INS_DIV_REV" hidden="1">"c565"</definedName>
    <definedName name="IQ_INS_IN_FORCE" hidden="1">"c566"</definedName>
    <definedName name="IQ_INS_LIAB" hidden="1">"c567"</definedName>
    <definedName name="IQ_INS_POLICY_EXP" hidden="1">"c568"</definedName>
    <definedName name="IQ_INS_REV" hidden="1">"c569"</definedName>
    <definedName name="IQ_INS_SETTLE" hidden="1">"c570"</definedName>
    <definedName name="IQ_INS_SETTLE_BNK" hidden="1">"c571"</definedName>
    <definedName name="IQ_INS_SETTLE_BR" hidden="1">"c572"</definedName>
    <definedName name="IQ_INS_SETTLE_FIN" hidden="1">"c573"</definedName>
    <definedName name="IQ_INS_SETTLE_INS" hidden="1">"c574"</definedName>
    <definedName name="IQ_INS_SETTLE_REIT" hidden="1">"c575"</definedName>
    <definedName name="IQ_INS_SETTLE_UTI" hidden="1">"c576"</definedName>
    <definedName name="IQ_INSIDER_3MTH_BOUGHT_PCT" hidden="1">"c1534"</definedName>
    <definedName name="IQ_INSIDER_3MTH_NET_PCT" hidden="1">"c1535"</definedName>
    <definedName name="IQ_INSIDER_3MTH_SOLD_PCT" hidden="1">"c1533"</definedName>
    <definedName name="IQ_INSIDER_6MTH_BOUGHT_PCT" hidden="1">"c1537"</definedName>
    <definedName name="IQ_INSIDER_6MTH_NET_PCT" hidden="1">"c1538"</definedName>
    <definedName name="IQ_INSIDER_6MTH_SOLD_PCT" hidden="1">"c1536"</definedName>
    <definedName name="IQ_INSIDER_OVER_TOTAL" hidden="1">"c1581"</definedName>
    <definedName name="IQ_INSIDER_OWNER" hidden="1">"c577"</definedName>
    <definedName name="IQ_INSIDER_PERCENT" hidden="1">"c578"</definedName>
    <definedName name="IQ_INSIDER_SHARES" hidden="1">"c579"</definedName>
    <definedName name="IQ_INSTITUTIONAL_OVER_TOTAL" hidden="1">"c1580"</definedName>
    <definedName name="IQ_INSTITUTIONAL_OWNER" hidden="1">"c580"</definedName>
    <definedName name="IQ_INSTITUTIONAL_PERCENT" hidden="1">"c581"</definedName>
    <definedName name="IQ_INSTITUTIONAL_SHARES" hidden="1">"c582"</definedName>
    <definedName name="IQ_INSUR_RECEIV" hidden="1">"c1600"</definedName>
    <definedName name="IQ_INT_BORROW" hidden="1">"c583"</definedName>
    <definedName name="IQ_INT_DEPOSITS" hidden="1">"c584"</definedName>
    <definedName name="IQ_INT_DIV_INC" hidden="1">"c585"</definedName>
    <definedName name="IQ_INT_EXP_BR" hidden="1">"c586"</definedName>
    <definedName name="IQ_INT_EXP_COVERAGE" hidden="1">"c587"</definedName>
    <definedName name="IQ_INT_EXP_FIN" hidden="1">"c588"</definedName>
    <definedName name="IQ_INT_EXP_INCL_CAP" hidden="1">"c2988"</definedName>
    <definedName name="IQ_INT_EXP_INS" hidden="1">"c589"</definedName>
    <definedName name="IQ_INT_EXP_LTD" hidden="1">"c2086"</definedName>
    <definedName name="IQ_INT_EXP_REIT" hidden="1">"c590"</definedName>
    <definedName name="IQ_INT_EXP_TOTAL" hidden="1">"c591"</definedName>
    <definedName name="IQ_INT_EXP_UTI" hidden="1">"c592"</definedName>
    <definedName name="IQ_INT_INC_BR" hidden="1">"c593"</definedName>
    <definedName name="IQ_INT_INC_FIN" hidden="1">"c594"</definedName>
    <definedName name="IQ_INT_INC_INVEST" hidden="1">"c595"</definedName>
    <definedName name="IQ_INT_INC_LOANS" hidden="1">"c596"</definedName>
    <definedName name="IQ_INT_INC_REIT" hidden="1">"c597"</definedName>
    <definedName name="IQ_INT_INC_TOTAL" hidden="1">"c598"</definedName>
    <definedName name="IQ_INT_INC_UTI" hidden="1">"c599"</definedName>
    <definedName name="IQ_INT_INV_INC" hidden="1">"c600"</definedName>
    <definedName name="IQ_INT_INV_INC_REIT" hidden="1">"c601"</definedName>
    <definedName name="IQ_INT_INV_INC_UTI" hidden="1">"c602"</definedName>
    <definedName name="IQ_INT_ON_BORROWING_COVERAGE" hidden="1">"c603"</definedName>
    <definedName name="IQ_INT_RATE_SPREAD" hidden="1">"c604"</definedName>
    <definedName name="IQ_INTANGIBLES_NET" hidden="1">"c1407"</definedName>
    <definedName name="IQ_INTEREST_CASH_DEPOSITS" hidden="1">"c2255"</definedName>
    <definedName name="IQ_INTEREST_EXP" hidden="1">"c618"</definedName>
    <definedName name="IQ_INTEREST_EXP_NET" hidden="1">"c1450"</definedName>
    <definedName name="IQ_INTEREST_EXP_NON" hidden="1">"c1383"</definedName>
    <definedName name="IQ_INTEREST_EXP_SUPPL" hidden="1">"c1460"</definedName>
    <definedName name="IQ_INTEREST_INC" hidden="1">"c1393"</definedName>
    <definedName name="IQ_INTEREST_INC_NON" hidden="1">"c1384"</definedName>
    <definedName name="IQ_INTEREST_INVEST_INC" hidden="1">"c619"</definedName>
    <definedName name="IQ_INV_10YR_ANN_GROWTH" hidden="1">"c1930"</definedName>
    <definedName name="IQ_INV_1YR_ANN_GROWTH" hidden="1">"c1925"</definedName>
    <definedName name="IQ_INV_2YR_ANN_GROWTH" hidden="1">"c1926"</definedName>
    <definedName name="IQ_INV_3YR_ANN_GROWTH" hidden="1">"c1927"</definedName>
    <definedName name="IQ_INV_5YR_ANN_GROWTH" hidden="1">"c1928"</definedName>
    <definedName name="IQ_INV_7YR_ANN_GROWTH" hidden="1">"c1929"</definedName>
    <definedName name="IQ_INV_BANKING_FEE" hidden="1">"c620"</definedName>
    <definedName name="IQ_INV_METHOD" hidden="1">"c621"</definedName>
    <definedName name="IQ_INVENTORY" hidden="1">"c622"</definedName>
    <definedName name="IQ_INVENTORY_TURNS" hidden="1">"c623"</definedName>
    <definedName name="IQ_INVENTORY_UTI" hidden="1">"c624"</definedName>
    <definedName name="IQ_INVEST_DEBT" hidden="1">"c625"</definedName>
    <definedName name="IQ_INVEST_EQUITY_PREF" hidden="1">"c626"</definedName>
    <definedName name="IQ_INVEST_FHLB" hidden="1">"c627"</definedName>
    <definedName name="IQ_INVEST_LOANS_CF" hidden="1">"c628"</definedName>
    <definedName name="IQ_INVEST_LOANS_CF_BNK" hidden="1">"c629"</definedName>
    <definedName name="IQ_INVEST_LOANS_CF_BR" hidden="1">"c630"</definedName>
    <definedName name="IQ_INVEST_LOANS_CF_FIN" hidden="1">"c631"</definedName>
    <definedName name="IQ_INVEST_LOANS_CF_INS" hidden="1">"c632"</definedName>
    <definedName name="IQ_INVEST_LOANS_CF_REIT" hidden="1">"c633"</definedName>
    <definedName name="IQ_INVEST_LOANS_CF_UTI" hidden="1">"c634"</definedName>
    <definedName name="IQ_INVEST_REAL_ESTATE" hidden="1">"c635"</definedName>
    <definedName name="IQ_INVEST_SECURITY" hidden="1">"c636"</definedName>
    <definedName name="IQ_INVEST_SECURITY_CF" hidden="1">"c637"</definedName>
    <definedName name="IQ_INVEST_SECURITY_CF_BNK" hidden="1">"c638"</definedName>
    <definedName name="IQ_INVEST_SECURITY_CF_BR" hidden="1">"c639"</definedName>
    <definedName name="IQ_INVEST_SECURITY_CF_FIN" hidden="1">"c640"</definedName>
    <definedName name="IQ_INVEST_SECURITY_CF_INS" hidden="1">"c641"</definedName>
    <definedName name="IQ_INVEST_SECURITY_CF_REIT" hidden="1">"c642"</definedName>
    <definedName name="IQ_INVEST_SECURITY_CF_UTI" hidden="1">"c643"</definedName>
    <definedName name="IQ_IPRD" hidden="1">"c644"</definedName>
    <definedName name="IQ_ISS_DEBT_NET" hidden="1">"c1391"</definedName>
    <definedName name="IQ_ISS_STOCK_NET" hidden="1">"c1601"</definedName>
    <definedName name="IQ_ISSUE_CURRENCY" hidden="1">"c2156"</definedName>
    <definedName name="IQ_ISSUE_NAME" hidden="1">"c2142"</definedName>
    <definedName name="IQ_ISSUER" hidden="1">"c2143"</definedName>
    <definedName name="IQ_ISSUER_CIQID" hidden="1">"c2258"</definedName>
    <definedName name="IQ_ISSUER_PARENT" hidden="1">"c2144"</definedName>
    <definedName name="IQ_ISSUER_PARENT_CIQID" hidden="1">"c2260"</definedName>
    <definedName name="IQ_ISSUER_PARENT_TICKER" hidden="1">"c2259"</definedName>
    <definedName name="IQ_ISSUER_TICKER" hidden="1">"c2252"</definedName>
    <definedName name="IQ_JR_SUB_DEBT" hidden="1">"c2534"</definedName>
    <definedName name="IQ_JR_SUB_DEBT_EBITDA" hidden="1">"c2560"</definedName>
    <definedName name="IQ_JR_SUB_DEBT_EBITDA_CAPEX" hidden="1">"c2561"</definedName>
    <definedName name="IQ_JR_SUB_DEBT_PCT" hidden="1">"c2535"</definedName>
    <definedName name="IQ_LAND" hidden="1">"c645"</definedName>
    <definedName name="IQ_LAST_PMT_DATE" hidden="1">"c2188"</definedName>
    <definedName name="IQ_LAST_SPLIT_DATE" hidden="1">"c2095"</definedName>
    <definedName name="IQ_LAST_SPLIT_FACTOR" hidden="1">"c2093"</definedName>
    <definedName name="IQ_LASTPRICINGDATE" hidden="1">"c3051"</definedName>
    <definedName name="IQ_LASTSALEPRICE" hidden="1">"c646"</definedName>
    <definedName name="IQ_LASTSALEPRICE_DATE" hidden="1">"c2109"</definedName>
    <definedName name="IQ_LATESTK" hidden="1">1000</definedName>
    <definedName name="IQ_LATESTQ" hidden="1">500</definedName>
    <definedName name="IQ_LEGAL_SETTLE" hidden="1">"c647"</definedName>
    <definedName name="IQ_LEGAL_SETTLE_BNK" hidden="1">"c648"</definedName>
    <definedName name="IQ_LEGAL_SETTLE_BR" hidden="1">"c649"</definedName>
    <definedName name="IQ_LEGAL_SETTLE_FIN" hidden="1">"c650"</definedName>
    <definedName name="IQ_LEGAL_SETTLE_INS" hidden="1">"c651"</definedName>
    <definedName name="IQ_LEGAL_SETTLE_REIT" hidden="1">"c652"</definedName>
    <definedName name="IQ_LEGAL_SETTLE_UTI" hidden="1">"c653"</definedName>
    <definedName name="IQ_LEVERAGE_RATIO" hidden="1">"c654"</definedName>
    <definedName name="IQ_LEVERED_FCF" hidden="1">"c1907"</definedName>
    <definedName name="IQ_LFCF_10YR_ANN_GROWTH" hidden="1">"c1942"</definedName>
    <definedName name="IQ_LFCF_1YR_ANN_GROWTH" hidden="1">"c1937"</definedName>
    <definedName name="IQ_LFCF_2YR_ANN_GROWTH" hidden="1">"c1938"</definedName>
    <definedName name="IQ_LFCF_3YR_ANN_GROWTH" hidden="1">"c1939"</definedName>
    <definedName name="IQ_LFCF_5YR_ANN_GROWTH" hidden="1">"c1940"</definedName>
    <definedName name="IQ_LFCF_7YR_ANN_GROWTH" hidden="1">"c1941"</definedName>
    <definedName name="IQ_LFCF_MARGIN" hidden="1">"c1961"</definedName>
    <definedName name="IQ_LH_STATUTORY_SURPLUS" hidden="1">"c2771"</definedName>
    <definedName name="IQ_LICENSED_POPS" hidden="1">"c2123"</definedName>
    <definedName name="IQ_LIFE_EARNED" hidden="1">"c2739"</definedName>
    <definedName name="IQ_LIFOR" hidden="1">"c655"</definedName>
    <definedName name="IQ_LL" hidden="1">"c656"</definedName>
    <definedName name="IQ_LOAN_LEASE_RECEIV" hidden="1">"c657"</definedName>
    <definedName name="IQ_LOAN_LOSS" hidden="1">"c1386"</definedName>
    <definedName name="IQ_LOAN_SERVICE_REV" hidden="1">"c658"</definedName>
    <definedName name="IQ_LOANS_CF" hidden="1">"c659"</definedName>
    <definedName name="IQ_LOANS_CF_BNK" hidden="1">"c660"</definedName>
    <definedName name="IQ_LOANS_CF_BR" hidden="1">"c661"</definedName>
    <definedName name="IQ_LOANS_CF_FIN" hidden="1">"c662"</definedName>
    <definedName name="IQ_LOANS_CF_INS" hidden="1">"c663"</definedName>
    <definedName name="IQ_LOANS_CF_REIT" hidden="1">"c664"</definedName>
    <definedName name="IQ_LOANS_CF_UTI" hidden="1">"c665"</definedName>
    <definedName name="IQ_LOANS_FOR_SALE" hidden="1">"c666"</definedName>
    <definedName name="IQ_LOANS_PAST_DUE" hidden="1">"c667"</definedName>
    <definedName name="IQ_LOANS_RECEIV_CURRENT" hidden="1">"c668"</definedName>
    <definedName name="IQ_LOANS_RECEIV_LT" hidden="1">"c669"</definedName>
    <definedName name="IQ_LOANS_RECEIV_LT_UTI" hidden="1">"c670"</definedName>
    <definedName name="IQ_LONG_TERM_DEBT" hidden="1">"c1387"</definedName>
    <definedName name="IQ_LONG_TERM_DEBT_OVER_TOTAL_CAP" hidden="1">"c1388"</definedName>
    <definedName name="IQ_LONG_TERM_GROWTH" hidden="1">"c671"</definedName>
    <definedName name="IQ_LONG_TERM_INV" hidden="1">"c1389"</definedName>
    <definedName name="IQ_LOSS_LOSS_EXP" hidden="1">"c672"</definedName>
    <definedName name="IQ_LOSS_TO_NET_EARNED" hidden="1">"c2751"</definedName>
    <definedName name="IQ_LOWPRICE" hidden="1">"c673"</definedName>
    <definedName name="IQ_LT_DEBT" hidden="1">"c674"</definedName>
    <definedName name="IQ_LT_DEBT_BNK" hidden="1">"c675"</definedName>
    <definedName name="IQ_LT_DEBT_BR" hidden="1">"c676"</definedName>
    <definedName name="IQ_LT_DEBT_CAPITAL" hidden="1">"c677"</definedName>
    <definedName name="IQ_LT_DEBT_CAPITAL_LEASES" hidden="1">"c2542"</definedName>
    <definedName name="IQ_LT_DEBT_CAPITAL_LEASES_PCT" hidden="1">"c2543"</definedName>
    <definedName name="IQ_LT_DEBT_EQUITY" hidden="1">"c678"</definedName>
    <definedName name="IQ_LT_DEBT_FIN" hidden="1">"c679"</definedName>
    <definedName name="IQ_LT_DEBT_INS" hidden="1">"c680"</definedName>
    <definedName name="IQ_LT_DEBT_ISSUED" hidden="1">"c681"</definedName>
    <definedName name="IQ_LT_DEBT_ISSUED_BNK" hidden="1">"c682"</definedName>
    <definedName name="IQ_LT_DEBT_ISSUED_BR" hidden="1">"c683"</definedName>
    <definedName name="IQ_LT_DEBT_ISSUED_FIN" hidden="1">"c684"</definedName>
    <definedName name="IQ_LT_DEBT_ISSUED_INS" hidden="1">"c685"</definedName>
    <definedName name="IQ_LT_DEBT_ISSUED_REIT" hidden="1">"c686"</definedName>
    <definedName name="IQ_LT_DEBT_ISSUED_UTI" hidden="1">"c687"</definedName>
    <definedName name="IQ_LT_DEBT_REIT" hidden="1">"c688"</definedName>
    <definedName name="IQ_LT_DEBT_REPAID" hidden="1">"c689"</definedName>
    <definedName name="IQ_LT_DEBT_REPAID_BNK" hidden="1">"c690"</definedName>
    <definedName name="IQ_LT_DEBT_REPAID_BR" hidden="1">"c691"</definedName>
    <definedName name="IQ_LT_DEBT_REPAID_FIN" hidden="1">"c692"</definedName>
    <definedName name="IQ_LT_DEBT_REPAID_INS" hidden="1">"c693"</definedName>
    <definedName name="IQ_LT_DEBT_REPAID_REIT" hidden="1">"c694"</definedName>
    <definedName name="IQ_LT_DEBT_REPAID_UTI" hidden="1">"c695"</definedName>
    <definedName name="IQ_LT_DEBT_UTI" hidden="1">"c696"</definedName>
    <definedName name="IQ_LT_INVEST" hidden="1">"c697"</definedName>
    <definedName name="IQ_LT_INVEST_BR" hidden="1">"c698"</definedName>
    <definedName name="IQ_LT_INVEST_FIN" hidden="1">"c699"</definedName>
    <definedName name="IQ_LT_INVEST_REIT" hidden="1">"c700"</definedName>
    <definedName name="IQ_LT_INVEST_UTI" hidden="1">"c701"</definedName>
    <definedName name="IQ_LT_NOTE_RECEIV" hidden="1">"c1602"</definedName>
    <definedName name="IQ_LTD_DUE_AFTER_FIVE" hidden="1">"c704"</definedName>
    <definedName name="IQ_LTD_DUE_CY" hidden="1">"c705"</definedName>
    <definedName name="IQ_LTD_DUE_CY1" hidden="1">"c706"</definedName>
    <definedName name="IQ_LTD_DUE_CY2" hidden="1">"c707"</definedName>
    <definedName name="IQ_LTD_DUE_CY3" hidden="1">"c708"</definedName>
    <definedName name="IQ_LTD_DUE_CY4" hidden="1">"c709"</definedName>
    <definedName name="IQ_LTD_DUE_NEXT_FIVE" hidden="1">"c710"</definedName>
    <definedName name="IQ_LTM" hidden="1">2000</definedName>
    <definedName name="IQ_LTM_REVENUE_OVER_EMPLOYEES" hidden="1">"c1437"</definedName>
    <definedName name="IQ_MACHINERY" hidden="1">"c711"</definedName>
    <definedName name="IQ_MAINT_CAPEX" hidden="1">"c2947"</definedName>
    <definedName name="IQ_MAINT_REPAIR" hidden="1">"c2087"</definedName>
    <definedName name="IQ_MAKE_WHOLE_END_DATE" hidden="1">"c2493"</definedName>
    <definedName name="IQ_MAKE_WHOLE_SPREAD" hidden="1">"c2494"</definedName>
    <definedName name="IQ_MAKE_WHOLE_START_DATE" hidden="1">"c2492"</definedName>
    <definedName name="IQ_MARKET_CAP_LFCF" hidden="1">"c2209"</definedName>
    <definedName name="IQ_MARKETCAP" hidden="1">"c712"</definedName>
    <definedName name="IQ_MARKETING" hidden="1">"c2239"</definedName>
    <definedName name="IQ_MATURITY_DATE" hidden="1">"c2146"</definedName>
    <definedName name="IQ_MC_RATIO" hidden="1">"c2783"</definedName>
    <definedName name="IQ_MC_STATUTORY_SURPLUS" hidden="1">"c2772"</definedName>
    <definedName name="IQ_MERGER" hidden="1">"c713"</definedName>
    <definedName name="IQ_MERGER_BNK" hidden="1">"c714"</definedName>
    <definedName name="IQ_MERGER_BR" hidden="1">"c715"</definedName>
    <definedName name="IQ_MERGER_FIN" hidden="1">"c716"</definedName>
    <definedName name="IQ_MERGER_INS" hidden="1">"c717"</definedName>
    <definedName name="IQ_MERGER_REIT" hidden="1">"c718"</definedName>
    <definedName name="IQ_MERGER_RESTRUCTURE" hidden="1">"c719"</definedName>
    <definedName name="IQ_MERGER_RESTRUCTURE_BNK" hidden="1">"c720"</definedName>
    <definedName name="IQ_MERGER_RESTRUCTURE_BR" hidden="1">"c721"</definedName>
    <definedName name="IQ_MERGER_RESTRUCTURE_FIN" hidden="1">"c722"</definedName>
    <definedName name="IQ_MERGER_RESTRUCTURE_INS" hidden="1">"c723"</definedName>
    <definedName name="IQ_MERGER_RESTRUCTURE_REIT" hidden="1">"c724"</definedName>
    <definedName name="IQ_MERGER_RESTRUCTURE_UTI" hidden="1">"c725"</definedName>
    <definedName name="IQ_MERGER_UTI" hidden="1">"c726"</definedName>
    <definedName name="IQ_MINORITY_INTEREST" hidden="1">"c727"</definedName>
    <definedName name="IQ_MINORITY_INTEREST_BNK" hidden="1">"c728"</definedName>
    <definedName name="IQ_MINORITY_INTEREST_BR" hidden="1">"c729"</definedName>
    <definedName name="IQ_MINORITY_INTEREST_CF" hidden="1">"c730"</definedName>
    <definedName name="IQ_MINORITY_INTEREST_FIN" hidden="1">"c731"</definedName>
    <definedName name="IQ_MINORITY_INTEREST_INS" hidden="1">"c732"</definedName>
    <definedName name="IQ_MINORITY_INTEREST_IS" hidden="1">"c733"</definedName>
    <definedName name="IQ_MINORITY_INTEREST_REIT" hidden="1">"c734"</definedName>
    <definedName name="IQ_MINORITY_INTEREST_TOTAL" hidden="1">"c1905"</definedName>
    <definedName name="IQ_MINORITY_INTEREST_UTI" hidden="1">"c735"</definedName>
    <definedName name="IQ_MISC_ADJUST_CF" hidden="1">"c736"</definedName>
    <definedName name="IQ_MISC_EARN_ADJ" hidden="1">"c1603"</definedName>
    <definedName name="IQ_MKTCAP_EBT_EXCL" hidden="1">"c737"</definedName>
    <definedName name="IQ_MKTCAP_EBT_EXCL_AVG" hidden="1">"c738"</definedName>
    <definedName name="IQ_MKTCAP_EBT_INCL_AVG" hidden="1">"c739"</definedName>
    <definedName name="IQ_MKTCAP_TOTAL_REV" hidden="1">"c740"</definedName>
    <definedName name="IQ_MKTCAP_TOTAL_REV_AVG" hidden="1">"c741"</definedName>
    <definedName name="IQ_MM_ACCOUNT" hidden="1">"c743"</definedName>
    <definedName name="IQ_MORT_BANK_ACT" hidden="1">"c744"</definedName>
    <definedName name="IQ_MORT_BANKING_FEE" hidden="1">"c745"</definedName>
    <definedName name="IQ_MORT_INT_INC" hidden="1">"c746"</definedName>
    <definedName name="IQ_MORT_LOANS" hidden="1">"c747"</definedName>
    <definedName name="IQ_MORT_SECURITY" hidden="1">"c748"</definedName>
    <definedName name="IQ_MORTGAGE_SERV_RIGHTS" hidden="1">"c2242"</definedName>
    <definedName name="IQ_NET_CHANGE" hidden="1">"c749"</definedName>
    <definedName name="IQ_NET_CLAIM_EXP_INCUR" hidden="1">"c2757"</definedName>
    <definedName name="IQ_NET_CLAIM_EXP_INCUR_CY" hidden="1">"c2761"</definedName>
    <definedName name="IQ_NET_CLAIM_EXP_INCUR_PY" hidden="1">"c2762"</definedName>
    <definedName name="IQ_NET_CLAIM_EXP_PAID" hidden="1">"c2760"</definedName>
    <definedName name="IQ_NET_CLAIM_EXP_PAID_CY" hidden="1">"c2763"</definedName>
    <definedName name="IQ_NET_CLAIM_EXP_PAID_PY" hidden="1">"c2764"</definedName>
    <definedName name="IQ_NET_CLAIM_EXP_RES" hidden="1">"c2754"</definedName>
    <definedName name="IQ_NET_DEBT" hidden="1">"c1584"</definedName>
    <definedName name="IQ_NET_DEBT_EBITDA" hidden="1">"c750"</definedName>
    <definedName name="IQ_NET_DEBT_EBITDA_CAPEX" hidden="1">"c2949"</definedName>
    <definedName name="IQ_NET_DEBT_ISSUED" hidden="1">"c751"</definedName>
    <definedName name="IQ_NET_DEBT_ISSUED_BNK" hidden="1">"c752"</definedName>
    <definedName name="IQ_NET_DEBT_ISSUED_BR" hidden="1">"c753"</definedName>
    <definedName name="IQ_NET_DEBT_ISSUED_FIN" hidden="1">"c754"</definedName>
    <definedName name="IQ_NET_DEBT_ISSUED_INS" hidden="1">"c755"</definedName>
    <definedName name="IQ_NET_DEBT_ISSUED_REIT" hidden="1">"c756"</definedName>
    <definedName name="IQ_NET_DEBT_ISSUED_UTI" hidden="1">"c757"</definedName>
    <definedName name="IQ_NET_EARNED" hidden="1">"c2734"</definedName>
    <definedName name="IQ_NET_INC" hidden="1">"c1394"</definedName>
    <definedName name="IQ_NET_INC_BEFORE" hidden="1">"c1368"</definedName>
    <definedName name="IQ_NET_INC_CF" hidden="1">"c1397"</definedName>
    <definedName name="IQ_NET_INC_MARGIN" hidden="1">"c1398"</definedName>
    <definedName name="IQ_NET_INT_INC_10YR_ANN_GROWTH" hidden="1">"c758"</definedName>
    <definedName name="IQ_NET_INT_INC_1YR_ANN_GROWTH" hidden="1">"c759"</definedName>
    <definedName name="IQ_NET_INT_INC_2YR_ANN_GROWTH" hidden="1">"c760"</definedName>
    <definedName name="IQ_NET_INT_INC_3YR_ANN_GROWTH" hidden="1">"c761"</definedName>
    <definedName name="IQ_NET_INT_INC_5YR_ANN_GROWTH" hidden="1">"c762"</definedName>
    <definedName name="IQ_NET_INT_INC_7YR_ANN_GROWTH" hidden="1">"c763"</definedName>
    <definedName name="IQ_NET_INT_INC_BNK" hidden="1">"c764"</definedName>
    <definedName name="IQ_NET_INT_INC_BR" hidden="1">"c765"</definedName>
    <definedName name="IQ_NET_INT_INC_FIN" hidden="1">"c766"</definedName>
    <definedName name="IQ_NET_INT_INC_TOTAL_REV" hidden="1">"c767"</definedName>
    <definedName name="IQ_NET_INT_MARGIN" hidden="1">"c768"</definedName>
    <definedName name="IQ_NET_INTEREST_EXP" hidden="1">"c769"</definedName>
    <definedName name="IQ_NET_INTEREST_EXP_REIT" hidden="1">"c770"</definedName>
    <definedName name="IQ_NET_INTEREST_EXP_UTI" hidden="1">"c771"</definedName>
    <definedName name="IQ_NET_INTEREST_INC" hidden="1">"c1392"</definedName>
    <definedName name="IQ_NET_INTEREST_INC_AFTER_LL" hidden="1">"c1604"</definedName>
    <definedName name="IQ_NET_LIFE_INS_IN_FORCE" hidden="1">"c2769"</definedName>
    <definedName name="IQ_NET_LOANS" hidden="1">"c772"</definedName>
    <definedName name="IQ_NET_LOANS_10YR_ANN_GROWTH" hidden="1">"c773"</definedName>
    <definedName name="IQ_NET_LOANS_1YR_ANN_GROWTH" hidden="1">"c774"</definedName>
    <definedName name="IQ_NET_LOANS_2YR_ANN_GROWTH" hidden="1">"c775"</definedName>
    <definedName name="IQ_NET_LOANS_3YR_ANN_GROWTH" hidden="1">"c776"</definedName>
    <definedName name="IQ_NET_LOANS_5YR_ANN_GROWTH" hidden="1">"c777"</definedName>
    <definedName name="IQ_NET_LOANS_7YR_ANN_GROWTH" hidden="1">"c778"</definedName>
    <definedName name="IQ_NET_LOANS_TOTAL_DEPOSITS" hidden="1">"c779"</definedName>
    <definedName name="IQ_NET_RENTAL_EXP_FN" hidden="1">"c780"</definedName>
    <definedName name="IQ_NET_TO_GROSS_EARNED" hidden="1">"c2750"</definedName>
    <definedName name="IQ_NET_TO_GROSS_WRITTEN" hidden="1">"c2729"</definedName>
    <definedName name="IQ_NET_WRITTEN" hidden="1">"c2728"</definedName>
    <definedName name="IQ_NEW_PREM" hidden="1">"c2785"</definedName>
    <definedName name="IQ_NEXT_CALL_DATE" hidden="1">"c2198"</definedName>
    <definedName name="IQ_NEXT_CALL_PRICE" hidden="1">"c2199"</definedName>
    <definedName name="IQ_NEXT_INT_DATE" hidden="1">"c2187"</definedName>
    <definedName name="IQ_NEXT_PUT_DATE" hidden="1">"c2200"</definedName>
    <definedName name="IQ_NEXT_PUT_PRICE" hidden="1">"c2201"</definedName>
    <definedName name="IQ_NEXT_SINK_FUND_AMOUNT" hidden="1">"c2490"</definedName>
    <definedName name="IQ_NEXT_SINK_FUND_DATE" hidden="1">"c2489"</definedName>
    <definedName name="IQ_NEXT_SINK_FUND_PRICE" hidden="1">"c2491"</definedName>
    <definedName name="IQ_NI" hidden="1">"c781"</definedName>
    <definedName name="IQ_NI_10YR_ANN_GROWTH" hidden="1">"c782"</definedName>
    <definedName name="IQ_NI_1YR_ANN_GROWTH" hidden="1">"c783"</definedName>
    <definedName name="IQ_NI_2YR_ANN_GROWTH" hidden="1">"c784"</definedName>
    <definedName name="IQ_NI_3YR_ANN_GROWTH" hidden="1">"c785"</definedName>
    <definedName name="IQ_NI_5YR_ANN_GROWTH" hidden="1">"c786"</definedName>
    <definedName name="IQ_NI_7YR_ANN_GROWTH" hidden="1">"c787"</definedName>
    <definedName name="IQ_NI_AFTER_CAPITALIZED" hidden="1">"c788"</definedName>
    <definedName name="IQ_NI_AVAIL_EXCL" hidden="1">"c789"</definedName>
    <definedName name="IQ_NI_AVAIL_EXCL_MARGIN" hidden="1">"c790"</definedName>
    <definedName name="IQ_NI_AVAIL_INCL" hidden="1">"c791"</definedName>
    <definedName name="IQ_NI_BEFORE_CAPITALIZED" hidden="1">"c792"</definedName>
    <definedName name="IQ_NI_CF" hidden="1">"c793"</definedName>
    <definedName name="IQ_NI_MARGIN" hidden="1">"c794"</definedName>
    <definedName name="IQ_NI_NORM" hidden="1">"c1901"</definedName>
    <definedName name="IQ_NI_NORM_10YR_ANN_GROWTH" hidden="1">"c1960"</definedName>
    <definedName name="IQ_NI_NORM_1YR_ANN_GROWTH" hidden="1">"c1955"</definedName>
    <definedName name="IQ_NI_NORM_2YR_ANN_GROWTH" hidden="1">"c1956"</definedName>
    <definedName name="IQ_NI_NORM_3YR_ANN_GROWTH" hidden="1">"c1957"</definedName>
    <definedName name="IQ_NI_NORM_5YR_ANN_GROWTH" hidden="1">"c1958"</definedName>
    <definedName name="IQ_NI_NORM_7YR_ANN_GROWTH" hidden="1">"c1959"</definedName>
    <definedName name="IQ_NI_NORM_MARGIN" hidden="1">"c1964"</definedName>
    <definedName name="IQ_NI_SFAS" hidden="1">"c795"</definedName>
    <definedName name="IQ_NON_ACCRUAL_LOANS" hidden="1">"c796"</definedName>
    <definedName name="IQ_NON_CASH" hidden="1">"c1399"</definedName>
    <definedName name="IQ_NON_CASH_ITEMS" hidden="1">"c797"</definedName>
    <definedName name="IQ_NON_INS_EXP" hidden="1">"c798"</definedName>
    <definedName name="IQ_NON_INS_REV" hidden="1">"c799"</definedName>
    <definedName name="IQ_NON_INT_BEAR_CD" hidden="1">"c800"</definedName>
    <definedName name="IQ_NON_INT_EXP" hidden="1">"c801"</definedName>
    <definedName name="IQ_NON_INT_INC" hidden="1">"c802"</definedName>
    <definedName name="IQ_NON_INT_INC_10YR_ANN_GROWTH" hidden="1">"c803"</definedName>
    <definedName name="IQ_NON_INT_INC_1YR_ANN_GROWTH" hidden="1">"c804"</definedName>
    <definedName name="IQ_NON_INT_INC_2YR_ANN_GROWTH" hidden="1">"c805"</definedName>
    <definedName name="IQ_NON_INT_INC_3YR_ANN_GROWTH" hidden="1">"c806"</definedName>
    <definedName name="IQ_NON_INT_INC_5YR_ANN_GROWTH" hidden="1">"c807"</definedName>
    <definedName name="IQ_NON_INT_INC_7YR_ANN_GROWTH" hidden="1">"c808"</definedName>
    <definedName name="IQ_NON_INTEREST_EXP" hidden="1">"c1400"</definedName>
    <definedName name="IQ_NON_INTEREST_INC" hidden="1">"c1401"</definedName>
    <definedName name="IQ_NON_OPER_EXP" hidden="1">"c809"</definedName>
    <definedName name="IQ_NON_OPER_INC" hidden="1">"c810"</definedName>
    <definedName name="IQ_NON_PERF_ASSETS_10YR_ANN_GROWTH" hidden="1">"c811"</definedName>
    <definedName name="IQ_NON_PERF_ASSETS_1YR_ANN_GROWTH" hidden="1">"c812"</definedName>
    <definedName name="IQ_NON_PERF_ASSETS_2YR_ANN_GROWTH" hidden="1">"c813"</definedName>
    <definedName name="IQ_NON_PERF_ASSETS_3YR_ANN_GROWTH" hidden="1">"c814"</definedName>
    <definedName name="IQ_NON_PERF_ASSETS_5YR_ANN_GROWTH" hidden="1">"c815"</definedName>
    <definedName name="IQ_NON_PERF_ASSETS_7YR_ANN_GROWTH" hidden="1">"c816"</definedName>
    <definedName name="IQ_NON_PERF_ASSETS_TOTAL_ASSETS" hidden="1">"c817"</definedName>
    <definedName name="IQ_NON_PERF_LOANS_10YR_ANN_GROWTH" hidden="1">"c818"</definedName>
    <definedName name="IQ_NON_PERF_LOANS_1YR_ANN_GROWTH" hidden="1">"c819"</definedName>
    <definedName name="IQ_NON_PERF_LOANS_2YR_ANN_GROWTH" hidden="1">"c820"</definedName>
    <definedName name="IQ_NON_PERF_LOANS_3YR_ANN_GROWTH" hidden="1">"c821"</definedName>
    <definedName name="IQ_NON_PERF_LOANS_5YR_ANN_GROWTH" hidden="1">"c822"</definedName>
    <definedName name="IQ_NON_PERF_LOANS_7YR_ANN_GROWTH" hidden="1">"c823"</definedName>
    <definedName name="IQ_NON_PERF_LOANS_TOTAL_ASSETS" hidden="1">"c824"</definedName>
    <definedName name="IQ_NON_PERF_LOANS_TOTAL_LOANS" hidden="1">"c825"</definedName>
    <definedName name="IQ_NON_PERFORMING_ASSETS" hidden="1">"c826"</definedName>
    <definedName name="IQ_NON_PERFORMING_LOANS" hidden="1">"c827"</definedName>
    <definedName name="IQ_NONCASH_PENSION_EXP" hidden="1">"c3000"</definedName>
    <definedName name="IQ_NONRECOURSE_DEBT" hidden="1">"c2550"</definedName>
    <definedName name="IQ_NONRECOURSE_DEBT_PCT" hidden="1">"c2551"</definedName>
    <definedName name="IQ_NONUTIL_REV" hidden="1">"c2089"</definedName>
    <definedName name="IQ_NORMAL_INC_AFTER" hidden="1">"c1605"</definedName>
    <definedName name="IQ_NORMAL_INC_AVAIL" hidden="1">"c1606"</definedName>
    <definedName name="IQ_NORMAL_INC_BEFORE" hidden="1">"c1607"</definedName>
    <definedName name="IQ_NOTES_PAY" hidden="1">"c1423"</definedName>
    <definedName name="IQ_NOW_ACCOUNT" hidden="1">"c828"</definedName>
    <definedName name="IQ_NPPE" hidden="1">"c829"</definedName>
    <definedName name="IQ_NPPE_10YR_ANN_GROWTH" hidden="1">"c830"</definedName>
    <definedName name="IQ_NPPE_1YR_ANN_GROWTH" hidden="1">"c831"</definedName>
    <definedName name="IQ_NPPE_2YR_ANN_GROWTH" hidden="1">"c832"</definedName>
    <definedName name="IQ_NPPE_3YR_ANN_GROWTH" hidden="1">"c833"</definedName>
    <definedName name="IQ_NPPE_5YR_ANN_GROWTH" hidden="1">"c834"</definedName>
    <definedName name="IQ_NPPE_7YR_ANN_GROWTH" hidden="1">"c835"</definedName>
    <definedName name="IQ_NTM" hidden="1">6000</definedName>
    <definedName name="IQ_NUKE" hidden="1">"c836"</definedName>
    <definedName name="IQ_NUKE_CF" hidden="1">"c837"</definedName>
    <definedName name="IQ_NUKE_CONTR" hidden="1">"c838"</definedName>
    <definedName name="IQ_NUM_BRANCHES" hidden="1">"c2088"</definedName>
    <definedName name="IQ_NUMBER_ADRHOLDERS" hidden="1">"c1970"</definedName>
    <definedName name="IQ_NUMBER_DAYS" hidden="1">"c1904"</definedName>
    <definedName name="IQ_NUMBER_SHAREHOLDERS" hidden="1">"c1967"</definedName>
    <definedName name="IQ_NUMBER_SHAREHOLDERS_CLASSA" hidden="1">"c1968"</definedName>
    <definedName name="IQ_NUMBER_SHAREHOLDERS_OTHER" hidden="1">"c1969"</definedName>
    <definedName name="IQ_OCCUPY_EXP" hidden="1">"c839"</definedName>
    <definedName name="IQ_OFFER_AMOUNT" hidden="1">"c2152"</definedName>
    <definedName name="IQ_OFFER_COUPON" hidden="1">"c2147"</definedName>
    <definedName name="IQ_OFFER_COUPON_TYPE" hidden="1">"c2148"</definedName>
    <definedName name="IQ_OFFER_DATE" hidden="1">"c2149"</definedName>
    <definedName name="IQ_OFFER_PRICE" hidden="1">"c2150"</definedName>
    <definedName name="IQ_OFFER_YIELD" hidden="1">"c2151"</definedName>
    <definedName name="IQ_OG_10DISC" hidden="1">"c1998"</definedName>
    <definedName name="IQ_OG_10DISC_GAS" hidden="1">"c2018"</definedName>
    <definedName name="IQ_OG_10DISC_OIL" hidden="1">"c2008"</definedName>
    <definedName name="IQ_OG_ACQ_COST_PROVED" hidden="1">"c1975"</definedName>
    <definedName name="IQ_OG_ACQ_COST_PROVED_GAS" hidden="1">"c1987"</definedName>
    <definedName name="IQ_OG_ACQ_COST_PROVED_OIL" hidden="1">"c1981"</definedName>
    <definedName name="IQ_OG_ACQ_COST_UNPROVED" hidden="1">"c1976"</definedName>
    <definedName name="IQ_OG_ACQ_COST_UNPROVED_GAS" hidden="1">"c1988"</definedName>
    <definedName name="IQ_OG_ACQ_COST_UNPROVED_OIL" hidden="1">"c1982"</definedName>
    <definedName name="IQ_OG_AVG_DAILY_PROD_GAS" hidden="1">"c2910"</definedName>
    <definedName name="IQ_OG_AVG_DAILY_PROD_NGL" hidden="1">"c2911"</definedName>
    <definedName name="IQ_OG_AVG_DAILY_PROD_OIL" hidden="1">"c2909"</definedName>
    <definedName name="IQ_OG_CLOSE_BALANCE_GAS" hidden="1">"c2049"</definedName>
    <definedName name="IQ_OG_CLOSE_BALANCE_NGL" hidden="1">"c2920"</definedName>
    <definedName name="IQ_OG_CLOSE_BALANCE_OIL" hidden="1">"c2037"</definedName>
    <definedName name="IQ_OG_DCF_BEFORE_TAXES" hidden="1">"c2023"</definedName>
    <definedName name="IQ_OG_DCF_BEFORE_TAXES_GAS" hidden="1">"c2025"</definedName>
    <definedName name="IQ_OG_DCF_BEFORE_TAXES_OIL" hidden="1">"c2024"</definedName>
    <definedName name="IQ_OG_DEVELOPED_RESERVES_GAS" hidden="1">"c2053"</definedName>
    <definedName name="IQ_OG_DEVELOPED_RESERVES_NGL" hidden="1">"c2922"</definedName>
    <definedName name="IQ_OG_DEVELOPED_RESERVES_OIL" hidden="1">"c2054"</definedName>
    <definedName name="IQ_OG_DEVELOPMENT_COSTS" hidden="1">"c1978"</definedName>
    <definedName name="IQ_OG_DEVELOPMENT_COSTS_GAS" hidden="1">"c1990"</definedName>
    <definedName name="IQ_OG_DEVELOPMENT_COSTS_OIL" hidden="1">"c1984"</definedName>
    <definedName name="IQ_OG_EQUITY_DCF" hidden="1">"c2002"</definedName>
    <definedName name="IQ_OG_EQUITY_DCF_GAS" hidden="1">"c2022"</definedName>
    <definedName name="IQ_OG_EQUITY_DCF_OIL" hidden="1">"c2012"</definedName>
    <definedName name="IQ_OG_EQUTY_RESERVES_GAS" hidden="1">"c2050"</definedName>
    <definedName name="IQ_OG_EQUTY_RESERVES_NGL" hidden="1">"c2921"</definedName>
    <definedName name="IQ_OG_EQUTY_RESERVES_OIL" hidden="1">"c2038"</definedName>
    <definedName name="IQ_OG_EXPLORATION_COSTS" hidden="1">"c1977"</definedName>
    <definedName name="IQ_OG_EXPLORATION_COSTS_GAS" hidden="1">"c1989"</definedName>
    <definedName name="IQ_OG_EXPLORATION_COSTS_OIL" hidden="1">"c1983"</definedName>
    <definedName name="IQ_OG_EXT_DISC_GAS" hidden="1">"c2043"</definedName>
    <definedName name="IQ_OG_EXT_DISC_NGL" hidden="1">"c2914"</definedName>
    <definedName name="IQ_OG_EXT_DISC_OIL" hidden="1">"c2031"</definedName>
    <definedName name="IQ_OG_FUTURE_CASH_INFLOWS" hidden="1">"c1993"</definedName>
    <definedName name="IQ_OG_FUTURE_CASH_INFLOWS_GAS" hidden="1">"c2013"</definedName>
    <definedName name="IQ_OG_FUTURE_CASH_INFLOWS_OIL" hidden="1">"c2003"</definedName>
    <definedName name="IQ_OG_FUTURE_DEVELOPMENT_COSTS" hidden="1">"c1995"</definedName>
    <definedName name="IQ_OG_FUTURE_DEVELOPMENT_COSTS_GAS" hidden="1">"c2015"</definedName>
    <definedName name="IQ_OG_FUTURE_DEVELOPMENT_COSTS_OIL" hidden="1">"c2005"</definedName>
    <definedName name="IQ_OG_FUTURE_INC_TAXES" hidden="1">"c1997"</definedName>
    <definedName name="IQ_OG_FUTURE_INC_TAXES_GAS" hidden="1">"c2017"</definedName>
    <definedName name="IQ_OG_FUTURE_INC_TAXES_OIL" hidden="1">"c2007"</definedName>
    <definedName name="IQ_OG_FUTURE_PRODUCTION_COSTS" hidden="1">"c1994"</definedName>
    <definedName name="IQ_OG_FUTURE_PRODUCTION_COSTS_GAS" hidden="1">"c2014"</definedName>
    <definedName name="IQ_OG_FUTURE_PRODUCTION_COSTS_OIL" hidden="1">"c2004"</definedName>
    <definedName name="IQ_OG_GAS_PRICE_HEDGED" hidden="1">"c2056"</definedName>
    <definedName name="IQ_OG_GAS_PRICE_UNHEDGED" hidden="1">"c2058"</definedName>
    <definedName name="IQ_OG_IMPROVED_RECOVERY_GAS" hidden="1">"c2044"</definedName>
    <definedName name="IQ_OG_IMPROVED_RECOVERY_NGL" hidden="1">"c2915"</definedName>
    <definedName name="IQ_OG_IMPROVED_RECOVERY_OIL" hidden="1">"c2032"</definedName>
    <definedName name="IQ_OG_LIQUID_GAS_PRICE_HEDGED" hidden="1">"c2233"</definedName>
    <definedName name="IQ_OG_LIQUID_GAS_PRICE_UNHEDGED" hidden="1">"c2234"</definedName>
    <definedName name="IQ_OG_NET_FUTURE_CASH_FLOWS" hidden="1">"c1996"</definedName>
    <definedName name="IQ_OG_NET_FUTURE_CASH_FLOWS_GAS" hidden="1">"c2016"</definedName>
    <definedName name="IQ_OG_NET_FUTURE_CASH_FLOWS_OIL" hidden="1">"c2006"</definedName>
    <definedName name="IQ_OG_OIL_PRICE_HEDGED" hidden="1">"c2055"</definedName>
    <definedName name="IQ_OG_OIL_PRICE_UNHEDGED" hidden="1">"c2057"</definedName>
    <definedName name="IQ_OG_OPEN_BALANCE_GAS" hidden="1">"c2041"</definedName>
    <definedName name="IQ_OG_OPEN_BALANCE_NGL" hidden="1">"c2912"</definedName>
    <definedName name="IQ_OG_OPEN_BALANCE_OIL" hidden="1">"c2029"</definedName>
    <definedName name="IQ_OG_OTHER_ADJ_FCF" hidden="1">"c1999"</definedName>
    <definedName name="IQ_OG_OTHER_ADJ_FCF_GAS" hidden="1">"c2019"</definedName>
    <definedName name="IQ_OG_OTHER_ADJ_FCF_OIL" hidden="1">"c2009"</definedName>
    <definedName name="IQ_OG_OTHER_ADJ_GAS" hidden="1">"c2048"</definedName>
    <definedName name="IQ_OG_OTHER_ADJ_NGL" hidden="1">"c2919"</definedName>
    <definedName name="IQ_OG_OTHER_ADJ_OIL" hidden="1">"c2036"</definedName>
    <definedName name="IQ_OG_OTHER_COSTS" hidden="1">"c1979"</definedName>
    <definedName name="IQ_OG_OTHER_COSTS_GAS" hidden="1">"c1991"</definedName>
    <definedName name="IQ_OG_OTHER_COSTS_OIL" hidden="1">"c1985"</definedName>
    <definedName name="IQ_OG_PRODUCTION_GAS" hidden="1">"c2047"</definedName>
    <definedName name="IQ_OG_PRODUCTION_NGL" hidden="1">"c2918"</definedName>
    <definedName name="IQ_OG_PRODUCTION_OIL" hidden="1">"c2035"</definedName>
    <definedName name="IQ_OG_PURCHASES_GAS" hidden="1">"c2045"</definedName>
    <definedName name="IQ_OG_PURCHASES_NGL" hidden="1">"c2916"</definedName>
    <definedName name="IQ_OG_PURCHASES_OIL" hidden="1">"c2033"</definedName>
    <definedName name="IQ_OG_REVISIONS_GAS" hidden="1">"c2042"</definedName>
    <definedName name="IQ_OG_REVISIONS_NGL" hidden="1">"c2913"</definedName>
    <definedName name="IQ_OG_REVISIONS_OIL" hidden="1">"c2030"</definedName>
    <definedName name="IQ_OG_SALES_IN_PLACE_GAS" hidden="1">"c2046"</definedName>
    <definedName name="IQ_OG_SALES_IN_PLACE_NGL" hidden="1">"c2917"</definedName>
    <definedName name="IQ_OG_SALES_IN_PLACE_OIL" hidden="1">"c2034"</definedName>
    <definedName name="IQ_OG_STANDARDIZED_DCF" hidden="1">"c2000"</definedName>
    <definedName name="IQ_OG_STANDARDIZED_DCF_GAS" hidden="1">"c2020"</definedName>
    <definedName name="IQ_OG_STANDARDIZED_DCF_HEDGED" hidden="1">"c2001"</definedName>
    <definedName name="IQ_OG_STANDARDIZED_DCF_HEDGED_GAS" hidden="1">"c2021"</definedName>
    <definedName name="IQ_OG_STANDARDIZED_DCF_HEDGED_OIL" hidden="1">"c2011"</definedName>
    <definedName name="IQ_OG_STANDARDIZED_DCF_OIL" hidden="1">"c2010"</definedName>
    <definedName name="IQ_OG_TAXES" hidden="1">"c2026"</definedName>
    <definedName name="IQ_OG_TAXES_GAS" hidden="1">"c2028"</definedName>
    <definedName name="IQ_OG_TAXES_OIL" hidden="1">"c2027"</definedName>
    <definedName name="IQ_OG_TOTAL_COSTS" hidden="1">"c1980"</definedName>
    <definedName name="IQ_OG_TOTAL_COSTS_GAS" hidden="1">"c1992"</definedName>
    <definedName name="IQ_OG_TOTAL_COSTS_OIL" hidden="1">"c1986"</definedName>
    <definedName name="IQ_OG_TOTAL_EST_PROVED_RESERVES_GAS" hidden="1">"c2052"</definedName>
    <definedName name="IQ_OG_TOTAL_GAS_PRODUCTION" hidden="1">"c2060"</definedName>
    <definedName name="IQ_OG_TOTAL_LIQUID_GAS_PRODUCTION" hidden="1">"c2235"</definedName>
    <definedName name="IQ_OG_TOTAL_OIL_PRODUCTION" hidden="1">"c2059"</definedName>
    <definedName name="IQ_OG_UNDEVELOPED_RESERVES_GAS" hidden="1">"c2051"</definedName>
    <definedName name="IQ_OG_UNDEVELOPED_RESERVES_NGL" hidden="1">"c2923"</definedName>
    <definedName name="IQ_OG_UNDEVELOPED_RESERVES_OIL" hidden="1">"c2039"</definedName>
    <definedName name="IQ_OIL_IMPAIR" hidden="1">"c840"</definedName>
    <definedName name="IQ_OL_COMM_AFTER_FIVE" hidden="1">"c841"</definedName>
    <definedName name="IQ_OL_COMM_CY" hidden="1">"c842"</definedName>
    <definedName name="IQ_OL_COMM_CY1" hidden="1">"c843"</definedName>
    <definedName name="IQ_OL_COMM_CY2" hidden="1">"c844"</definedName>
    <definedName name="IQ_OL_COMM_CY3" hidden="1">"c845"</definedName>
    <definedName name="IQ_OL_COMM_CY4" hidden="1">"c846"</definedName>
    <definedName name="IQ_OL_COMM_NEXT_FIVE" hidden="1">"c847"</definedName>
    <definedName name="IQ_OPENPRICE" hidden="1">"c848"</definedName>
    <definedName name="IQ_OPER_INC" hidden="1">"c849"</definedName>
    <definedName name="IQ_OPER_INC_BR" hidden="1">"c850"</definedName>
    <definedName name="IQ_OPER_INC_FIN" hidden="1">"c851"</definedName>
    <definedName name="IQ_OPER_INC_INS" hidden="1">"c852"</definedName>
    <definedName name="IQ_OPER_INC_MARGIN" hidden="1">"c1448"</definedName>
    <definedName name="IQ_OPER_INC_REIT" hidden="1">"c853"</definedName>
    <definedName name="IQ_OPER_INC_UTI" hidden="1">"c854"</definedName>
    <definedName name="IQ_OPERATIONS_EXP" hidden="1">"c855"</definedName>
    <definedName name="IQ_OPTIONS_BEG_OS" hidden="1">"c1572"</definedName>
    <definedName name="IQ_OPTIONS_CANCELLED" hidden="1">"c856"</definedName>
    <definedName name="IQ_OPTIONS_END_OS" hidden="1">"c1573"</definedName>
    <definedName name="IQ_OPTIONS_EXERCISED" hidden="1">"c2116"</definedName>
    <definedName name="IQ_OPTIONS_GRANTED" hidden="1">"c2673"</definedName>
    <definedName name="IQ_OPTIONS_ISSUED" hidden="1">"c857"</definedName>
    <definedName name="IQ_OPTIONS_STRIKE_PRICE_GRANTED" hidden="1">"c2678"</definedName>
    <definedName name="IQ_OPTIONS_STRIKE_PRICE_OS" hidden="1">"c2677"</definedName>
    <definedName name="IQ_ORDER_BACKLOG" hidden="1">"c2090"</definedName>
    <definedName name="IQ_OTHER_ADJUST_GROSS_LOANS" hidden="1">"c859"</definedName>
    <definedName name="IQ_OTHER_ASSETS" hidden="1">"c860"</definedName>
    <definedName name="IQ_OTHER_ASSETS_BNK" hidden="1">"c861"</definedName>
    <definedName name="IQ_OTHER_ASSETS_BR" hidden="1">"c862"</definedName>
    <definedName name="IQ_OTHER_ASSETS_FIN" hidden="1">"c863"</definedName>
    <definedName name="IQ_OTHER_ASSETS_INS" hidden="1">"c864"</definedName>
    <definedName name="IQ_OTHER_ASSETS_REIT" hidden="1">"c865"</definedName>
    <definedName name="IQ_OTHER_ASSETS_SERV_RIGHTS" hidden="1">"c2243"</definedName>
    <definedName name="IQ_OTHER_ASSETS_UTI" hidden="1">"c866"</definedName>
    <definedName name="IQ_OTHER_BEARING_LIAB" hidden="1">"c1608"</definedName>
    <definedName name="IQ_OTHER_BENEFITS_OBLIGATION" hidden="1">"c867"</definedName>
    <definedName name="IQ_OTHER_CA" hidden="1">"c868"</definedName>
    <definedName name="IQ_OTHER_CA_SUPPL" hidden="1">"c869"</definedName>
    <definedName name="IQ_OTHER_CA_SUPPL_BNK" hidden="1">"c870"</definedName>
    <definedName name="IQ_OTHER_CA_SUPPL_BR" hidden="1">"c871"</definedName>
    <definedName name="IQ_OTHER_CA_SUPPL_FIN" hidden="1">"c872"</definedName>
    <definedName name="IQ_OTHER_CA_SUPPL_INS" hidden="1">"c873"</definedName>
    <definedName name="IQ_OTHER_CA_SUPPL_REIT" hidden="1">"c874"</definedName>
    <definedName name="IQ_OTHER_CA_SUPPL_UTI" hidden="1">"c875"</definedName>
    <definedName name="IQ_OTHER_CA_UTI" hidden="1">"c876"</definedName>
    <definedName name="IQ_OTHER_CL" hidden="1">"c877"</definedName>
    <definedName name="IQ_OTHER_CL_SUPPL" hidden="1">"c878"</definedName>
    <definedName name="IQ_OTHER_CL_SUPPL_BNK" hidden="1">"c879"</definedName>
    <definedName name="IQ_OTHER_CL_SUPPL_BR" hidden="1">"c880"</definedName>
    <definedName name="IQ_OTHER_CL_SUPPL_FIN" hidden="1">"c881"</definedName>
    <definedName name="IQ_OTHER_CL_SUPPL_REIT" hidden="1">"c882"</definedName>
    <definedName name="IQ_OTHER_CL_SUPPL_UTI" hidden="1">"c883"</definedName>
    <definedName name="IQ_OTHER_CL_UTI" hidden="1">"c884"</definedName>
    <definedName name="IQ_OTHER_CURRENT_ASSETS" hidden="1">"c1403"</definedName>
    <definedName name="IQ_OTHER_CURRENT_LIAB" hidden="1">"c1404"</definedName>
    <definedName name="IQ_OTHER_DEBT" hidden="1">"c2507"</definedName>
    <definedName name="IQ_OTHER_DEBT_PCT" hidden="1">"c2508"</definedName>
    <definedName name="IQ_OTHER_DEP" hidden="1">"c885"</definedName>
    <definedName name="IQ_OTHER_EARNING" hidden="1">"c1609"</definedName>
    <definedName name="IQ_OTHER_EQUITY" hidden="1">"c886"</definedName>
    <definedName name="IQ_OTHER_EQUITY_BNK" hidden="1">"c887"</definedName>
    <definedName name="IQ_OTHER_EQUITY_BR" hidden="1">"c888"</definedName>
    <definedName name="IQ_OTHER_EQUITY_FIN" hidden="1">"c889"</definedName>
    <definedName name="IQ_OTHER_EQUITY_INS" hidden="1">"c890"</definedName>
    <definedName name="IQ_OTHER_EQUITY_REIT" hidden="1">"c891"</definedName>
    <definedName name="IQ_OTHER_EQUITY_UTI" hidden="1">"c892"</definedName>
    <definedName name="IQ_OTHER_FINANCE_ACT" hidden="1">"c893"</definedName>
    <definedName name="IQ_OTHER_FINANCE_ACT_BNK" hidden="1">"c894"</definedName>
    <definedName name="IQ_OTHER_FINANCE_ACT_BR" hidden="1">"c895"</definedName>
    <definedName name="IQ_OTHER_FINANCE_ACT_FIN" hidden="1">"c896"</definedName>
    <definedName name="IQ_OTHER_FINANCE_ACT_INS" hidden="1">"c897"</definedName>
    <definedName name="IQ_OTHER_FINANCE_ACT_REIT" hidden="1">"c898"</definedName>
    <definedName name="IQ_OTHER_FINANCE_ACT_SUPPL" hidden="1">"c899"</definedName>
    <definedName name="IQ_OTHER_FINANCE_ACT_SUPPL_BNK" hidden="1">"c900"</definedName>
    <definedName name="IQ_OTHER_FINANCE_ACT_SUPPL_BR" hidden="1">"c901"</definedName>
    <definedName name="IQ_OTHER_FINANCE_ACT_SUPPL_FIN" hidden="1">"c902"</definedName>
    <definedName name="IQ_OTHER_FINANCE_ACT_SUPPL_INS" hidden="1">"c903"</definedName>
    <definedName name="IQ_OTHER_FINANCE_ACT_SUPPL_REIT" hidden="1">"c904"</definedName>
    <definedName name="IQ_OTHER_FINANCE_ACT_SUPPL_UTI" hidden="1">"c905"</definedName>
    <definedName name="IQ_OTHER_FINANCE_ACT_UTI" hidden="1">"c906"</definedName>
    <definedName name="IQ_OTHER_INTAN" hidden="1">"c907"</definedName>
    <definedName name="IQ_OTHER_INTAN_BNK" hidden="1">"c908"</definedName>
    <definedName name="IQ_OTHER_INTAN_BR" hidden="1">"c909"</definedName>
    <definedName name="IQ_OTHER_INTAN_FIN" hidden="1">"c910"</definedName>
    <definedName name="IQ_OTHER_INTAN_INS" hidden="1">"c911"</definedName>
    <definedName name="IQ_OTHER_INTAN_REIT" hidden="1">"c912"</definedName>
    <definedName name="IQ_OTHER_INTAN_UTI" hidden="1">"c913"</definedName>
    <definedName name="IQ_OTHER_INV" hidden="1">"c914"</definedName>
    <definedName name="IQ_OTHER_INVEST" hidden="1">"c915"</definedName>
    <definedName name="IQ_OTHER_INVEST_ACT" hidden="1">"c916"</definedName>
    <definedName name="IQ_OTHER_INVEST_ACT_BNK" hidden="1">"c917"</definedName>
    <definedName name="IQ_OTHER_INVEST_ACT_BR" hidden="1">"c918"</definedName>
    <definedName name="IQ_OTHER_INVEST_ACT_FIN" hidden="1">"c919"</definedName>
    <definedName name="IQ_OTHER_INVEST_ACT_INS" hidden="1">"c920"</definedName>
    <definedName name="IQ_OTHER_INVEST_ACT_REIT" hidden="1">"c921"</definedName>
    <definedName name="IQ_OTHER_INVEST_ACT_SUPPL" hidden="1">"c922"</definedName>
    <definedName name="IQ_OTHER_INVEST_ACT_SUPPL_BNK" hidden="1">"c923"</definedName>
    <definedName name="IQ_OTHER_INVEST_ACT_SUPPL_BR" hidden="1">"c924"</definedName>
    <definedName name="IQ_OTHER_INVEST_ACT_SUPPL_FIN" hidden="1">"c925"</definedName>
    <definedName name="IQ_OTHER_INVEST_ACT_SUPPL_INS" hidden="1">"c926"</definedName>
    <definedName name="IQ_OTHER_INVEST_ACT_SUPPL_REIT" hidden="1">"c927"</definedName>
    <definedName name="IQ_OTHER_INVEST_ACT_SUPPL_UTI" hidden="1">"c928"</definedName>
    <definedName name="IQ_OTHER_INVEST_ACT_UTI" hidden="1">"c929"</definedName>
    <definedName name="IQ_OTHER_INVESTING" hidden="1">"c1408"</definedName>
    <definedName name="IQ_OTHER_LIAB" hidden="1">"c930"</definedName>
    <definedName name="IQ_OTHER_LIAB_BNK" hidden="1">"c931"</definedName>
    <definedName name="IQ_OTHER_LIAB_BR" hidden="1">"c932"</definedName>
    <definedName name="IQ_OTHER_LIAB_FIN" hidden="1">"c933"</definedName>
    <definedName name="IQ_OTHER_LIAB_INS" hidden="1">"c934"</definedName>
    <definedName name="IQ_OTHER_LIAB_LT" hidden="1">"c935"</definedName>
    <definedName name="IQ_OTHER_LIAB_LT_BNK" hidden="1">"c936"</definedName>
    <definedName name="IQ_OTHER_LIAB_LT_BR" hidden="1">"c937"</definedName>
    <definedName name="IQ_OTHER_LIAB_LT_FIN" hidden="1">"c938"</definedName>
    <definedName name="IQ_OTHER_LIAB_LT_INS" hidden="1">"c939"</definedName>
    <definedName name="IQ_OTHER_LIAB_LT_REIT" hidden="1">"c940"</definedName>
    <definedName name="IQ_OTHER_LIAB_LT_UTI" hidden="1">"c941"</definedName>
    <definedName name="IQ_OTHER_LIAB_REIT" hidden="1">"c942"</definedName>
    <definedName name="IQ_OTHER_LIAB_UTI" hidden="1">"c943"</definedName>
    <definedName name="IQ_OTHER_LIAB_WRITTEN" hidden="1">"c944"</definedName>
    <definedName name="IQ_OTHER_LOANS" hidden="1">"c945"</definedName>
    <definedName name="IQ_OTHER_LONG_TERM" hidden="1">"c1409"</definedName>
    <definedName name="IQ_OTHER_LT_ASSETS" hidden="1">"c946"</definedName>
    <definedName name="IQ_OTHER_LT_ASSETS_BNK" hidden="1">"c947"</definedName>
    <definedName name="IQ_OTHER_LT_ASSETS_BR" hidden="1">"c948"</definedName>
    <definedName name="IQ_OTHER_LT_ASSETS_FIN" hidden="1">"c949"</definedName>
    <definedName name="IQ_OTHER_LT_ASSETS_INS" hidden="1">"c950"</definedName>
    <definedName name="IQ_OTHER_LT_ASSETS_REIT" hidden="1">"c951"</definedName>
    <definedName name="IQ_OTHER_LT_ASSETS_UTI" hidden="1">"c952"</definedName>
    <definedName name="IQ_OTHER_NET" hidden="1">"c1453"</definedName>
    <definedName name="IQ_OTHER_NON_INT_EXP" hidden="1">"c953"</definedName>
    <definedName name="IQ_OTHER_NON_INT_EXP_TOTAL" hidden="1">"c954"</definedName>
    <definedName name="IQ_OTHER_NON_INT_INC" hidden="1">"c955"</definedName>
    <definedName name="IQ_OTHER_NON_OPER_EXP" hidden="1">"c956"</definedName>
    <definedName name="IQ_OTHER_NON_OPER_EXP_BR" hidden="1">"c957"</definedName>
    <definedName name="IQ_OTHER_NON_OPER_EXP_FIN" hidden="1">"c958"</definedName>
    <definedName name="IQ_OTHER_NON_OPER_EXP_INS" hidden="1">"c959"</definedName>
    <definedName name="IQ_OTHER_NON_OPER_EXP_REIT" hidden="1">"c960"</definedName>
    <definedName name="IQ_OTHER_NON_OPER_EXP_SUPPL" hidden="1">"c961"</definedName>
    <definedName name="IQ_OTHER_NON_OPER_EXP_SUPPL_BR" hidden="1">"c962"</definedName>
    <definedName name="IQ_OTHER_NON_OPER_EXP_SUPPL_FIN" hidden="1">"c963"</definedName>
    <definedName name="IQ_OTHER_NON_OPER_EXP_SUPPL_INS" hidden="1">"c964"</definedName>
    <definedName name="IQ_OTHER_NON_OPER_EXP_SUPPL_REIT" hidden="1">"c965"</definedName>
    <definedName name="IQ_OTHER_NON_OPER_EXP_SUPPL_UTI" hidden="1">"c966"</definedName>
    <definedName name="IQ_OTHER_NON_OPER_EXP_UTI" hidden="1">"c967"</definedName>
    <definedName name="IQ_OTHER_OPER" hidden="1">"c982"</definedName>
    <definedName name="IQ_OTHER_OPER_ACT" hidden="1">"c983"</definedName>
    <definedName name="IQ_OTHER_OPER_ACT_BNK" hidden="1">"c984"</definedName>
    <definedName name="IQ_OTHER_OPER_ACT_BR" hidden="1">"c985"</definedName>
    <definedName name="IQ_OTHER_OPER_ACT_FIN" hidden="1">"c986"</definedName>
    <definedName name="IQ_OTHER_OPER_ACT_INS" hidden="1">"c987"</definedName>
    <definedName name="IQ_OTHER_OPER_ACT_REIT" hidden="1">"c988"</definedName>
    <definedName name="IQ_OTHER_OPER_ACT_UTI" hidden="1">"c989"</definedName>
    <definedName name="IQ_OTHER_OPER_BR" hidden="1">"c990"</definedName>
    <definedName name="IQ_OTHER_OPER_FIN" hidden="1">"c991"</definedName>
    <definedName name="IQ_OTHER_OPER_INS" hidden="1">"c992"</definedName>
    <definedName name="IQ_OTHER_OPER_REIT" hidden="1">"c993"</definedName>
    <definedName name="IQ_OTHER_OPER_SUPPL_BR" hidden="1">"c994"</definedName>
    <definedName name="IQ_OTHER_OPER_SUPPL_FIN" hidden="1">"c995"</definedName>
    <definedName name="IQ_OTHER_OPER_SUPPL_INS" hidden="1">"c996"</definedName>
    <definedName name="IQ_OTHER_OPER_SUPPL_REIT" hidden="1">"c997"</definedName>
    <definedName name="IQ_OTHER_OPER_SUPPL_UTI" hidden="1">"c998"</definedName>
    <definedName name="IQ_OTHER_OPER_TOT_BNK" hidden="1">"c999"</definedName>
    <definedName name="IQ_OTHER_OPER_TOT_BR" hidden="1">"c1000"</definedName>
    <definedName name="IQ_OTHER_OPER_TOT_FIN" hidden="1">"c1001"</definedName>
    <definedName name="IQ_OTHER_OPER_TOT_INS" hidden="1">"c1002"</definedName>
    <definedName name="IQ_OTHER_OPER_TOT_REIT" hidden="1">"c1003"</definedName>
    <definedName name="IQ_OTHER_OPER_TOT_UTI" hidden="1">"c1004"</definedName>
    <definedName name="IQ_OTHER_OPER_UTI" hidden="1">"c1005"</definedName>
    <definedName name="IQ_OTHER_OPTIONS_BEG_OS" hidden="1">"c2686"</definedName>
    <definedName name="IQ_OTHER_OPTIONS_CANCELLED" hidden="1">"c2689"</definedName>
    <definedName name="IQ_OTHER_OPTIONS_END_OS" hidden="1">"c2690"</definedName>
    <definedName name="IQ_OTHER_OPTIONS_EXERCISED" hidden="1">"c2688"</definedName>
    <definedName name="IQ_OTHER_OPTIONS_GRANTED" hidden="1">"c2687"</definedName>
    <definedName name="IQ_OTHER_OPTIONS_STRIKE_PRICE_OS" hidden="1">"c2691"</definedName>
    <definedName name="IQ_OTHER_OUTSTANDING_BS_DATE" hidden="1">"c1972"</definedName>
    <definedName name="IQ_OTHER_OUTSTANDING_FILING_DATE" hidden="1">"c1974"</definedName>
    <definedName name="IQ_OTHER_PC_WRITTEN" hidden="1">"c1006"</definedName>
    <definedName name="IQ_OTHER_REAL_ESTATE" hidden="1">"c1007"</definedName>
    <definedName name="IQ_OTHER_RECEIV" hidden="1">"c1008"</definedName>
    <definedName name="IQ_OTHER_RECEIV_INS" hidden="1">"c1009"</definedName>
    <definedName name="IQ_OTHER_REV" hidden="1">"c1010"</definedName>
    <definedName name="IQ_OTHER_REV_BR" hidden="1">"c1011"</definedName>
    <definedName name="IQ_OTHER_REV_FIN" hidden="1">"c1012"</definedName>
    <definedName name="IQ_OTHER_REV_INS" hidden="1">"c1013"</definedName>
    <definedName name="IQ_OTHER_REV_REIT" hidden="1">"c1014"</definedName>
    <definedName name="IQ_OTHER_REV_SUPPL" hidden="1">"c1015"</definedName>
    <definedName name="IQ_OTHER_REV_SUPPL_BR" hidden="1">"c1016"</definedName>
    <definedName name="IQ_OTHER_REV_SUPPL_FIN" hidden="1">"c1017"</definedName>
    <definedName name="IQ_OTHER_REV_SUPPL_INS" hidden="1">"c1018"</definedName>
    <definedName name="IQ_OTHER_REV_SUPPL_REIT" hidden="1">"c1019"</definedName>
    <definedName name="IQ_OTHER_REV_SUPPL_UTI" hidden="1">"c1020"</definedName>
    <definedName name="IQ_OTHER_REV_UTI" hidden="1">"c1021"</definedName>
    <definedName name="IQ_OTHER_REVENUE" hidden="1">"c1410"</definedName>
    <definedName name="IQ_OTHER_STRIKE_PRICE_GRANTED" hidden="1">"c2692"</definedName>
    <definedName name="IQ_OTHER_UNDRAWN" hidden="1">"c2522"</definedName>
    <definedName name="IQ_OTHER_UNUSUAL" hidden="1">"c1488"</definedName>
    <definedName name="IQ_OTHER_UNUSUAL_BNK" hidden="1">"c1560"</definedName>
    <definedName name="IQ_OTHER_UNUSUAL_BR" hidden="1">"c1561"</definedName>
    <definedName name="IQ_OTHER_UNUSUAL_FIN" hidden="1">"c1562"</definedName>
    <definedName name="IQ_OTHER_UNUSUAL_INS" hidden="1">"c1563"</definedName>
    <definedName name="IQ_OTHER_UNUSUAL_REIT" hidden="1">"c1564"</definedName>
    <definedName name="IQ_OTHER_UNUSUAL_SUPPL" hidden="1">"c1494"</definedName>
    <definedName name="IQ_OTHER_UNUSUAL_SUPPL_BNK" hidden="1">"c1495"</definedName>
    <definedName name="IQ_OTHER_UNUSUAL_SUPPL_BR" hidden="1">"c1496"</definedName>
    <definedName name="IQ_OTHER_UNUSUAL_SUPPL_FIN" hidden="1">"c1497"</definedName>
    <definedName name="IQ_OTHER_UNUSUAL_SUPPL_INS" hidden="1">"c1498"</definedName>
    <definedName name="IQ_OTHER_UNUSUAL_SUPPL_REIT" hidden="1">"c1499"</definedName>
    <definedName name="IQ_OTHER_UNUSUAL_SUPPL_UTI" hidden="1">"c1500"</definedName>
    <definedName name="IQ_OTHER_UNUSUAL_UTI" hidden="1">"c1565"</definedName>
    <definedName name="IQ_OTHER_WARRANTS_BEG_OS" hidden="1">"c2712"</definedName>
    <definedName name="IQ_OTHER_WARRANTS_CANCELLED" hidden="1">"c2715"</definedName>
    <definedName name="IQ_OTHER_WARRANTS_END_OS" hidden="1">"c2716"</definedName>
    <definedName name="IQ_OTHER_WARRANTS_EXERCISED" hidden="1">"c2714"</definedName>
    <definedName name="IQ_OTHER_WARRANTS_ISSUED" hidden="1">"c2713"</definedName>
    <definedName name="IQ_OTHER_WARRANTS_STRIKE_PRICE_ISSUED" hidden="1">"c2718"</definedName>
    <definedName name="IQ_OTHER_WARRANTS_STRIKE_PRICE_OS" hidden="1">"c2717"</definedName>
    <definedName name="IQ_OUTSTANDING_BS_DATE" hidden="1">"c2128"</definedName>
    <definedName name="IQ_OUTSTANDING_FILING_DATE" hidden="1">"c1023"</definedName>
    <definedName name="IQ_OWNERSHIP" hidden="1">"c2160"</definedName>
    <definedName name="IQ_PART_TIME" hidden="1">"c1024"</definedName>
    <definedName name="IQ_PAY_ACCRUED" hidden="1">"c1457"</definedName>
    <definedName name="IQ_PAYOUT_RATIO" hidden="1">"c1900"</definedName>
    <definedName name="IQ_PBV" hidden="1">"c1025"</definedName>
    <definedName name="IQ_PBV_AVG" hidden="1">"c1026"</definedName>
    <definedName name="IQ_PC_EARNED" hidden="1">"c2749"</definedName>
    <definedName name="IQ_PC_GAAP_COMBINED_RATIO" hidden="1">"c2781"</definedName>
    <definedName name="IQ_PC_GAAP_COMBINED_RATIO_EXCL_CL" hidden="1">"c2782"</definedName>
    <definedName name="IQ_PC_GAAP_EXPENSE_RATIO" hidden="1">"c2780"</definedName>
    <definedName name="IQ_PC_GAAP_LOSS" hidden="1">"c2779"</definedName>
    <definedName name="IQ_PC_POLICY_BENEFITS_EXP" hidden="1">"c2790"</definedName>
    <definedName name="IQ_PC_STAT_COMBINED_RATIO" hidden="1">"c2778"</definedName>
    <definedName name="IQ_PC_STAT_COMBINED_RATIO_EXCL_DIV" hidden="1">"c2777"</definedName>
    <definedName name="IQ_PC_STAT_DIVIDEND_RATIO" hidden="1">"c2776"</definedName>
    <definedName name="IQ_PC_STAT_EXPENSE_RATIO" hidden="1">"c2775"</definedName>
    <definedName name="IQ_PC_STAT_LOSS_RATIO" hidden="1">"c2774"</definedName>
    <definedName name="IQ_PC_STATUTORY_SURPLUS" hidden="1">"c2770"</definedName>
    <definedName name="IQ_PC_WRITTEN" hidden="1">"c1027"</definedName>
    <definedName name="IQ_PE_EXCL" hidden="1">"c1028"</definedName>
    <definedName name="IQ_PE_EXCL_AVG" hidden="1">"c1029"</definedName>
    <definedName name="IQ_PE_NORMALIZED" hidden="1">"c2207"</definedName>
    <definedName name="IQ_PE_RATIO" hidden="1">"c1610"</definedName>
    <definedName name="IQ_PENSION" hidden="1">"c1031"</definedName>
    <definedName name="IQ_PERIODDATE" hidden="1">"c1414"</definedName>
    <definedName name="IQ_PERIODDATE_BS" hidden="1">"c1032"</definedName>
    <definedName name="IQ_PERIODDATE_CF" hidden="1">"c1033"</definedName>
    <definedName name="IQ_PERIODDATE_IS" hidden="1">"c1034"</definedName>
    <definedName name="IQ_PERIODLENGTH_CF" hidden="1">"c1502"</definedName>
    <definedName name="IQ_PERIODLENGTH_IS" hidden="1">"c1503"</definedName>
    <definedName name="IQ_PERTYPE" hidden="1">"c1611"</definedName>
    <definedName name="IQ_PLL" hidden="1">"c2114"</definedName>
    <definedName name="IQ_PMT_FREQ" hidden="1">"c2236"</definedName>
    <definedName name="IQ_POISON_PUT_EFFECT_DATE" hidden="1">"c2486"</definedName>
    <definedName name="IQ_POISON_PUT_EXPIRATION_DATE" hidden="1">"c2487"</definedName>
    <definedName name="IQ_POISON_PUT_PRICE" hidden="1">"c2488"</definedName>
    <definedName name="IQ_POLICY_BENEFITS" hidden="1">"c1036"</definedName>
    <definedName name="IQ_POLICY_COST" hidden="1">"c1037"</definedName>
    <definedName name="IQ_POLICY_LIAB" hidden="1">"c1612"</definedName>
    <definedName name="IQ_POLICY_LOANS" hidden="1">"c1038"</definedName>
    <definedName name="IQ_POST_RETIRE_EXP" hidden="1">"c1039"</definedName>
    <definedName name="IQ_POSTPAID_CHURN" hidden="1">"c2121"</definedName>
    <definedName name="IQ_POSTPAID_SUBS" hidden="1">"c2118"</definedName>
    <definedName name="IQ_PRE_OPEN_COST" hidden="1">"c1040"</definedName>
    <definedName name="IQ_PREF_CONVERT" hidden="1">"c1041"</definedName>
    <definedName name="IQ_PREF_DIV_CF" hidden="1">"c1042"</definedName>
    <definedName name="IQ_PREF_DIV_OTHER" hidden="1">"c1043"</definedName>
    <definedName name="IQ_PREF_DIVID" hidden="1">"c1461"</definedName>
    <definedName name="IQ_PREF_EQUITY" hidden="1">"c1044"</definedName>
    <definedName name="IQ_PREF_ISSUED" hidden="1">"c1045"</definedName>
    <definedName name="IQ_PREF_ISSUED_BNK" hidden="1">"c1046"</definedName>
    <definedName name="IQ_PREF_ISSUED_BR" hidden="1">"c1047"</definedName>
    <definedName name="IQ_PREF_ISSUED_FIN" hidden="1">"c1048"</definedName>
    <definedName name="IQ_PREF_ISSUED_INS" hidden="1">"c1049"</definedName>
    <definedName name="IQ_PREF_ISSUED_REIT" hidden="1">"c1050"</definedName>
    <definedName name="IQ_PREF_ISSUED_UTI" hidden="1">"c1051"</definedName>
    <definedName name="IQ_PREF_NON_REDEEM" hidden="1">"c1052"</definedName>
    <definedName name="IQ_PREF_OTHER" hidden="1">"c1053"</definedName>
    <definedName name="IQ_PREF_OTHER_BNK" hidden="1">"c1054"</definedName>
    <definedName name="IQ_PREF_OTHER_BR" hidden="1">"c1055"</definedName>
    <definedName name="IQ_PREF_OTHER_FIN" hidden="1">"c1056"</definedName>
    <definedName name="IQ_PREF_OTHER_INS" hidden="1">"c1057"</definedName>
    <definedName name="IQ_PREF_OTHER_REIT" hidden="1">"c1058"</definedName>
    <definedName name="IQ_PREF_REDEEM" hidden="1">"c1059"</definedName>
    <definedName name="IQ_PREF_REP" hidden="1">"c1060"</definedName>
    <definedName name="IQ_PREF_REP_BNK" hidden="1">"c1061"</definedName>
    <definedName name="IQ_PREF_REP_BR" hidden="1">"c1062"</definedName>
    <definedName name="IQ_PREF_REP_FIN" hidden="1">"c1063"</definedName>
    <definedName name="IQ_PREF_REP_INS" hidden="1">"c1064"</definedName>
    <definedName name="IQ_PREF_REP_REIT" hidden="1">"c1065"</definedName>
    <definedName name="IQ_PREF_REP_UTI" hidden="1">"c1066"</definedName>
    <definedName name="IQ_PREF_STOCK" hidden="1">"c1416"</definedName>
    <definedName name="IQ_PREF_TOT" hidden="1">"c1415"</definedName>
    <definedName name="IQ_PREMIUMS_ANNUITY_REV" hidden="1">"c1067"</definedName>
    <definedName name="IQ_PREPAID_CHURN" hidden="1">"c2120"</definedName>
    <definedName name="IQ_PREPAID_EXP" hidden="1">"c1068"</definedName>
    <definedName name="IQ_PREPAID_EXPEN" hidden="1">"c1418"</definedName>
    <definedName name="IQ_PREPAID_SUBS" hidden="1">"c2117"</definedName>
    <definedName name="IQ_PRICE_OVER_BVPS" hidden="1">"c1412"</definedName>
    <definedName name="IQ_PRICE_OVER_LTM_EPS" hidden="1">"c1413"</definedName>
    <definedName name="IQ_PRICEDATE" hidden="1">"c1069"</definedName>
    <definedName name="IQ_PRICING_DATE" hidden="1">"c1613"</definedName>
    <definedName name="IQ_PRIMARY_INDUSTRY" hidden="1">"c1070"</definedName>
    <definedName name="IQ_PRINCIPAL_AMT" hidden="1">"c2157"</definedName>
    <definedName name="IQ_PRO_FORMA_BASIC_EPS" hidden="1">"c1614"</definedName>
    <definedName name="IQ_PRO_FORMA_DILUT_EPS" hidden="1">"c1615"</definedName>
    <definedName name="IQ_PRO_FORMA_NET_INC" hidden="1">"c1452"</definedName>
    <definedName name="IQ_PROFESSIONAL" hidden="1">"c1071"</definedName>
    <definedName name="IQ_PROFESSIONAL_TITLE" hidden="1">"c1072"</definedName>
    <definedName name="IQ_PROJECTED_PENSION_OBLIGATION" hidden="1">"c1292"</definedName>
    <definedName name="IQ_PROJECTED_PENSION_OBLIGATION_DOMESTIC" hidden="1">"c2656"</definedName>
    <definedName name="IQ_PROJECTED_PENSION_OBLIGATION_FOREIGN" hidden="1">"c2664"</definedName>
    <definedName name="IQ_PROPERTY_EXP" hidden="1">"c1073"</definedName>
    <definedName name="IQ_PROPERTY_GROSS" hidden="1">"c1379"</definedName>
    <definedName name="IQ_PROPERTY_MGMT_FEE" hidden="1">"c1074"</definedName>
    <definedName name="IQ_PROPERTY_NET" hidden="1">"c1402"</definedName>
    <definedName name="IQ_PROV_BAD_DEBTS" hidden="1">"c1075"</definedName>
    <definedName name="IQ_PROV_BAD_DEBTS_CF" hidden="1">"c1076"</definedName>
    <definedName name="IQ_PROVISION_10YR_ANN_GROWTH" hidden="1">"c1077"</definedName>
    <definedName name="IQ_PROVISION_1YR_ANN_GROWTH" hidden="1">"c1078"</definedName>
    <definedName name="IQ_PROVISION_2YR_ANN_GROWTH" hidden="1">"c1079"</definedName>
    <definedName name="IQ_PROVISION_3YR_ANN_GROWTH" hidden="1">"c1080"</definedName>
    <definedName name="IQ_PROVISION_5YR_ANN_GROWTH" hidden="1">"c1081"</definedName>
    <definedName name="IQ_PROVISION_7YR_ANN_GROWTH" hidden="1">"c1082"</definedName>
    <definedName name="IQ_PROVISION_CHARGE_OFFS" hidden="1">"c1083"</definedName>
    <definedName name="IQ_PTBV" hidden="1">"c1084"</definedName>
    <definedName name="IQ_PTBV_AVG" hidden="1">"c1085"</definedName>
    <definedName name="IQ_PUT_DATE_SCHEDULE" hidden="1">"c2483"</definedName>
    <definedName name="IQ_PUT_NOTIFICATION" hidden="1">"c2485"</definedName>
    <definedName name="IQ_PUT_PRICE_SCHEDULE" hidden="1">"c2484"</definedName>
    <definedName name="IQ_QUICK_RATIO" hidden="1">"c1086"</definedName>
    <definedName name="IQ_RATE_COMP_GROWTH_DOMESTIC" hidden="1">"c1087"</definedName>
    <definedName name="IQ_RATE_COMP_GROWTH_FOREIGN" hidden="1">"c1088"</definedName>
    <definedName name="IQ_RAW_INV" hidden="1">"c1089"</definedName>
    <definedName name="IQ_RC" hidden="1">"c2497"</definedName>
    <definedName name="IQ_RC_PCT" hidden="1">"c2498"</definedName>
    <definedName name="IQ_RD_EXP" hidden="1">"c1090"</definedName>
    <definedName name="IQ_RD_EXP_FN" hidden="1">"c1091"</definedName>
    <definedName name="IQ_RE" hidden="1">"c1092"</definedName>
    <definedName name="IQ_REAL_ESTATE" hidden="1">"c1093"</definedName>
    <definedName name="IQ_REAL_ESTATE_ASSETS" hidden="1">"c1094"</definedName>
    <definedName name="IQ_REDEEM_PREF_STOCK" hidden="1">"c1417"</definedName>
    <definedName name="IQ_REG_ASSETS" hidden="1">"c1095"</definedName>
    <definedName name="IQ_REINSUR_PAY" hidden="1">"c1096"</definedName>
    <definedName name="IQ_REINSUR_PAY_CF" hidden="1">"c1097"</definedName>
    <definedName name="IQ_REINSUR_RECOVER" hidden="1">"c1098"</definedName>
    <definedName name="IQ_REINSUR_RECOVER_CF" hidden="1">"c1099"</definedName>
    <definedName name="IQ_REINSURANCE" hidden="1">"c1100"</definedName>
    <definedName name="IQ_RENTAL_REV" hidden="1">"c1101"</definedName>
    <definedName name="IQ_RESEARCH_DEV" hidden="1">"c1419"</definedName>
    <definedName name="IQ_RESIDENTIAL_LOANS" hidden="1">"c1102"</definedName>
    <definedName name="IQ_RESTATEMENT_BS" hidden="1">"c1643"</definedName>
    <definedName name="IQ_RESTATEMENT_CF" hidden="1">"c1644"</definedName>
    <definedName name="IQ_RESTATEMENT_IS" hidden="1">"c1642"</definedName>
    <definedName name="IQ_RESTRICTED_CASH" hidden="1">"c1103"</definedName>
    <definedName name="IQ_RESTRUCTURE" hidden="1">"c1104"</definedName>
    <definedName name="IQ_RESTRUCTURE_BNK" hidden="1">"c1105"</definedName>
    <definedName name="IQ_RESTRUCTURE_BR" hidden="1">"c1106"</definedName>
    <definedName name="IQ_RESTRUCTURE_CF" hidden="1">"c1107"</definedName>
    <definedName name="IQ_RESTRUCTURE_FIN" hidden="1">"c1108"</definedName>
    <definedName name="IQ_RESTRUCTURE_INS" hidden="1">"c1109"</definedName>
    <definedName name="IQ_RESTRUCTURE_REIT" hidden="1">"c1110"</definedName>
    <definedName name="IQ_RESTRUCTURE_UTI" hidden="1">"c1111"</definedName>
    <definedName name="IQ_RESTRUCTURED_LOANS" hidden="1">"c1112"</definedName>
    <definedName name="IQ_RETAIL_ACQUIRED_FRANCHISE_STORES" hidden="1">"c2903"</definedName>
    <definedName name="IQ_RETAIL_ACQUIRED_OWNED_STORES" hidden="1">"c2895"</definedName>
    <definedName name="IQ_RETAIL_ACQUIRED_STORES" hidden="1">"c2887"</definedName>
    <definedName name="IQ_RETAIL_AVG_STORE_SIZE_GROSS" hidden="1">"c2066"</definedName>
    <definedName name="IQ_RETAIL_AVG_STORE_SIZE_NET" hidden="1">"c2067"</definedName>
    <definedName name="IQ_RETAIL_AVG_WK_SALES" hidden="1">"c2891"</definedName>
    <definedName name="IQ_RETAIL_AVG_WK_SALES_FRANCHISE" hidden="1">"c2899"</definedName>
    <definedName name="IQ_RETAIL_AVG_WK_SALES_OWNED" hidden="1">"c2907"</definedName>
    <definedName name="IQ_RETAIL_CLOSED_FRANCHISE_STORES" hidden="1">"c2896"</definedName>
    <definedName name="IQ_RETAIL_CLOSED_OWNED_STORES" hidden="1">"c2904"</definedName>
    <definedName name="IQ_RETAIL_CLOSED_STORES" hidden="1">"c2063"</definedName>
    <definedName name="IQ_RETAIL_FRANCHISE_STORES_BEG" hidden="1">"c2893"</definedName>
    <definedName name="IQ_RETAIL_OPENED_FRANCHISE_STORES" hidden="1">"c2894"</definedName>
    <definedName name="IQ_RETAIL_OPENED_OWNED_STORES" hidden="1">"c2902"</definedName>
    <definedName name="IQ_RETAIL_OPENED_STORES" hidden="1">"c2062"</definedName>
    <definedName name="IQ_RETAIL_OWNED_STORES_BEG" hidden="1">"c2901"</definedName>
    <definedName name="IQ_RETAIL_SALES_SQFT_ALL_GROSS" hidden="1">"c2138"</definedName>
    <definedName name="IQ_RETAIL_SALES_SQFT_ALL_NET" hidden="1">"c2139"</definedName>
    <definedName name="IQ_RETAIL_SALES_SQFT_COMPARABLE_GROSS" hidden="1">"c2136"</definedName>
    <definedName name="IQ_RETAIL_SALES_SQFT_COMPARABLE_NET" hidden="1">"c2137"</definedName>
    <definedName name="IQ_RETAIL_SALES_SQFT_OWNED_GROSS" hidden="1">"c2134"</definedName>
    <definedName name="IQ_RETAIL_SALES_SQFT_OWNED_NET" hidden="1">"c2135"</definedName>
    <definedName name="IQ_RETAIL_SOLD_FRANCHISE_STORES" hidden="1">"c2897"</definedName>
    <definedName name="IQ_RETAIL_SOLD_OWNED_STORES" hidden="1">"c2905"</definedName>
    <definedName name="IQ_RETAIL_SOLD_STORES" hidden="1">"c2889"</definedName>
    <definedName name="IQ_RETAIL_SQ_FOOTAGE" hidden="1">"c2064"</definedName>
    <definedName name="IQ_RETAIL_STORE_SELLING_AREA" hidden="1">"c2065"</definedName>
    <definedName name="IQ_RETAIL_STORES_BEG" hidden="1">"c2885"</definedName>
    <definedName name="IQ_RETAIL_TOTAL_FRANCHISE_STORES" hidden="1">"c2898"</definedName>
    <definedName name="IQ_RETAIL_TOTAL_OWNED_STORES" hidden="1">"c2906"</definedName>
    <definedName name="IQ_RETAIL_TOTAL_STORES" hidden="1">"c2061"</definedName>
    <definedName name="IQ_RETAINED_EARN" hidden="1">"c1420"</definedName>
    <definedName name="IQ_RETURN_ASSETS" hidden="1">"c1113"</definedName>
    <definedName name="IQ_RETURN_ASSETS_BANK" hidden="1">"c1114"</definedName>
    <definedName name="IQ_RETURN_ASSETS_BROK" hidden="1">"c1115"</definedName>
    <definedName name="IQ_RETURN_ASSETS_FS" hidden="1">"c1116"</definedName>
    <definedName name="IQ_RETURN_CAPITAL" hidden="1">"c1117"</definedName>
    <definedName name="IQ_RETURN_EQUITY" hidden="1">"c1118"</definedName>
    <definedName name="IQ_RETURN_EQUITY_BANK" hidden="1">"c1119"</definedName>
    <definedName name="IQ_RETURN_EQUITY_BROK" hidden="1">"c1120"</definedName>
    <definedName name="IQ_RETURN_EQUITY_FS" hidden="1">"c1121"</definedName>
    <definedName name="IQ_RETURN_INVESTMENT" hidden="1">"c1421"</definedName>
    <definedName name="IQ_REV" hidden="1">"c1122"</definedName>
    <definedName name="IQ_REV_BEFORE_LL" hidden="1">"c1123"</definedName>
    <definedName name="IQ_REV_UTI" hidden="1">"c1125"</definedName>
    <definedName name="IQ_REVENUE" hidden="1">"c1422"</definedName>
    <definedName name="IQ_REVISION_DATE_" hidden="1">39316.7402314815</definedName>
    <definedName name="IQ_RISK_ADJ_BANK_ASSETS" hidden="1">"c2670"</definedName>
    <definedName name="IQ_SALARY" hidden="1">"c1130"</definedName>
    <definedName name="IQ_SALE_INTAN_CF" hidden="1">"c1131"</definedName>
    <definedName name="IQ_SALE_INTAN_CF_BNK" hidden="1">"c1132"</definedName>
    <definedName name="IQ_SALE_INTAN_CF_BR" hidden="1">"c1133"</definedName>
    <definedName name="IQ_SALE_INTAN_CF_FIN" hidden="1">"c1134"</definedName>
    <definedName name="IQ_SALE_INTAN_CF_INS" hidden="1">"c1135"</definedName>
    <definedName name="IQ_SALE_INTAN_CF_REIT" hidden="1">"c1627"</definedName>
    <definedName name="IQ_SALE_INTAN_CF_UTI" hidden="1">"c1136"</definedName>
    <definedName name="IQ_SALE_PPE_CF" hidden="1">"c1137"</definedName>
    <definedName name="IQ_SALE_PPE_CF_BNK" hidden="1">"c1138"</definedName>
    <definedName name="IQ_SALE_PPE_CF_BR" hidden="1">"c1139"</definedName>
    <definedName name="IQ_SALE_PPE_CF_FIN" hidden="1">"c1140"</definedName>
    <definedName name="IQ_SALE_PPE_CF_INS" hidden="1">"c1141"</definedName>
    <definedName name="IQ_SALE_PPE_CF_UTI" hidden="1">"c1142"</definedName>
    <definedName name="IQ_SALE_RE_ASSETS" hidden="1">"c1629"</definedName>
    <definedName name="IQ_SALE_REAL_ESTATE_CF" hidden="1">"c1143"</definedName>
    <definedName name="IQ_SALE_REAL_ESTATE_CF_BNK" hidden="1">"c1144"</definedName>
    <definedName name="IQ_SALE_REAL_ESTATE_CF_BR" hidden="1">"c1145"</definedName>
    <definedName name="IQ_SALE_REAL_ESTATE_CF_FIN" hidden="1">"c1146"</definedName>
    <definedName name="IQ_SALE_REAL_ESTATE_CF_INS" hidden="1">"c1147"</definedName>
    <definedName name="IQ_SALE_REAL_ESTATE_CF_UTI" hidden="1">"c1148"</definedName>
    <definedName name="IQ_SALES_MARKETING" hidden="1">"c2240"</definedName>
    <definedName name="IQ_SAME_STORE" hidden="1">"c1149"</definedName>
    <definedName name="IQ_SAME_STORE_FRANCHISE" hidden="1">"c2900"</definedName>
    <definedName name="IQ_SAME_STORE_OWNED" hidden="1">"c2908"</definedName>
    <definedName name="IQ_SAME_STORE_TOTAL" hidden="1">"c2892"</definedName>
    <definedName name="IQ_SAVING_DEP" hidden="1">"c1150"</definedName>
    <definedName name="IQ_SECUR_RECEIV" hidden="1">"c1151"</definedName>
    <definedName name="IQ_SECURED_DEBT" hidden="1">"c2546"</definedName>
    <definedName name="IQ_SECURED_DEBT_PCT" hidden="1">"c2547"</definedName>
    <definedName name="IQ_SECURITY_BORROW" hidden="1">"c1152"</definedName>
    <definedName name="IQ_SECURITY_LEVEL" hidden="1">"c2159"</definedName>
    <definedName name="IQ_SECURITY_NOTES" hidden="1">"c2202"</definedName>
    <definedName name="IQ_SECURITY_OWN" hidden="1">"c1153"</definedName>
    <definedName name="IQ_SECURITY_RESELL" hidden="1">"c1154"</definedName>
    <definedName name="IQ_SECURITY_TYPE" hidden="1">"c2158"</definedName>
    <definedName name="IQ_SEPARATE_ACCT_ASSETS" hidden="1">"c1155"</definedName>
    <definedName name="IQ_SEPARATE_ACCT_LIAB" hidden="1">"c1156"</definedName>
    <definedName name="IQ_SERV_CHARGE_DEPOSITS" hidden="1">"c1157"</definedName>
    <definedName name="IQ_SGA" hidden="1">"c1158"</definedName>
    <definedName name="IQ_SGA_BNK" hidden="1">"c1159"</definedName>
    <definedName name="IQ_SGA_INS" hidden="1">"c1160"</definedName>
    <definedName name="IQ_SGA_MARGIN" hidden="1">"c1898"</definedName>
    <definedName name="IQ_SGA_REIT" hidden="1">"c1161"</definedName>
    <definedName name="IQ_SGA_SUPPL" hidden="1">"c1162"</definedName>
    <definedName name="IQ_SGA_UTI" hidden="1">"c1163"</definedName>
    <definedName name="IQ_SHAREOUTSTANDING" hidden="1">"c1347"</definedName>
    <definedName name="IQ_SHARESOUTSTANDING" hidden="1">"c1164"</definedName>
    <definedName name="IQ_SHORT_INTEREST" hidden="1">"c1165"</definedName>
    <definedName name="IQ_SHORT_INTEREST_OVER_FLOAT" hidden="1">"c1577"</definedName>
    <definedName name="IQ_SHORT_INTEREST_PERCENT" hidden="1">"c1576"</definedName>
    <definedName name="IQ_SHORT_TERM_INVEST" hidden="1">"c1425"</definedName>
    <definedName name="IQ_SMALL_INT_BEAR_CD" hidden="1">"c1166"</definedName>
    <definedName name="IQ_SOFTWARE" hidden="1">"c1167"</definedName>
    <definedName name="IQ_SOURCE" hidden="1">"c1168"</definedName>
    <definedName name="IQ_SPECIAL_DIV_CF" hidden="1">"c1169"</definedName>
    <definedName name="IQ_SPECIAL_DIV_CF_BNK" hidden="1">"c1170"</definedName>
    <definedName name="IQ_SPECIAL_DIV_CF_BR" hidden="1">"c1171"</definedName>
    <definedName name="IQ_SPECIAL_DIV_CF_FIN" hidden="1">"c1172"</definedName>
    <definedName name="IQ_SPECIAL_DIV_CF_INS" hidden="1">"c1173"</definedName>
    <definedName name="IQ_SPECIAL_DIV_CF_REIT" hidden="1">"c1174"</definedName>
    <definedName name="IQ_SPECIAL_DIV_CF_UTI" hidden="1">"c1175"</definedName>
    <definedName name="IQ_SPECIAL_DIV_SHARE" hidden="1">"c3007"</definedName>
    <definedName name="IQ_SR_BONDS_NOTES" hidden="1">"c2501"</definedName>
    <definedName name="IQ_SR_BONDS_NOTES_PCT" hidden="1">"c2502"</definedName>
    <definedName name="IQ_SR_DEBT" hidden="1">"c2526"</definedName>
    <definedName name="IQ_SR_DEBT_EBITDA" hidden="1">"c2552"</definedName>
    <definedName name="IQ_SR_DEBT_EBITDA_CAPEX" hidden="1">"c2553"</definedName>
    <definedName name="IQ_SR_DEBT_PCT" hidden="1">"c2527"</definedName>
    <definedName name="IQ_SR_SUB_DEBT" hidden="1">"c2530"</definedName>
    <definedName name="IQ_SR_SUB_DEBT_EBITDA" hidden="1">"c2556"</definedName>
    <definedName name="IQ_SR_SUB_DEBT_EBITDA_CAPEX" hidden="1">"c2557"</definedName>
    <definedName name="IQ_SR_SUB_DEBT_PCT" hidden="1">"c2531"</definedName>
    <definedName name="IQ_ST_DEBT" hidden="1">"c1176"</definedName>
    <definedName name="IQ_ST_DEBT_BNK" hidden="1">"c1177"</definedName>
    <definedName name="IQ_ST_DEBT_BR" hidden="1">"c1178"</definedName>
    <definedName name="IQ_ST_DEBT_FIN" hidden="1">"c1179"</definedName>
    <definedName name="IQ_ST_DEBT_INS" hidden="1">"c1180"</definedName>
    <definedName name="IQ_ST_DEBT_ISSUED" hidden="1">"c1181"</definedName>
    <definedName name="IQ_ST_DEBT_ISSUED_BNK" hidden="1">"c1182"</definedName>
    <definedName name="IQ_ST_DEBT_ISSUED_BR" hidden="1">"c1183"</definedName>
    <definedName name="IQ_ST_DEBT_ISSUED_FIN" hidden="1">"c1184"</definedName>
    <definedName name="IQ_ST_DEBT_ISSUED_INS" hidden="1">"c1185"</definedName>
    <definedName name="IQ_ST_DEBT_ISSUED_REIT" hidden="1">"c1186"</definedName>
    <definedName name="IQ_ST_DEBT_ISSUED_UTI" hidden="1">"c1187"</definedName>
    <definedName name="IQ_ST_DEBT_PCT" hidden="1">"c2539"</definedName>
    <definedName name="IQ_ST_DEBT_REIT" hidden="1">"c1188"</definedName>
    <definedName name="IQ_ST_DEBT_REPAID" hidden="1">"c1189"</definedName>
    <definedName name="IQ_ST_DEBT_REPAID_BNK" hidden="1">"c1190"</definedName>
    <definedName name="IQ_ST_DEBT_REPAID_BR" hidden="1">"c1191"</definedName>
    <definedName name="IQ_ST_DEBT_REPAID_FIN" hidden="1">"c1192"</definedName>
    <definedName name="IQ_ST_DEBT_REPAID_INS" hidden="1">"c1193"</definedName>
    <definedName name="IQ_ST_DEBT_REPAID_REIT" hidden="1">"c1194"</definedName>
    <definedName name="IQ_ST_DEBT_REPAID_UTI" hidden="1">"c1195"</definedName>
    <definedName name="IQ_ST_DEBT_UTI" hidden="1">"c1196"</definedName>
    <definedName name="IQ_ST_INVEST" hidden="1">"c1197"</definedName>
    <definedName name="IQ_ST_INVEST_UTI" hidden="1">"c1198"</definedName>
    <definedName name="IQ_ST_NOTE_RECEIV" hidden="1">"c1199"</definedName>
    <definedName name="IQ_STATE" hidden="1">"c1200"</definedName>
    <definedName name="IQ_STATUTORY_SURPLUS" hidden="1">"c1201"</definedName>
    <definedName name="IQ_STOCK_BASED" hidden="1">"c1202"</definedName>
    <definedName name="IQ_STOCK_BASED_AT" hidden="1">"c2999"</definedName>
    <definedName name="IQ_STOCK_BASED_CF" hidden="1">"c1203"</definedName>
    <definedName name="IQ_STOCK_BASED_COGS" hidden="1">"c2990"</definedName>
    <definedName name="IQ_STOCK_BASED_GA" hidden="1">"c2993"</definedName>
    <definedName name="IQ_STOCK_BASED_OTHER" hidden="1">"c2995"</definedName>
    <definedName name="IQ_STOCK_BASED_RD" hidden="1">"c2991"</definedName>
    <definedName name="IQ_STOCK_BASED_SGA" hidden="1">"c2994"</definedName>
    <definedName name="IQ_STOCK_BASED_SM" hidden="1">"c2992"</definedName>
    <definedName name="IQ_STOCK_BASED_TOTAL" hidden="1">"c3040"</definedName>
    <definedName name="IQ_STRIKE_PRICE_ISSUED" hidden="1">"c1645"</definedName>
    <definedName name="IQ_STRIKE_PRICE_OS" hidden="1">"c1646"</definedName>
    <definedName name="IQ_STW" hidden="1">"c2166"</definedName>
    <definedName name="IQ_SUB_BONDS_NOTES" hidden="1">"c2503"</definedName>
    <definedName name="IQ_SUB_BONDS_NOTES_PCT" hidden="1">"c2504"</definedName>
    <definedName name="IQ_SUB_DEBT" hidden="1">"c2532"</definedName>
    <definedName name="IQ_SUB_DEBT_EBITDA" hidden="1">"c2558"</definedName>
    <definedName name="IQ_SUB_DEBT_EBITDA_CAPEX" hidden="1">"c2559"</definedName>
    <definedName name="IQ_SUB_DEBT_PCT" hidden="1">"c2533"</definedName>
    <definedName name="IQ_SUB_LEASE_AFTER_FIVE" hidden="1">"c1207"</definedName>
    <definedName name="IQ_SUB_LEASE_INC_CY" hidden="1">"c1208"</definedName>
    <definedName name="IQ_SUB_LEASE_INC_CY1" hidden="1">"c1209"</definedName>
    <definedName name="IQ_SUB_LEASE_INC_CY2" hidden="1">"c1210"</definedName>
    <definedName name="IQ_SUB_LEASE_INC_CY3" hidden="1">"c1211"</definedName>
    <definedName name="IQ_SUB_LEASE_INC_CY4" hidden="1">"c1212"</definedName>
    <definedName name="IQ_SUB_LEASE_NEXT_FIVE" hidden="1">"c1213"</definedName>
    <definedName name="IQ_SVA" hidden="1">"c1214"</definedName>
    <definedName name="IQ_TAX_BENEFIT_OPTIONS" hidden="1">"c1215"</definedName>
    <definedName name="IQ_TAX_EQUIV_NET_INT_INC" hidden="1">"c1216"</definedName>
    <definedName name="IQ_TBV" hidden="1">"c1906"</definedName>
    <definedName name="IQ_TBV_10YR_ANN_GROWTH" hidden="1">"c1936"</definedName>
    <definedName name="IQ_TBV_1YR_ANN_GROWTH" hidden="1">"c1931"</definedName>
    <definedName name="IQ_TBV_2YR_ANN_GROWTH" hidden="1">"c1932"</definedName>
    <definedName name="IQ_TBV_3YR_ANN_GROWTH" hidden="1">"c1933"</definedName>
    <definedName name="IQ_TBV_5YR_ANN_GROWTH" hidden="1">"c1934"</definedName>
    <definedName name="IQ_TBV_7YR_ANN_GROWTH" hidden="1">"c1935"</definedName>
    <definedName name="IQ_TBV_SHARE" hidden="1">"c1217"</definedName>
    <definedName name="IQ_TEMPLATE" hidden="1">"c1521"</definedName>
    <definedName name="IQ_TENANT" hidden="1">"c1218"</definedName>
    <definedName name="IQ_TERM_LOANS" hidden="1">"c2499"</definedName>
    <definedName name="IQ_TERM_LOANS_PCT" hidden="1">"c2500"</definedName>
    <definedName name="IQ_TEV" hidden="1">"c1219"</definedName>
    <definedName name="IQ_TEV_EBIT" hidden="1">"c1220"</definedName>
    <definedName name="IQ_TEV_EBIT_AVG" hidden="1">"c1221"</definedName>
    <definedName name="IQ_TEV_EBITDA" hidden="1">"c1222"</definedName>
    <definedName name="IQ_TEV_EBITDA_AVG" hidden="1">"c1223"</definedName>
    <definedName name="IQ_TEV_EMPLOYEE_AVG" hidden="1">"c1225"</definedName>
    <definedName name="IQ_TEV_TOTAL_REV" hidden="1">"c1226"</definedName>
    <definedName name="IQ_TEV_TOTAL_REV_AVG" hidden="1">"c1227"</definedName>
    <definedName name="IQ_TEV_UFCF" hidden="1">"c2208"</definedName>
    <definedName name="IQ_TIER_ONE_CAPITAL" hidden="1">"c2667"</definedName>
    <definedName name="IQ_TIER_ONE_RATIO" hidden="1">"c1229"</definedName>
    <definedName name="IQ_TIER_TWO_CAPITAL" hidden="1">"c2669"</definedName>
    <definedName name="IQ_TIME_DEP" hidden="1">"c1230"</definedName>
    <definedName name="IQ_TODAY" hidden="1">0</definedName>
    <definedName name="IQ_TOT_ADJ_INC" hidden="1">"c1616"</definedName>
    <definedName name="IQ_TOTAL_AR_BR" hidden="1">"c1231"</definedName>
    <definedName name="IQ_TOTAL_AR_REIT" hidden="1">"c1232"</definedName>
    <definedName name="IQ_TOTAL_AR_UTI" hidden="1">"c1233"</definedName>
    <definedName name="IQ_TOTAL_ASSETS" hidden="1">"c1234"</definedName>
    <definedName name="IQ_TOTAL_ASSETS_10YR_ANN_GROWTH" hidden="1">"c1235"</definedName>
    <definedName name="IQ_TOTAL_ASSETS_1YR_ANN_GROWTH" hidden="1">"c1236"</definedName>
    <definedName name="IQ_TOTAL_ASSETS_2YR_ANN_GROWTH" hidden="1">"c1237"</definedName>
    <definedName name="IQ_TOTAL_ASSETS_3YR_ANN_GROWTH" hidden="1">"c1238"</definedName>
    <definedName name="IQ_TOTAL_ASSETS_5YR_ANN_GROWTH" hidden="1">"c1239"</definedName>
    <definedName name="IQ_TOTAL_ASSETS_7YR_ANN_GROWTH" hidden="1">"c1240"</definedName>
    <definedName name="IQ_TOTAL_AVG_CE_TOTAL_AVG_ASSETS" hidden="1">"c1241"</definedName>
    <definedName name="IQ_TOTAL_AVG_EQUITY_TOTAL_AVG_ASSETS" hidden="1">"c1242"</definedName>
    <definedName name="IQ_TOTAL_BANK_CAPITAL" hidden="1">"c2668"</definedName>
    <definedName name="IQ_TOTAL_CA" hidden="1">"c1243"</definedName>
    <definedName name="IQ_TOTAL_CAP" hidden="1">"c1507"</definedName>
    <definedName name="IQ_TOTAL_CAPITAL_RATIO" hidden="1">"c1244"</definedName>
    <definedName name="IQ_TOTAL_CASH_DIVID" hidden="1">"c1455"</definedName>
    <definedName name="IQ_TOTAL_CASH_FINAN" hidden="1">"c1352"</definedName>
    <definedName name="IQ_TOTAL_CASH_INVEST" hidden="1">"c1353"</definedName>
    <definedName name="IQ_TOTAL_CASH_OPER" hidden="1">"c1354"</definedName>
    <definedName name="IQ_TOTAL_CHURN" hidden="1">"c2122"</definedName>
    <definedName name="IQ_TOTAL_CL" hidden="1">"c1245"</definedName>
    <definedName name="IQ_TOTAL_COMMON" hidden="1">"c1411"</definedName>
    <definedName name="IQ_TOTAL_COMMON_EQUITY" hidden="1">"c1246"</definedName>
    <definedName name="IQ_TOTAL_CURRENT_ASSETS" hidden="1">"c1430"</definedName>
    <definedName name="IQ_TOTAL_CURRENT_LIAB" hidden="1">"c1431"</definedName>
    <definedName name="IQ_TOTAL_DEBT" hidden="1">"c1247"</definedName>
    <definedName name="IQ_TOTAL_DEBT_CAPITAL" hidden="1">"c1248"</definedName>
    <definedName name="IQ_TOTAL_DEBT_EBITDA" hidden="1">"c1249"</definedName>
    <definedName name="IQ_TOTAL_DEBT_EBITDA_CAPEX" hidden="1">"c2948"</definedName>
    <definedName name="IQ_TOTAL_DEBT_EQUITY" hidden="1">"c1250"</definedName>
    <definedName name="IQ_TOTAL_DEBT_EXCL_FIN" hidden="1">"c2937"</definedName>
    <definedName name="IQ_TOTAL_DEBT_ISSUED" hidden="1">"c1251"</definedName>
    <definedName name="IQ_TOTAL_DEBT_ISSUED_BNK" hidden="1">"c1252"</definedName>
    <definedName name="IQ_TOTAL_DEBT_ISSUED_BR" hidden="1">"c1253"</definedName>
    <definedName name="IQ_TOTAL_DEBT_ISSUED_FIN" hidden="1">"c1254"</definedName>
    <definedName name="IQ_TOTAL_DEBT_ISSUED_REIT" hidden="1">"c1255"</definedName>
    <definedName name="IQ_TOTAL_DEBT_ISSUED_UTI" hidden="1">"c1256"</definedName>
    <definedName name="IQ_TOTAL_DEBT_ISSUES_INS" hidden="1">"c1257"</definedName>
    <definedName name="IQ_TOTAL_DEBT_OVER_EBITDA" hidden="1">"c1433"</definedName>
    <definedName name="IQ_TOTAL_DEBT_OVER_TOTAL_BV" hidden="1">"c1434"</definedName>
    <definedName name="IQ_TOTAL_DEBT_OVER_TOTAL_CAP" hidden="1">"c1432"</definedName>
    <definedName name="IQ_TOTAL_DEBT_REPAID" hidden="1">"c1258"</definedName>
    <definedName name="IQ_TOTAL_DEBT_REPAID_BNK" hidden="1">"c1259"</definedName>
    <definedName name="IQ_TOTAL_DEBT_REPAID_BR" hidden="1">"c1260"</definedName>
    <definedName name="IQ_TOTAL_DEBT_REPAID_FIN" hidden="1">"c1261"</definedName>
    <definedName name="IQ_TOTAL_DEBT_REPAID_INS" hidden="1">"c1262"</definedName>
    <definedName name="IQ_TOTAL_DEBT_REPAID_REIT" hidden="1">"c1263"</definedName>
    <definedName name="IQ_TOTAL_DEBT_REPAID_UTI" hidden="1">"c1264"</definedName>
    <definedName name="IQ_TOTAL_DEPOSITS" hidden="1">"c1265"</definedName>
    <definedName name="IQ_TOTAL_DIV_PAID_CF" hidden="1">"c1266"</definedName>
    <definedName name="IQ_TOTAL_EMPLOYEE" hidden="1">"c2141"</definedName>
    <definedName name="IQ_TOTAL_EMPLOYEES" hidden="1">"c1522"</definedName>
    <definedName name="IQ_TOTAL_EQUITY" hidden="1">"c1267"</definedName>
    <definedName name="IQ_TOTAL_EQUITY_10YR_ANN_GROWTH" hidden="1">"c1268"</definedName>
    <definedName name="IQ_TOTAL_EQUITY_1YR_ANN_GROWTH" hidden="1">"c1269"</definedName>
    <definedName name="IQ_TOTAL_EQUITY_2YR_ANN_GROWTH" hidden="1">"c1270"</definedName>
    <definedName name="IQ_TOTAL_EQUITY_3YR_ANN_GROWTH" hidden="1">"c1271"</definedName>
    <definedName name="IQ_TOTAL_EQUITY_5YR_ANN_GROWTH" hidden="1">"c1272"</definedName>
    <definedName name="IQ_TOTAL_EQUITY_7YR_ANN_GROWTH" hidden="1">"c1273"</definedName>
    <definedName name="IQ_TOTAL_EQUITY_ALLOWANCE_TOTAL_LOANS" hidden="1">"c1274"</definedName>
    <definedName name="IQ_TOTAL_INTEREST_EXP" hidden="1">"c1382"</definedName>
    <definedName name="IQ_TOTAL_INVENTORY" hidden="1">"c1385"</definedName>
    <definedName name="IQ_TOTAL_INVEST" hidden="1">"c1275"</definedName>
    <definedName name="IQ_TOTAL_LIAB" hidden="1">"c1276"</definedName>
    <definedName name="IQ_TOTAL_LIAB_BNK" hidden="1">"c1277"</definedName>
    <definedName name="IQ_TOTAL_LIAB_BR" hidden="1">"c1278"</definedName>
    <definedName name="IQ_TOTAL_LIAB_EQUITY" hidden="1">"c1279"</definedName>
    <definedName name="IQ_TOTAL_LIAB_FIN" hidden="1">"c1280"</definedName>
    <definedName name="IQ_TOTAL_LIAB_INS" hidden="1">"c1281"</definedName>
    <definedName name="IQ_TOTAL_LIAB_REIT" hidden="1">"c1282"</definedName>
    <definedName name="IQ_TOTAL_LIAB_SHAREHOLD" hidden="1">"c1435"</definedName>
    <definedName name="IQ_TOTAL_LIAB_TOTAL_ASSETS" hidden="1">"c1283"</definedName>
    <definedName name="IQ_TOTAL_LONG_DEBT" hidden="1">"c1617"</definedName>
    <definedName name="IQ_TOTAL_NON_REC" hidden="1">"c1444"</definedName>
    <definedName name="IQ_TOTAL_OPER_EXP_BR" hidden="1">"c1284"</definedName>
    <definedName name="IQ_TOTAL_OPER_EXP_FIN" hidden="1">"c1285"</definedName>
    <definedName name="IQ_TOTAL_OPER_EXP_INS" hidden="1">"c1286"</definedName>
    <definedName name="IQ_TOTAL_OPER_EXP_REIT" hidden="1">"c1287"</definedName>
    <definedName name="IQ_TOTAL_OPER_EXP_UTI" hidden="1">"c1288"</definedName>
    <definedName name="IQ_TOTAL_OPER_EXPEN" hidden="1">"c1445"</definedName>
    <definedName name="IQ_TOTAL_OPTIONS_BEG_OS" hidden="1">"c2693"</definedName>
    <definedName name="IQ_TOTAL_OPTIONS_CANCELLED" hidden="1">"c2696"</definedName>
    <definedName name="IQ_TOTAL_OPTIONS_END_OS" hidden="1">"c2697"</definedName>
    <definedName name="IQ_TOTAL_OPTIONS_EXERCISED" hidden="1">"c2695"</definedName>
    <definedName name="IQ_TOTAL_OPTIONS_GRANTED" hidden="1">"c2694"</definedName>
    <definedName name="IQ_TOTAL_OTHER_OPER" hidden="1">"c1289"</definedName>
    <definedName name="IQ_TOTAL_OUTSTANDING_BS_DATE" hidden="1">"c1022"</definedName>
    <definedName name="IQ_TOTAL_OUTSTANDING_FILING_DATE" hidden="1">"c2107"</definedName>
    <definedName name="IQ_TOTAL_PENSION_ASSETS" hidden="1">"c1290"</definedName>
    <definedName name="IQ_TOTAL_PENSION_ASSETS_DOMESTIC" hidden="1">"c2658"</definedName>
    <definedName name="IQ_TOTAL_PENSION_ASSETS_FOREIGN" hidden="1">"c2666"</definedName>
    <definedName name="IQ_TOTAL_PENSION_EXP" hidden="1">"c1291"</definedName>
    <definedName name="IQ_TOTAL_PRINCIPAL" hidden="1">"c2509"</definedName>
    <definedName name="IQ_TOTAL_PRINCIPAL_PCT" hidden="1">"c2510"</definedName>
    <definedName name="IQ_TOTAL_PROVED_RESERVES_NGL" hidden="1">"c2924"</definedName>
    <definedName name="IQ_TOTAL_PROVED_RESERVES_OIL" hidden="1">"c2040"</definedName>
    <definedName name="IQ_TOTAL_RECEIV" hidden="1">"c1293"</definedName>
    <definedName name="IQ_TOTAL_REV" hidden="1">"c1294"</definedName>
    <definedName name="IQ_TOTAL_REV_10YR_ANN_GROWTH" hidden="1">"c1295"</definedName>
    <definedName name="IQ_TOTAL_REV_1YR_ANN_GROWTH" hidden="1">"c1296"</definedName>
    <definedName name="IQ_TOTAL_REV_2YR_ANN_GROWTH" hidden="1">"c1297"</definedName>
    <definedName name="IQ_TOTAL_REV_3YR_ANN_GROWTH" hidden="1">"c1298"</definedName>
    <definedName name="IQ_TOTAL_REV_5YR_ANN_GROWTH" hidden="1">"c1299"</definedName>
    <definedName name="IQ_TOTAL_REV_7YR_ANN_GROWTH" hidden="1">"c1300"</definedName>
    <definedName name="IQ_TOTAL_REV_AS_REPORTED" hidden="1">"c1301"</definedName>
    <definedName name="IQ_TOTAL_REV_BNK" hidden="1">"c1302"</definedName>
    <definedName name="IQ_TOTAL_REV_BR" hidden="1">"c1303"</definedName>
    <definedName name="IQ_TOTAL_REV_EMPLOYEE" hidden="1">"c1304"</definedName>
    <definedName name="IQ_TOTAL_REV_FIN" hidden="1">"c1305"</definedName>
    <definedName name="IQ_TOTAL_REV_INS" hidden="1">"c1306"</definedName>
    <definedName name="IQ_TOTAL_REV_REIT" hidden="1">"c1307"</definedName>
    <definedName name="IQ_TOTAL_REV_SHARE" hidden="1">"c1912"</definedName>
    <definedName name="IQ_TOTAL_REV_UTI" hidden="1">"c1308"</definedName>
    <definedName name="IQ_TOTAL_REVENUE" hidden="1">"c1436"</definedName>
    <definedName name="IQ_TOTAL_SPECIAL" hidden="1">"c1618"</definedName>
    <definedName name="IQ_TOTAL_ST_BORROW" hidden="1">"c1424"</definedName>
    <definedName name="IQ_TOTAL_SUB_DEBT" hidden="1">"c2528"</definedName>
    <definedName name="IQ_TOTAL_SUB_DEBT_EBITDA" hidden="1">"c2554"</definedName>
    <definedName name="IQ_TOTAL_SUB_DEBT_EBITDA_CAPEX" hidden="1">"c2555"</definedName>
    <definedName name="IQ_TOTAL_SUB_DEBT_PCT" hidden="1">"c2529"</definedName>
    <definedName name="IQ_TOTAL_SUBS" hidden="1">"c2119"</definedName>
    <definedName name="IQ_TOTAL_UNUSUAL" hidden="1">"c1508"</definedName>
    <definedName name="IQ_TOTAL_WARRANTS_BEG_OS" hidden="1">"c2719"</definedName>
    <definedName name="IQ_TOTAL_WARRANTS_CANCELLED" hidden="1">"c2722"</definedName>
    <definedName name="IQ_TOTAL_WARRANTS_END_OS" hidden="1">"c2723"</definedName>
    <definedName name="IQ_TOTAL_WARRANTS_EXERCISED" hidden="1">"c2721"</definedName>
    <definedName name="IQ_TOTAL_WARRANTS_ISSUED" hidden="1">"c2720"</definedName>
    <definedName name="IQ_TR_ACCT_METHOD" hidden="1">"c2363"</definedName>
    <definedName name="IQ_TR_ACQ_52_WK_HI_PCT" hidden="1">"c2348"</definedName>
    <definedName name="IQ_TR_ACQ_52_WK_LOW_PCT" hidden="1">"c2347"</definedName>
    <definedName name="IQ_TR_ACQ_CASH_ST_INVEST" hidden="1">"c2372"</definedName>
    <definedName name="IQ_TR_ACQ_CLOSEPRICE_1D" hidden="1">"c3027"</definedName>
    <definedName name="IQ_TR_ACQ_DILUT_EPS_EXCL" hidden="1">"c3028"</definedName>
    <definedName name="IQ_TR_ACQ_EARNING_CO" hidden="1">"c2379"</definedName>
    <definedName name="IQ_TR_ACQ_EBIT" hidden="1">"c2380"</definedName>
    <definedName name="IQ_TR_ACQ_EBITDA" hidden="1">"c2381"</definedName>
    <definedName name="IQ_TR_ACQ_FILING_CURRENCY" hidden="1">"c3033"</definedName>
    <definedName name="IQ_TR_ACQ_MCAP_1DAY" hidden="1">"c2345"</definedName>
    <definedName name="IQ_TR_ACQ_MIN_INT" hidden="1">"c2374"</definedName>
    <definedName name="IQ_TR_ACQ_NET_DEBT" hidden="1">"c2373"</definedName>
    <definedName name="IQ_TR_ACQ_NI" hidden="1">"c2378"</definedName>
    <definedName name="IQ_TR_ACQ_PRICEDATE_1D" hidden="1">"c2346"</definedName>
    <definedName name="IQ_TR_ACQ_RETURN" hidden="1">"c2349"</definedName>
    <definedName name="IQ_TR_ACQ_STOCKYEARHIGH_1D" hidden="1">"c2343"</definedName>
    <definedName name="IQ_TR_ACQ_STOCKYEARLOW_1D" hidden="1">"c2344"</definedName>
    <definedName name="IQ_TR_ACQ_TOTAL_ASSETS" hidden="1">"c2371"</definedName>
    <definedName name="IQ_TR_ACQ_TOTAL_COMMON_EQ" hidden="1">"c2377"</definedName>
    <definedName name="IQ_TR_ACQ_TOTAL_DEBT" hidden="1">"c2376"</definedName>
    <definedName name="IQ_TR_ACQ_TOTAL_PREF" hidden="1">"c2375"</definedName>
    <definedName name="IQ_TR_ACQ_TOTAL_REV" hidden="1">"c2382"</definedName>
    <definedName name="IQ_TR_ADJ_SIZE" hidden="1">"c3024"</definedName>
    <definedName name="IQ_TR_ANN_DATE" hidden="1">"c2395"</definedName>
    <definedName name="IQ_TR_ANN_DATE_BL" hidden="1">"c2394"</definedName>
    <definedName name="IQ_TR_BID_DATE" hidden="1">"c2357"</definedName>
    <definedName name="IQ_TR_BLUESKY_FEES" hidden="1">"c2277"</definedName>
    <definedName name="IQ_TR_BUY_ACC_ADVISORS" hidden="1">"c3048"</definedName>
    <definedName name="IQ_TR_BUY_FIN_ADVISORS" hidden="1">"c3045"</definedName>
    <definedName name="IQ_TR_BUY_LEG_ADVISORS" hidden="1">"c2387"</definedName>
    <definedName name="IQ_TR_BUYER_ID" hidden="1">"c2404"</definedName>
    <definedName name="IQ_TR_BUYERNAME" hidden="1">"c2401"</definedName>
    <definedName name="IQ_TR_CANCELLED_DATE" hidden="1">"c2284"</definedName>
    <definedName name="IQ_TR_CASH_CONSID_PCT" hidden="1">"c2296"</definedName>
    <definedName name="IQ_TR_CASH_ST_INVEST" hidden="1">"c3025"</definedName>
    <definedName name="IQ_TR_CHANGE_CONTROL" hidden="1">"c2365"</definedName>
    <definedName name="IQ_TR_CLOSED_DATE" hidden="1">"c2283"</definedName>
    <definedName name="IQ_TR_CO_NET_PROCEEDS" hidden="1">"c2268"</definedName>
    <definedName name="IQ_TR_CO_NET_PROCEEDS_PCT" hidden="1">"c2270"</definedName>
    <definedName name="IQ_TR_COMMENTS" hidden="1">"c2383"</definedName>
    <definedName name="IQ_TR_CURRENCY" hidden="1">"c3016"</definedName>
    <definedName name="IQ_TR_DEAL_ATTITUDE" hidden="1">"c2364"</definedName>
    <definedName name="IQ_TR_DEAL_CONDITIONS" hidden="1">"c2367"</definedName>
    <definedName name="IQ_TR_DEAL_RESOLUTION" hidden="1">"c2391"</definedName>
    <definedName name="IQ_TR_DEAL_RESPONSES" hidden="1">"c2366"</definedName>
    <definedName name="IQ_TR_DEBT_CONSID_PCT" hidden="1">"c2299"</definedName>
    <definedName name="IQ_TR_DEF_AGRMT_DATE" hidden="1">"c2285"</definedName>
    <definedName name="IQ_TR_DISCLOSED_FEES_EXP" hidden="1">"c2288"</definedName>
    <definedName name="IQ_TR_EARNOUTS" hidden="1">"c3023"</definedName>
    <definedName name="IQ_TR_EXPIRED_DATE" hidden="1">"c2412"</definedName>
    <definedName name="IQ_TR_GROSS_OFFERING_AMT" hidden="1">"c2262"</definedName>
    <definedName name="IQ_TR_HYBRID_CONSID_PCT" hidden="1">"c2300"</definedName>
    <definedName name="IQ_TR_IMPLIED_EQ" hidden="1">"c3018"</definedName>
    <definedName name="IQ_TR_IMPLIED_EQ_BV" hidden="1">"c3019"</definedName>
    <definedName name="IQ_TR_IMPLIED_EQ_NI_LTM" hidden="1">"c3020"</definedName>
    <definedName name="IQ_TR_IMPLIED_EV" hidden="1">"c2301"</definedName>
    <definedName name="IQ_TR_IMPLIED_EV_BV" hidden="1">"c2306"</definedName>
    <definedName name="IQ_TR_IMPLIED_EV_EBIT" hidden="1">"c2302"</definedName>
    <definedName name="IQ_TR_IMPLIED_EV_EBITDA" hidden="1">"c2303"</definedName>
    <definedName name="IQ_TR_IMPLIED_EV_NI_LTM" hidden="1">"c2307"</definedName>
    <definedName name="IQ_TR_IMPLIED_EV_REV" hidden="1">"c2304"</definedName>
    <definedName name="IQ_TR_LOI_DATE" hidden="1">"c2282"</definedName>
    <definedName name="IQ_TR_MAJ_MIN_STAKE" hidden="1">"c2389"</definedName>
    <definedName name="IQ_TR_NEGOTIATED_BUYBACK_PRICE" hidden="1">"c2414"</definedName>
    <definedName name="IQ_TR_NET_ASSUM_LIABILITIES" hidden="1">"c2308"</definedName>
    <definedName name="IQ_TR_NET_PROCEEDS" hidden="1">"c2267"</definedName>
    <definedName name="IQ_TR_OFFER_DATE" hidden="1">"c2265"</definedName>
    <definedName name="IQ_TR_OFFER_DATE_MA" hidden="1">"c3035"</definedName>
    <definedName name="IQ_TR_OFFER_PER_SHARE" hidden="1">"c3017"</definedName>
    <definedName name="IQ_TR_OPTIONS_CONSID_PCT" hidden="1">"c2311"</definedName>
    <definedName name="IQ_TR_OTHER_CONSID" hidden="1">"c3022"</definedName>
    <definedName name="IQ_TR_PCT_SOUGHT" hidden="1">"c2309"</definedName>
    <definedName name="IQ_TR_PFEATURES" hidden="1">"c2384"</definedName>
    <definedName name="IQ_TR_PIPE_CONV_PRICE_SHARE" hidden="1">"c2292"</definedName>
    <definedName name="IQ_TR_PIPE_CPN_PCT" hidden="1">"c2291"</definedName>
    <definedName name="IQ_TR_PIPE_NUMBER_SHARES" hidden="1">"c2293"</definedName>
    <definedName name="IQ_TR_PIPE_PPS" hidden="1">"c2290"</definedName>
    <definedName name="IQ_TR_POSTMONEY_VAL" hidden="1">"c2286"</definedName>
    <definedName name="IQ_TR_PREDEAL_SITUATION" hidden="1">"c2390"</definedName>
    <definedName name="IQ_TR_PREF_CONSID_PCT" hidden="1">"c2310"</definedName>
    <definedName name="IQ_TR_PREMONEY_VAL" hidden="1">"c2287"</definedName>
    <definedName name="IQ_TR_PRINTING_FEES" hidden="1">"c2276"</definedName>
    <definedName name="IQ_TR_PT_MONETARY_VALUES" hidden="1">"c2415"</definedName>
    <definedName name="IQ_TR_PT_NUMBER_SHARES" hidden="1">"c2417"</definedName>
    <definedName name="IQ_TR_PT_PCT_SHARES" hidden="1">"c2416"</definedName>
    <definedName name="IQ_TR_RATING_FEES" hidden="1">"c2275"</definedName>
    <definedName name="IQ_TR_REG_EFFECT_DATE" hidden="1">"c2264"</definedName>
    <definedName name="IQ_TR_REG_FILED_DATE" hidden="1">"c2263"</definedName>
    <definedName name="IQ_TR_RENEWAL_BUYBACK" hidden="1">"c2413"</definedName>
    <definedName name="IQ_TR_ROUND_NUMBER" hidden="1">"c2295"</definedName>
    <definedName name="IQ_TR_SEC_FEES" hidden="1">"c2274"</definedName>
    <definedName name="IQ_TR_SECURITY_TYPE_REG" hidden="1">"c2279"</definedName>
    <definedName name="IQ_TR_SELL_ACC_ADVISORS" hidden="1">"c3049"</definedName>
    <definedName name="IQ_TR_SELL_FIN_ADVISORS" hidden="1">"c3046"</definedName>
    <definedName name="IQ_TR_SELL_LEG_ADVISORS" hidden="1">"c2388"</definedName>
    <definedName name="IQ_TR_SELLER_ID" hidden="1">"c2406"</definedName>
    <definedName name="IQ_TR_SELLERNAME" hidden="1">"c2402"</definedName>
    <definedName name="IQ_TR_SFEATURES" hidden="1">"c2385"</definedName>
    <definedName name="IQ_TR_SH_NET_PROCEEDS" hidden="1">"c2269"</definedName>
    <definedName name="IQ_TR_SH_NET_PROCEEDS_PCT" hidden="1">"c2271"</definedName>
    <definedName name="IQ_TR_SPECIAL_COMMITTEE" hidden="1">"c2362"</definedName>
    <definedName name="IQ_TR_STATUS" hidden="1">"c2399"</definedName>
    <definedName name="IQ_TR_STOCK_CONSID_PCT" hidden="1">"c2312"</definedName>
    <definedName name="IQ_TR_SUSPENDED_DATE" hidden="1">"c2407"</definedName>
    <definedName name="IQ_TR_TARGET_52WKHI_PCT" hidden="1">"c2351"</definedName>
    <definedName name="IQ_TR_TARGET_52WKLOW_PCT" hidden="1">"c2350"</definedName>
    <definedName name="IQ_TR_TARGET_ACC_ADVISORS" hidden="1">"c3047"</definedName>
    <definedName name="IQ_TR_TARGET_CASH_ST_INVEST" hidden="1">"c2327"</definedName>
    <definedName name="IQ_TR_TARGET_CLOSEPRICE_1D" hidden="1">"c2352"</definedName>
    <definedName name="IQ_TR_TARGET_CLOSEPRICE_1M" hidden="1">"c2354"</definedName>
    <definedName name="IQ_TR_TARGET_CLOSEPRICE_1W" hidden="1">"c2353"</definedName>
    <definedName name="IQ_TR_TARGET_DILUT_EPS_EXCL" hidden="1">"c2324"</definedName>
    <definedName name="IQ_TR_TARGET_EARNING_CO" hidden="1">"c2332"</definedName>
    <definedName name="IQ_TR_TARGET_EBIT" hidden="1">"c2333"</definedName>
    <definedName name="IQ_TR_TARGET_EBITDA" hidden="1">"c2334"</definedName>
    <definedName name="IQ_TR_TARGET_FILING_CURRENCY" hidden="1">"c3034"</definedName>
    <definedName name="IQ_TR_TARGET_FIN_ADVISORS" hidden="1">"c3044"</definedName>
    <definedName name="IQ_TR_TARGET_ID" hidden="1">"c2405"</definedName>
    <definedName name="IQ_TR_TARGET_LEG_ADVISORS" hidden="1">"c2386"</definedName>
    <definedName name="IQ_TR_TARGET_MARKETCAP" hidden="1">"c2342"</definedName>
    <definedName name="IQ_TR_TARGET_MIN_INT" hidden="1">"c2328"</definedName>
    <definedName name="IQ_TR_TARGET_NET_DEBT" hidden="1">"c2326"</definedName>
    <definedName name="IQ_TR_TARGET_NI" hidden="1">"c2331"</definedName>
    <definedName name="IQ_TR_TARGET_PRICEDATE_1D" hidden="1">"c2341"</definedName>
    <definedName name="IQ_TR_TARGET_RETURN" hidden="1">"c2355"</definedName>
    <definedName name="IQ_TR_TARGET_SEC_DETAIL" hidden="1">"c3021"</definedName>
    <definedName name="IQ_TR_TARGET_SEC_TI_ID" hidden="1">"c2368"</definedName>
    <definedName name="IQ_TR_TARGET_SEC_TYPE" hidden="1">"c2369"</definedName>
    <definedName name="IQ_TR_TARGET_SPD" hidden="1">"c2313"</definedName>
    <definedName name="IQ_TR_TARGET_SPD_PCT" hidden="1">"c2314"</definedName>
    <definedName name="IQ_TR_TARGET_STOCKPREMIUM_1D" hidden="1">"c2336"</definedName>
    <definedName name="IQ_TR_TARGET_STOCKPREMIUM_1M" hidden="1">"c2337"</definedName>
    <definedName name="IQ_TR_TARGET_STOCKPREMIUM_1W" hidden="1">"c2338"</definedName>
    <definedName name="IQ_TR_TARGET_STOCKYEARHIGH_1D" hidden="1">"c2339"</definedName>
    <definedName name="IQ_TR_TARGET_STOCKYEARLOW_1D" hidden="1">"c2340"</definedName>
    <definedName name="IQ_TR_TARGET_TOTAL_ASSETS" hidden="1">"c2325"</definedName>
    <definedName name="IQ_TR_TARGET_TOTAL_COMMON_EQ" hidden="1">"c2421"</definedName>
    <definedName name="IQ_TR_TARGET_TOTAL_DEBT" hidden="1">"c2330"</definedName>
    <definedName name="IQ_TR_TARGET_TOTAL_PREF" hidden="1">"c2329"</definedName>
    <definedName name="IQ_TR_TARGET_TOTAL_REV" hidden="1">"c2335"</definedName>
    <definedName name="IQ_TR_TARGETNAME" hidden="1">"c2403"</definedName>
    <definedName name="IQ_TR_TERM_FEE" hidden="1">"c2298"</definedName>
    <definedName name="IQ_TR_TERM_FEE_PCT" hidden="1">"c2297"</definedName>
    <definedName name="IQ_TR_TODATE" hidden="1">"c3036"</definedName>
    <definedName name="IQ_TR_TODATE_MONETARY_VALUE" hidden="1">"c2418"</definedName>
    <definedName name="IQ_TR_TODATE_NUMBER_SHARES" hidden="1">"c2420"</definedName>
    <definedName name="IQ_TR_TODATE_PCT_SHARES" hidden="1">"c2419"</definedName>
    <definedName name="IQ_TR_TOTAL_ACCT_FEES" hidden="1">"c2273"</definedName>
    <definedName name="IQ_TR_TOTAL_CASH" hidden="1">"c2315"</definedName>
    <definedName name="IQ_TR_TOTAL_CONSID_SH" hidden="1">"c2316"</definedName>
    <definedName name="IQ_TR_TOTAL_DEBT" hidden="1">"c2317"</definedName>
    <definedName name="IQ_TR_TOTAL_GROSS_TV" hidden="1">"c2318"</definedName>
    <definedName name="IQ_TR_TOTAL_HYBRID" hidden="1">"c2319"</definedName>
    <definedName name="IQ_TR_TOTAL_LEGAL_FEES" hidden="1">"c2272"</definedName>
    <definedName name="IQ_TR_TOTAL_NET_TV" hidden="1">"c2320"</definedName>
    <definedName name="IQ_TR_TOTAL_NEWMONEY" hidden="1">"c2289"</definedName>
    <definedName name="IQ_TR_TOTAL_OPTIONS" hidden="1">"c2322"</definedName>
    <definedName name="IQ_TR_TOTAL_OPTIONS_BUYER" hidden="1">"c3026"</definedName>
    <definedName name="IQ_TR_TOTAL_PREFERRED" hidden="1">"c2321"</definedName>
    <definedName name="IQ_TR_TOTAL_REG_AMT" hidden="1">"c2261"</definedName>
    <definedName name="IQ_TR_TOTAL_STOCK" hidden="1">"c2323"</definedName>
    <definedName name="IQ_TR_TOTAL_TAKEDOWNS" hidden="1">"c2278"</definedName>
    <definedName name="IQ_TR_TOTAL_UW_COMP" hidden="1">"c2280"</definedName>
    <definedName name="IQ_TR_TOTALVALUE" hidden="1">"c2400"</definedName>
    <definedName name="IQ_TR_TRANSACTION_TYPE" hidden="1">"c2398"</definedName>
    <definedName name="IQ_TR_WITHDRAWN_DTE" hidden="1">"c2266"</definedName>
    <definedName name="IQ_TRADE_AR" hidden="1">"c1345"</definedName>
    <definedName name="IQ_TRADE_PRINCIPAL" hidden="1">"c1309"</definedName>
    <definedName name="IQ_TRADING_ASSETS" hidden="1">"c1310"</definedName>
    <definedName name="IQ_TRADING_CURRENCY" hidden="1">"c2212"</definedName>
    <definedName name="IQ_TREASURY" hidden="1">"c1311"</definedName>
    <definedName name="IQ_TREASURY_OTHER_EQUITY" hidden="1">"c1312"</definedName>
    <definedName name="IQ_TREASURY_OTHER_EQUITY_BNK" hidden="1">"c1313"</definedName>
    <definedName name="IQ_TREASURY_OTHER_EQUITY_BR" hidden="1">"c1314"</definedName>
    <definedName name="IQ_TREASURY_OTHER_EQUITY_FIN" hidden="1">"c1315"</definedName>
    <definedName name="IQ_TREASURY_OTHER_EQUITY_INS" hidden="1">"c1316"</definedName>
    <definedName name="IQ_TREASURY_OTHER_EQUITY_REIT" hidden="1">"c1317"</definedName>
    <definedName name="IQ_TREASURY_OTHER_EQUITY_UTI" hidden="1">"c1318"</definedName>
    <definedName name="IQ_TREASURY_STOCK" hidden="1">"c1438"</definedName>
    <definedName name="IQ_TRUST_INC" hidden="1">"c1319"</definedName>
    <definedName name="IQ_TRUST_PREF" hidden="1">"c1320"</definedName>
    <definedName name="IQ_TRUST_PREFERRED" hidden="1">"c3029"</definedName>
    <definedName name="IQ_TRUST_PREFERRED_PCT" hidden="1">"c3030"</definedName>
    <definedName name="IQ_UFCF_10YR_ANN_GROWTH" hidden="1">"c1948"</definedName>
    <definedName name="IQ_UFCF_1YR_ANN_GROWTH" hidden="1">"c1943"</definedName>
    <definedName name="IQ_UFCF_2YR_ANN_GROWTH" hidden="1">"c1944"</definedName>
    <definedName name="IQ_UFCF_3YR_ANN_GROWTH" hidden="1">"c1945"</definedName>
    <definedName name="IQ_UFCF_5YR_ANN_GROWTH" hidden="1">"c1946"</definedName>
    <definedName name="IQ_UFCF_7YR_ANN_GROWTH" hidden="1">"c1947"</definedName>
    <definedName name="IQ_UFCF_MARGIN" hidden="1">"c1962"</definedName>
    <definedName name="IQ_ULT_PARENT" hidden="1">"c3037"</definedName>
    <definedName name="IQ_ULT_PARENT_CIQID" hidden="1">"c3039"</definedName>
    <definedName name="IQ_ULT_PARENT_TICKER" hidden="1">"c3038"</definedName>
    <definedName name="IQ_UNAMORT_DISC" hidden="1">"c2513"</definedName>
    <definedName name="IQ_UNAMORT_DISC_PCT" hidden="1">"c2514"</definedName>
    <definedName name="IQ_UNAMORT_PREMIUM" hidden="1">"c2511"</definedName>
    <definedName name="IQ_UNAMORT_PREMIUM_PCT" hidden="1">"c2512"</definedName>
    <definedName name="IQ_UNDRAWN_CP" hidden="1">"c2518"</definedName>
    <definedName name="IQ_UNDRAWN_CREDIT" hidden="1">"c3032"</definedName>
    <definedName name="IQ_UNDRAWN_RC" hidden="1">"c2517"</definedName>
    <definedName name="IQ_UNDRAWN_TL" hidden="1">"c2519"</definedName>
    <definedName name="IQ_UNEARN_PREMIUM" hidden="1">"c1321"</definedName>
    <definedName name="IQ_UNEARN_REV_CURRENT" hidden="1">"c1322"</definedName>
    <definedName name="IQ_UNEARN_REV_CURRENT_BNK" hidden="1">"c1323"</definedName>
    <definedName name="IQ_UNEARN_REV_CURRENT_BR" hidden="1">"c1324"</definedName>
    <definedName name="IQ_UNEARN_REV_CURRENT_FIN" hidden="1">"c1325"</definedName>
    <definedName name="IQ_UNEARN_REV_CURRENT_INS" hidden="1">"c1326"</definedName>
    <definedName name="IQ_UNEARN_REV_CURRENT_REIT" hidden="1">"c1327"</definedName>
    <definedName name="IQ_UNEARN_REV_CURRENT_UTI" hidden="1">"c1328"</definedName>
    <definedName name="IQ_UNEARN_REV_LT" hidden="1">"c1329"</definedName>
    <definedName name="IQ_UNLEVERED_FCF" hidden="1">"c1908"</definedName>
    <definedName name="IQ_UNPAID_CLAIMS" hidden="1">"c1330"</definedName>
    <definedName name="IQ_UNREALIZED_GAIN" hidden="1">"c1619"</definedName>
    <definedName name="IQ_UNSECURED_DEBT" hidden="1">"c2548"</definedName>
    <definedName name="IQ_UNSECURED_DEBT_PCT" hidden="1">"c2549"</definedName>
    <definedName name="IQ_UNUSUAL_EXP" hidden="1">"c1456"</definedName>
    <definedName name="IQ_US_GAAP" hidden="1">"c1331"</definedName>
    <definedName name="IQ_US_GAAP_BASIC_EPS_EXCL" hidden="1">"c2984"</definedName>
    <definedName name="IQ_US_GAAP_BASIC_EPS_INCL" hidden="1">"c2982"</definedName>
    <definedName name="IQ_US_GAAP_BASIC_WEIGHT" hidden="1">"c2980"</definedName>
    <definedName name="IQ_US_GAAP_CA_ADJ" hidden="1">"c2925"</definedName>
    <definedName name="IQ_US_GAAP_CASH_FINAN" hidden="1">"c2945"</definedName>
    <definedName name="IQ_US_GAAP_CASH_FINAN_ADJ" hidden="1">"c2941"</definedName>
    <definedName name="IQ_US_GAAP_CASH_INVEST" hidden="1">"c2944"</definedName>
    <definedName name="IQ_US_GAAP_CASH_INVEST_ADJ" hidden="1">"c2940"</definedName>
    <definedName name="IQ_US_GAAP_CASH_OPER" hidden="1">"c2943"</definedName>
    <definedName name="IQ_US_GAAP_CASH_OPER_ADJ" hidden="1">"c2939"</definedName>
    <definedName name="IQ_US_GAAP_CL_ADJ" hidden="1">"c2927"</definedName>
    <definedName name="IQ_US_GAAP_DILUT_EPS_EXCL" hidden="1">"c2985"</definedName>
    <definedName name="IQ_US_GAAP_DILUT_EPS_INCL" hidden="1">"c2983"</definedName>
    <definedName name="IQ_US_GAAP_DILUT_NI" hidden="1">"c2979"</definedName>
    <definedName name="IQ_US_GAAP_DILUT_WEIGHT" hidden="1">"c2981"</definedName>
    <definedName name="IQ_US_GAAP_DO_ADJ" hidden="1">"c2959"</definedName>
    <definedName name="IQ_US_GAAP_EXTRA_ACC_ITEMS_ADJ" hidden="1">"c2958"</definedName>
    <definedName name="IQ_US_GAAP_INC_TAX_ADJ" hidden="1">"c2961"</definedName>
    <definedName name="IQ_US_GAAP_INTEREST_EXP_ADJ" hidden="1">"c2957"</definedName>
    <definedName name="IQ_US_GAAP_LIAB_LT_ADJ" hidden="1">"c2928"</definedName>
    <definedName name="IQ_US_GAAP_LIAB_TOTAL_LIAB" hidden="1">"c2933"</definedName>
    <definedName name="IQ_US_GAAP_MINORITY_INTEREST_IS_ADJ" hidden="1">"c2960"</definedName>
    <definedName name="IQ_US_GAAP_NCA_ADJ" hidden="1">"c2926"</definedName>
    <definedName name="IQ_US_GAAP_NET_CHANGE" hidden="1">"c2946"</definedName>
    <definedName name="IQ_US_GAAP_NET_CHANGE_ADJ" hidden="1">"c2942"</definedName>
    <definedName name="IQ_US_GAAP_NI" hidden="1">"c2976"</definedName>
    <definedName name="IQ_US_GAAP_NI_ADJ" hidden="1">"c2963"</definedName>
    <definedName name="IQ_US_GAAP_NI_AVAIL_INCL" hidden="1">"c2978"</definedName>
    <definedName name="IQ_US_GAAP_OTHER_ADJ_ADJ" hidden="1">"c2962"</definedName>
    <definedName name="IQ_US_GAAP_OTHER_NON_OPER_ADJ" hidden="1">"c2955"</definedName>
    <definedName name="IQ_US_GAAP_OTHER_OPER_ADJ" hidden="1">"c2954"</definedName>
    <definedName name="IQ_US_GAAP_RD_ADJ" hidden="1">"c2953"</definedName>
    <definedName name="IQ_US_GAAP_SGA_ADJ" hidden="1">"c2952"</definedName>
    <definedName name="IQ_US_GAAP_TOTAL_ASSETS" hidden="1">"c2931"</definedName>
    <definedName name="IQ_US_GAAP_TOTAL_EQUITY" hidden="1">"c2934"</definedName>
    <definedName name="IQ_US_GAAP_TOTAL_EQUITY_ADJ" hidden="1">"c2929"</definedName>
    <definedName name="IQ_US_GAAP_TOTAL_REV_ADJ" hidden="1">"c2950"</definedName>
    <definedName name="IQ_US_GAAP_TOTAL_UNUSUAL_ADJ" hidden="1">"c2956"</definedName>
    <definedName name="IQ_UTIL_PPE_NET" hidden="1">"c1620"</definedName>
    <definedName name="IQ_UTIL_REV" hidden="1">"c2091"</definedName>
    <definedName name="IQ_UV_PENSION_LIAB" hidden="1">"c1332"</definedName>
    <definedName name="IQ_VALUE_TRADED_LAST_3MTH" hidden="1">"c1530"</definedName>
    <definedName name="IQ_VALUE_TRADED_LAST_6MTH" hidden="1">"c1531"</definedName>
    <definedName name="IQ_VALUE_TRADED_LAST_MTH" hidden="1">"c1529"</definedName>
    <definedName name="IQ_VALUE_TRADED_LAST_WK" hidden="1">"c1528"</definedName>
    <definedName name="IQ_VALUE_TRADED_LAST_YR" hidden="1">"c1532"</definedName>
    <definedName name="IQ_VOL_LAST_3MTH" hidden="1">"c1525"</definedName>
    <definedName name="IQ_VOL_LAST_6MTH" hidden="1">"c1526"</definedName>
    <definedName name="IQ_VOL_LAST_MTH" hidden="1">"c1524"</definedName>
    <definedName name="IQ_VOL_LAST_WK" hidden="1">"c1523"</definedName>
    <definedName name="IQ_VOL_LAST_YR" hidden="1">"c1527"</definedName>
    <definedName name="IQ_VOLUME" hidden="1">"c1333"</definedName>
    <definedName name="IQ_WARRANTS_BEG_OS" hidden="1">"c2698"</definedName>
    <definedName name="IQ_WARRANTS_CANCELLED" hidden="1">"c2701"</definedName>
    <definedName name="IQ_WARRANTS_END_OS" hidden="1">"c2702"</definedName>
    <definedName name="IQ_WARRANTS_EXERCISED" hidden="1">"c2700"</definedName>
    <definedName name="IQ_WARRANTS_ISSUED" hidden="1">"c2699"</definedName>
    <definedName name="IQ_WARRANTS_STRIKE_PRICE_ISSUED" hidden="1">"c2704"</definedName>
    <definedName name="IQ_WARRANTS_STRIKE_PRICE_OS" hidden="1">"c2703"</definedName>
    <definedName name="IQ_WEIGHTED_AVG_PRICE" hidden="1">"c1334"</definedName>
    <definedName name="IQ_WIP_INV" hidden="1">"c1335"</definedName>
    <definedName name="IQ_WORKMEN_WRITTEN" hidden="1">"c1336"</definedName>
    <definedName name="IQ_XDIV_DATE" hidden="1">"c2203"</definedName>
    <definedName name="IQ_YEARHIGH" hidden="1">"c1337"</definedName>
    <definedName name="IQ_YEARHIGH_DATE" hidden="1">"c2250"</definedName>
    <definedName name="IQ_YEARLOW" hidden="1">"c1338"</definedName>
    <definedName name="IQ_YEARLOW_DATE" hidden="1">"c2251"</definedName>
    <definedName name="IQ_YTD" hidden="1">3000</definedName>
    <definedName name="IQ_YTW" hidden="1">"c2163"</definedName>
    <definedName name="IQ_YTW_DATE" hidden="1">"c2164"</definedName>
    <definedName name="IQ_YTW_DATE_TYPE" hidden="1">"c2165"</definedName>
    <definedName name="IQ_Z_SCORE" hidden="1">"c1339"</definedName>
    <definedName name="IRRUnleveredPreVATMatrix" localSheetId="0">'[18]Results MX'!$G$17:$G$66</definedName>
    <definedName name="IRRUnleveredPreVATMatrix">'[19]Results MX'!$G$17:$G$66</definedName>
    <definedName name="Ladenfläche" localSheetId="0">Disclaimer!Ladenfläche</definedName>
    <definedName name="Ladenfläche">[0]!Ladenfläche</definedName>
    <definedName name="Ladenflächefrei" localSheetId="0">Disclaimer!Ladenflächefrei</definedName>
    <definedName name="Ladenflächefrei">[0]!Ladenflächefrei</definedName>
    <definedName name="Lagerfläche" localSheetId="0">Disclaimer!Lagerfläche</definedName>
    <definedName name="Lagerfläche">[0]!Lagerfläche</definedName>
    <definedName name="Lagerflächefrei" localSheetId="0">Disclaimer!Lagerflächefrei</definedName>
    <definedName name="Lagerflächefrei">[0]!Lagerflächefrei</definedName>
    <definedName name="lamp" localSheetId="0" hidden="1">{#N/A,#N/A,TRUE,"Main Issues";#N/A,#N/A,TRUE,"Income statement ($)"}</definedName>
    <definedName name="lamp" hidden="1">{#N/A,#N/A,TRUE,"Main Issues";#N/A,#N/A,TRUE,"Income statement ($)"}</definedName>
    <definedName name="limcount" hidden="1">1</definedName>
    <definedName name="LocazioniPWC" localSheetId="0" hidden="1">{#N/A,#N/A,TRUE,"Proposal";#N/A,#N/A,TRUE,"Assumptions";#N/A,#N/A,TRUE,"Net Income";#N/A,#N/A,TRUE,"Balsheet";#N/A,#N/A,TRUE,"Capex";#N/A,#N/A,TRUE,"Volumes";#N/A,#N/A,TRUE,"Revenues";#N/A,#N/A,TRUE,"Var.Costs";#N/A,#N/A,TRUE,"Personnel";#N/A,#N/A,TRUE,"Other costs";#N/A,#N/A,TRUE,"MKTG and G&amp;A"}</definedName>
    <definedName name="LocazioniPWC" hidden="1">{#N/A,#N/A,TRUE,"Proposal";#N/A,#N/A,TRUE,"Assumptions";#N/A,#N/A,TRUE,"Net Income";#N/A,#N/A,TRUE,"Balsheet";#N/A,#N/A,TRUE,"Capex";#N/A,#N/A,TRUE,"Volumes";#N/A,#N/A,TRUE,"Revenues";#N/A,#N/A,TRUE,"Var.Costs";#N/A,#N/A,TRUE,"Personnel";#N/A,#N/A,TRUE,"Other costs";#N/A,#N/A,TRUE,"MKTG and G&amp;A"}</definedName>
    <definedName name="m" localSheetId="0" hidden="1">{#N/A,#N/A,TRUE,"Total Market";#N/A,#N/A,TRUE,"Pricing Table";#N/A,#N/A,TRUE,"Residential Minutes";#N/A,#N/A,TRUE,"Small Bus Minutes";#N/A,#N/A,TRUE,"Medium Bus Minures";#N/A,#N/A,TRUE,"Corporate Min penetration";#N/A,#N/A,TRUE,"Line Penetration";#N/A,#N/A,TRUE,"Direct Line Penetration";#N/A,#N/A,TRUE,"Indirect Lines";#N/A,#N/A,TRUE,"Penetration% by Customer";#N/A,#N/A,TRUE,"Penetration% by Product";#N/A,#N/A,TRUE,"Minutes-Revenue by Product";#N/A,#N/A,TRUE,"Product Minute penetration";#N/A,#N/A,TRUE,"Customer Minutes Penetration"}</definedName>
    <definedName name="m" hidden="1">{#N/A,#N/A,TRUE,"Total Market";#N/A,#N/A,TRUE,"Pricing Table";#N/A,#N/A,TRUE,"Residential Minutes";#N/A,#N/A,TRUE,"Small Bus Minutes";#N/A,#N/A,TRUE,"Medium Bus Minures";#N/A,#N/A,TRUE,"Corporate Min penetration";#N/A,#N/A,TRUE,"Line Penetration";#N/A,#N/A,TRUE,"Direct Line Penetration";#N/A,#N/A,TRUE,"Indirect Lines";#N/A,#N/A,TRUE,"Penetration% by Customer";#N/A,#N/A,TRUE,"Penetration% by Product";#N/A,#N/A,TRUE,"Minutes-Revenue by Product";#N/A,#N/A,TRUE,"Product Minute penetration";#N/A,#N/A,TRUE,"Customer Minutes Penetration"}</definedName>
    <definedName name="Macro18" localSheetId="39">'8.42'!Macro18</definedName>
    <definedName name="Macro18" localSheetId="40">'8.43'!Macro18</definedName>
    <definedName name="Macro18" localSheetId="41">'8.44'!Macro18</definedName>
    <definedName name="Macro18">[0]!Macro18</definedName>
    <definedName name="Macro21" localSheetId="39">'8.42'!Macro21</definedName>
    <definedName name="Macro21" localSheetId="40">'8.43'!Macro21</definedName>
    <definedName name="Macro21" localSheetId="41">'8.44'!Macro21</definedName>
    <definedName name="Macro21">[0]!Macro21</definedName>
    <definedName name="Macro4" localSheetId="39">'8.42'!Macro4</definedName>
    <definedName name="Macro4" localSheetId="40">'8.43'!Macro4</definedName>
    <definedName name="Macro4" localSheetId="41">'8.44'!Macro4</definedName>
    <definedName name="Macro4">[0]!Macro4</definedName>
    <definedName name="Macro69" localSheetId="39">'8.42'!Macro69</definedName>
    <definedName name="Macro69" localSheetId="40">'8.43'!Macro69</definedName>
    <definedName name="Macro69" localSheetId="41">'8.44'!Macro69</definedName>
    <definedName name="Macro69">[0]!Macro69</definedName>
    <definedName name="Macro70" localSheetId="39">'8.42'!Macro70</definedName>
    <definedName name="Macro70" localSheetId="40">'8.43'!Macro70</definedName>
    <definedName name="Macro70" localSheetId="41">'8.44'!Macro70</definedName>
    <definedName name="Macro70">[0]!Macro70</definedName>
    <definedName name="Macro9" localSheetId="39">'8.42'!Macro9</definedName>
    <definedName name="Macro9" localSheetId="40">'8.43'!Macro9</definedName>
    <definedName name="Macro9" localSheetId="41">'8.44'!Macro9</definedName>
    <definedName name="Macro9">[0]!Macro9</definedName>
    <definedName name="MarketRentMatrix" localSheetId="0">'[18]Rent MX'!$G$149:$CL$198</definedName>
    <definedName name="MarketRentMatrix">'[19]Rent MX'!$G$149:$CL$198</definedName>
    <definedName name="MarktmieteBüro" localSheetId="0">Disclaimer!MarktmieteBüro</definedName>
    <definedName name="MarktmieteBüro">[0]!MarktmieteBüro</definedName>
    <definedName name="MarktmieteLaden" localSheetId="0">Disclaimer!MarktmieteLaden</definedName>
    <definedName name="MarktmieteLaden">[0]!MarktmieteLaden</definedName>
    <definedName name="MarktmieteLager" localSheetId="0">Disclaimer!MarktmieteLager</definedName>
    <definedName name="MarktmieteLager">[0]!MarktmieteLager</definedName>
    <definedName name="MarktmieteService" localSheetId="0">Disclaimer!MarktmieteService</definedName>
    <definedName name="MarktmieteService">[0]!MarktmieteService</definedName>
    <definedName name="MarktmieteWohnen" localSheetId="0">Disclaimer!MarktmieteWohnen</definedName>
    <definedName name="MarktmieteWohnen">[0]!MarktmieteWohnen</definedName>
    <definedName name="MerrillPrintIt" localSheetId="75" hidden="1">[29]!MerrillPrintIt</definedName>
    <definedName name="MerrillPrintIt" localSheetId="30" hidden="1">[29]!MerrillPrintIt</definedName>
    <definedName name="MerrillPrintIt" localSheetId="22" hidden="1">[29]!MerrillPrintIt</definedName>
    <definedName name="MerrillPrintIt" localSheetId="23" hidden="1">[29]!MerrillPrintIt</definedName>
    <definedName name="MerrillPrintIt" localSheetId="24" hidden="1">[29]!MerrillPrintIt</definedName>
    <definedName name="MerrillPrintIt" localSheetId="25" hidden="1">[29]!MerrillPrintIt</definedName>
    <definedName name="MerrillPrintIt" localSheetId="26" hidden="1">[29]!MerrillPrintIt</definedName>
    <definedName name="MerrillPrintIt" localSheetId="27" hidden="1">[29]!MerrillPrintIt</definedName>
    <definedName name="MerrillPrintIt" localSheetId="28" hidden="1">[29]!MerrillPrintIt</definedName>
    <definedName name="MerrillPrintIt" localSheetId="29" hidden="1">[29]!MerrillPrintIt</definedName>
    <definedName name="MerrillPrintIt" localSheetId="43" hidden="1">[29]!MerrillPrintIt</definedName>
    <definedName name="MerrillPrintIt" localSheetId="44" hidden="1">[29]!MerrillPrintIt</definedName>
    <definedName name="MerrillPrintIt" localSheetId="45" hidden="1">[29]!MerrillPrintIt</definedName>
    <definedName name="MerrillPrintIt" localSheetId="46" hidden="1">[29]!MerrillPrintIt</definedName>
    <definedName name="MerrillPrintIt" localSheetId="47" hidden="1">[29]!MerrillPrintIt</definedName>
    <definedName name="MerrillPrintIt" localSheetId="48" hidden="1">[29]!MerrillPrintIt</definedName>
    <definedName name="MerrillPrintIt" localSheetId="49" hidden="1">[29]!MerrillPrintIt</definedName>
    <definedName name="MerrillPrintIt" localSheetId="50" hidden="1">[29]!MerrillPrintIt</definedName>
    <definedName name="MerrillPrintIt" localSheetId="51" hidden="1">[29]!MerrillPrintIt</definedName>
    <definedName name="MerrillPrintIt" localSheetId="21" hidden="1">[29]!MerrillPrintIt</definedName>
    <definedName name="MerrillPrintIt" hidden="1">[29]!MerrillPrintIt</definedName>
    <definedName name="metodo_valutazione" localSheetId="0">'[32]Tabella EI'!$DR$2:$DR$5</definedName>
    <definedName name="metodo_valutazione">'[33]Tabella EI'!$DR$2:$DR$5</definedName>
    <definedName name="MieteJahr1" localSheetId="0">Disclaimer!MieteJahr1</definedName>
    <definedName name="MieteJahr1">[0]!MieteJahr1</definedName>
    <definedName name="n" localSheetId="0" hidden="1">{#N/A,#N/A,FALSE,"BANNERS";#N/A,#N/A,FALSE,"Market";#N/A,#N/A,FALSE,"Tel Rev";#N/A,#N/A,FALSE,"Revenues IOL";#N/A,#N/A,FALSE,"Invest";#N/A,#N/A,FALSE,"Op Cost1";#N/A,#N/A,FALSE,"Op Cost2";#N/A,#N/A,FALSE,"Oth_&amp;_Tot_Revenues";#N/A,#N/A,FALSE,"Fin Mod";#N/A,#N/A,FALSE,"FinMod_RoW";#N/A,#N/A,FALSE,"P&amp;E Burocrat";#N/A,#N/A,FALSE,"cash flow"}</definedName>
    <definedName name="n" hidden="1">{#N/A,#N/A,FALSE,"BANNERS";#N/A,#N/A,FALSE,"Market";#N/A,#N/A,FALSE,"Tel Rev";#N/A,#N/A,FALSE,"Revenues IOL";#N/A,#N/A,FALSE,"Invest";#N/A,#N/A,FALSE,"Op Cost1";#N/A,#N/A,FALSE,"Op Cost2";#N/A,#N/A,FALSE,"Oth_&amp;_Tot_Revenues";#N/A,#N/A,FALSE,"Fin Mod";#N/A,#N/A,FALSE,"FinMod_RoW";#N/A,#N/A,FALSE,"P&amp;E Burocrat";#N/A,#N/A,FALSE,"cash flow"}</definedName>
    <definedName name="newprintMacro1">#N/A</definedName>
    <definedName name="NewRange" localSheetId="75" hidden="1">[29]!NewRange</definedName>
    <definedName name="NewRange" localSheetId="30" hidden="1">[29]!NewRange</definedName>
    <definedName name="NewRange" localSheetId="22" hidden="1">[29]!NewRange</definedName>
    <definedName name="NewRange" localSheetId="23" hidden="1">[29]!NewRange</definedName>
    <definedName name="NewRange" localSheetId="24" hidden="1">[29]!NewRange</definedName>
    <definedName name="NewRange" localSheetId="25" hidden="1">[29]!NewRange</definedName>
    <definedName name="NewRange" localSheetId="26" hidden="1">[29]!NewRange</definedName>
    <definedName name="NewRange" localSheetId="27" hidden="1">[29]!NewRange</definedName>
    <definedName name="NewRange" localSheetId="28" hidden="1">[29]!NewRange</definedName>
    <definedName name="NewRange" localSheetId="29" hidden="1">[29]!NewRange</definedName>
    <definedName name="NewRange" localSheetId="43" hidden="1">[29]!NewRange</definedName>
    <definedName name="NewRange" localSheetId="44" hidden="1">[29]!NewRange</definedName>
    <definedName name="NewRange" localSheetId="45" hidden="1">[29]!NewRange</definedName>
    <definedName name="NewRange" localSheetId="46" hidden="1">[29]!NewRange</definedName>
    <definedName name="NewRange" localSheetId="47" hidden="1">[29]!NewRange</definedName>
    <definedName name="NewRange" localSheetId="48" hidden="1">[29]!NewRange</definedName>
    <definedName name="NewRange" localSheetId="49" hidden="1">[29]!NewRange</definedName>
    <definedName name="NewRange" localSheetId="50" hidden="1">[29]!NewRange</definedName>
    <definedName name="NewRange" localSheetId="51" hidden="1">[29]!NewRange</definedName>
    <definedName name="NewRange" localSheetId="21" hidden="1">[29]!NewRange</definedName>
    <definedName name="NewRange" hidden="1">[29]!NewRange</definedName>
    <definedName name="NotaryMatrix" localSheetId="0">'[18]Acquisition MX'!$G$149:$CL$198</definedName>
    <definedName name="NotaryMatrix">'[19]Acquisition MX'!$G$149:$CL$198</definedName>
    <definedName name="nuovo" localSheetId="0" hidden="1">{#N/A,#N/A,TRUE,"Total Market";#N/A,#N/A,TRUE,"Pricing Table";#N/A,#N/A,TRUE,"Residential Minutes";#N/A,#N/A,TRUE,"Small Bus Minutes";#N/A,#N/A,TRUE,"Medium Bus Minures";#N/A,#N/A,TRUE,"Corporate Min penetration";#N/A,#N/A,TRUE,"Line Penetration";#N/A,#N/A,TRUE,"Direct Line Penetration";#N/A,#N/A,TRUE,"Indirect Lines";#N/A,#N/A,TRUE,"Penetration% by Customer";#N/A,#N/A,TRUE,"Penetration% by Product";#N/A,#N/A,TRUE,"Minutes-Revenue by Product";#N/A,#N/A,TRUE,"Product Minute penetration";#N/A,#N/A,TRUE,"Customer Minutes Penetration"}</definedName>
    <definedName name="nuovo" hidden="1">{#N/A,#N/A,TRUE,"Total Market";#N/A,#N/A,TRUE,"Pricing Table";#N/A,#N/A,TRUE,"Residential Minutes";#N/A,#N/A,TRUE,"Small Bus Minutes";#N/A,#N/A,TRUE,"Medium Bus Minures";#N/A,#N/A,TRUE,"Corporate Min penetration";#N/A,#N/A,TRUE,"Line Penetration";#N/A,#N/A,TRUE,"Direct Line Penetration";#N/A,#N/A,TRUE,"Indirect Lines";#N/A,#N/A,TRUE,"Penetration% by Customer";#N/A,#N/A,TRUE,"Penetration% by Product";#N/A,#N/A,TRUE,"Minutes-Revenue by Product";#N/A,#N/A,TRUE,"Product Minute penetration";#N/A,#N/A,TRUE,"Customer Minutes Penetration"}</definedName>
    <definedName name="operational_data_search">#N/A</definedName>
    <definedName name="OtherAcquisitionCostMatrix" localSheetId="0">'[18]Acquisition MX'!$G$281:$CL$330</definedName>
    <definedName name="OtherAcquisitionCostMatrix">'[19]Acquisition MX'!$G$281:$CL$330</definedName>
    <definedName name="OtherCostArray" localSheetId="30">'[19]CF Single Asset'!#REF!</definedName>
    <definedName name="OtherCostArray" localSheetId="22">'[19]CF Single Asset'!#REF!</definedName>
    <definedName name="OtherCostArray" localSheetId="23">'[19]CF Single Asset'!#REF!</definedName>
    <definedName name="OtherCostArray" localSheetId="24">'[19]CF Single Asset'!#REF!</definedName>
    <definedName name="OtherCostArray" localSheetId="25">'[19]CF Single Asset'!#REF!</definedName>
    <definedName name="OtherCostArray" localSheetId="26">'[19]CF Single Asset'!#REF!</definedName>
    <definedName name="OtherCostArray" localSheetId="27">'[19]CF Single Asset'!#REF!</definedName>
    <definedName name="OtherCostArray" localSheetId="28">'[19]CF Single Asset'!#REF!</definedName>
    <definedName name="OtherCostArray" localSheetId="29">'[19]CF Single Asset'!#REF!</definedName>
    <definedName name="OtherCostArray" localSheetId="43">'[19]CF Single Asset'!#REF!</definedName>
    <definedName name="OtherCostArray" localSheetId="44">'[19]CF Single Asset'!#REF!</definedName>
    <definedName name="OtherCostArray" localSheetId="45">'[19]CF Single Asset'!#REF!</definedName>
    <definedName name="OtherCostArray" localSheetId="46">'[19]CF Single Asset'!#REF!</definedName>
    <definedName name="OtherCostArray" localSheetId="47">'[19]CF Single Asset'!#REF!</definedName>
    <definedName name="OtherCostArray" localSheetId="48">'[19]CF Single Asset'!#REF!</definedName>
    <definedName name="OtherCostArray" localSheetId="49">'[19]CF Single Asset'!#REF!</definedName>
    <definedName name="OtherCostArray" localSheetId="50">'[19]CF Single Asset'!#REF!</definedName>
    <definedName name="OtherCostArray" localSheetId="51">'[19]CF Single Asset'!#REF!</definedName>
    <definedName name="OtherCostArray" localSheetId="0">'[18]CF Single Asset'!#REF!</definedName>
    <definedName name="OtherCostArray" localSheetId="21">'[19]CF Single Asset'!#REF!</definedName>
    <definedName name="OtherCostArray">'[19]CF Single Asset'!#REF!</definedName>
    <definedName name="OtherCostMatrix" localSheetId="30">'[19]OperatingCost MX'!#REF!</definedName>
    <definedName name="OtherCostMatrix" localSheetId="22">'[19]OperatingCost MX'!#REF!</definedName>
    <definedName name="OtherCostMatrix" localSheetId="23">'[19]OperatingCost MX'!#REF!</definedName>
    <definedName name="OtherCostMatrix" localSheetId="24">'[19]OperatingCost MX'!#REF!</definedName>
    <definedName name="OtherCostMatrix" localSheetId="25">'[19]OperatingCost MX'!#REF!</definedName>
    <definedName name="OtherCostMatrix" localSheetId="26">'[19]OperatingCost MX'!#REF!</definedName>
    <definedName name="OtherCostMatrix" localSheetId="27">'[19]OperatingCost MX'!#REF!</definedName>
    <definedName name="OtherCostMatrix" localSheetId="28">'[19]OperatingCost MX'!#REF!</definedName>
    <definedName name="OtherCostMatrix" localSheetId="29">'[19]OperatingCost MX'!#REF!</definedName>
    <definedName name="OtherCostMatrix" localSheetId="43">'[19]OperatingCost MX'!#REF!</definedName>
    <definedName name="OtherCostMatrix" localSheetId="44">'[19]OperatingCost MX'!#REF!</definedName>
    <definedName name="OtherCostMatrix" localSheetId="45">'[19]OperatingCost MX'!#REF!</definedName>
    <definedName name="OtherCostMatrix" localSheetId="46">'[19]OperatingCost MX'!#REF!</definedName>
    <definedName name="OtherCostMatrix" localSheetId="47">'[19]OperatingCost MX'!#REF!</definedName>
    <definedName name="OtherCostMatrix" localSheetId="48">'[19]OperatingCost MX'!#REF!</definedName>
    <definedName name="OtherCostMatrix" localSheetId="49">'[19]OperatingCost MX'!#REF!</definedName>
    <definedName name="OtherCostMatrix" localSheetId="50">'[19]OperatingCost MX'!#REF!</definedName>
    <definedName name="OtherCostMatrix" localSheetId="51">'[19]OperatingCost MX'!#REF!</definedName>
    <definedName name="OtherCostMatrix" localSheetId="0">'[18]OperatingCost MX'!#REF!</definedName>
    <definedName name="OtherCostMatrix" localSheetId="21">'[19]OperatingCost MX'!#REF!</definedName>
    <definedName name="OtherCostMatrix">'[19]OperatingCost MX'!#REF!</definedName>
    <definedName name="OtherCostMX" localSheetId="30">'[19]OperatingCost MX'!#REF!</definedName>
    <definedName name="OtherCostMX" localSheetId="22">'[19]OperatingCost MX'!#REF!</definedName>
    <definedName name="OtherCostMX" localSheetId="23">'[19]OperatingCost MX'!#REF!</definedName>
    <definedName name="OtherCostMX" localSheetId="24">'[19]OperatingCost MX'!#REF!</definedName>
    <definedName name="OtherCostMX" localSheetId="25">'[19]OperatingCost MX'!#REF!</definedName>
    <definedName name="OtherCostMX" localSheetId="26">'[19]OperatingCost MX'!#REF!</definedName>
    <definedName name="OtherCostMX" localSheetId="27">'[19]OperatingCost MX'!#REF!</definedName>
    <definedName name="OtherCostMX" localSheetId="28">'[19]OperatingCost MX'!#REF!</definedName>
    <definedName name="OtherCostMX" localSheetId="29">'[19]OperatingCost MX'!#REF!</definedName>
    <definedName name="OtherCostMX" localSheetId="43">'[19]OperatingCost MX'!#REF!</definedName>
    <definedName name="OtherCostMX" localSheetId="44">'[19]OperatingCost MX'!#REF!</definedName>
    <definedName name="OtherCostMX" localSheetId="45">'[19]OperatingCost MX'!#REF!</definedName>
    <definedName name="OtherCostMX" localSheetId="46">'[19]OperatingCost MX'!#REF!</definedName>
    <definedName name="OtherCostMX" localSheetId="47">'[19]OperatingCost MX'!#REF!</definedName>
    <definedName name="OtherCostMX" localSheetId="48">'[19]OperatingCost MX'!#REF!</definedName>
    <definedName name="OtherCostMX" localSheetId="49">'[19]OperatingCost MX'!#REF!</definedName>
    <definedName name="OtherCostMX" localSheetId="50">'[19]OperatingCost MX'!#REF!</definedName>
    <definedName name="OtherCostMX" localSheetId="51">'[19]OperatingCost MX'!#REF!</definedName>
    <definedName name="OtherCostMX" localSheetId="0">'[18]OperatingCost MX'!#REF!</definedName>
    <definedName name="OtherCostMX" localSheetId="21">'[19]OperatingCost MX'!#REF!</definedName>
    <definedName name="OtherCostMX">'[19]OperatingCost MX'!#REF!</definedName>
    <definedName name="perbolag" localSheetId="0" hidden="1">{#N/A,#N/A,FALSE,"intag";#N/A,#N/A,FALSE,"budg";#N/A,#N/A,FALSE,"samtl"}</definedName>
    <definedName name="perbolag" hidden="1">{#N/A,#N/A,FALSE,"intag";#N/A,#N/A,FALSE,"budg";#N/A,#N/A,FALSE,"samtl"}</definedName>
    <definedName name="picturePath" localSheetId="30">#REF!</definedName>
    <definedName name="picturePath" localSheetId="22">#REF!</definedName>
    <definedName name="picturePath" localSheetId="23">#REF!</definedName>
    <definedName name="picturePath" localSheetId="24">#REF!</definedName>
    <definedName name="picturePath" localSheetId="25">#REF!</definedName>
    <definedName name="picturePath" localSheetId="26">#REF!</definedName>
    <definedName name="picturePath" localSheetId="27">#REF!</definedName>
    <definedName name="picturePath" localSheetId="28">#REF!</definedName>
    <definedName name="picturePath" localSheetId="29">#REF!</definedName>
    <definedName name="picturePath" localSheetId="43">#REF!</definedName>
    <definedName name="picturePath" localSheetId="44">#REF!</definedName>
    <definedName name="picturePath" localSheetId="45">#REF!</definedName>
    <definedName name="picturePath" localSheetId="46">#REF!</definedName>
    <definedName name="picturePath" localSheetId="47">#REF!</definedName>
    <definedName name="picturePath" localSheetId="48">#REF!</definedName>
    <definedName name="picturePath" localSheetId="49">#REF!</definedName>
    <definedName name="picturePath" localSheetId="50">#REF!</definedName>
    <definedName name="picturePath" localSheetId="51">#REF!</definedName>
    <definedName name="picturePath" localSheetId="0">#REF!</definedName>
    <definedName name="picturePath" localSheetId="21">#REF!</definedName>
    <definedName name="picturePath">#REF!</definedName>
    <definedName name="pippo" localSheetId="30" hidden="1">#REF!</definedName>
    <definedName name="pippo" localSheetId="22" hidden="1">#REF!</definedName>
    <definedName name="pippo" localSheetId="23" hidden="1">#REF!</definedName>
    <definedName name="pippo" localSheetId="24" hidden="1">#REF!</definedName>
    <definedName name="pippo" localSheetId="25" hidden="1">#REF!</definedName>
    <definedName name="pippo" localSheetId="26" hidden="1">#REF!</definedName>
    <definedName name="pippo" localSheetId="27" hidden="1">#REF!</definedName>
    <definedName name="pippo" localSheetId="28" hidden="1">#REF!</definedName>
    <definedName name="pippo" localSheetId="29" hidden="1">#REF!</definedName>
    <definedName name="pippo" localSheetId="43" hidden="1">#REF!</definedName>
    <definedName name="pippo" localSheetId="44" hidden="1">#REF!</definedName>
    <definedName name="pippo" localSheetId="45" hidden="1">#REF!</definedName>
    <definedName name="pippo" localSheetId="46" hidden="1">#REF!</definedName>
    <definedName name="pippo" localSheetId="47" hidden="1">#REF!</definedName>
    <definedName name="pippo" localSheetId="48" hidden="1">#REF!</definedName>
    <definedName name="pippo" localSheetId="49" hidden="1">#REF!</definedName>
    <definedName name="pippo" localSheetId="50" hidden="1">#REF!</definedName>
    <definedName name="pippo" localSheetId="51" hidden="1">#REF!</definedName>
    <definedName name="pippo" localSheetId="0" hidden="1">#REF!</definedName>
    <definedName name="pippo" localSheetId="21" hidden="1">#REF!</definedName>
    <definedName name="pippo" hidden="1">#REF!</definedName>
    <definedName name="PotentialRentMatrix" localSheetId="0">'[18]Rent MX'!$G$83:$CL$132</definedName>
    <definedName name="PotentialRentMatrix">'[19]Rent MX'!$G$83:$CL$132</definedName>
    <definedName name="PotentielleMiete" localSheetId="0">Disclaimer!PotentielleMiete</definedName>
    <definedName name="PotentielleMiete">[0]!PotentielleMiete</definedName>
    <definedName name="PreliminaryCommercialSalesArray" localSheetId="30">'[19]CF Single Asset'!#REF!</definedName>
    <definedName name="PreliminaryCommercialSalesArray" localSheetId="22">'[19]CF Single Asset'!#REF!</definedName>
    <definedName name="PreliminaryCommercialSalesArray" localSheetId="23">'[19]CF Single Asset'!#REF!</definedName>
    <definedName name="PreliminaryCommercialSalesArray" localSheetId="24">'[19]CF Single Asset'!#REF!</definedName>
    <definedName name="PreliminaryCommercialSalesArray" localSheetId="25">'[19]CF Single Asset'!#REF!</definedName>
    <definedName name="PreliminaryCommercialSalesArray" localSheetId="26">'[19]CF Single Asset'!#REF!</definedName>
    <definedName name="PreliminaryCommercialSalesArray" localSheetId="27">'[19]CF Single Asset'!#REF!</definedName>
    <definedName name="PreliminaryCommercialSalesArray" localSheetId="28">'[19]CF Single Asset'!#REF!</definedName>
    <definedName name="PreliminaryCommercialSalesArray" localSheetId="29">'[19]CF Single Asset'!#REF!</definedName>
    <definedName name="PreliminaryCommercialSalesArray" localSheetId="43">'[19]CF Single Asset'!#REF!</definedName>
    <definedName name="PreliminaryCommercialSalesArray" localSheetId="44">'[19]CF Single Asset'!#REF!</definedName>
    <definedName name="PreliminaryCommercialSalesArray" localSheetId="45">'[19]CF Single Asset'!#REF!</definedName>
    <definedName name="PreliminaryCommercialSalesArray" localSheetId="46">'[19]CF Single Asset'!#REF!</definedName>
    <definedName name="PreliminaryCommercialSalesArray" localSheetId="47">'[19]CF Single Asset'!#REF!</definedName>
    <definedName name="PreliminaryCommercialSalesArray" localSheetId="48">'[19]CF Single Asset'!#REF!</definedName>
    <definedName name="PreliminaryCommercialSalesArray" localSheetId="49">'[19]CF Single Asset'!#REF!</definedName>
    <definedName name="PreliminaryCommercialSalesArray" localSheetId="50">'[19]CF Single Asset'!#REF!</definedName>
    <definedName name="PreliminaryCommercialSalesArray" localSheetId="51">'[19]CF Single Asset'!#REF!</definedName>
    <definedName name="PreliminaryCommercialSalesArray" localSheetId="0">'[18]CF Single Asset'!#REF!</definedName>
    <definedName name="PreliminaryCommercialSalesArray" localSheetId="21">'[19]CF Single Asset'!#REF!</definedName>
    <definedName name="PreliminaryCommercialSalesArray">'[19]CF Single Asset'!#REF!</definedName>
    <definedName name="PreliminaryCommercialSalesMatrix" localSheetId="30">'[19]Sales MX'!#REF!</definedName>
    <definedName name="PreliminaryCommercialSalesMatrix" localSheetId="22">'[19]Sales MX'!#REF!</definedName>
    <definedName name="PreliminaryCommercialSalesMatrix" localSheetId="23">'[19]Sales MX'!#REF!</definedName>
    <definedName name="PreliminaryCommercialSalesMatrix" localSheetId="24">'[19]Sales MX'!#REF!</definedName>
    <definedName name="PreliminaryCommercialSalesMatrix" localSheetId="25">'[19]Sales MX'!#REF!</definedName>
    <definedName name="PreliminaryCommercialSalesMatrix" localSheetId="26">'[19]Sales MX'!#REF!</definedName>
    <definedName name="PreliminaryCommercialSalesMatrix" localSheetId="27">'[19]Sales MX'!#REF!</definedName>
    <definedName name="PreliminaryCommercialSalesMatrix" localSheetId="28">'[19]Sales MX'!#REF!</definedName>
    <definedName name="PreliminaryCommercialSalesMatrix" localSheetId="29">'[19]Sales MX'!#REF!</definedName>
    <definedName name="PreliminaryCommercialSalesMatrix" localSheetId="43">'[19]Sales MX'!#REF!</definedName>
    <definedName name="PreliminaryCommercialSalesMatrix" localSheetId="44">'[19]Sales MX'!#REF!</definedName>
    <definedName name="PreliminaryCommercialSalesMatrix" localSheetId="45">'[19]Sales MX'!#REF!</definedName>
    <definedName name="PreliminaryCommercialSalesMatrix" localSheetId="46">'[19]Sales MX'!#REF!</definedName>
    <definedName name="PreliminaryCommercialSalesMatrix" localSheetId="47">'[19]Sales MX'!#REF!</definedName>
    <definedName name="PreliminaryCommercialSalesMatrix" localSheetId="48">'[19]Sales MX'!#REF!</definedName>
    <definedName name="PreliminaryCommercialSalesMatrix" localSheetId="49">'[19]Sales MX'!#REF!</definedName>
    <definedName name="PreliminaryCommercialSalesMatrix" localSheetId="50">'[19]Sales MX'!#REF!</definedName>
    <definedName name="PreliminaryCommercialSalesMatrix" localSheetId="51">'[19]Sales MX'!#REF!</definedName>
    <definedName name="PreliminaryCommercialSalesMatrix" localSheetId="0">'[18]Sales MX'!#REF!</definedName>
    <definedName name="PreliminaryCommercialSalesMatrix" localSheetId="21">'[19]Sales MX'!#REF!</definedName>
    <definedName name="PreliminaryCommercialSalesMatrix">'[19]Sales MX'!#REF!</definedName>
    <definedName name="PreliminaryCommercialSalesMX" localSheetId="30">'[19]Sales MX'!#REF!</definedName>
    <definedName name="PreliminaryCommercialSalesMX" localSheetId="22">'[19]Sales MX'!#REF!</definedName>
    <definedName name="PreliminaryCommercialSalesMX" localSheetId="23">'[19]Sales MX'!#REF!</definedName>
    <definedName name="PreliminaryCommercialSalesMX" localSheetId="24">'[19]Sales MX'!#REF!</definedName>
    <definedName name="PreliminaryCommercialSalesMX" localSheetId="25">'[19]Sales MX'!#REF!</definedName>
    <definedName name="PreliminaryCommercialSalesMX" localSheetId="26">'[19]Sales MX'!#REF!</definedName>
    <definedName name="PreliminaryCommercialSalesMX" localSheetId="27">'[19]Sales MX'!#REF!</definedName>
    <definedName name="PreliminaryCommercialSalesMX" localSheetId="28">'[19]Sales MX'!#REF!</definedName>
    <definedName name="PreliminaryCommercialSalesMX" localSheetId="29">'[19]Sales MX'!#REF!</definedName>
    <definedName name="PreliminaryCommercialSalesMX" localSheetId="43">'[19]Sales MX'!#REF!</definedName>
    <definedName name="PreliminaryCommercialSalesMX" localSheetId="44">'[19]Sales MX'!#REF!</definedName>
    <definedName name="PreliminaryCommercialSalesMX" localSheetId="45">'[19]Sales MX'!#REF!</definedName>
    <definedName name="PreliminaryCommercialSalesMX" localSheetId="46">'[19]Sales MX'!#REF!</definedName>
    <definedName name="PreliminaryCommercialSalesMX" localSheetId="47">'[19]Sales MX'!#REF!</definedName>
    <definedName name="PreliminaryCommercialSalesMX" localSheetId="48">'[19]Sales MX'!#REF!</definedName>
    <definedName name="PreliminaryCommercialSalesMX" localSheetId="49">'[19]Sales MX'!#REF!</definedName>
    <definedName name="PreliminaryCommercialSalesMX" localSheetId="50">'[19]Sales MX'!#REF!</definedName>
    <definedName name="PreliminaryCommercialSalesMX" localSheetId="51">'[19]Sales MX'!#REF!</definedName>
    <definedName name="PreliminaryCommercialSalesMX" localSheetId="0">'[18]Sales MX'!#REF!</definedName>
    <definedName name="PreliminaryCommercialSalesMX" localSheetId="21">'[19]Sales MX'!#REF!</definedName>
    <definedName name="PreliminaryCommercialSalesMX">'[19]Sales MX'!#REF!</definedName>
    <definedName name="PreliminaryLandSalesArray" localSheetId="30">'[19]CF Single Asset'!#REF!</definedName>
    <definedName name="PreliminaryLandSalesArray" localSheetId="22">'[19]CF Single Asset'!#REF!</definedName>
    <definedName name="PreliminaryLandSalesArray" localSheetId="23">'[19]CF Single Asset'!#REF!</definedName>
    <definedName name="PreliminaryLandSalesArray" localSheetId="24">'[19]CF Single Asset'!#REF!</definedName>
    <definedName name="PreliminaryLandSalesArray" localSheetId="25">'[19]CF Single Asset'!#REF!</definedName>
    <definedName name="PreliminaryLandSalesArray" localSheetId="26">'[19]CF Single Asset'!#REF!</definedName>
    <definedName name="PreliminaryLandSalesArray" localSheetId="27">'[19]CF Single Asset'!#REF!</definedName>
    <definedName name="PreliminaryLandSalesArray" localSheetId="28">'[19]CF Single Asset'!#REF!</definedName>
    <definedName name="PreliminaryLandSalesArray" localSheetId="29">'[19]CF Single Asset'!#REF!</definedName>
    <definedName name="PreliminaryLandSalesArray" localSheetId="43">'[19]CF Single Asset'!#REF!</definedName>
    <definedName name="PreliminaryLandSalesArray" localSheetId="44">'[19]CF Single Asset'!#REF!</definedName>
    <definedName name="PreliminaryLandSalesArray" localSheetId="45">'[19]CF Single Asset'!#REF!</definedName>
    <definedName name="PreliminaryLandSalesArray" localSheetId="46">'[19]CF Single Asset'!#REF!</definedName>
    <definedName name="PreliminaryLandSalesArray" localSheetId="47">'[19]CF Single Asset'!#REF!</definedName>
    <definedName name="PreliminaryLandSalesArray" localSheetId="48">'[19]CF Single Asset'!#REF!</definedName>
    <definedName name="PreliminaryLandSalesArray" localSheetId="49">'[19]CF Single Asset'!#REF!</definedName>
    <definedName name="PreliminaryLandSalesArray" localSheetId="50">'[19]CF Single Asset'!#REF!</definedName>
    <definedName name="PreliminaryLandSalesArray" localSheetId="51">'[19]CF Single Asset'!#REF!</definedName>
    <definedName name="PreliminaryLandSalesArray" localSheetId="0">'[18]CF Single Asset'!#REF!</definedName>
    <definedName name="PreliminaryLandSalesArray" localSheetId="21">'[19]CF Single Asset'!#REF!</definedName>
    <definedName name="PreliminaryLandSalesArray">'[19]CF Single Asset'!#REF!</definedName>
    <definedName name="PreliminaryLandSalesMatrix" localSheetId="30">'[19]Sales MX'!#REF!</definedName>
    <definedName name="PreliminaryLandSalesMatrix" localSheetId="22">'[19]Sales MX'!#REF!</definedName>
    <definedName name="PreliminaryLandSalesMatrix" localSheetId="23">'[19]Sales MX'!#REF!</definedName>
    <definedName name="PreliminaryLandSalesMatrix" localSheetId="24">'[19]Sales MX'!#REF!</definedName>
    <definedName name="PreliminaryLandSalesMatrix" localSheetId="25">'[19]Sales MX'!#REF!</definedName>
    <definedName name="PreliminaryLandSalesMatrix" localSheetId="26">'[19]Sales MX'!#REF!</definedName>
    <definedName name="PreliminaryLandSalesMatrix" localSheetId="27">'[19]Sales MX'!#REF!</definedName>
    <definedName name="PreliminaryLandSalesMatrix" localSheetId="28">'[19]Sales MX'!#REF!</definedName>
    <definedName name="PreliminaryLandSalesMatrix" localSheetId="29">'[19]Sales MX'!#REF!</definedName>
    <definedName name="PreliminaryLandSalesMatrix" localSheetId="43">'[19]Sales MX'!#REF!</definedName>
    <definedName name="PreliminaryLandSalesMatrix" localSheetId="44">'[19]Sales MX'!#REF!</definedName>
    <definedName name="PreliminaryLandSalesMatrix" localSheetId="45">'[19]Sales MX'!#REF!</definedName>
    <definedName name="PreliminaryLandSalesMatrix" localSheetId="46">'[19]Sales MX'!#REF!</definedName>
    <definedName name="PreliminaryLandSalesMatrix" localSheetId="47">'[19]Sales MX'!#REF!</definedName>
    <definedName name="PreliminaryLandSalesMatrix" localSheetId="48">'[19]Sales MX'!#REF!</definedName>
    <definedName name="PreliminaryLandSalesMatrix" localSheetId="49">'[19]Sales MX'!#REF!</definedName>
    <definedName name="PreliminaryLandSalesMatrix" localSheetId="50">'[19]Sales MX'!#REF!</definedName>
    <definedName name="PreliminaryLandSalesMatrix" localSheetId="51">'[19]Sales MX'!#REF!</definedName>
    <definedName name="PreliminaryLandSalesMatrix" localSheetId="0">'[18]Sales MX'!#REF!</definedName>
    <definedName name="PreliminaryLandSalesMatrix" localSheetId="21">'[19]Sales MX'!#REF!</definedName>
    <definedName name="PreliminaryLandSalesMatrix">'[19]Sales MX'!#REF!</definedName>
    <definedName name="PreliminaryLandSalesMX" localSheetId="30">'[19]Sales MX'!#REF!</definedName>
    <definedName name="PreliminaryLandSalesMX" localSheetId="22">'[19]Sales MX'!#REF!</definedName>
    <definedName name="PreliminaryLandSalesMX" localSheetId="23">'[19]Sales MX'!#REF!</definedName>
    <definedName name="PreliminaryLandSalesMX" localSheetId="24">'[19]Sales MX'!#REF!</definedName>
    <definedName name="PreliminaryLandSalesMX" localSheetId="25">'[19]Sales MX'!#REF!</definedName>
    <definedName name="PreliminaryLandSalesMX" localSheetId="26">'[19]Sales MX'!#REF!</definedName>
    <definedName name="PreliminaryLandSalesMX" localSheetId="27">'[19]Sales MX'!#REF!</definedName>
    <definedName name="PreliminaryLandSalesMX" localSheetId="28">'[19]Sales MX'!#REF!</definedName>
    <definedName name="PreliminaryLandSalesMX" localSheetId="29">'[19]Sales MX'!#REF!</definedName>
    <definedName name="PreliminaryLandSalesMX" localSheetId="43">'[19]Sales MX'!#REF!</definedName>
    <definedName name="PreliminaryLandSalesMX" localSheetId="44">'[19]Sales MX'!#REF!</definedName>
    <definedName name="PreliminaryLandSalesMX" localSheetId="45">'[19]Sales MX'!#REF!</definedName>
    <definedName name="PreliminaryLandSalesMX" localSheetId="46">'[19]Sales MX'!#REF!</definedName>
    <definedName name="PreliminaryLandSalesMX" localSheetId="47">'[19]Sales MX'!#REF!</definedName>
    <definedName name="PreliminaryLandSalesMX" localSheetId="48">'[19]Sales MX'!#REF!</definedName>
    <definedName name="PreliminaryLandSalesMX" localSheetId="49">'[19]Sales MX'!#REF!</definedName>
    <definedName name="PreliminaryLandSalesMX" localSheetId="50">'[19]Sales MX'!#REF!</definedName>
    <definedName name="PreliminaryLandSalesMX" localSheetId="51">'[19]Sales MX'!#REF!</definedName>
    <definedName name="PreliminaryLandSalesMX" localSheetId="0">'[18]Sales MX'!#REF!</definedName>
    <definedName name="PreliminaryLandSalesMX" localSheetId="21">'[19]Sales MX'!#REF!</definedName>
    <definedName name="PreliminaryLandSalesMX">'[19]Sales MX'!#REF!</definedName>
    <definedName name="PreliminaryResidentialSalesArray" localSheetId="30">'[19]CF Single Asset'!#REF!</definedName>
    <definedName name="PreliminaryResidentialSalesArray" localSheetId="22">'[19]CF Single Asset'!#REF!</definedName>
    <definedName name="PreliminaryResidentialSalesArray" localSheetId="23">'[19]CF Single Asset'!#REF!</definedName>
    <definedName name="PreliminaryResidentialSalesArray" localSheetId="24">'[19]CF Single Asset'!#REF!</definedName>
    <definedName name="PreliminaryResidentialSalesArray" localSheetId="25">'[19]CF Single Asset'!#REF!</definedName>
    <definedName name="PreliminaryResidentialSalesArray" localSheetId="26">'[19]CF Single Asset'!#REF!</definedName>
    <definedName name="PreliminaryResidentialSalesArray" localSheetId="27">'[19]CF Single Asset'!#REF!</definedName>
    <definedName name="PreliminaryResidentialSalesArray" localSheetId="28">'[19]CF Single Asset'!#REF!</definedName>
    <definedName name="PreliminaryResidentialSalesArray" localSheetId="29">'[19]CF Single Asset'!#REF!</definedName>
    <definedName name="PreliminaryResidentialSalesArray" localSheetId="43">'[19]CF Single Asset'!#REF!</definedName>
    <definedName name="PreliminaryResidentialSalesArray" localSheetId="44">'[19]CF Single Asset'!#REF!</definedName>
    <definedName name="PreliminaryResidentialSalesArray" localSheetId="45">'[19]CF Single Asset'!#REF!</definedName>
    <definedName name="PreliminaryResidentialSalesArray" localSheetId="46">'[19]CF Single Asset'!#REF!</definedName>
    <definedName name="PreliminaryResidentialSalesArray" localSheetId="47">'[19]CF Single Asset'!#REF!</definedName>
    <definedName name="PreliminaryResidentialSalesArray" localSheetId="48">'[19]CF Single Asset'!#REF!</definedName>
    <definedName name="PreliminaryResidentialSalesArray" localSheetId="49">'[19]CF Single Asset'!#REF!</definedName>
    <definedName name="PreliminaryResidentialSalesArray" localSheetId="50">'[19]CF Single Asset'!#REF!</definedName>
    <definedName name="PreliminaryResidentialSalesArray" localSheetId="51">'[19]CF Single Asset'!#REF!</definedName>
    <definedName name="PreliminaryResidentialSalesArray" localSheetId="0">'[18]CF Single Asset'!#REF!</definedName>
    <definedName name="PreliminaryResidentialSalesArray" localSheetId="21">'[19]CF Single Asset'!#REF!</definedName>
    <definedName name="PreliminaryResidentialSalesArray">'[19]CF Single Asset'!#REF!</definedName>
    <definedName name="PreliminaryResidentialSalesMatrix" localSheetId="30">'[19]Sales MX'!#REF!</definedName>
    <definedName name="PreliminaryResidentialSalesMatrix" localSheetId="22">'[19]Sales MX'!#REF!</definedName>
    <definedName name="PreliminaryResidentialSalesMatrix" localSheetId="23">'[19]Sales MX'!#REF!</definedName>
    <definedName name="PreliminaryResidentialSalesMatrix" localSheetId="24">'[19]Sales MX'!#REF!</definedName>
    <definedName name="PreliminaryResidentialSalesMatrix" localSheetId="25">'[19]Sales MX'!#REF!</definedName>
    <definedName name="PreliminaryResidentialSalesMatrix" localSheetId="26">'[19]Sales MX'!#REF!</definedName>
    <definedName name="PreliminaryResidentialSalesMatrix" localSheetId="27">'[19]Sales MX'!#REF!</definedName>
    <definedName name="PreliminaryResidentialSalesMatrix" localSheetId="28">'[19]Sales MX'!#REF!</definedName>
    <definedName name="PreliminaryResidentialSalesMatrix" localSheetId="29">'[19]Sales MX'!#REF!</definedName>
    <definedName name="PreliminaryResidentialSalesMatrix" localSheetId="43">'[19]Sales MX'!#REF!</definedName>
    <definedName name="PreliminaryResidentialSalesMatrix" localSheetId="44">'[19]Sales MX'!#REF!</definedName>
    <definedName name="PreliminaryResidentialSalesMatrix" localSheetId="45">'[19]Sales MX'!#REF!</definedName>
    <definedName name="PreliminaryResidentialSalesMatrix" localSheetId="46">'[19]Sales MX'!#REF!</definedName>
    <definedName name="PreliminaryResidentialSalesMatrix" localSheetId="47">'[19]Sales MX'!#REF!</definedName>
    <definedName name="PreliminaryResidentialSalesMatrix" localSheetId="48">'[19]Sales MX'!#REF!</definedName>
    <definedName name="PreliminaryResidentialSalesMatrix" localSheetId="49">'[19]Sales MX'!#REF!</definedName>
    <definedName name="PreliminaryResidentialSalesMatrix" localSheetId="50">'[19]Sales MX'!#REF!</definedName>
    <definedName name="PreliminaryResidentialSalesMatrix" localSheetId="51">'[19]Sales MX'!#REF!</definedName>
    <definedName name="PreliminaryResidentialSalesMatrix" localSheetId="0">'[18]Sales MX'!#REF!</definedName>
    <definedName name="PreliminaryResidentialSalesMatrix" localSheetId="21">'[19]Sales MX'!#REF!</definedName>
    <definedName name="PreliminaryResidentialSalesMatrix">'[19]Sales MX'!#REF!</definedName>
    <definedName name="PreliminaryResidentialSalesMX" localSheetId="30">'[19]Sales MX'!#REF!</definedName>
    <definedName name="PreliminaryResidentialSalesMX" localSheetId="22">'[19]Sales MX'!#REF!</definedName>
    <definedName name="PreliminaryResidentialSalesMX" localSheetId="23">'[19]Sales MX'!#REF!</definedName>
    <definedName name="PreliminaryResidentialSalesMX" localSheetId="24">'[19]Sales MX'!#REF!</definedName>
    <definedName name="PreliminaryResidentialSalesMX" localSheetId="25">'[19]Sales MX'!#REF!</definedName>
    <definedName name="PreliminaryResidentialSalesMX" localSheetId="26">'[19]Sales MX'!#REF!</definedName>
    <definedName name="PreliminaryResidentialSalesMX" localSheetId="27">'[19]Sales MX'!#REF!</definedName>
    <definedName name="PreliminaryResidentialSalesMX" localSheetId="28">'[19]Sales MX'!#REF!</definedName>
    <definedName name="PreliminaryResidentialSalesMX" localSheetId="29">'[19]Sales MX'!#REF!</definedName>
    <definedName name="PreliminaryResidentialSalesMX" localSheetId="43">'[19]Sales MX'!#REF!</definedName>
    <definedName name="PreliminaryResidentialSalesMX" localSheetId="44">'[19]Sales MX'!#REF!</definedName>
    <definedName name="PreliminaryResidentialSalesMX" localSheetId="45">'[19]Sales MX'!#REF!</definedName>
    <definedName name="PreliminaryResidentialSalesMX" localSheetId="46">'[19]Sales MX'!#REF!</definedName>
    <definedName name="PreliminaryResidentialSalesMX" localSheetId="47">'[19]Sales MX'!#REF!</definedName>
    <definedName name="PreliminaryResidentialSalesMX" localSheetId="48">'[19]Sales MX'!#REF!</definedName>
    <definedName name="PreliminaryResidentialSalesMX" localSheetId="49">'[19]Sales MX'!#REF!</definedName>
    <definedName name="PreliminaryResidentialSalesMX" localSheetId="50">'[19]Sales MX'!#REF!</definedName>
    <definedName name="PreliminaryResidentialSalesMX" localSheetId="51">'[19]Sales MX'!#REF!</definedName>
    <definedName name="PreliminaryResidentialSalesMX" localSheetId="0">'[18]Sales MX'!#REF!</definedName>
    <definedName name="PreliminaryResidentialSalesMX" localSheetId="21">'[19]Sales MX'!#REF!</definedName>
    <definedName name="PreliminaryResidentialSalesMX">'[19]Sales MX'!#REF!</definedName>
    <definedName name="PriceMatrix" localSheetId="0">'[18]Acquisition MX'!$G$17:$CL$66</definedName>
    <definedName name="PriceMatrix">'[19]Acquisition MX'!$G$17:$CL$66</definedName>
    <definedName name="PRINT_AREA_MI" localSheetId="39">'[34]FINANCIAL INPUT:FIN  FORECAST'!$E$52:$AN$376</definedName>
    <definedName name="PRINT_AREA_MI" localSheetId="40">'[34]FINANCIAL INPUT:FIN  FORECAST'!$E$52:$AN$376</definedName>
    <definedName name="PRINT_AREA_MI" localSheetId="41">'[34]FINANCIAL INPUT:FIN  FORECAST'!$E$52:$AN$376</definedName>
    <definedName name="PRINT_AREA_MI">'[35]FINANCIAL INPUT:FIN  FORECAST'!$E$52:$AN$376</definedName>
    <definedName name="ProjectMatrix" localSheetId="0">'[18]Capex MX'!$G$83:$CL$132</definedName>
    <definedName name="ProjectMatrix">'[19]Capex MX'!$G$83:$CL$132</definedName>
    <definedName name="prova" localSheetId="0" hidden="1">{#N/A,#N/A,TRUE,"Total Market";#N/A,#N/A,TRUE,"Pricing Table";#N/A,#N/A,TRUE,"Residential Minutes";#N/A,#N/A,TRUE,"Small Bus Minutes";#N/A,#N/A,TRUE,"Medium Bus Minures";#N/A,#N/A,TRUE,"Corporate Min penetration";#N/A,#N/A,TRUE,"Line Penetration";#N/A,#N/A,TRUE,"Direct Line Penetration";#N/A,#N/A,TRUE,"Indirect Lines";#N/A,#N/A,TRUE,"Penetration% by Customer";#N/A,#N/A,TRUE,"Penetration% by Product";#N/A,#N/A,TRUE,"Minutes-Revenue by Product";#N/A,#N/A,TRUE,"Product Minute penetration";#N/A,#N/A,TRUE,"Customer Minutes Penetration"}</definedName>
    <definedName name="prova" hidden="1">{#N/A,#N/A,TRUE,"Total Market";#N/A,#N/A,TRUE,"Pricing Table";#N/A,#N/A,TRUE,"Residential Minutes";#N/A,#N/A,TRUE,"Small Bus Minutes";#N/A,#N/A,TRUE,"Medium Bus Minures";#N/A,#N/A,TRUE,"Corporate Min penetration";#N/A,#N/A,TRUE,"Line Penetration";#N/A,#N/A,TRUE,"Direct Line Penetration";#N/A,#N/A,TRUE,"Indirect Lines";#N/A,#N/A,TRUE,"Penetration% by Customer";#N/A,#N/A,TRUE,"Penetration% by Product";#N/A,#N/A,TRUE,"Minutes-Revenue by Product";#N/A,#N/A,TRUE,"Product Minute penetration";#N/A,#N/A,TRUE,"Customer Minutes Penetration"}</definedName>
    <definedName name="pwoefù" localSheetId="0" hidden="1">{#N/A,#N/A,TRUE,"Proposal";#N/A,#N/A,TRUE,"Assumptions";#N/A,#N/A,TRUE,"Net Income";#N/A,#N/A,TRUE,"Balsheet";#N/A,#N/A,TRUE,"Capex";#N/A,#N/A,TRUE,"Volumes";#N/A,#N/A,TRUE,"Revenues";#N/A,#N/A,TRUE,"Var.Costs";#N/A,#N/A,TRUE,"Personnel";#N/A,#N/A,TRUE,"Other costs";#N/A,#N/A,TRUE,"MKTG and G&amp;A"}</definedName>
    <definedName name="pwoefù" hidden="1">{#N/A,#N/A,TRUE,"Proposal";#N/A,#N/A,TRUE,"Assumptions";#N/A,#N/A,TRUE,"Net Income";#N/A,#N/A,TRUE,"Balsheet";#N/A,#N/A,TRUE,"Capex";#N/A,#N/A,TRUE,"Volumes";#N/A,#N/A,TRUE,"Revenues";#N/A,#N/A,TRUE,"Var.Costs";#N/A,#N/A,TRUE,"Personnel";#N/A,#N/A,TRUE,"Other costs";#N/A,#N/A,TRUE,"MKTG and G&amp;A"}</definedName>
    <definedName name="ReclamationArray" localSheetId="30">'[19]CF Single Asset'!#REF!</definedName>
    <definedName name="ReclamationArray" localSheetId="22">'[19]CF Single Asset'!#REF!</definedName>
    <definedName name="ReclamationArray" localSheetId="23">'[19]CF Single Asset'!#REF!</definedName>
    <definedName name="ReclamationArray" localSheetId="24">'[19]CF Single Asset'!#REF!</definedName>
    <definedName name="ReclamationArray" localSheetId="25">'[19]CF Single Asset'!#REF!</definedName>
    <definedName name="ReclamationArray" localSheetId="26">'[19]CF Single Asset'!#REF!</definedName>
    <definedName name="ReclamationArray" localSheetId="27">'[19]CF Single Asset'!#REF!</definedName>
    <definedName name="ReclamationArray" localSheetId="28">'[19]CF Single Asset'!#REF!</definedName>
    <definedName name="ReclamationArray" localSheetId="29">'[19]CF Single Asset'!#REF!</definedName>
    <definedName name="ReclamationArray" localSheetId="43">'[19]CF Single Asset'!#REF!</definedName>
    <definedName name="ReclamationArray" localSheetId="44">'[19]CF Single Asset'!#REF!</definedName>
    <definedName name="ReclamationArray" localSheetId="45">'[19]CF Single Asset'!#REF!</definedName>
    <definedName name="ReclamationArray" localSheetId="46">'[19]CF Single Asset'!#REF!</definedName>
    <definedName name="ReclamationArray" localSheetId="47">'[19]CF Single Asset'!#REF!</definedName>
    <definedName name="ReclamationArray" localSheetId="48">'[19]CF Single Asset'!#REF!</definedName>
    <definedName name="ReclamationArray" localSheetId="49">'[19]CF Single Asset'!#REF!</definedName>
    <definedName name="ReclamationArray" localSheetId="50">'[19]CF Single Asset'!#REF!</definedName>
    <definedName name="ReclamationArray" localSheetId="51">'[19]CF Single Asset'!#REF!</definedName>
    <definedName name="ReclamationArray" localSheetId="0">'[18]CF Single Asset'!#REF!</definedName>
    <definedName name="ReclamationArray" localSheetId="21">'[19]CF Single Asset'!#REF!</definedName>
    <definedName name="ReclamationArray">'[19]CF Single Asset'!#REF!</definedName>
    <definedName name="ReclamationMatrix" localSheetId="30">'[19]Capex MX'!#REF!</definedName>
    <definedName name="ReclamationMatrix" localSheetId="22">'[19]Capex MX'!#REF!</definedName>
    <definedName name="ReclamationMatrix" localSheetId="23">'[19]Capex MX'!#REF!</definedName>
    <definedName name="ReclamationMatrix" localSheetId="24">'[19]Capex MX'!#REF!</definedName>
    <definedName name="ReclamationMatrix" localSheetId="25">'[19]Capex MX'!#REF!</definedName>
    <definedName name="ReclamationMatrix" localSheetId="26">'[19]Capex MX'!#REF!</definedName>
    <definedName name="ReclamationMatrix" localSheetId="27">'[19]Capex MX'!#REF!</definedName>
    <definedName name="ReclamationMatrix" localSheetId="28">'[19]Capex MX'!#REF!</definedName>
    <definedName name="ReclamationMatrix" localSheetId="29">'[19]Capex MX'!#REF!</definedName>
    <definedName name="ReclamationMatrix" localSheetId="43">'[19]Capex MX'!#REF!</definedName>
    <definedName name="ReclamationMatrix" localSheetId="44">'[19]Capex MX'!#REF!</definedName>
    <definedName name="ReclamationMatrix" localSheetId="45">'[19]Capex MX'!#REF!</definedName>
    <definedName name="ReclamationMatrix" localSheetId="46">'[19]Capex MX'!#REF!</definedName>
    <definedName name="ReclamationMatrix" localSheetId="47">'[19]Capex MX'!#REF!</definedName>
    <definedName name="ReclamationMatrix" localSheetId="48">'[19]Capex MX'!#REF!</definedName>
    <definedName name="ReclamationMatrix" localSheetId="49">'[19]Capex MX'!#REF!</definedName>
    <definedName name="ReclamationMatrix" localSheetId="50">'[19]Capex MX'!#REF!</definedName>
    <definedName name="ReclamationMatrix" localSheetId="51">'[19]Capex MX'!#REF!</definedName>
    <definedName name="ReclamationMatrix" localSheetId="0">'[18]Capex MX'!#REF!</definedName>
    <definedName name="ReclamationMatrix" localSheetId="21">'[19]Capex MX'!#REF!</definedName>
    <definedName name="ReclamationMatrix">'[19]Capex MX'!#REF!</definedName>
    <definedName name="ReclamationMX" localSheetId="30">'[19]Capex MX'!#REF!</definedName>
    <definedName name="ReclamationMX" localSheetId="22">'[19]Capex MX'!#REF!</definedName>
    <definedName name="ReclamationMX" localSheetId="23">'[19]Capex MX'!#REF!</definedName>
    <definedName name="ReclamationMX" localSheetId="24">'[19]Capex MX'!#REF!</definedName>
    <definedName name="ReclamationMX" localSheetId="25">'[19]Capex MX'!#REF!</definedName>
    <definedName name="ReclamationMX" localSheetId="26">'[19]Capex MX'!#REF!</definedName>
    <definedName name="ReclamationMX" localSheetId="27">'[19]Capex MX'!#REF!</definedName>
    <definedName name="ReclamationMX" localSheetId="28">'[19]Capex MX'!#REF!</definedName>
    <definedName name="ReclamationMX" localSheetId="29">'[19]Capex MX'!#REF!</definedName>
    <definedName name="ReclamationMX" localSheetId="43">'[19]Capex MX'!#REF!</definedName>
    <definedName name="ReclamationMX" localSheetId="44">'[19]Capex MX'!#REF!</definedName>
    <definedName name="ReclamationMX" localSheetId="45">'[19]Capex MX'!#REF!</definedName>
    <definedName name="ReclamationMX" localSheetId="46">'[19]Capex MX'!#REF!</definedName>
    <definedName name="ReclamationMX" localSheetId="47">'[19]Capex MX'!#REF!</definedName>
    <definedName name="ReclamationMX" localSheetId="48">'[19]Capex MX'!#REF!</definedName>
    <definedName name="ReclamationMX" localSheetId="49">'[19]Capex MX'!#REF!</definedName>
    <definedName name="ReclamationMX" localSheetId="50">'[19]Capex MX'!#REF!</definedName>
    <definedName name="ReclamationMX" localSheetId="51">'[19]Capex MX'!#REF!</definedName>
    <definedName name="ReclamationMX" localSheetId="0">'[18]Capex MX'!#REF!</definedName>
    <definedName name="ReclamationMX" localSheetId="21">'[19]Capex MX'!#REF!</definedName>
    <definedName name="ReclamationMX">'[19]Capex MX'!#REF!</definedName>
    <definedName name="RedefinePrintTableRange" localSheetId="75" hidden="1">[29]!RedefinePrintTableRange</definedName>
    <definedName name="RedefinePrintTableRange" localSheetId="30" hidden="1">[29]!RedefinePrintTableRange</definedName>
    <definedName name="RedefinePrintTableRange" localSheetId="22" hidden="1">[29]!RedefinePrintTableRange</definedName>
    <definedName name="RedefinePrintTableRange" localSheetId="23" hidden="1">[29]!RedefinePrintTableRange</definedName>
    <definedName name="RedefinePrintTableRange" localSheetId="24" hidden="1">[29]!RedefinePrintTableRange</definedName>
    <definedName name="RedefinePrintTableRange" localSheetId="25" hidden="1">[29]!RedefinePrintTableRange</definedName>
    <definedName name="RedefinePrintTableRange" localSheetId="26" hidden="1">[29]!RedefinePrintTableRange</definedName>
    <definedName name="RedefinePrintTableRange" localSheetId="27" hidden="1">[29]!RedefinePrintTableRange</definedName>
    <definedName name="RedefinePrintTableRange" localSheetId="28" hidden="1">[29]!RedefinePrintTableRange</definedName>
    <definedName name="RedefinePrintTableRange" localSheetId="29" hidden="1">[29]!RedefinePrintTableRange</definedName>
    <definedName name="RedefinePrintTableRange" localSheetId="43" hidden="1">[29]!RedefinePrintTableRange</definedName>
    <definedName name="RedefinePrintTableRange" localSheetId="44" hidden="1">[29]!RedefinePrintTableRange</definedName>
    <definedName name="RedefinePrintTableRange" localSheetId="45" hidden="1">[29]!RedefinePrintTableRange</definedName>
    <definedName name="RedefinePrintTableRange" localSheetId="46" hidden="1">[29]!RedefinePrintTableRange</definedName>
    <definedName name="RedefinePrintTableRange" localSheetId="47" hidden="1">[29]!RedefinePrintTableRange</definedName>
    <definedName name="RedefinePrintTableRange" localSheetId="48" hidden="1">[29]!RedefinePrintTableRange</definedName>
    <definedName name="RedefinePrintTableRange" localSheetId="49" hidden="1">[29]!RedefinePrintTableRange</definedName>
    <definedName name="RedefinePrintTableRange" localSheetId="50" hidden="1">[29]!RedefinePrintTableRange</definedName>
    <definedName name="RedefinePrintTableRange" localSheetId="51" hidden="1">[29]!RedefinePrintTableRange</definedName>
    <definedName name="RedefinePrintTableRange" localSheetId="21" hidden="1">[29]!RedefinePrintTableRange</definedName>
    <definedName name="RedefinePrintTableRange" hidden="1">[29]!RedefinePrintTableRange</definedName>
    <definedName name="RentMatrix" localSheetId="0">'[18]Rent MX'!$G$17:$CL$66</definedName>
    <definedName name="RentMatrix">'[19]Rent MX'!$G$17:$CL$66</definedName>
    <definedName name="rprob">[36]vlookup!$A$4:$B$57</definedName>
    <definedName name="rrrrrr" localSheetId="0">Disclaimer!rrrrrr</definedName>
    <definedName name="rrrrrr">[0]!rrrrrr</definedName>
    <definedName name="s" localSheetId="0" hidden="1">{#N/A,#N/A,TRUE,"Total Market";#N/A,#N/A,TRUE,"Pricing Table";#N/A,#N/A,TRUE,"Residential Minutes";#N/A,#N/A,TRUE,"Small Bus Minutes";#N/A,#N/A,TRUE,"Medium Bus Minures";#N/A,#N/A,TRUE,"Corporate Min penetration";#N/A,#N/A,TRUE,"Line Penetration";#N/A,#N/A,TRUE,"Direct Line Penetration";#N/A,#N/A,TRUE,"Indirect Lines";#N/A,#N/A,TRUE,"Penetration% by Customer";#N/A,#N/A,TRUE,"Penetration% by Product";#N/A,#N/A,TRUE,"Minutes-Revenue by Product";#N/A,#N/A,TRUE,"Product Minute penetration";#N/A,#N/A,TRUE,"Customer Minutes Penetration"}</definedName>
    <definedName name="s" hidden="1">{#N/A,#N/A,TRUE,"Total Market";#N/A,#N/A,TRUE,"Pricing Table";#N/A,#N/A,TRUE,"Residential Minutes";#N/A,#N/A,TRUE,"Small Bus Minutes";#N/A,#N/A,TRUE,"Medium Bus Minures";#N/A,#N/A,TRUE,"Corporate Min penetration";#N/A,#N/A,TRUE,"Line Penetration";#N/A,#N/A,TRUE,"Direct Line Penetration";#N/A,#N/A,TRUE,"Indirect Lines";#N/A,#N/A,TRUE,"Penetration% by Customer";#N/A,#N/A,TRUE,"Penetration% by Product";#N/A,#N/A,TRUE,"Minutes-Revenue by Product";#N/A,#N/A,TRUE,"Product Minute penetration";#N/A,#N/A,TRUE,"Customer Minutes Penetration"}</definedName>
    <definedName name="SchedineFileName" localSheetId="30">#REF!</definedName>
    <definedName name="SchedineFileName" localSheetId="22">#REF!</definedName>
    <definedName name="SchedineFileName" localSheetId="23">#REF!</definedName>
    <definedName name="SchedineFileName" localSheetId="24">#REF!</definedName>
    <definedName name="SchedineFileName" localSheetId="25">#REF!</definedName>
    <definedName name="SchedineFileName" localSheetId="26">#REF!</definedName>
    <definedName name="SchedineFileName" localSheetId="27">#REF!</definedName>
    <definedName name="SchedineFileName" localSheetId="28">#REF!</definedName>
    <definedName name="SchedineFileName" localSheetId="29">#REF!</definedName>
    <definedName name="SchedineFileName" localSheetId="43">#REF!</definedName>
    <definedName name="SchedineFileName" localSheetId="44">#REF!</definedName>
    <definedName name="SchedineFileName" localSheetId="45">#REF!</definedName>
    <definedName name="SchedineFileName" localSheetId="46">#REF!</definedName>
    <definedName name="SchedineFileName" localSheetId="47">#REF!</definedName>
    <definedName name="SchedineFileName" localSheetId="48">#REF!</definedName>
    <definedName name="SchedineFileName" localSheetId="49">#REF!</definedName>
    <definedName name="SchedineFileName" localSheetId="50">#REF!</definedName>
    <definedName name="SchedineFileName" localSheetId="51">#REF!</definedName>
    <definedName name="SchedineFileName" localSheetId="0">#REF!</definedName>
    <definedName name="SchedineFileName" localSheetId="21">#REF!</definedName>
    <definedName name="SchedineFileName">#REF!</definedName>
    <definedName name="SchedineFilePath" localSheetId="30">#REF!</definedName>
    <definedName name="SchedineFilePath" localSheetId="22">#REF!</definedName>
    <definedName name="SchedineFilePath" localSheetId="23">#REF!</definedName>
    <definedName name="SchedineFilePath" localSheetId="24">#REF!</definedName>
    <definedName name="SchedineFilePath" localSheetId="25">#REF!</definedName>
    <definedName name="SchedineFilePath" localSheetId="26">#REF!</definedName>
    <definedName name="SchedineFilePath" localSheetId="27">#REF!</definedName>
    <definedName name="SchedineFilePath" localSheetId="28">#REF!</definedName>
    <definedName name="SchedineFilePath" localSheetId="29">#REF!</definedName>
    <definedName name="SchedineFilePath" localSheetId="43">#REF!</definedName>
    <definedName name="SchedineFilePath" localSheetId="44">#REF!</definedName>
    <definedName name="SchedineFilePath" localSheetId="45">#REF!</definedName>
    <definedName name="SchedineFilePath" localSheetId="46">#REF!</definedName>
    <definedName name="SchedineFilePath" localSheetId="47">#REF!</definedName>
    <definedName name="SchedineFilePath" localSheetId="48">#REF!</definedName>
    <definedName name="SchedineFilePath" localSheetId="49">#REF!</definedName>
    <definedName name="SchedineFilePath" localSheetId="50">#REF!</definedName>
    <definedName name="SchedineFilePath" localSheetId="51">#REF!</definedName>
    <definedName name="SchedineFilePath" localSheetId="0">#REF!</definedName>
    <definedName name="SchedineFilePath" localSheetId="21">#REF!</definedName>
    <definedName name="SchedineFilePath">#REF!</definedName>
    <definedName name="sdcxsdc" localSheetId="0" hidden="1">{#N/A,#N/A,TRUE,"Summary";#N/A,#N/A,TRUE,"ExitStrategy";"SalesAndConstruction",#N/A,TRUE,"cs";#N/A,#N/A,TRUE,"OperatingAssumptions";"PresentationRentRoll",#N/A,TRUE,"RentRoll"}</definedName>
    <definedName name="sdcxsdc" hidden="1">{#N/A,#N/A,TRUE,"Summary";#N/A,#N/A,TRUE,"ExitStrategy";"SalesAndConstruction",#N/A,TRUE,"cs";#N/A,#N/A,TRUE,"OperatingAssumptions";"PresentationRentRoll",#N/A,TRUE,"RentRoll"}</definedName>
    <definedName name="sel" localSheetId="30">#REF!</definedName>
    <definedName name="sel" localSheetId="22">#REF!</definedName>
    <definedName name="sel" localSheetId="23">#REF!</definedName>
    <definedName name="sel" localSheetId="24">#REF!</definedName>
    <definedName name="sel" localSheetId="25">#REF!</definedName>
    <definedName name="sel" localSheetId="26">#REF!</definedName>
    <definedName name="sel" localSheetId="27">#REF!</definedName>
    <definedName name="sel" localSheetId="28">#REF!</definedName>
    <definedName name="sel" localSheetId="29">#REF!</definedName>
    <definedName name="sel" localSheetId="43">#REF!</definedName>
    <definedName name="sel" localSheetId="44">#REF!</definedName>
    <definedName name="sel" localSheetId="45">#REF!</definedName>
    <definedName name="sel" localSheetId="46">#REF!</definedName>
    <definedName name="sel" localSheetId="47">#REF!</definedName>
    <definedName name="sel" localSheetId="48">#REF!</definedName>
    <definedName name="sel" localSheetId="49">#REF!</definedName>
    <definedName name="sel" localSheetId="50">#REF!</definedName>
    <definedName name="sel" localSheetId="51">#REF!</definedName>
    <definedName name="sel" localSheetId="0">#REF!</definedName>
    <definedName name="sel" localSheetId="21">#REF!</definedName>
    <definedName name="sel">#REF!</definedName>
    <definedName name="sencount" hidden="1">1</definedName>
    <definedName name="Servicefläche" localSheetId="0">Disclaimer!Servicefläche</definedName>
    <definedName name="Servicefläche">[0]!Servicefläche</definedName>
    <definedName name="Serviceflächefrei" localSheetId="0">Disclaimer!Serviceflächefrei</definedName>
    <definedName name="Serviceflächefrei">[0]!Serviceflächefrei</definedName>
    <definedName name="sfghsghsfgh">#N/A</definedName>
    <definedName name="sfhg">#N/A</definedName>
    <definedName name="shhhsfgh">#N/A</definedName>
    <definedName name="SoftCostArray" localSheetId="30">'[19]CF Single Asset'!#REF!</definedName>
    <definedName name="SoftCostArray" localSheetId="22">'[19]CF Single Asset'!#REF!</definedName>
    <definedName name="SoftCostArray" localSheetId="23">'[19]CF Single Asset'!#REF!</definedName>
    <definedName name="SoftCostArray" localSheetId="24">'[19]CF Single Asset'!#REF!</definedName>
    <definedName name="SoftCostArray" localSheetId="25">'[19]CF Single Asset'!#REF!</definedName>
    <definedName name="SoftCostArray" localSheetId="26">'[19]CF Single Asset'!#REF!</definedName>
    <definedName name="SoftCostArray" localSheetId="27">'[19]CF Single Asset'!#REF!</definedName>
    <definedName name="SoftCostArray" localSheetId="28">'[19]CF Single Asset'!#REF!</definedName>
    <definedName name="SoftCostArray" localSheetId="29">'[19]CF Single Asset'!#REF!</definedName>
    <definedName name="SoftCostArray" localSheetId="43">'[19]CF Single Asset'!#REF!</definedName>
    <definedName name="SoftCostArray" localSheetId="44">'[19]CF Single Asset'!#REF!</definedName>
    <definedName name="SoftCostArray" localSheetId="45">'[19]CF Single Asset'!#REF!</definedName>
    <definedName name="SoftCostArray" localSheetId="46">'[19]CF Single Asset'!#REF!</definedName>
    <definedName name="SoftCostArray" localSheetId="47">'[19]CF Single Asset'!#REF!</definedName>
    <definedName name="SoftCostArray" localSheetId="48">'[19]CF Single Asset'!#REF!</definedName>
    <definedName name="SoftCostArray" localSheetId="49">'[19]CF Single Asset'!#REF!</definedName>
    <definedName name="SoftCostArray" localSheetId="50">'[19]CF Single Asset'!#REF!</definedName>
    <definedName name="SoftCostArray" localSheetId="51">'[19]CF Single Asset'!#REF!</definedName>
    <definedName name="SoftCostArray" localSheetId="0">'[18]CF Single Asset'!#REF!</definedName>
    <definedName name="SoftCostArray" localSheetId="21">'[19]CF Single Asset'!#REF!</definedName>
    <definedName name="SoftCostArray">'[19]CF Single Asset'!#REF!</definedName>
    <definedName name="SoftCostMatrix" localSheetId="30">'[19]Capex MX'!#REF!</definedName>
    <definedName name="SoftCostMatrix" localSheetId="22">'[19]Capex MX'!#REF!</definedName>
    <definedName name="SoftCostMatrix" localSheetId="23">'[19]Capex MX'!#REF!</definedName>
    <definedName name="SoftCostMatrix" localSheetId="24">'[19]Capex MX'!#REF!</definedName>
    <definedName name="SoftCostMatrix" localSheetId="25">'[19]Capex MX'!#REF!</definedName>
    <definedName name="SoftCostMatrix" localSheetId="26">'[19]Capex MX'!#REF!</definedName>
    <definedName name="SoftCostMatrix" localSheetId="27">'[19]Capex MX'!#REF!</definedName>
    <definedName name="SoftCostMatrix" localSheetId="28">'[19]Capex MX'!#REF!</definedName>
    <definedName name="SoftCostMatrix" localSheetId="29">'[19]Capex MX'!#REF!</definedName>
    <definedName name="SoftCostMatrix" localSheetId="43">'[19]Capex MX'!#REF!</definedName>
    <definedName name="SoftCostMatrix" localSheetId="44">'[19]Capex MX'!#REF!</definedName>
    <definedName name="SoftCostMatrix" localSheetId="45">'[19]Capex MX'!#REF!</definedName>
    <definedName name="SoftCostMatrix" localSheetId="46">'[19]Capex MX'!#REF!</definedName>
    <definedName name="SoftCostMatrix" localSheetId="47">'[19]Capex MX'!#REF!</definedName>
    <definedName name="SoftCostMatrix" localSheetId="48">'[19]Capex MX'!#REF!</definedName>
    <definedName name="SoftCostMatrix" localSheetId="49">'[19]Capex MX'!#REF!</definedName>
    <definedName name="SoftCostMatrix" localSheetId="50">'[19]Capex MX'!#REF!</definedName>
    <definedName name="SoftCostMatrix" localSheetId="51">'[19]Capex MX'!#REF!</definedName>
    <definedName name="SoftCostMatrix" localSheetId="0">'[18]Capex MX'!#REF!</definedName>
    <definedName name="SoftCostMatrix" localSheetId="21">'[19]Capex MX'!#REF!</definedName>
    <definedName name="SoftCostMatrix">'[19]Capex MX'!#REF!</definedName>
    <definedName name="SoftCostMX" localSheetId="30">'[19]Capex MX'!#REF!</definedName>
    <definedName name="SoftCostMX" localSheetId="22">'[19]Capex MX'!#REF!</definedName>
    <definedName name="SoftCostMX" localSheetId="23">'[19]Capex MX'!#REF!</definedName>
    <definedName name="SoftCostMX" localSheetId="24">'[19]Capex MX'!#REF!</definedName>
    <definedName name="SoftCostMX" localSheetId="25">'[19]Capex MX'!#REF!</definedName>
    <definedName name="SoftCostMX" localSheetId="26">'[19]Capex MX'!#REF!</definedName>
    <definedName name="SoftCostMX" localSheetId="27">'[19]Capex MX'!#REF!</definedName>
    <definedName name="SoftCostMX" localSheetId="28">'[19]Capex MX'!#REF!</definedName>
    <definedName name="SoftCostMX" localSheetId="29">'[19]Capex MX'!#REF!</definedName>
    <definedName name="SoftCostMX" localSheetId="43">'[19]Capex MX'!#REF!</definedName>
    <definedName name="SoftCostMX" localSheetId="44">'[19]Capex MX'!#REF!</definedName>
    <definedName name="SoftCostMX" localSheetId="45">'[19]Capex MX'!#REF!</definedName>
    <definedName name="SoftCostMX" localSheetId="46">'[19]Capex MX'!#REF!</definedName>
    <definedName name="SoftCostMX" localSheetId="47">'[19]Capex MX'!#REF!</definedName>
    <definedName name="SoftCostMX" localSheetId="48">'[19]Capex MX'!#REF!</definedName>
    <definedName name="SoftCostMX" localSheetId="49">'[19]Capex MX'!#REF!</definedName>
    <definedName name="SoftCostMX" localSheetId="50">'[19]Capex MX'!#REF!</definedName>
    <definedName name="SoftCostMX" localSheetId="51">'[19]Capex MX'!#REF!</definedName>
    <definedName name="SoftCostMX" localSheetId="0">'[18]Capex MX'!#REF!</definedName>
    <definedName name="SoftCostMX" localSheetId="21">'[19]Capex MX'!#REF!</definedName>
    <definedName name="SoftCostMX">'[19]Capex MX'!#REF!</definedName>
    <definedName name="statomanutent" localSheetId="0">'[32]Tabella EI'!$DW$2:$DW$7</definedName>
    <definedName name="statomanutent">'[33]Tabella EI'!$DW$2:$DW$7</definedName>
    <definedName name="tenant" localSheetId="0">'[32]Tabella EI'!$DX$2:$DX$3</definedName>
    <definedName name="tenant">'[33]Tabella EI'!$DX$2:$DX$3</definedName>
    <definedName name="the_caller">#N/A</definedName>
    <definedName name="tipo_edilizio" localSheetId="0">'[32]Tabella EI'!$DP$2:$DP$5</definedName>
    <definedName name="tipo_edilizio">'[33]Tabella EI'!$DP$2:$DP$5</definedName>
    <definedName name="TIsMatrix" localSheetId="0">'[18]Capex MX'!$G$149:$CL$198</definedName>
    <definedName name="TIsMatrix">'[19]Capex MX'!$G$149:$CL$198</definedName>
    <definedName name="turnemoff">#N/A</definedName>
    <definedName name="txtProp">"Edit Box 45"</definedName>
    <definedName name="UrbanizationArray" localSheetId="30">'[19]CF Single Asset'!#REF!</definedName>
    <definedName name="UrbanizationArray" localSheetId="22">'[19]CF Single Asset'!#REF!</definedName>
    <definedName name="UrbanizationArray" localSheetId="23">'[19]CF Single Asset'!#REF!</definedName>
    <definedName name="UrbanizationArray" localSheetId="24">'[19]CF Single Asset'!#REF!</definedName>
    <definedName name="UrbanizationArray" localSheetId="25">'[19]CF Single Asset'!#REF!</definedName>
    <definedName name="UrbanizationArray" localSheetId="26">'[19]CF Single Asset'!#REF!</definedName>
    <definedName name="UrbanizationArray" localSheetId="27">'[19]CF Single Asset'!#REF!</definedName>
    <definedName name="UrbanizationArray" localSheetId="28">'[19]CF Single Asset'!#REF!</definedName>
    <definedName name="UrbanizationArray" localSheetId="29">'[19]CF Single Asset'!#REF!</definedName>
    <definedName name="UrbanizationArray" localSheetId="43">'[19]CF Single Asset'!#REF!</definedName>
    <definedName name="UrbanizationArray" localSheetId="44">'[19]CF Single Asset'!#REF!</definedName>
    <definedName name="UrbanizationArray" localSheetId="45">'[19]CF Single Asset'!#REF!</definedName>
    <definedName name="UrbanizationArray" localSheetId="46">'[19]CF Single Asset'!#REF!</definedName>
    <definedName name="UrbanizationArray" localSheetId="47">'[19]CF Single Asset'!#REF!</definedName>
    <definedName name="UrbanizationArray" localSheetId="48">'[19]CF Single Asset'!#REF!</definedName>
    <definedName name="UrbanizationArray" localSheetId="49">'[19]CF Single Asset'!#REF!</definedName>
    <definedName name="UrbanizationArray" localSheetId="50">'[19]CF Single Asset'!#REF!</definedName>
    <definedName name="UrbanizationArray" localSheetId="51">'[19]CF Single Asset'!#REF!</definedName>
    <definedName name="UrbanizationArray" localSheetId="0">'[18]CF Single Asset'!#REF!</definedName>
    <definedName name="UrbanizationArray" localSheetId="21">'[19]CF Single Asset'!#REF!</definedName>
    <definedName name="UrbanizationArray">'[19]CF Single Asset'!#REF!</definedName>
    <definedName name="UrbanizationMatrix" localSheetId="30">'[19]Capex MX'!#REF!</definedName>
    <definedName name="UrbanizationMatrix" localSheetId="22">'[19]Capex MX'!#REF!</definedName>
    <definedName name="UrbanizationMatrix" localSheetId="23">'[19]Capex MX'!#REF!</definedName>
    <definedName name="UrbanizationMatrix" localSheetId="24">'[19]Capex MX'!#REF!</definedName>
    <definedName name="UrbanizationMatrix" localSheetId="25">'[19]Capex MX'!#REF!</definedName>
    <definedName name="UrbanizationMatrix" localSheetId="26">'[19]Capex MX'!#REF!</definedName>
    <definedName name="UrbanizationMatrix" localSheetId="27">'[19]Capex MX'!#REF!</definedName>
    <definedName name="UrbanizationMatrix" localSheetId="28">'[19]Capex MX'!#REF!</definedName>
    <definedName name="UrbanizationMatrix" localSheetId="29">'[19]Capex MX'!#REF!</definedName>
    <definedName name="UrbanizationMatrix" localSheetId="43">'[19]Capex MX'!#REF!</definedName>
    <definedName name="UrbanizationMatrix" localSheetId="44">'[19]Capex MX'!#REF!</definedName>
    <definedName name="UrbanizationMatrix" localSheetId="45">'[19]Capex MX'!#REF!</definedName>
    <definedName name="UrbanizationMatrix" localSheetId="46">'[19]Capex MX'!#REF!</definedName>
    <definedName name="UrbanizationMatrix" localSheetId="47">'[19]Capex MX'!#REF!</definedName>
    <definedName name="UrbanizationMatrix" localSheetId="48">'[19]Capex MX'!#REF!</definedName>
    <definedName name="UrbanizationMatrix" localSheetId="49">'[19]Capex MX'!#REF!</definedName>
    <definedName name="UrbanizationMatrix" localSheetId="50">'[19]Capex MX'!#REF!</definedName>
    <definedName name="UrbanizationMatrix" localSheetId="51">'[19]Capex MX'!#REF!</definedName>
    <definedName name="UrbanizationMatrix" localSheetId="0">'[18]Capex MX'!#REF!</definedName>
    <definedName name="UrbanizationMatrix" localSheetId="21">'[19]Capex MX'!#REF!</definedName>
    <definedName name="UrbanizationMatrix">'[19]Capex MX'!#REF!</definedName>
    <definedName name="UrbanizationMX" localSheetId="30">'[19]Capex MX'!#REF!</definedName>
    <definedName name="UrbanizationMX" localSheetId="22">'[19]Capex MX'!#REF!</definedName>
    <definedName name="UrbanizationMX" localSheetId="23">'[19]Capex MX'!#REF!</definedName>
    <definedName name="UrbanizationMX" localSheetId="24">'[19]Capex MX'!#REF!</definedName>
    <definedName name="UrbanizationMX" localSheetId="25">'[19]Capex MX'!#REF!</definedName>
    <definedName name="UrbanizationMX" localSheetId="26">'[19]Capex MX'!#REF!</definedName>
    <definedName name="UrbanizationMX" localSheetId="27">'[19]Capex MX'!#REF!</definedName>
    <definedName name="UrbanizationMX" localSheetId="28">'[19]Capex MX'!#REF!</definedName>
    <definedName name="UrbanizationMX" localSheetId="29">'[19]Capex MX'!#REF!</definedName>
    <definedName name="UrbanizationMX" localSheetId="43">'[19]Capex MX'!#REF!</definedName>
    <definedName name="UrbanizationMX" localSheetId="44">'[19]Capex MX'!#REF!</definedName>
    <definedName name="UrbanizationMX" localSheetId="45">'[19]Capex MX'!#REF!</definedName>
    <definedName name="UrbanizationMX" localSheetId="46">'[19]Capex MX'!#REF!</definedName>
    <definedName name="UrbanizationMX" localSheetId="47">'[19]Capex MX'!#REF!</definedName>
    <definedName name="UrbanizationMX" localSheetId="48">'[19]Capex MX'!#REF!</definedName>
    <definedName name="UrbanizationMX" localSheetId="49">'[19]Capex MX'!#REF!</definedName>
    <definedName name="UrbanizationMX" localSheetId="50">'[19]Capex MX'!#REF!</definedName>
    <definedName name="UrbanizationMX" localSheetId="51">'[19]Capex MX'!#REF!</definedName>
    <definedName name="UrbanizationMX" localSheetId="0">'[18]Capex MX'!#REF!</definedName>
    <definedName name="UrbanizationMX" localSheetId="21">'[19]Capex MX'!#REF!</definedName>
    <definedName name="UrbanizationMX">'[19]Capex MX'!#REF!</definedName>
    <definedName name="VATCompensationArray" localSheetId="30">'[19]CF Single Asset'!#REF!</definedName>
    <definedName name="VATCompensationArray" localSheetId="22">'[19]CF Single Asset'!#REF!</definedName>
    <definedName name="VATCompensationArray" localSheetId="23">'[19]CF Single Asset'!#REF!</definedName>
    <definedName name="VATCompensationArray" localSheetId="24">'[19]CF Single Asset'!#REF!</definedName>
    <definedName name="VATCompensationArray" localSheetId="25">'[19]CF Single Asset'!#REF!</definedName>
    <definedName name="VATCompensationArray" localSheetId="26">'[19]CF Single Asset'!#REF!</definedName>
    <definedName name="VATCompensationArray" localSheetId="27">'[19]CF Single Asset'!#REF!</definedName>
    <definedName name="VATCompensationArray" localSheetId="28">'[19]CF Single Asset'!#REF!</definedName>
    <definedName name="VATCompensationArray" localSheetId="29">'[19]CF Single Asset'!#REF!</definedName>
    <definedName name="VATCompensationArray" localSheetId="43">'[19]CF Single Asset'!#REF!</definedName>
    <definedName name="VATCompensationArray" localSheetId="44">'[19]CF Single Asset'!#REF!</definedName>
    <definedName name="VATCompensationArray" localSheetId="45">'[19]CF Single Asset'!#REF!</definedName>
    <definedName name="VATCompensationArray" localSheetId="46">'[19]CF Single Asset'!#REF!</definedName>
    <definedName name="VATCompensationArray" localSheetId="47">'[19]CF Single Asset'!#REF!</definedName>
    <definedName name="VATCompensationArray" localSheetId="48">'[19]CF Single Asset'!#REF!</definedName>
    <definedName name="VATCompensationArray" localSheetId="49">'[19]CF Single Asset'!#REF!</definedName>
    <definedName name="VATCompensationArray" localSheetId="50">'[19]CF Single Asset'!#REF!</definedName>
    <definedName name="VATCompensationArray" localSheetId="51">'[19]CF Single Asset'!#REF!</definedName>
    <definedName name="VATCompensationArray" localSheetId="0">'[18]CF Single Asset'!#REF!</definedName>
    <definedName name="VATCompensationArray" localSheetId="21">'[19]CF Single Asset'!#REF!</definedName>
    <definedName name="VATCompensationArray">'[19]CF Single Asset'!#REF!</definedName>
    <definedName name="VATCompensationMatrix" localSheetId="30">#REF!</definedName>
    <definedName name="VATCompensationMatrix" localSheetId="22">#REF!</definedName>
    <definedName name="VATCompensationMatrix" localSheetId="23">#REF!</definedName>
    <definedName name="VATCompensationMatrix" localSheetId="24">#REF!</definedName>
    <definedName name="VATCompensationMatrix" localSheetId="25">#REF!</definedName>
    <definedName name="VATCompensationMatrix" localSheetId="26">#REF!</definedName>
    <definedName name="VATCompensationMatrix" localSheetId="27">#REF!</definedName>
    <definedName name="VATCompensationMatrix" localSheetId="28">#REF!</definedName>
    <definedName name="VATCompensationMatrix" localSheetId="29">#REF!</definedName>
    <definedName name="VATCompensationMatrix" localSheetId="43">#REF!</definedName>
    <definedName name="VATCompensationMatrix" localSheetId="44">#REF!</definedName>
    <definedName name="VATCompensationMatrix" localSheetId="45">#REF!</definedName>
    <definedName name="VATCompensationMatrix" localSheetId="46">#REF!</definedName>
    <definedName name="VATCompensationMatrix" localSheetId="47">#REF!</definedName>
    <definedName name="VATCompensationMatrix" localSheetId="48">#REF!</definedName>
    <definedName name="VATCompensationMatrix" localSheetId="49">#REF!</definedName>
    <definedName name="VATCompensationMatrix" localSheetId="50">#REF!</definedName>
    <definedName name="VATCompensationMatrix" localSheetId="51">#REF!</definedName>
    <definedName name="VATCompensationMatrix" localSheetId="0">#REF!</definedName>
    <definedName name="VATCompensationMatrix" localSheetId="21">#REF!</definedName>
    <definedName name="VATCompensationMatrix">#REF!</definedName>
    <definedName name="VATCompensationMX" localSheetId="30">#REF!</definedName>
    <definedName name="VATCompensationMX" localSheetId="22">#REF!</definedName>
    <definedName name="VATCompensationMX" localSheetId="23">#REF!</definedName>
    <definedName name="VATCompensationMX" localSheetId="24">#REF!</definedName>
    <definedName name="VATCompensationMX" localSheetId="25">#REF!</definedName>
    <definedName name="VATCompensationMX" localSheetId="26">#REF!</definedName>
    <definedName name="VATCompensationMX" localSheetId="27">#REF!</definedName>
    <definedName name="VATCompensationMX" localSheetId="28">#REF!</definedName>
    <definedName name="VATCompensationMX" localSheetId="29">#REF!</definedName>
    <definedName name="VATCompensationMX" localSheetId="43">#REF!</definedName>
    <definedName name="VATCompensationMX" localSheetId="44">#REF!</definedName>
    <definedName name="VATCompensationMX" localSheetId="45">#REF!</definedName>
    <definedName name="VATCompensationMX" localSheetId="46">#REF!</definedName>
    <definedName name="VATCompensationMX" localSheetId="47">#REF!</definedName>
    <definedName name="VATCompensationMX" localSheetId="48">#REF!</definedName>
    <definedName name="VATCompensationMX" localSheetId="49">#REF!</definedName>
    <definedName name="VATCompensationMX" localSheetId="50">#REF!</definedName>
    <definedName name="VATCompensationMX" localSheetId="51">#REF!</definedName>
    <definedName name="VATCompensationMX" localSheetId="0">#REF!</definedName>
    <definedName name="VATCompensationMX" localSheetId="21">#REF!</definedName>
    <definedName name="VATCompensationMX">#REF!</definedName>
    <definedName name="VATCostsArray" localSheetId="30">'[19]CF Single Asset'!#REF!</definedName>
    <definedName name="VATCostsArray" localSheetId="22">'[19]CF Single Asset'!#REF!</definedName>
    <definedName name="VATCostsArray" localSheetId="23">'[19]CF Single Asset'!#REF!</definedName>
    <definedName name="VATCostsArray" localSheetId="24">'[19]CF Single Asset'!#REF!</definedName>
    <definedName name="VATCostsArray" localSheetId="25">'[19]CF Single Asset'!#REF!</definedName>
    <definedName name="VATCostsArray" localSheetId="26">'[19]CF Single Asset'!#REF!</definedName>
    <definedName name="VATCostsArray" localSheetId="27">'[19]CF Single Asset'!#REF!</definedName>
    <definedName name="VATCostsArray" localSheetId="28">'[19]CF Single Asset'!#REF!</definedName>
    <definedName name="VATCostsArray" localSheetId="29">'[19]CF Single Asset'!#REF!</definedName>
    <definedName name="VATCostsArray" localSheetId="43">'[19]CF Single Asset'!#REF!</definedName>
    <definedName name="VATCostsArray" localSheetId="44">'[19]CF Single Asset'!#REF!</definedName>
    <definedName name="VATCostsArray" localSheetId="45">'[19]CF Single Asset'!#REF!</definedName>
    <definedName name="VATCostsArray" localSheetId="46">'[19]CF Single Asset'!#REF!</definedName>
    <definedName name="VATCostsArray" localSheetId="47">'[19]CF Single Asset'!#REF!</definedName>
    <definedName name="VATCostsArray" localSheetId="48">'[19]CF Single Asset'!#REF!</definedName>
    <definedName name="VATCostsArray" localSheetId="49">'[19]CF Single Asset'!#REF!</definedName>
    <definedName name="VATCostsArray" localSheetId="50">'[19]CF Single Asset'!#REF!</definedName>
    <definedName name="VATCostsArray" localSheetId="51">'[19]CF Single Asset'!#REF!</definedName>
    <definedName name="VATCostsArray" localSheetId="0">'[18]CF Single Asset'!#REF!</definedName>
    <definedName name="VATCostsArray" localSheetId="21">'[19]CF Single Asset'!#REF!</definedName>
    <definedName name="VATCostsArray">'[19]CF Single Asset'!#REF!</definedName>
    <definedName name="VATCostsMatrix" localSheetId="30">#REF!</definedName>
    <definedName name="VATCostsMatrix" localSheetId="22">#REF!</definedName>
    <definedName name="VATCostsMatrix" localSheetId="23">#REF!</definedName>
    <definedName name="VATCostsMatrix" localSheetId="24">#REF!</definedName>
    <definedName name="VATCostsMatrix" localSheetId="25">#REF!</definedName>
    <definedName name="VATCostsMatrix" localSheetId="26">#REF!</definedName>
    <definedName name="VATCostsMatrix" localSheetId="27">#REF!</definedName>
    <definedName name="VATCostsMatrix" localSheetId="28">#REF!</definedName>
    <definedName name="VATCostsMatrix" localSheetId="29">#REF!</definedName>
    <definedName name="VATCostsMatrix" localSheetId="43">#REF!</definedName>
    <definedName name="VATCostsMatrix" localSheetId="44">#REF!</definedName>
    <definedName name="VATCostsMatrix" localSheetId="45">#REF!</definedName>
    <definedName name="VATCostsMatrix" localSheetId="46">#REF!</definedName>
    <definedName name="VATCostsMatrix" localSheetId="47">#REF!</definedName>
    <definedName name="VATCostsMatrix" localSheetId="48">#REF!</definedName>
    <definedName name="VATCostsMatrix" localSheetId="49">#REF!</definedName>
    <definedName name="VATCostsMatrix" localSheetId="50">#REF!</definedName>
    <definedName name="VATCostsMatrix" localSheetId="51">#REF!</definedName>
    <definedName name="VATCostsMatrix" localSheetId="0">#REF!</definedName>
    <definedName name="VATCostsMatrix" localSheetId="21">#REF!</definedName>
    <definedName name="VATCostsMatrix">#REF!</definedName>
    <definedName name="VATCostsMX" localSheetId="30">#REF!</definedName>
    <definedName name="VATCostsMX" localSheetId="22">#REF!</definedName>
    <definedName name="VATCostsMX" localSheetId="23">#REF!</definedName>
    <definedName name="VATCostsMX" localSheetId="24">#REF!</definedName>
    <definedName name="VATCostsMX" localSheetId="25">#REF!</definedName>
    <definedName name="VATCostsMX" localSheetId="26">#REF!</definedName>
    <definedName name="VATCostsMX" localSheetId="27">#REF!</definedName>
    <definedName name="VATCostsMX" localSheetId="28">#REF!</definedName>
    <definedName name="VATCostsMX" localSheetId="29">#REF!</definedName>
    <definedName name="VATCostsMX" localSheetId="43">#REF!</definedName>
    <definedName name="VATCostsMX" localSheetId="44">#REF!</definedName>
    <definedName name="VATCostsMX" localSheetId="45">#REF!</definedName>
    <definedName name="VATCostsMX" localSheetId="46">#REF!</definedName>
    <definedName name="VATCostsMX" localSheetId="47">#REF!</definedName>
    <definedName name="VATCostsMX" localSheetId="48">#REF!</definedName>
    <definedName name="VATCostsMX" localSheetId="49">#REF!</definedName>
    <definedName name="VATCostsMX" localSheetId="50">#REF!</definedName>
    <definedName name="VATCostsMX" localSheetId="51">#REF!</definedName>
    <definedName name="VATCostsMX" localSheetId="0">#REF!</definedName>
    <definedName name="VATCostsMX" localSheetId="21">#REF!</definedName>
    <definedName name="VATCostsMX">#REF!</definedName>
    <definedName name="VATRevenuesArray" localSheetId="30">'[19]CF Single Asset'!#REF!</definedName>
    <definedName name="VATRevenuesArray" localSheetId="22">'[19]CF Single Asset'!#REF!</definedName>
    <definedName name="VATRevenuesArray" localSheetId="23">'[19]CF Single Asset'!#REF!</definedName>
    <definedName name="VATRevenuesArray" localSheetId="24">'[19]CF Single Asset'!#REF!</definedName>
    <definedName name="VATRevenuesArray" localSheetId="25">'[19]CF Single Asset'!#REF!</definedName>
    <definedName name="VATRevenuesArray" localSheetId="26">'[19]CF Single Asset'!#REF!</definedName>
    <definedName name="VATRevenuesArray" localSheetId="27">'[19]CF Single Asset'!#REF!</definedName>
    <definedName name="VATRevenuesArray" localSheetId="28">'[19]CF Single Asset'!#REF!</definedName>
    <definedName name="VATRevenuesArray" localSheetId="29">'[19]CF Single Asset'!#REF!</definedName>
    <definedName name="VATRevenuesArray" localSheetId="43">'[19]CF Single Asset'!#REF!</definedName>
    <definedName name="VATRevenuesArray" localSheetId="44">'[19]CF Single Asset'!#REF!</definedName>
    <definedName name="VATRevenuesArray" localSheetId="45">'[19]CF Single Asset'!#REF!</definedName>
    <definedName name="VATRevenuesArray" localSheetId="46">'[19]CF Single Asset'!#REF!</definedName>
    <definedName name="VATRevenuesArray" localSheetId="47">'[19]CF Single Asset'!#REF!</definedName>
    <definedName name="VATRevenuesArray" localSheetId="48">'[19]CF Single Asset'!#REF!</definedName>
    <definedName name="VATRevenuesArray" localSheetId="49">'[19]CF Single Asset'!#REF!</definedName>
    <definedName name="VATRevenuesArray" localSheetId="50">'[19]CF Single Asset'!#REF!</definedName>
    <definedName name="VATRevenuesArray" localSheetId="51">'[19]CF Single Asset'!#REF!</definedName>
    <definedName name="VATRevenuesArray" localSheetId="0">'[18]CF Single Asset'!#REF!</definedName>
    <definedName name="VATRevenuesArray" localSheetId="21">'[19]CF Single Asset'!#REF!</definedName>
    <definedName name="VATRevenuesArray">'[19]CF Single Asset'!#REF!</definedName>
    <definedName name="VATRevenuesMatrix" localSheetId="30">#REF!</definedName>
    <definedName name="VATRevenuesMatrix" localSheetId="22">#REF!</definedName>
    <definedName name="VATRevenuesMatrix" localSheetId="23">#REF!</definedName>
    <definedName name="VATRevenuesMatrix" localSheetId="24">#REF!</definedName>
    <definedName name="VATRevenuesMatrix" localSheetId="25">#REF!</definedName>
    <definedName name="VATRevenuesMatrix" localSheetId="26">#REF!</definedName>
    <definedName name="VATRevenuesMatrix" localSheetId="27">#REF!</definedName>
    <definedName name="VATRevenuesMatrix" localSheetId="28">#REF!</definedName>
    <definedName name="VATRevenuesMatrix" localSheetId="29">#REF!</definedName>
    <definedName name="VATRevenuesMatrix" localSheetId="43">#REF!</definedName>
    <definedName name="VATRevenuesMatrix" localSheetId="44">#REF!</definedName>
    <definedName name="VATRevenuesMatrix" localSheetId="45">#REF!</definedName>
    <definedName name="VATRevenuesMatrix" localSheetId="46">#REF!</definedName>
    <definedName name="VATRevenuesMatrix" localSheetId="47">#REF!</definedName>
    <definedName name="VATRevenuesMatrix" localSheetId="48">#REF!</definedName>
    <definedName name="VATRevenuesMatrix" localSheetId="49">#REF!</definedName>
    <definedName name="VATRevenuesMatrix" localSheetId="50">#REF!</definedName>
    <definedName name="VATRevenuesMatrix" localSheetId="51">#REF!</definedName>
    <definedName name="VATRevenuesMatrix" localSheetId="0">#REF!</definedName>
    <definedName name="VATRevenuesMatrix" localSheetId="21">#REF!</definedName>
    <definedName name="VATRevenuesMatrix">#REF!</definedName>
    <definedName name="VATRevenuesMX" localSheetId="30">#REF!</definedName>
    <definedName name="VATRevenuesMX" localSheetId="22">#REF!</definedName>
    <definedName name="VATRevenuesMX" localSheetId="23">#REF!</definedName>
    <definedName name="VATRevenuesMX" localSheetId="24">#REF!</definedName>
    <definedName name="VATRevenuesMX" localSheetId="25">#REF!</definedName>
    <definedName name="VATRevenuesMX" localSheetId="26">#REF!</definedName>
    <definedName name="VATRevenuesMX" localSheetId="27">#REF!</definedName>
    <definedName name="VATRevenuesMX" localSheetId="28">#REF!</definedName>
    <definedName name="VATRevenuesMX" localSheetId="29">#REF!</definedName>
    <definedName name="VATRevenuesMX" localSheetId="43">#REF!</definedName>
    <definedName name="VATRevenuesMX" localSheetId="44">#REF!</definedName>
    <definedName name="VATRevenuesMX" localSheetId="45">#REF!</definedName>
    <definedName name="VATRevenuesMX" localSheetId="46">#REF!</definedName>
    <definedName name="VATRevenuesMX" localSheetId="47">#REF!</definedName>
    <definedName name="VATRevenuesMX" localSheetId="48">#REF!</definedName>
    <definedName name="VATRevenuesMX" localSheetId="49">#REF!</definedName>
    <definedName name="VATRevenuesMX" localSheetId="50">#REF!</definedName>
    <definedName name="VATRevenuesMX" localSheetId="51">#REF!</definedName>
    <definedName name="VATRevenuesMX" localSheetId="0">#REF!</definedName>
    <definedName name="VATRevenuesMX" localSheetId="21">#REF!</definedName>
    <definedName name="VATRevenuesMX">#REF!</definedName>
    <definedName name="vlrtrpct">#REF!</definedName>
    <definedName name="vlrtrpct2">#REF!</definedName>
    <definedName name="w" localSheetId="0" hidden="1">{#N/A,#N/A,FALSE,"BANNERS";#N/A,#N/A,FALSE,"Market";#N/A,#N/A,FALSE,"# of POP MAN";#N/A,#N/A,FALSE,"Penet Input";#N/A,#N/A,FALSE,"Tel Rev";#N/A,#N/A,FALSE,"Invest";#N/A,#N/A,FALSE,"Op Cost1";#N/A,#N/A,FALSE,"Op Cost2";#N/A,#N/A,FALSE,"Oth_&amp;_Tot_Revenues";#N/A,#N/A,FALSE,"Fin Mod";#N/A,#N/A,FALSE,"P&amp;E Burocrat";#N/A,#N/A,FALSE,"cash flow"}</definedName>
    <definedName name="w" hidden="1">{#N/A,#N/A,FALSE,"BANNERS";#N/A,#N/A,FALSE,"Market";#N/A,#N/A,FALSE,"# of POP MAN";#N/A,#N/A,FALSE,"Penet Input";#N/A,#N/A,FALSE,"Tel Rev";#N/A,#N/A,FALSE,"Invest";#N/A,#N/A,FALSE,"Op Cost1";#N/A,#N/A,FALSE,"Op Cost2";#N/A,#N/A,FALSE,"Oth_&amp;_Tot_Revenues";#N/A,#N/A,FALSE,"Fin Mod";#N/A,#N/A,FALSE,"P&amp;E Burocrat";#N/A,#N/A,FALSE,"cash flow"}</definedName>
    <definedName name="WirelessGroup">#N/A</definedName>
    <definedName name="Wohnenfläche" localSheetId="0">Disclaimer!Wohnenfläche</definedName>
    <definedName name="Wohnenfläche">[0]!Wohnenfläche</definedName>
    <definedName name="Wohnenflächefrei" localSheetId="0">Disclaimer!Wohnenflächefrei</definedName>
    <definedName name="Wohnenflächefrei">[0]!Wohnenflächefrei</definedName>
    <definedName name="wrn.AnnualRentRoll." localSheetId="0" hidden="1">{"AnnualRentRollPg1",#N/A,FALSE,"RentRoll";"AnnualRentRollPg2",#N/A,FALSE,"RentRoll"}</definedName>
    <definedName name="wrn.AnnualRentRoll." hidden="1">{"AnnualRentRollPg1",#N/A,FALSE,"RentRoll";"AnnualRentRollPg2",#N/A,FALSE,"RentRoll"}</definedName>
    <definedName name="wrn.BP._.print." localSheetId="0" hidden="1">{#N/A,#N/A,FALSE,"BANNERS";#N/A,#N/A,FALSE,"Market";#N/A,#N/A,FALSE,"Tel Rev";#N/A,#N/A,FALSE,"Revenues IOL";#N/A,#N/A,FALSE,"Invest";#N/A,#N/A,FALSE,"Op Cost1";#N/A,#N/A,FALSE,"Op Cost2";#N/A,#N/A,FALSE,"Oth_&amp;_Tot_Revenues";#N/A,#N/A,FALSE,"Fin Mod";#N/A,#N/A,FALSE,"FinMod_RoW";#N/A,#N/A,FALSE,"P&amp;E Burocrat";#N/A,#N/A,FALSE,"cash flow"}</definedName>
    <definedName name="wrn.BP._.print." hidden="1">{#N/A,#N/A,FALSE,"BANNERS";#N/A,#N/A,FALSE,"Market";#N/A,#N/A,FALSE,"Tel Rev";#N/A,#N/A,FALSE,"Revenues IOL";#N/A,#N/A,FALSE,"Invest";#N/A,#N/A,FALSE,"Op Cost1";#N/A,#N/A,FALSE,"Op Cost2";#N/A,#N/A,FALSE,"Oth_&amp;_Tot_Revenues";#N/A,#N/A,FALSE,"Fin Mod";#N/A,#N/A,FALSE,"FinMod_RoW";#N/A,#N/A,FALSE,"P&amp;E Burocrat";#N/A,#N/A,FALSE,"cash flow"}</definedName>
    <definedName name="wrn.Danilo." localSheetId="0" hidden="1">{#N/A,#N/A,TRUE,"Main Issues";#N/A,#N/A,TRUE,"Income statement ($)"}</definedName>
    <definedName name="wrn.Danilo." hidden="1">{#N/A,#N/A,TRUE,"Main Issues";#N/A,#N/A,TRUE,"Income statement ($)"}</definedName>
    <definedName name="wrn.ExitAndSalesAssumptions." localSheetId="0" hidden="1">{#N/A,#N/A,FALSE,"ExitStrategy"}</definedName>
    <definedName name="wrn.ExitAndSalesAssumptions." hidden="1">{#N/A,#N/A,FALSE,"ExitStrategy"}</definedName>
    <definedName name="wrn.LoanInformation." localSheetId="0" hidden="1">{"LoanSchedule",#N/A,FALSE,"LoanAssumptions";"LoanAssumptions",#N/A,FALSE,"LoanAssumptions"}</definedName>
    <definedName name="wrn.LoanInformation." hidden="1">{"LoanSchedule",#N/A,FALSE,"LoanAssumptions";"LoanAssumptions",#N/A,FALSE,"LoanAssumptions"}</definedName>
    <definedName name="wrn.Massimo." localSheetId="0" hidden="1">{#N/A,#N/A,TRUE,"Total Market";#N/A,#N/A,TRUE,"Pricing Table";#N/A,#N/A,TRUE,"Residential Minutes";#N/A,#N/A,TRUE,"Small Bus Minutes";#N/A,#N/A,TRUE,"Medium Bus Minures";#N/A,#N/A,TRUE,"Corporate Min penetration";#N/A,#N/A,TRUE,"Line Penetration";#N/A,#N/A,TRUE,"Direct Line Penetration";#N/A,#N/A,TRUE,"Indirect Lines";#N/A,#N/A,TRUE,"Penetration% by Customer";#N/A,#N/A,TRUE,"Penetration% by Product";#N/A,#N/A,TRUE,"Minutes-Revenue by Product";#N/A,#N/A,TRUE,"Product Minute penetration";#N/A,#N/A,TRUE,"Customer Minutes Penetration"}</definedName>
    <definedName name="wrn.Massimo." hidden="1">{#N/A,#N/A,TRUE,"Total Market";#N/A,#N/A,TRUE,"Pricing Table";#N/A,#N/A,TRUE,"Residential Minutes";#N/A,#N/A,TRUE,"Small Bus Minutes";#N/A,#N/A,TRUE,"Medium Bus Minures";#N/A,#N/A,TRUE,"Corporate Min penetration";#N/A,#N/A,TRUE,"Line Penetration";#N/A,#N/A,TRUE,"Direct Line Penetration";#N/A,#N/A,TRUE,"Indirect Lines";#N/A,#N/A,TRUE,"Penetration% by Customer";#N/A,#N/A,TRUE,"Penetration% by Product";#N/A,#N/A,TRUE,"Minutes-Revenue by Product";#N/A,#N/A,TRUE,"Product Minute penetration";#N/A,#N/A,TRUE,"Customer Minutes Penetration"}</definedName>
    <definedName name="wrn.Modello." localSheetId="0" hidden="1">{#N/A,#N/A,TRUE,"Proposal";#N/A,#N/A,TRUE,"Assumptions";#N/A,#N/A,TRUE,"Net Income";#N/A,#N/A,TRUE,"Balsheet";#N/A,#N/A,TRUE,"Capex";#N/A,#N/A,TRUE,"Volumes";#N/A,#N/A,TRUE,"Revenues";#N/A,#N/A,TRUE,"Var.Costs";#N/A,#N/A,TRUE,"Personnel";#N/A,#N/A,TRUE,"Other costs";#N/A,#N/A,TRUE,"MKTG and G&amp;A"}</definedName>
    <definedName name="wrn.Modello." hidden="1">{#N/A,#N/A,TRUE,"Proposal";#N/A,#N/A,TRUE,"Assumptions";#N/A,#N/A,TRUE,"Net Income";#N/A,#N/A,TRUE,"Balsheet";#N/A,#N/A,TRUE,"Capex";#N/A,#N/A,TRUE,"Volumes";#N/A,#N/A,TRUE,"Revenues";#N/A,#N/A,TRUE,"Var.Costs";#N/A,#N/A,TRUE,"Personnel";#N/A,#N/A,TRUE,"Other costs";#N/A,#N/A,TRUE,"MKTG and G&amp;A"}</definedName>
    <definedName name="wrn.MonthlyRentRoll." localSheetId="0" hidden="1">{"MonthlyRentRoll",#N/A,FALSE,"RentRoll"}</definedName>
    <definedName name="wrn.MonthlyRentRoll." hidden="1">{"MonthlyRentRoll",#N/A,FALSE,"RentRoll"}</definedName>
    <definedName name="wrn.OperatingAssumtions." localSheetId="0" hidden="1">{#N/A,#N/A,FALSE,"OperatingAssumptions"}</definedName>
    <definedName name="wrn.OperatingAssumtions." hidden="1">{#N/A,#N/A,FALSE,"OperatingAssumptions"}</definedName>
    <definedName name="wrn.pr3sty." localSheetId="0" hidden="1">{#N/A,#N/A,FALSE,"intag";#N/A,#N/A,FALSE,"budg";#N/A,#N/A,FALSE,"samtl"}</definedName>
    <definedName name="wrn.pr3sty." hidden="1">{#N/A,#N/A,FALSE,"intag";#N/A,#N/A,FALSE,"budg";#N/A,#N/A,FALSE,"samtl"}</definedName>
    <definedName name="wrn.Presentation." localSheetId="0" hidden="1">{#N/A,#N/A,TRUE,"Summary";#N/A,#N/A,TRUE,"ExitStrategy";"SalesAndConstruction",#N/A,TRUE,"cs";#N/A,#N/A,TRUE,"OperatingAssumptions";"PresentationRentRoll",#N/A,TRUE,"RentRoll"}</definedName>
    <definedName name="wrn.Presentation." hidden="1">{#N/A,#N/A,TRUE,"Summary";#N/A,#N/A,TRUE,"ExitStrategy";"SalesAndConstruction",#N/A,TRUE,"cs";#N/A,#N/A,TRUE,"OperatingAssumptions";"PresentationRentRoll",#N/A,TRUE,"RentRoll"}</definedName>
    <definedName name="wrn.printout." localSheetId="0" hidden="1">{#N/A,#N/A,FALSE,"BANNERS";#N/A,#N/A,FALSE,"Market";#N/A,#N/A,FALSE,"# of POP MAN";#N/A,#N/A,FALSE,"Penet Input";#N/A,#N/A,FALSE,"Tel Rev";#N/A,#N/A,FALSE,"Invest";#N/A,#N/A,FALSE,"Op Cost1";#N/A,#N/A,FALSE,"Op Cost2";#N/A,#N/A,FALSE,"Oth_&amp;_Tot_Revenues";#N/A,#N/A,FALSE,"Fin Mod";#N/A,#N/A,FALSE,"P&amp;E Burocrat";#N/A,#N/A,FALSE,"cash flow"}</definedName>
    <definedName name="wrn.printout." hidden="1">{#N/A,#N/A,FALSE,"BANNERS";#N/A,#N/A,FALSE,"Market";#N/A,#N/A,FALSE,"# of POP MAN";#N/A,#N/A,FALSE,"Penet Input";#N/A,#N/A,FALSE,"Tel Rev";#N/A,#N/A,FALSE,"Invest";#N/A,#N/A,FALSE,"Op Cost1";#N/A,#N/A,FALSE,"Op Cost2";#N/A,#N/A,FALSE,"Oth_&amp;_Tot_Revenues";#N/A,#N/A,FALSE,"Fin Mod";#N/A,#N/A,FALSE,"P&amp;E Burocrat";#N/A,#N/A,FALSE,"cash flow"}</definedName>
    <definedName name="wrn.PropertyInformation." localSheetId="0" hidden="1">{#N/A,#N/A,FALSE,"PropertyInfo"}</definedName>
    <definedName name="wrn.PropertyInformation." hidden="1">{#N/A,#N/A,FALSE,"PropertyInfo"}</definedName>
    <definedName name="wrn.Summary." localSheetId="0" hidden="1">{#N/A,#N/A,FALSE,"Summary"}</definedName>
    <definedName name="wrn.Summary." hidden="1">{#N/A,#N/A,FALSE,"Summary"}</definedName>
    <definedName name="Z_9F49EFD0_B61E_11D4_B53D_00508B6D6371_.wvu.PrintArea" localSheetId="30" hidden="1">#REF!</definedName>
    <definedName name="Z_9F49EFD0_B61E_11D4_B53D_00508B6D6371_.wvu.PrintArea" localSheetId="22" hidden="1">#REF!</definedName>
    <definedName name="Z_9F49EFD0_B61E_11D4_B53D_00508B6D6371_.wvu.PrintArea" localSheetId="23" hidden="1">#REF!</definedName>
    <definedName name="Z_9F49EFD0_B61E_11D4_B53D_00508B6D6371_.wvu.PrintArea" localSheetId="24" hidden="1">#REF!</definedName>
    <definedName name="Z_9F49EFD0_B61E_11D4_B53D_00508B6D6371_.wvu.PrintArea" localSheetId="25" hidden="1">#REF!</definedName>
    <definedName name="Z_9F49EFD0_B61E_11D4_B53D_00508B6D6371_.wvu.PrintArea" localSheetId="26" hidden="1">#REF!</definedName>
    <definedName name="Z_9F49EFD0_B61E_11D4_B53D_00508B6D6371_.wvu.PrintArea" localSheetId="27" hidden="1">#REF!</definedName>
    <definedName name="Z_9F49EFD0_B61E_11D4_B53D_00508B6D6371_.wvu.PrintArea" localSheetId="28" hidden="1">#REF!</definedName>
    <definedName name="Z_9F49EFD0_B61E_11D4_B53D_00508B6D6371_.wvu.PrintArea" localSheetId="29" hidden="1">#REF!</definedName>
    <definedName name="Z_9F49EFD0_B61E_11D4_B53D_00508B6D6371_.wvu.PrintArea" localSheetId="43" hidden="1">#REF!</definedName>
    <definedName name="Z_9F49EFD0_B61E_11D4_B53D_00508B6D6371_.wvu.PrintArea" localSheetId="44" hidden="1">#REF!</definedName>
    <definedName name="Z_9F49EFD0_B61E_11D4_B53D_00508B6D6371_.wvu.PrintArea" localSheetId="45" hidden="1">#REF!</definedName>
    <definedName name="Z_9F49EFD0_B61E_11D4_B53D_00508B6D6371_.wvu.PrintArea" localSheetId="46" hidden="1">#REF!</definedName>
    <definedName name="Z_9F49EFD0_B61E_11D4_B53D_00508B6D6371_.wvu.PrintArea" localSheetId="47" hidden="1">#REF!</definedName>
    <definedName name="Z_9F49EFD0_B61E_11D4_B53D_00508B6D6371_.wvu.PrintArea" localSheetId="48" hidden="1">#REF!</definedName>
    <definedName name="Z_9F49EFD0_B61E_11D4_B53D_00508B6D6371_.wvu.PrintArea" localSheetId="49" hidden="1">#REF!</definedName>
    <definedName name="Z_9F49EFD0_B61E_11D4_B53D_00508B6D6371_.wvu.PrintArea" localSheetId="50" hidden="1">#REF!</definedName>
    <definedName name="Z_9F49EFD0_B61E_11D4_B53D_00508B6D6371_.wvu.PrintArea" localSheetId="51" hidden="1">#REF!</definedName>
    <definedName name="Z_9F49EFD0_B61E_11D4_B53D_00508B6D6371_.wvu.PrintArea" localSheetId="0" hidden="1">#REF!</definedName>
    <definedName name="Z_9F49EFD0_B61E_11D4_B53D_00508B6D6371_.wvu.PrintArea" localSheetId="21" hidden="1">#REF!</definedName>
    <definedName name="Z_9F49EFD0_B61E_11D4_B53D_00508B6D6371_.wvu.PrintArea" hidden="1">#REF!</definedName>
    <definedName name="Z_CC33FC66_6A0B_11D5_B60C_00508B6D6371_.wvu.PrintArea" localSheetId="30" hidden="1">#REF!</definedName>
    <definedName name="Z_CC33FC66_6A0B_11D5_B60C_00508B6D6371_.wvu.PrintArea" localSheetId="22" hidden="1">#REF!</definedName>
    <definedName name="Z_CC33FC66_6A0B_11D5_B60C_00508B6D6371_.wvu.PrintArea" localSheetId="23" hidden="1">#REF!</definedName>
    <definedName name="Z_CC33FC66_6A0B_11D5_B60C_00508B6D6371_.wvu.PrintArea" localSheetId="24" hidden="1">#REF!</definedName>
    <definedName name="Z_CC33FC66_6A0B_11D5_B60C_00508B6D6371_.wvu.PrintArea" localSheetId="25" hidden="1">#REF!</definedName>
    <definedName name="Z_CC33FC66_6A0B_11D5_B60C_00508B6D6371_.wvu.PrintArea" localSheetId="26" hidden="1">#REF!</definedName>
    <definedName name="Z_CC33FC66_6A0B_11D5_B60C_00508B6D6371_.wvu.PrintArea" localSheetId="27" hidden="1">#REF!</definedName>
    <definedName name="Z_CC33FC66_6A0B_11D5_B60C_00508B6D6371_.wvu.PrintArea" localSheetId="28" hidden="1">#REF!</definedName>
    <definedName name="Z_CC33FC66_6A0B_11D5_B60C_00508B6D6371_.wvu.PrintArea" localSheetId="29" hidden="1">#REF!</definedName>
    <definedName name="Z_CC33FC66_6A0B_11D5_B60C_00508B6D6371_.wvu.PrintArea" localSheetId="43" hidden="1">#REF!</definedName>
    <definedName name="Z_CC33FC66_6A0B_11D5_B60C_00508B6D6371_.wvu.PrintArea" localSheetId="44" hidden="1">#REF!</definedName>
    <definedName name="Z_CC33FC66_6A0B_11D5_B60C_00508B6D6371_.wvu.PrintArea" localSheetId="45" hidden="1">#REF!</definedName>
    <definedName name="Z_CC33FC66_6A0B_11D5_B60C_00508B6D6371_.wvu.PrintArea" localSheetId="46" hidden="1">#REF!</definedName>
    <definedName name="Z_CC33FC66_6A0B_11D5_B60C_00508B6D6371_.wvu.PrintArea" localSheetId="47" hidden="1">#REF!</definedName>
    <definedName name="Z_CC33FC66_6A0B_11D5_B60C_00508B6D6371_.wvu.PrintArea" localSheetId="48" hidden="1">#REF!</definedName>
    <definedName name="Z_CC33FC66_6A0B_11D5_B60C_00508B6D6371_.wvu.PrintArea" localSheetId="49" hidden="1">#REF!</definedName>
    <definedName name="Z_CC33FC66_6A0B_11D5_B60C_00508B6D6371_.wvu.PrintArea" localSheetId="50" hidden="1">#REF!</definedName>
    <definedName name="Z_CC33FC66_6A0B_11D5_B60C_00508B6D6371_.wvu.PrintArea" localSheetId="51" hidden="1">#REF!</definedName>
    <definedName name="Z_CC33FC66_6A0B_11D5_B60C_00508B6D6371_.wvu.PrintArea" localSheetId="0" hidden="1">#REF!</definedName>
    <definedName name="Z_CC33FC66_6A0B_11D5_B60C_00508B6D6371_.wvu.PrintArea" localSheetId="21" hidden="1">#REF!</definedName>
    <definedName name="Z_CC33FC66_6A0B_11D5_B60C_00508B6D6371_.wvu.PrintArea" hidden="1">#REF!</definedName>
    <definedName name="Z_CC33FC66_6A0B_11D5_B60C_00508B6D6371_.wvu.Rows" localSheetId="30" hidden="1">#REF!</definedName>
    <definedName name="Z_CC33FC66_6A0B_11D5_B60C_00508B6D6371_.wvu.Rows" localSheetId="22" hidden="1">#REF!</definedName>
    <definedName name="Z_CC33FC66_6A0B_11D5_B60C_00508B6D6371_.wvu.Rows" localSheetId="23" hidden="1">#REF!</definedName>
    <definedName name="Z_CC33FC66_6A0B_11D5_B60C_00508B6D6371_.wvu.Rows" localSheetId="24" hidden="1">#REF!</definedName>
    <definedName name="Z_CC33FC66_6A0B_11D5_B60C_00508B6D6371_.wvu.Rows" localSheetId="25" hidden="1">#REF!</definedName>
    <definedName name="Z_CC33FC66_6A0B_11D5_B60C_00508B6D6371_.wvu.Rows" localSheetId="26" hidden="1">#REF!</definedName>
    <definedName name="Z_CC33FC66_6A0B_11D5_B60C_00508B6D6371_.wvu.Rows" localSheetId="27" hidden="1">#REF!</definedName>
    <definedName name="Z_CC33FC66_6A0B_11D5_B60C_00508B6D6371_.wvu.Rows" localSheetId="28" hidden="1">#REF!</definedName>
    <definedName name="Z_CC33FC66_6A0B_11D5_B60C_00508B6D6371_.wvu.Rows" localSheetId="29" hidden="1">#REF!</definedName>
    <definedName name="Z_CC33FC66_6A0B_11D5_B60C_00508B6D6371_.wvu.Rows" localSheetId="43" hidden="1">#REF!</definedName>
    <definedName name="Z_CC33FC66_6A0B_11D5_B60C_00508B6D6371_.wvu.Rows" localSheetId="44" hidden="1">#REF!</definedName>
    <definedName name="Z_CC33FC66_6A0B_11D5_B60C_00508B6D6371_.wvu.Rows" localSheetId="45" hidden="1">#REF!</definedName>
    <definedName name="Z_CC33FC66_6A0B_11D5_B60C_00508B6D6371_.wvu.Rows" localSheetId="46" hidden="1">#REF!</definedName>
    <definedName name="Z_CC33FC66_6A0B_11D5_B60C_00508B6D6371_.wvu.Rows" localSheetId="47" hidden="1">#REF!</definedName>
    <definedName name="Z_CC33FC66_6A0B_11D5_B60C_00508B6D6371_.wvu.Rows" localSheetId="48" hidden="1">#REF!</definedName>
    <definedName name="Z_CC33FC66_6A0B_11D5_B60C_00508B6D6371_.wvu.Rows" localSheetId="49" hidden="1">#REF!</definedName>
    <definedName name="Z_CC33FC66_6A0B_11D5_B60C_00508B6D6371_.wvu.Rows" localSheetId="50" hidden="1">#REF!</definedName>
    <definedName name="Z_CC33FC66_6A0B_11D5_B60C_00508B6D6371_.wvu.Rows" localSheetId="51" hidden="1">#REF!</definedName>
    <definedName name="Z_CC33FC66_6A0B_11D5_B60C_00508B6D6371_.wvu.Rows" localSheetId="0" hidden="1">#REF!</definedName>
    <definedName name="Z_CC33FC66_6A0B_11D5_B60C_00508B6D6371_.wvu.Rows" localSheetId="21" hidden="1">#REF!</definedName>
    <definedName name="Z_CC33FC66_6A0B_11D5_B60C_00508B6D6371_.wvu.Rows" hidden="1">#REF!</definedName>
    <definedName name="Z_E7F0564E_5E37_456F_AE83_606CD2E00250_.wvu.PrintArea" localSheetId="30" hidden="1">#REF!</definedName>
    <definedName name="Z_E7F0564E_5E37_456F_AE83_606CD2E00250_.wvu.PrintArea" localSheetId="22" hidden="1">#REF!</definedName>
    <definedName name="Z_E7F0564E_5E37_456F_AE83_606CD2E00250_.wvu.PrintArea" localSheetId="23" hidden="1">#REF!</definedName>
    <definedName name="Z_E7F0564E_5E37_456F_AE83_606CD2E00250_.wvu.PrintArea" localSheetId="24" hidden="1">#REF!</definedName>
    <definedName name="Z_E7F0564E_5E37_456F_AE83_606CD2E00250_.wvu.PrintArea" localSheetId="25" hidden="1">#REF!</definedName>
    <definedName name="Z_E7F0564E_5E37_456F_AE83_606CD2E00250_.wvu.PrintArea" localSheetId="26" hidden="1">#REF!</definedName>
    <definedName name="Z_E7F0564E_5E37_456F_AE83_606CD2E00250_.wvu.PrintArea" localSheetId="27" hidden="1">#REF!</definedName>
    <definedName name="Z_E7F0564E_5E37_456F_AE83_606CD2E00250_.wvu.PrintArea" localSheetId="28" hidden="1">#REF!</definedName>
    <definedName name="Z_E7F0564E_5E37_456F_AE83_606CD2E00250_.wvu.PrintArea" localSheetId="29" hidden="1">#REF!</definedName>
    <definedName name="Z_E7F0564E_5E37_456F_AE83_606CD2E00250_.wvu.PrintArea" localSheetId="43" hidden="1">#REF!</definedName>
    <definedName name="Z_E7F0564E_5E37_456F_AE83_606CD2E00250_.wvu.PrintArea" localSheetId="44" hidden="1">#REF!</definedName>
    <definedName name="Z_E7F0564E_5E37_456F_AE83_606CD2E00250_.wvu.PrintArea" localSheetId="45" hidden="1">#REF!</definedName>
    <definedName name="Z_E7F0564E_5E37_456F_AE83_606CD2E00250_.wvu.PrintArea" localSheetId="46" hidden="1">#REF!</definedName>
    <definedName name="Z_E7F0564E_5E37_456F_AE83_606CD2E00250_.wvu.PrintArea" localSheetId="47" hidden="1">#REF!</definedName>
    <definedName name="Z_E7F0564E_5E37_456F_AE83_606CD2E00250_.wvu.PrintArea" localSheetId="48" hidden="1">#REF!</definedName>
    <definedName name="Z_E7F0564E_5E37_456F_AE83_606CD2E00250_.wvu.PrintArea" localSheetId="49" hidden="1">#REF!</definedName>
    <definedName name="Z_E7F0564E_5E37_456F_AE83_606CD2E00250_.wvu.PrintArea" localSheetId="50" hidden="1">#REF!</definedName>
    <definedName name="Z_E7F0564E_5E37_456F_AE83_606CD2E00250_.wvu.PrintArea" localSheetId="51" hidden="1">#REF!</definedName>
    <definedName name="Z_E7F0564E_5E37_456F_AE83_606CD2E00250_.wvu.PrintArea" localSheetId="0" hidden="1">#REF!</definedName>
    <definedName name="Z_E7F0564E_5E37_456F_AE83_606CD2E00250_.wvu.PrintArea" localSheetId="21" hidden="1">#REF!</definedName>
    <definedName name="Z_E7F0564E_5E37_456F_AE83_606CD2E00250_.wvu.PrintArea" hidden="1">#REF!</definedName>
    <definedName name="Z_E882445E_5FB6_4C30_8336_5811252D8A2F_.wvu.Cols" localSheetId="30" hidden="1">#REF!</definedName>
    <definedName name="Z_E882445E_5FB6_4C30_8336_5811252D8A2F_.wvu.Cols" localSheetId="22" hidden="1">#REF!</definedName>
    <definedName name="Z_E882445E_5FB6_4C30_8336_5811252D8A2F_.wvu.Cols" localSheetId="23" hidden="1">#REF!</definedName>
    <definedName name="Z_E882445E_5FB6_4C30_8336_5811252D8A2F_.wvu.Cols" localSheetId="24" hidden="1">#REF!</definedName>
    <definedName name="Z_E882445E_5FB6_4C30_8336_5811252D8A2F_.wvu.Cols" localSheetId="25" hidden="1">#REF!</definedName>
    <definedName name="Z_E882445E_5FB6_4C30_8336_5811252D8A2F_.wvu.Cols" localSheetId="26" hidden="1">#REF!</definedName>
    <definedName name="Z_E882445E_5FB6_4C30_8336_5811252D8A2F_.wvu.Cols" localSheetId="27" hidden="1">#REF!</definedName>
    <definedName name="Z_E882445E_5FB6_4C30_8336_5811252D8A2F_.wvu.Cols" localSheetId="28" hidden="1">#REF!</definedName>
    <definedName name="Z_E882445E_5FB6_4C30_8336_5811252D8A2F_.wvu.Cols" localSheetId="29" hidden="1">#REF!</definedName>
    <definedName name="Z_E882445E_5FB6_4C30_8336_5811252D8A2F_.wvu.Cols" localSheetId="43" hidden="1">#REF!</definedName>
    <definedName name="Z_E882445E_5FB6_4C30_8336_5811252D8A2F_.wvu.Cols" localSheetId="44" hidden="1">#REF!</definedName>
    <definedName name="Z_E882445E_5FB6_4C30_8336_5811252D8A2F_.wvu.Cols" localSheetId="45" hidden="1">#REF!</definedName>
    <definedName name="Z_E882445E_5FB6_4C30_8336_5811252D8A2F_.wvu.Cols" localSheetId="46" hidden="1">#REF!</definedName>
    <definedName name="Z_E882445E_5FB6_4C30_8336_5811252D8A2F_.wvu.Cols" localSheetId="47" hidden="1">#REF!</definedName>
    <definedName name="Z_E882445E_5FB6_4C30_8336_5811252D8A2F_.wvu.Cols" localSheetId="48" hidden="1">#REF!</definedName>
    <definedName name="Z_E882445E_5FB6_4C30_8336_5811252D8A2F_.wvu.Cols" localSheetId="49" hidden="1">#REF!</definedName>
    <definedName name="Z_E882445E_5FB6_4C30_8336_5811252D8A2F_.wvu.Cols" localSheetId="50" hidden="1">#REF!</definedName>
    <definedName name="Z_E882445E_5FB6_4C30_8336_5811252D8A2F_.wvu.Cols" localSheetId="51" hidden="1">#REF!</definedName>
    <definedName name="Z_E882445E_5FB6_4C30_8336_5811252D8A2F_.wvu.Cols" localSheetId="0" hidden="1">#REF!</definedName>
    <definedName name="Z_E882445E_5FB6_4C30_8336_5811252D8A2F_.wvu.Cols" localSheetId="21" hidden="1">#REF!</definedName>
    <definedName name="Z_E882445E_5FB6_4C30_8336_5811252D8A2F_.wvu.Cols" hidden="1">#REF!</definedName>
    <definedName name="Z_E882445E_5FB6_4C30_8336_5811252D8A2F_.wvu.PrintArea" localSheetId="30" hidden="1">#REF!</definedName>
    <definedName name="Z_E882445E_5FB6_4C30_8336_5811252D8A2F_.wvu.PrintArea" localSheetId="22" hidden="1">#REF!</definedName>
    <definedName name="Z_E882445E_5FB6_4C30_8336_5811252D8A2F_.wvu.PrintArea" localSheetId="23" hidden="1">#REF!</definedName>
    <definedName name="Z_E882445E_5FB6_4C30_8336_5811252D8A2F_.wvu.PrintArea" localSheetId="24" hidden="1">#REF!</definedName>
    <definedName name="Z_E882445E_5FB6_4C30_8336_5811252D8A2F_.wvu.PrintArea" localSheetId="25" hidden="1">#REF!</definedName>
    <definedName name="Z_E882445E_5FB6_4C30_8336_5811252D8A2F_.wvu.PrintArea" localSheetId="26" hidden="1">#REF!</definedName>
    <definedName name="Z_E882445E_5FB6_4C30_8336_5811252D8A2F_.wvu.PrintArea" localSheetId="27" hidden="1">#REF!</definedName>
    <definedName name="Z_E882445E_5FB6_4C30_8336_5811252D8A2F_.wvu.PrintArea" localSheetId="28" hidden="1">#REF!</definedName>
    <definedName name="Z_E882445E_5FB6_4C30_8336_5811252D8A2F_.wvu.PrintArea" localSheetId="29" hidden="1">#REF!</definedName>
    <definedName name="Z_E882445E_5FB6_4C30_8336_5811252D8A2F_.wvu.PrintArea" localSheetId="43" hidden="1">#REF!</definedName>
    <definedName name="Z_E882445E_5FB6_4C30_8336_5811252D8A2F_.wvu.PrintArea" localSheetId="44" hidden="1">#REF!</definedName>
    <definedName name="Z_E882445E_5FB6_4C30_8336_5811252D8A2F_.wvu.PrintArea" localSheetId="45" hidden="1">#REF!</definedName>
    <definedName name="Z_E882445E_5FB6_4C30_8336_5811252D8A2F_.wvu.PrintArea" localSheetId="46" hidden="1">#REF!</definedName>
    <definedName name="Z_E882445E_5FB6_4C30_8336_5811252D8A2F_.wvu.PrintArea" localSheetId="47" hidden="1">#REF!</definedName>
    <definedName name="Z_E882445E_5FB6_4C30_8336_5811252D8A2F_.wvu.PrintArea" localSheetId="48" hidden="1">#REF!</definedName>
    <definedName name="Z_E882445E_5FB6_4C30_8336_5811252D8A2F_.wvu.PrintArea" localSheetId="49" hidden="1">#REF!</definedName>
    <definedName name="Z_E882445E_5FB6_4C30_8336_5811252D8A2F_.wvu.PrintArea" localSheetId="50" hidden="1">#REF!</definedName>
    <definedName name="Z_E882445E_5FB6_4C30_8336_5811252D8A2F_.wvu.PrintArea" localSheetId="51" hidden="1">#REF!</definedName>
    <definedName name="Z_E882445E_5FB6_4C30_8336_5811252D8A2F_.wvu.PrintArea" localSheetId="0" hidden="1">#REF!</definedName>
    <definedName name="Z_E882445E_5FB6_4C30_8336_5811252D8A2F_.wvu.PrintArea" localSheetId="21" hidden="1">#REF!</definedName>
    <definedName name="Z_E882445E_5FB6_4C30_8336_5811252D8A2F_.wvu.PrintArea" hidden="1">#REF!</definedName>
    <definedName name="Z_E882445E_5FB6_4C30_8336_5811252D8A2F_.wvu.Rows" localSheetId="30" hidden="1">#REF!</definedName>
    <definedName name="Z_E882445E_5FB6_4C30_8336_5811252D8A2F_.wvu.Rows" localSheetId="22" hidden="1">#REF!</definedName>
    <definedName name="Z_E882445E_5FB6_4C30_8336_5811252D8A2F_.wvu.Rows" localSheetId="23" hidden="1">#REF!</definedName>
    <definedName name="Z_E882445E_5FB6_4C30_8336_5811252D8A2F_.wvu.Rows" localSheetId="24" hidden="1">#REF!</definedName>
    <definedName name="Z_E882445E_5FB6_4C30_8336_5811252D8A2F_.wvu.Rows" localSheetId="25" hidden="1">#REF!</definedName>
    <definedName name="Z_E882445E_5FB6_4C30_8336_5811252D8A2F_.wvu.Rows" localSheetId="26" hidden="1">#REF!</definedName>
    <definedName name="Z_E882445E_5FB6_4C30_8336_5811252D8A2F_.wvu.Rows" localSheetId="27" hidden="1">#REF!</definedName>
    <definedName name="Z_E882445E_5FB6_4C30_8336_5811252D8A2F_.wvu.Rows" localSheetId="28" hidden="1">#REF!</definedName>
    <definedName name="Z_E882445E_5FB6_4C30_8336_5811252D8A2F_.wvu.Rows" localSheetId="29" hidden="1">#REF!</definedName>
    <definedName name="Z_E882445E_5FB6_4C30_8336_5811252D8A2F_.wvu.Rows" localSheetId="43" hidden="1">#REF!</definedName>
    <definedName name="Z_E882445E_5FB6_4C30_8336_5811252D8A2F_.wvu.Rows" localSheetId="44" hidden="1">#REF!</definedName>
    <definedName name="Z_E882445E_5FB6_4C30_8336_5811252D8A2F_.wvu.Rows" localSheetId="45" hidden="1">#REF!</definedName>
    <definedName name="Z_E882445E_5FB6_4C30_8336_5811252D8A2F_.wvu.Rows" localSheetId="46" hidden="1">#REF!</definedName>
    <definedName name="Z_E882445E_5FB6_4C30_8336_5811252D8A2F_.wvu.Rows" localSheetId="47" hidden="1">#REF!</definedName>
    <definedName name="Z_E882445E_5FB6_4C30_8336_5811252D8A2F_.wvu.Rows" localSheetId="48" hidden="1">#REF!</definedName>
    <definedName name="Z_E882445E_5FB6_4C30_8336_5811252D8A2F_.wvu.Rows" localSheetId="49" hidden="1">#REF!</definedName>
    <definedName name="Z_E882445E_5FB6_4C30_8336_5811252D8A2F_.wvu.Rows" localSheetId="50" hidden="1">#REF!</definedName>
    <definedName name="Z_E882445E_5FB6_4C30_8336_5811252D8A2F_.wvu.Rows" localSheetId="51" hidden="1">#REF!</definedName>
    <definedName name="Z_E882445E_5FB6_4C30_8336_5811252D8A2F_.wvu.Rows" localSheetId="0" hidden="1">#REF!</definedName>
    <definedName name="Z_E882445E_5FB6_4C30_8336_5811252D8A2F_.wvu.Rows" localSheetId="21" hidden="1">#REF!</definedName>
    <definedName name="Z_E882445E_5FB6_4C30_8336_5811252D8A2F_.wvu.Rows" hidden="1">#REF!</definedName>
    <definedName name="Z_F719EBF0_9D9C_4868_BFD4_00A1431132BC_.wvu.Cols" localSheetId="0" hidden="1">[37]TOTALE!$D$1:$U$65536,[37]TOTALE!$AD$1:$BG$65536</definedName>
    <definedName name="Z_F719EBF0_9D9C_4868_BFD4_00A1431132BC_.wvu.Cols" hidden="1">[38]TOTALE!$D$1:$U$65536,[38]TOTALE!$AD$1:$BG$65536</definedName>
    <definedName name="Z_F719EBF0_9D9C_4868_BFD4_00A1431132BC_.wvu.PrintTitles" localSheetId="0" hidden="1">[37]TOTALE!$C$1:$F$65536,[37]TOTALE!$A$2:$IV$3</definedName>
    <definedName name="Z_F719EBF0_9D9C_4868_BFD4_00A1431132BC_.wvu.PrintTitles" hidden="1">[38]TOTALE!$C$1:$F$65536,[38]TOTALE!$A$2:$IV$3</definedName>
    <definedName name="zz" localSheetId="0" hidden="1">{#VALUE!,#N/A,FALSE,0}</definedName>
    <definedName name="zz" hidden="1">{#VALUE!,#N/A,FALSE,0}</definedName>
  </definedNames>
  <calcPr calcId="191029" iterate="1" iterateCount="100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D37" i="164" l="1"/>
  <c r="J32" i="184" l="1"/>
  <c r="J33" i="184" s="1"/>
  <c r="J34" i="184" s="1"/>
  <c r="J35" i="184" s="1"/>
  <c r="J36" i="184" s="1"/>
  <c r="J37" i="184" s="1"/>
  <c r="J38" i="184" s="1"/>
  <c r="J39" i="184" s="1"/>
  <c r="H29" i="184"/>
  <c r="H30" i="184" s="1"/>
  <c r="H31" i="184" s="1"/>
  <c r="H32" i="184" s="1"/>
  <c r="H33" i="184" s="1"/>
  <c r="H34" i="184" s="1"/>
  <c r="H35" i="184" s="1"/>
  <c r="H36" i="184" s="1"/>
  <c r="H37" i="184" s="1"/>
  <c r="H38" i="184" s="1"/>
  <c r="H39" i="184" s="1"/>
  <c r="H40" i="184" s="1"/>
  <c r="H41" i="184" s="1"/>
  <c r="H42" i="184" s="1"/>
  <c r="H43" i="184" s="1"/>
  <c r="H44" i="184" s="1"/>
  <c r="H45" i="184" s="1"/>
  <c r="F45" i="183"/>
  <c r="H45" i="183" s="1"/>
  <c r="F44" i="183"/>
  <c r="H44" i="183" s="1"/>
  <c r="J44" i="183" s="1"/>
  <c r="L22" i="183"/>
  <c r="J22" i="183"/>
  <c r="H22" i="183"/>
  <c r="F22" i="183"/>
  <c r="D22" i="183"/>
  <c r="L21" i="183"/>
  <c r="J21" i="183"/>
  <c r="H21" i="183"/>
  <c r="F21" i="183"/>
  <c r="D21" i="183"/>
  <c r="L13" i="183"/>
  <c r="L20" i="183" s="1"/>
  <c r="J13" i="183"/>
  <c r="J20" i="183" s="1"/>
  <c r="H13" i="183"/>
  <c r="H17" i="183" s="1"/>
  <c r="F13" i="183"/>
  <c r="F17" i="183" s="1"/>
  <c r="D13" i="183"/>
  <c r="L8" i="183"/>
  <c r="J8" i="183"/>
  <c r="H8" i="183"/>
  <c r="F8" i="183"/>
  <c r="M7" i="183"/>
  <c r="M8" i="183" s="1"/>
  <c r="K7" i="183"/>
  <c r="K8" i="183" s="1"/>
  <c r="I7" i="183"/>
  <c r="G7" i="183"/>
  <c r="E7" i="183"/>
  <c r="F45" i="182"/>
  <c r="H45" i="182" s="1"/>
  <c r="J45" i="182" s="1"/>
  <c r="F44" i="182"/>
  <c r="H44" i="182" s="1"/>
  <c r="L22" i="182"/>
  <c r="J22" i="182"/>
  <c r="H22" i="182"/>
  <c r="F22" i="182"/>
  <c r="D22" i="182"/>
  <c r="L21" i="182"/>
  <c r="J21" i="182"/>
  <c r="H21" i="182"/>
  <c r="F21" i="182"/>
  <c r="D21" i="182"/>
  <c r="L13" i="182"/>
  <c r="L20" i="182" s="1"/>
  <c r="J13" i="182"/>
  <c r="J17" i="182" s="1"/>
  <c r="H13" i="182"/>
  <c r="H17" i="182" s="1"/>
  <c r="F13" i="182"/>
  <c r="F17" i="182" s="1"/>
  <c r="D13" i="182"/>
  <c r="D17" i="182" s="1"/>
  <c r="M8" i="182"/>
  <c r="L8" i="182"/>
  <c r="J8" i="182"/>
  <c r="H8" i="182"/>
  <c r="F8" i="182"/>
  <c r="M7" i="182"/>
  <c r="K7" i="182"/>
  <c r="I7" i="182"/>
  <c r="G7" i="182"/>
  <c r="E7" i="182"/>
  <c r="I38" i="181"/>
  <c r="H38" i="181"/>
  <c r="G38" i="181"/>
  <c r="F38" i="181"/>
  <c r="E38" i="181"/>
  <c r="D36" i="181"/>
  <c r="D40" i="181" s="1"/>
  <c r="E35" i="181" s="1"/>
  <c r="D27" i="181"/>
  <c r="I29" i="181" s="1"/>
  <c r="H20" i="181"/>
  <c r="G20" i="181"/>
  <c r="F20" i="181"/>
  <c r="E20" i="181"/>
  <c r="D18" i="181"/>
  <c r="D22" i="181" s="1"/>
  <c r="E17" i="181" s="1"/>
  <c r="D9" i="181"/>
  <c r="D13" i="181" s="1"/>
  <c r="E8" i="181" s="1"/>
  <c r="E16" i="180"/>
  <c r="D13" i="180"/>
  <c r="F14" i="180" s="1"/>
  <c r="F10" i="180"/>
  <c r="G10" i="180" s="1"/>
  <c r="F9" i="180"/>
  <c r="G9" i="180" s="1"/>
  <c r="H9" i="180" s="1"/>
  <c r="I9" i="180" s="1"/>
  <c r="J9" i="180" s="1"/>
  <c r="K9" i="180" s="1"/>
  <c r="L9" i="180" s="1"/>
  <c r="M9" i="180" s="1"/>
  <c r="N9" i="180" s="1"/>
  <c r="O9" i="180" s="1"/>
  <c r="P9" i="180" s="1"/>
  <c r="Q9" i="180" s="1"/>
  <c r="R9" i="180" s="1"/>
  <c r="S9" i="180" s="1"/>
  <c r="T9" i="180" s="1"/>
  <c r="U9" i="180" s="1"/>
  <c r="V9" i="180" s="1"/>
  <c r="W9" i="180" s="1"/>
  <c r="X9" i="180" s="1"/>
  <c r="Y9" i="180" s="1"/>
  <c r="Z9" i="180" s="1"/>
  <c r="AA9" i="180" s="1"/>
  <c r="AB9" i="180" s="1"/>
  <c r="AC9" i="180" s="1"/>
  <c r="AD9" i="180" s="1"/>
  <c r="AE9" i="180" s="1"/>
  <c r="AF9" i="180" s="1"/>
  <c r="AG9" i="180" s="1"/>
  <c r="AH9" i="180" s="1"/>
  <c r="AI9" i="180" s="1"/>
  <c r="AJ9" i="180" s="1"/>
  <c r="AK9" i="180" s="1"/>
  <c r="AL9" i="180" s="1"/>
  <c r="AM9" i="180" s="1"/>
  <c r="AN9" i="180" s="1"/>
  <c r="AO9" i="180" s="1"/>
  <c r="AP9" i="180" s="1"/>
  <c r="AQ9" i="180" s="1"/>
  <c r="AR9" i="180" s="1"/>
  <c r="AS9" i="180" s="1"/>
  <c r="AT9" i="180" s="1"/>
  <c r="AU9" i="180" s="1"/>
  <c r="AV9" i="180" s="1"/>
  <c r="AW9" i="180" s="1"/>
  <c r="AX9" i="180" s="1"/>
  <c r="AY9" i="180" s="1"/>
  <c r="AZ9" i="180" s="1"/>
  <c r="BA9" i="180" s="1"/>
  <c r="BB9" i="180" s="1"/>
  <c r="BC9" i="180" s="1"/>
  <c r="BD9" i="180" s="1"/>
  <c r="BE9" i="180" s="1"/>
  <c r="BF9" i="180" s="1"/>
  <c r="BG9" i="180" s="1"/>
  <c r="BH9" i="180" s="1"/>
  <c r="BI9" i="180" s="1"/>
  <c r="BJ9" i="180" s="1"/>
  <c r="BK9" i="180" s="1"/>
  <c r="BL9" i="180" s="1"/>
  <c r="BM9" i="180" s="1"/>
  <c r="BN9" i="180" s="1"/>
  <c r="BO9" i="180" s="1"/>
  <c r="BP9" i="180" s="1"/>
  <c r="BQ9" i="180" s="1"/>
  <c r="BR9" i="180" s="1"/>
  <c r="BS9" i="180" s="1"/>
  <c r="BT9" i="180" s="1"/>
  <c r="BU9" i="180" s="1"/>
  <c r="BV9" i="180" s="1"/>
  <c r="BW9" i="180" s="1"/>
  <c r="BX9" i="180" s="1"/>
  <c r="BY9" i="180" s="1"/>
  <c r="BZ9" i="180" s="1"/>
  <c r="CA9" i="180" s="1"/>
  <c r="CB9" i="180" s="1"/>
  <c r="CC9" i="180" s="1"/>
  <c r="CD9" i="180" s="1"/>
  <c r="CE9" i="180" s="1"/>
  <c r="CF9" i="180" s="1"/>
  <c r="CG9" i="180" s="1"/>
  <c r="CH9" i="180" s="1"/>
  <c r="CI9" i="180" s="1"/>
  <c r="CJ9" i="180" s="1"/>
  <c r="CK9" i="180" s="1"/>
  <c r="CL9" i="180" s="1"/>
  <c r="CM9" i="180" s="1"/>
  <c r="CN9" i="180" s="1"/>
  <c r="CO9" i="180" s="1"/>
  <c r="CP9" i="180" s="1"/>
  <c r="CQ9" i="180" s="1"/>
  <c r="CR9" i="180" s="1"/>
  <c r="CS9" i="180" s="1"/>
  <c r="CT9" i="180" s="1"/>
  <c r="CU9" i="180" s="1"/>
  <c r="CV9" i="180" s="1"/>
  <c r="CW9" i="180" s="1"/>
  <c r="CX9" i="180" s="1"/>
  <c r="CY9" i="180" s="1"/>
  <c r="CZ9" i="180" s="1"/>
  <c r="DA9" i="180" s="1"/>
  <c r="DB9" i="180" s="1"/>
  <c r="DC9" i="180" s="1"/>
  <c r="DD9" i="180" s="1"/>
  <c r="DE9" i="180" s="1"/>
  <c r="DF9" i="180" s="1"/>
  <c r="DG9" i="180" s="1"/>
  <c r="DH9" i="180" s="1"/>
  <c r="DI9" i="180" s="1"/>
  <c r="DJ9" i="180" s="1"/>
  <c r="DK9" i="180" s="1"/>
  <c r="DL9" i="180" s="1"/>
  <c r="DM9" i="180" s="1"/>
  <c r="DN9" i="180" s="1"/>
  <c r="DO9" i="180" s="1"/>
  <c r="DP9" i="180" s="1"/>
  <c r="DQ9" i="180" s="1"/>
  <c r="DR9" i="180" s="1"/>
  <c r="DS9" i="180" s="1"/>
  <c r="DT9" i="180" s="1"/>
  <c r="DU9" i="180" s="1"/>
  <c r="DV9" i="180" s="1"/>
  <c r="DW9" i="180" s="1"/>
  <c r="DX9" i="180" s="1"/>
  <c r="DY9" i="180" s="1"/>
  <c r="DZ9" i="180" s="1"/>
  <c r="EA9" i="180" s="1"/>
  <c r="EB9" i="180" s="1"/>
  <c r="EC9" i="180" s="1"/>
  <c r="ED9" i="180" s="1"/>
  <c r="EE9" i="180" s="1"/>
  <c r="EF9" i="180" s="1"/>
  <c r="EG9" i="180" s="1"/>
  <c r="EH9" i="180" s="1"/>
  <c r="EI9" i="180" s="1"/>
  <c r="EJ9" i="180" s="1"/>
  <c r="EK9" i="180" s="1"/>
  <c r="EL9" i="180" s="1"/>
  <c r="EM9" i="180" s="1"/>
  <c r="EN9" i="180" s="1"/>
  <c r="EO9" i="180" s="1"/>
  <c r="EP9" i="180" s="1"/>
  <c r="EQ9" i="180" s="1"/>
  <c r="ER9" i="180" s="1"/>
  <c r="ES9" i="180" s="1"/>
  <c r="ET9" i="180" s="1"/>
  <c r="EU9" i="180" s="1"/>
  <c r="EV9" i="180" s="1"/>
  <c r="EW9" i="180" s="1"/>
  <c r="EX9" i="180" s="1"/>
  <c r="EY9" i="180" s="1"/>
  <c r="EZ9" i="180" s="1"/>
  <c r="FA9" i="180" s="1"/>
  <c r="FB9" i="180" s="1"/>
  <c r="FC9" i="180" s="1"/>
  <c r="FD9" i="180" s="1"/>
  <c r="FE9" i="180" s="1"/>
  <c r="FF9" i="180" s="1"/>
  <c r="FG9" i="180" s="1"/>
  <c r="FH9" i="180" s="1"/>
  <c r="FI9" i="180" s="1"/>
  <c r="FJ9" i="180" s="1"/>
  <c r="FK9" i="180" s="1"/>
  <c r="FL9" i="180" s="1"/>
  <c r="FM9" i="180" s="1"/>
  <c r="FN9" i="180" s="1"/>
  <c r="FO9" i="180" s="1"/>
  <c r="FP9" i="180" s="1"/>
  <c r="FQ9" i="180" s="1"/>
  <c r="FR9" i="180" s="1"/>
  <c r="FS9" i="180" s="1"/>
  <c r="FT9" i="180" s="1"/>
  <c r="FU9" i="180" s="1"/>
  <c r="FV9" i="180" s="1"/>
  <c r="FW9" i="180" s="1"/>
  <c r="FX9" i="180" s="1"/>
  <c r="FY9" i="180" s="1"/>
  <c r="FZ9" i="180" s="1"/>
  <c r="GA9" i="180" s="1"/>
  <c r="GB9" i="180" s="1"/>
  <c r="GC9" i="180" s="1"/>
  <c r="GD9" i="180" s="1"/>
  <c r="GE9" i="180" s="1"/>
  <c r="GF9" i="180" s="1"/>
  <c r="GG9" i="180" s="1"/>
  <c r="GH9" i="180" s="1"/>
  <c r="GI9" i="180" s="1"/>
  <c r="GJ9" i="180" s="1"/>
  <c r="GK9" i="180" s="1"/>
  <c r="GL9" i="180" s="1"/>
  <c r="GM9" i="180" s="1"/>
  <c r="GN9" i="180" s="1"/>
  <c r="GO9" i="180" s="1"/>
  <c r="GP9" i="180" s="1"/>
  <c r="GQ9" i="180" s="1"/>
  <c r="GR9" i="180" s="1"/>
  <c r="GS9" i="180" s="1"/>
  <c r="GU9" i="180" s="1"/>
  <c r="GV9" i="180" s="1"/>
  <c r="GW9" i="180" s="1"/>
  <c r="J8" i="179"/>
  <c r="I8" i="179"/>
  <c r="H8" i="179"/>
  <c r="G8" i="179"/>
  <c r="E8" i="179"/>
  <c r="D8" i="179"/>
  <c r="D9" i="179" s="1"/>
  <c r="E7" i="179"/>
  <c r="F7" i="179" s="1"/>
  <c r="J6" i="179"/>
  <c r="I6" i="179"/>
  <c r="H6" i="179"/>
  <c r="G6" i="179"/>
  <c r="E6" i="179"/>
  <c r="H5" i="179"/>
  <c r="G5" i="179"/>
  <c r="C12" i="178"/>
  <c r="J11" i="178"/>
  <c r="I11" i="178"/>
  <c r="H11" i="178"/>
  <c r="G11" i="178"/>
  <c r="F11" i="178"/>
  <c r="E11" i="178"/>
  <c r="C11" i="178"/>
  <c r="J8" i="178"/>
  <c r="J12" i="178" s="1"/>
  <c r="I8" i="178"/>
  <c r="I12" i="178" s="1"/>
  <c r="H8" i="178"/>
  <c r="H12" i="178" s="1"/>
  <c r="G8" i="178"/>
  <c r="G12" i="178" s="1"/>
  <c r="F8" i="178"/>
  <c r="F12" i="178" s="1"/>
  <c r="E8" i="178"/>
  <c r="E9" i="178" s="1"/>
  <c r="E13" i="178" s="1"/>
  <c r="M15" i="177"/>
  <c r="J12" i="177"/>
  <c r="H9" i="177"/>
  <c r="F10" i="175"/>
  <c r="F8" i="175"/>
  <c r="F6" i="175"/>
  <c r="F12" i="175" s="1"/>
  <c r="D17" i="174"/>
  <c r="F15" i="174"/>
  <c r="H15" i="174" s="1"/>
  <c r="F14" i="174"/>
  <c r="H14" i="174" s="1"/>
  <c r="F13" i="174"/>
  <c r="H13" i="174" s="1"/>
  <c r="F12" i="174"/>
  <c r="H12" i="174" s="1"/>
  <c r="F11" i="174"/>
  <c r="H11" i="174" s="1"/>
  <c r="F10" i="174"/>
  <c r="H10" i="174" s="1"/>
  <c r="F9" i="174"/>
  <c r="H9" i="174" s="1"/>
  <c r="H8" i="174"/>
  <c r="O8" i="174" s="1"/>
  <c r="F8" i="174"/>
  <c r="P7" i="174"/>
  <c r="O7" i="174"/>
  <c r="N7" i="174"/>
  <c r="J23" i="183" l="1"/>
  <c r="L23" i="183"/>
  <c r="G8" i="183"/>
  <c r="I8" i="183"/>
  <c r="K8" i="182"/>
  <c r="J20" i="182"/>
  <c r="J23" i="182" s="1"/>
  <c r="G8" i="182"/>
  <c r="J9" i="179"/>
  <c r="G45" i="182"/>
  <c r="H9" i="179"/>
  <c r="E29" i="181"/>
  <c r="I8" i="182"/>
  <c r="F20" i="183"/>
  <c r="F23" i="183" s="1"/>
  <c r="F25" i="183" s="1"/>
  <c r="E9" i="179"/>
  <c r="L23" i="182"/>
  <c r="H20" i="183"/>
  <c r="G29" i="181"/>
  <c r="F20" i="182"/>
  <c r="F23" i="182" s="1"/>
  <c r="F25" i="182" s="1"/>
  <c r="F29" i="181"/>
  <c r="I9" i="179"/>
  <c r="D31" i="181"/>
  <c r="E26" i="181" s="1"/>
  <c r="H20" i="182"/>
  <c r="H23" i="182" s="1"/>
  <c r="G9" i="179"/>
  <c r="H23" i="183"/>
  <c r="H25" i="183" s="1"/>
  <c r="H43" i="183"/>
  <c r="H46" i="183" s="1"/>
  <c r="I46" i="183" s="1"/>
  <c r="H29" i="183"/>
  <c r="I15" i="183"/>
  <c r="H37" i="183"/>
  <c r="H38" i="183" s="1"/>
  <c r="I38" i="183" s="1"/>
  <c r="I14" i="183"/>
  <c r="H31" i="183"/>
  <c r="H50" i="183"/>
  <c r="H28" i="183"/>
  <c r="H30" i="183"/>
  <c r="I16" i="183"/>
  <c r="D6" i="184"/>
  <c r="F37" i="182"/>
  <c r="F38" i="182" s="1"/>
  <c r="G38" i="182" s="1"/>
  <c r="F43" i="182"/>
  <c r="F46" i="182" s="1"/>
  <c r="G46" i="182" s="1"/>
  <c r="F29" i="182"/>
  <c r="G15" i="182"/>
  <c r="F31" i="182"/>
  <c r="F50" i="182"/>
  <c r="F28" i="182"/>
  <c r="G14" i="182"/>
  <c r="G44" i="182"/>
  <c r="F30" i="182"/>
  <c r="G16" i="182"/>
  <c r="H43" i="182"/>
  <c r="H46" i="182" s="1"/>
  <c r="I46" i="182" s="1"/>
  <c r="H29" i="182"/>
  <c r="I15" i="182"/>
  <c r="H31" i="182"/>
  <c r="H37" i="182"/>
  <c r="H38" i="182" s="1"/>
  <c r="I38" i="182" s="1"/>
  <c r="H25" i="182"/>
  <c r="I16" i="182"/>
  <c r="H50" i="182"/>
  <c r="H28" i="182"/>
  <c r="I14" i="182"/>
  <c r="H30" i="182"/>
  <c r="G23" i="183"/>
  <c r="L45" i="182"/>
  <c r="K45" i="182"/>
  <c r="D5" i="184"/>
  <c r="F43" i="183"/>
  <c r="F46" i="183" s="1"/>
  <c r="G46" i="183" s="1"/>
  <c r="F29" i="183"/>
  <c r="G15" i="183"/>
  <c r="F37" i="183"/>
  <c r="F38" i="183" s="1"/>
  <c r="G38" i="183" s="1"/>
  <c r="F31" i="183"/>
  <c r="F50" i="183"/>
  <c r="F28" i="183"/>
  <c r="G14" i="183"/>
  <c r="G44" i="183"/>
  <c r="F30" i="183"/>
  <c r="G16" i="183"/>
  <c r="E14" i="182"/>
  <c r="D43" i="182"/>
  <c r="D46" i="182" s="1"/>
  <c r="E46" i="182" s="1"/>
  <c r="D29" i="182"/>
  <c r="E45" i="182"/>
  <c r="E15" i="182"/>
  <c r="D37" i="182"/>
  <c r="D38" i="182" s="1"/>
  <c r="E38" i="182" s="1"/>
  <c r="D31" i="182"/>
  <c r="E16" i="182"/>
  <c r="D50" i="182"/>
  <c r="D28" i="182"/>
  <c r="E44" i="182"/>
  <c r="D30" i="182"/>
  <c r="K14" i="182"/>
  <c r="J43" i="182"/>
  <c r="J46" i="182" s="1"/>
  <c r="K46" i="182" s="1"/>
  <c r="J29" i="182"/>
  <c r="J25" i="182"/>
  <c r="K15" i="182"/>
  <c r="J37" i="182"/>
  <c r="J38" i="182" s="1"/>
  <c r="K38" i="182" s="1"/>
  <c r="J31" i="182"/>
  <c r="J28" i="182"/>
  <c r="J50" i="182"/>
  <c r="J30" i="182"/>
  <c r="K16" i="182"/>
  <c r="L44" i="183"/>
  <c r="J45" i="183"/>
  <c r="I45" i="183"/>
  <c r="I23" i="182"/>
  <c r="K23" i="182"/>
  <c r="J44" i="182"/>
  <c r="I44" i="182"/>
  <c r="E4" i="184"/>
  <c r="J40" i="184"/>
  <c r="L17" i="182"/>
  <c r="M13" i="182" s="1"/>
  <c r="I45" i="182"/>
  <c r="J17" i="183"/>
  <c r="K23" i="183" s="1"/>
  <c r="G45" i="183"/>
  <c r="D20" i="182"/>
  <c r="D23" i="182" s="1"/>
  <c r="E23" i="182" s="1"/>
  <c r="L17" i="183"/>
  <c r="D20" i="183"/>
  <c r="D23" i="183" s="1"/>
  <c r="I44" i="183"/>
  <c r="D17" i="183"/>
  <c r="E13" i="182"/>
  <c r="G13" i="182"/>
  <c r="I13" i="182"/>
  <c r="G13" i="183"/>
  <c r="K13" i="182"/>
  <c r="I13" i="183"/>
  <c r="E19" i="181"/>
  <c r="E21" i="181" s="1"/>
  <c r="E22" i="181"/>
  <c r="F17" i="181" s="1"/>
  <c r="E30" i="181"/>
  <c r="E40" i="181"/>
  <c r="F35" i="181" s="1"/>
  <c r="E37" i="181"/>
  <c r="E39" i="181" s="1"/>
  <c r="H10" i="180"/>
  <c r="G14" i="180"/>
  <c r="E31" i="181"/>
  <c r="F26" i="181" s="1"/>
  <c r="E28" i="181"/>
  <c r="E13" i="181"/>
  <c r="F8" i="181" s="1"/>
  <c r="E10" i="181"/>
  <c r="E12" i="181" s="1"/>
  <c r="E14" i="180"/>
  <c r="H29" i="181"/>
  <c r="I14" i="178"/>
  <c r="J14" i="178"/>
  <c r="F8" i="179"/>
  <c r="F9" i="179" s="1"/>
  <c r="F14" i="178"/>
  <c r="G14" i="178"/>
  <c r="H14" i="178"/>
  <c r="E12" i="178"/>
  <c r="E14" i="178" s="1"/>
  <c r="F8" i="176"/>
  <c r="F10" i="176" s="1"/>
  <c r="F17" i="175"/>
  <c r="F5" i="176" s="1"/>
  <c r="N9" i="174"/>
  <c r="P9" i="174"/>
  <c r="O9" i="174"/>
  <c r="N10" i="174"/>
  <c r="P10" i="174"/>
  <c r="O10" i="174"/>
  <c r="N11" i="174"/>
  <c r="P11" i="174"/>
  <c r="O11" i="174"/>
  <c r="P12" i="174"/>
  <c r="O12" i="174"/>
  <c r="N12" i="174"/>
  <c r="N13" i="174"/>
  <c r="P13" i="174"/>
  <c r="O13" i="174"/>
  <c r="P14" i="174"/>
  <c r="O14" i="174"/>
  <c r="N14" i="174"/>
  <c r="N15" i="174"/>
  <c r="P15" i="174"/>
  <c r="O15" i="174"/>
  <c r="F17" i="174"/>
  <c r="N8" i="174"/>
  <c r="P8" i="174"/>
  <c r="H17" i="174"/>
  <c r="I63" i="173"/>
  <c r="G63" i="173"/>
  <c r="E63" i="173"/>
  <c r="E64" i="173" s="1"/>
  <c r="K66" i="173" s="1"/>
  <c r="I62" i="173"/>
  <c r="G62" i="173"/>
  <c r="E62" i="173"/>
  <c r="I61" i="173"/>
  <c r="G61" i="173"/>
  <c r="E61" i="173"/>
  <c r="I60" i="173"/>
  <c r="G60" i="173"/>
  <c r="E60" i="173"/>
  <c r="I59" i="173"/>
  <c r="G59" i="173"/>
  <c r="E59" i="173"/>
  <c r="I58" i="173"/>
  <c r="G58" i="173"/>
  <c r="E58" i="173"/>
  <c r="I57" i="173"/>
  <c r="G57" i="173"/>
  <c r="E57" i="173"/>
  <c r="I56" i="173"/>
  <c r="G56" i="173"/>
  <c r="E56" i="173"/>
  <c r="I55" i="173"/>
  <c r="G55" i="173"/>
  <c r="E55" i="173"/>
  <c r="I54" i="173"/>
  <c r="G54" i="173"/>
  <c r="E54" i="173"/>
  <c r="G47" i="173"/>
  <c r="F39" i="173"/>
  <c r="F38" i="173"/>
  <c r="G38" i="173" s="1"/>
  <c r="F37" i="173"/>
  <c r="G37" i="173" s="1"/>
  <c r="F36" i="173"/>
  <c r="G36" i="173" s="1"/>
  <c r="F35" i="173"/>
  <c r="G35" i="173" s="1"/>
  <c r="F34" i="173"/>
  <c r="G34" i="173" s="1"/>
  <c r="F33" i="173"/>
  <c r="G33" i="173" s="1"/>
  <c r="F32" i="173"/>
  <c r="G32" i="173" s="1"/>
  <c r="F31" i="173"/>
  <c r="G31" i="173" s="1"/>
  <c r="F30" i="173"/>
  <c r="G30" i="173" s="1"/>
  <c r="F29" i="173"/>
  <c r="G29" i="173" s="1"/>
  <c r="G20" i="173"/>
  <c r="G15" i="173"/>
  <c r="G16" i="173" s="1"/>
  <c r="G12" i="173"/>
  <c r="F63" i="173" s="1"/>
  <c r="I23" i="183" l="1"/>
  <c r="K17" i="182"/>
  <c r="O17" i="174"/>
  <c r="P21" i="174" s="1"/>
  <c r="G23" i="182"/>
  <c r="M44" i="183"/>
  <c r="J63" i="173"/>
  <c r="N17" i="174"/>
  <c r="P20" i="174" s="1"/>
  <c r="G17" i="183"/>
  <c r="D25" i="182"/>
  <c r="E25" i="182" s="1"/>
  <c r="F13" i="176"/>
  <c r="L45" i="183"/>
  <c r="M45" i="183" s="1"/>
  <c r="K45" i="183"/>
  <c r="H32" i="183"/>
  <c r="I32" i="183" s="1"/>
  <c r="K44" i="183"/>
  <c r="L31" i="183"/>
  <c r="M16" i="183"/>
  <c r="L50" i="183"/>
  <c r="L28" i="183"/>
  <c r="M14" i="183"/>
  <c r="D8" i="184"/>
  <c r="L30" i="183"/>
  <c r="L25" i="183"/>
  <c r="L43" i="183"/>
  <c r="L46" i="183" s="1"/>
  <c r="M46" i="183" s="1"/>
  <c r="L29" i="183"/>
  <c r="M15" i="183"/>
  <c r="L37" i="183"/>
  <c r="L38" i="183" s="1"/>
  <c r="M38" i="183" s="1"/>
  <c r="K13" i="183"/>
  <c r="G25" i="183"/>
  <c r="I17" i="182"/>
  <c r="G17" i="182"/>
  <c r="E17" i="182"/>
  <c r="G25" i="182"/>
  <c r="J37" i="183"/>
  <c r="J38" i="183" s="1"/>
  <c r="K38" i="183" s="1"/>
  <c r="K14" i="183"/>
  <c r="J31" i="183"/>
  <c r="J50" i="183"/>
  <c r="J28" i="183"/>
  <c r="J30" i="183"/>
  <c r="K16" i="183"/>
  <c r="D7" i="184"/>
  <c r="J43" i="183"/>
  <c r="J46" i="183" s="1"/>
  <c r="K46" i="183" s="1"/>
  <c r="J29" i="183"/>
  <c r="J25" i="183"/>
  <c r="K15" i="183"/>
  <c r="K25" i="182"/>
  <c r="H32" i="182"/>
  <c r="I32" i="182" s="1"/>
  <c r="F32" i="182"/>
  <c r="G32" i="182" s="1"/>
  <c r="E5" i="184"/>
  <c r="F5" i="184" s="1"/>
  <c r="F6" i="185" s="1"/>
  <c r="J41" i="184"/>
  <c r="I25" i="182"/>
  <c r="I25" i="183"/>
  <c r="D32" i="182"/>
  <c r="E32" i="182" s="1"/>
  <c r="J32" i="182"/>
  <c r="K32" i="182" s="1"/>
  <c r="L43" i="182"/>
  <c r="L29" i="182"/>
  <c r="M15" i="182"/>
  <c r="L37" i="182"/>
  <c r="L38" i="182" s="1"/>
  <c r="M38" i="182" s="1"/>
  <c r="L31" i="182"/>
  <c r="L28" i="182"/>
  <c r="M14" i="182"/>
  <c r="M17" i="182" s="1"/>
  <c r="L50" i="182"/>
  <c r="L30" i="182"/>
  <c r="M16" i="182"/>
  <c r="L25" i="182"/>
  <c r="E45" i="183"/>
  <c r="D4" i="184"/>
  <c r="F4" i="184" s="1"/>
  <c r="E6" i="185" s="1"/>
  <c r="D43" i="183"/>
  <c r="D46" i="183" s="1"/>
  <c r="E46" i="183" s="1"/>
  <c r="D29" i="183"/>
  <c r="E15" i="183"/>
  <c r="D37" i="183"/>
  <c r="D38" i="183" s="1"/>
  <c r="E38" i="183" s="1"/>
  <c r="D31" i="183"/>
  <c r="D25" i="183"/>
  <c r="D50" i="183"/>
  <c r="D28" i="183"/>
  <c r="E14" i="183"/>
  <c r="E44" i="183"/>
  <c r="D30" i="183"/>
  <c r="E16" i="183"/>
  <c r="M23" i="182"/>
  <c r="E23" i="183"/>
  <c r="M13" i="183"/>
  <c r="L44" i="182"/>
  <c r="M44" i="182" s="1"/>
  <c r="K44" i="182"/>
  <c r="M45" i="182"/>
  <c r="I17" i="183"/>
  <c r="F32" i="183"/>
  <c r="G32" i="183" s="1"/>
  <c r="M23" i="183"/>
  <c r="E13" i="183"/>
  <c r="F31" i="181"/>
  <c r="G26" i="181" s="1"/>
  <c r="F28" i="181"/>
  <c r="F30" i="181" s="1"/>
  <c r="H14" i="180"/>
  <c r="I10" i="180"/>
  <c r="F40" i="181"/>
  <c r="G35" i="181" s="1"/>
  <c r="F37" i="181"/>
  <c r="F39" i="181" s="1"/>
  <c r="F19" i="181"/>
  <c r="F21" i="181" s="1"/>
  <c r="F22" i="181"/>
  <c r="G17" i="181" s="1"/>
  <c r="F13" i="181"/>
  <c r="G8" i="181" s="1"/>
  <c r="F10" i="181"/>
  <c r="F12" i="181" s="1"/>
  <c r="E15" i="178"/>
  <c r="F15" i="178" s="1"/>
  <c r="G15" i="178" s="1"/>
  <c r="H15" i="178" s="1"/>
  <c r="I15" i="178" s="1"/>
  <c r="J15" i="178" s="1"/>
  <c r="E16" i="178"/>
  <c r="P17" i="174"/>
  <c r="P22" i="174" s="1"/>
  <c r="P23" i="174" s="1"/>
  <c r="G17" i="173"/>
  <c r="G18" i="173" s="1"/>
  <c r="G42" i="173" s="1"/>
  <c r="E39" i="173"/>
  <c r="K67" i="173"/>
  <c r="G39" i="173"/>
  <c r="G41" i="173" s="1"/>
  <c r="G43" i="173" s="1"/>
  <c r="G13" i="173"/>
  <c r="G21" i="173"/>
  <c r="F54" i="173"/>
  <c r="J54" i="173" s="1"/>
  <c r="F55" i="173"/>
  <c r="J55" i="173" s="1"/>
  <c r="F56" i="173"/>
  <c r="J56" i="173" s="1"/>
  <c r="F57" i="173"/>
  <c r="J57" i="173" s="1"/>
  <c r="F58" i="173"/>
  <c r="J58" i="173" s="1"/>
  <c r="F59" i="173"/>
  <c r="J59" i="173" s="1"/>
  <c r="F60" i="173"/>
  <c r="J60" i="173" s="1"/>
  <c r="F61" i="173"/>
  <c r="J61" i="173" s="1"/>
  <c r="F62" i="173"/>
  <c r="J62" i="173" s="1"/>
  <c r="K28" i="144"/>
  <c r="K17" i="144"/>
  <c r="I9" i="144"/>
  <c r="K9" i="144" s="1"/>
  <c r="I10" i="144"/>
  <c r="K10" i="144" s="1"/>
  <c r="I11" i="144"/>
  <c r="K11" i="144" s="1"/>
  <c r="I12" i="144"/>
  <c r="K12" i="144" s="1"/>
  <c r="I13" i="144"/>
  <c r="K13" i="144" s="1"/>
  <c r="I14" i="144"/>
  <c r="K14" i="144" s="1"/>
  <c r="I15" i="144"/>
  <c r="K15" i="144" s="1"/>
  <c r="I16" i="144"/>
  <c r="K16" i="144" s="1"/>
  <c r="I17" i="144"/>
  <c r="I8" i="144"/>
  <c r="K8" i="144" s="1"/>
  <c r="AO54" i="141"/>
  <c r="AK54" i="141"/>
  <c r="AG54" i="141"/>
  <c r="AC54" i="141"/>
  <c r="Y54" i="141"/>
  <c r="U54" i="141"/>
  <c r="Q54" i="141"/>
  <c r="M54" i="141"/>
  <c r="I54" i="141"/>
  <c r="AO42" i="141"/>
  <c r="AK42" i="141"/>
  <c r="AG42" i="141"/>
  <c r="AC42" i="141"/>
  <c r="Y42" i="141"/>
  <c r="U42" i="141"/>
  <c r="Q42" i="141"/>
  <c r="R42" i="141" s="1"/>
  <c r="M42" i="141"/>
  <c r="I42" i="141"/>
  <c r="AO32" i="141"/>
  <c r="AK32" i="141"/>
  <c r="AG32" i="141"/>
  <c r="AC32" i="141"/>
  <c r="Y32" i="141"/>
  <c r="U32" i="141"/>
  <c r="Q32" i="141"/>
  <c r="R32" i="141" s="1"/>
  <c r="M32" i="141"/>
  <c r="I32" i="141"/>
  <c r="AO21" i="141"/>
  <c r="AP51" i="141" s="1"/>
  <c r="AK21" i="141"/>
  <c r="AL49" i="141" s="1"/>
  <c r="AG21" i="141"/>
  <c r="AH47" i="141" s="1"/>
  <c r="AC21" i="141"/>
  <c r="AD44" i="141" s="1"/>
  <c r="Y21" i="141"/>
  <c r="Z51" i="141" s="1"/>
  <c r="U21" i="141"/>
  <c r="V53" i="141" s="1"/>
  <c r="Q21" i="141"/>
  <c r="R51" i="141" s="1"/>
  <c r="M21" i="141"/>
  <c r="N50" i="141" s="1"/>
  <c r="I21" i="141"/>
  <c r="J47" i="141" s="1"/>
  <c r="AL41" i="141"/>
  <c r="AD53" i="141"/>
  <c r="AD37" i="141"/>
  <c r="AD35" i="141"/>
  <c r="AD23" i="141"/>
  <c r="Z50" i="141"/>
  <c r="Z49" i="141"/>
  <c r="Z48" i="141"/>
  <c r="Z47" i="141"/>
  <c r="Z38" i="141"/>
  <c r="Z37" i="141"/>
  <c r="Z35" i="141"/>
  <c r="Z30" i="141"/>
  <c r="Z26" i="141"/>
  <c r="Z25" i="141"/>
  <c r="Z24" i="141"/>
  <c r="Z23" i="141"/>
  <c r="Z21" i="141"/>
  <c r="Z20" i="141"/>
  <c r="V48" i="141"/>
  <c r="V47" i="141"/>
  <c r="V35" i="141"/>
  <c r="V29" i="141"/>
  <c r="V28" i="141"/>
  <c r="V23" i="141"/>
  <c r="V20" i="141"/>
  <c r="V13" i="141"/>
  <c r="R53" i="141"/>
  <c r="R48" i="141"/>
  <c r="R39" i="141"/>
  <c r="R36" i="141"/>
  <c r="R35" i="141"/>
  <c r="R31" i="141"/>
  <c r="R28" i="141"/>
  <c r="R23" i="141"/>
  <c r="R13" i="141"/>
  <c r="R12" i="141"/>
  <c r="N29" i="141"/>
  <c r="J52" i="141"/>
  <c r="J51" i="141"/>
  <c r="J50" i="141"/>
  <c r="J49" i="141"/>
  <c r="J37" i="141"/>
  <c r="J27" i="141"/>
  <c r="J26" i="141"/>
  <c r="J25" i="141"/>
  <c r="J24" i="141"/>
  <c r="E54" i="141"/>
  <c r="E42" i="141"/>
  <c r="E32" i="141"/>
  <c r="E21" i="141"/>
  <c r="F51" i="141" s="1"/>
  <c r="F40" i="141"/>
  <c r="F36" i="141"/>
  <c r="F26" i="141"/>
  <c r="AO8" i="141"/>
  <c r="AO10" i="141" s="1"/>
  <c r="AK8" i="141"/>
  <c r="AK10" i="141" s="1"/>
  <c r="AG8" i="141"/>
  <c r="AG10" i="141" s="1"/>
  <c r="AC8" i="141"/>
  <c r="AC10" i="141" s="1"/>
  <c r="Y8" i="141"/>
  <c r="Y10" i="141" s="1"/>
  <c r="U8" i="141"/>
  <c r="U10" i="141" s="1"/>
  <c r="Q8" i="141"/>
  <c r="Q10" i="141" s="1"/>
  <c r="M8" i="141"/>
  <c r="M10" i="141" s="1"/>
  <c r="I8" i="141"/>
  <c r="I10" i="141" s="1"/>
  <c r="E8" i="141"/>
  <c r="E10" i="141" s="1"/>
  <c r="E9" i="38"/>
  <c r="P18" i="37"/>
  <c r="N18" i="37"/>
  <c r="L18" i="37"/>
  <c r="J18" i="37"/>
  <c r="H18" i="37"/>
  <c r="P13" i="37"/>
  <c r="N13" i="37"/>
  <c r="L13" i="37"/>
  <c r="J13" i="37"/>
  <c r="H13" i="37"/>
  <c r="P12" i="37"/>
  <c r="N12" i="37"/>
  <c r="L12" i="37"/>
  <c r="J12" i="37"/>
  <c r="H12" i="37"/>
  <c r="P11" i="37"/>
  <c r="N11" i="37"/>
  <c r="L11" i="37"/>
  <c r="J11" i="37"/>
  <c r="H11" i="37"/>
  <c r="D18" i="37"/>
  <c r="D13" i="37"/>
  <c r="D12" i="37"/>
  <c r="E11" i="37"/>
  <c r="D11" i="37"/>
  <c r="D51" i="25"/>
  <c r="D39" i="25"/>
  <c r="D30" i="25"/>
  <c r="E29" i="25"/>
  <c r="E28" i="25"/>
  <c r="E27" i="25"/>
  <c r="P24" i="25"/>
  <c r="N24" i="25"/>
  <c r="L24" i="25"/>
  <c r="J24" i="25"/>
  <c r="H24" i="25"/>
  <c r="D24" i="25"/>
  <c r="D32" i="25" s="1"/>
  <c r="E32" i="25" s="1"/>
  <c r="D34" i="182" l="1"/>
  <c r="Z32" i="141"/>
  <c r="AH50" i="141"/>
  <c r="AP13" i="141"/>
  <c r="AP30" i="141"/>
  <c r="F52" i="141"/>
  <c r="AP54" i="141"/>
  <c r="AH42" i="141"/>
  <c r="N31" i="141"/>
  <c r="N53" i="141"/>
  <c r="AH41" i="141"/>
  <c r="AH25" i="141"/>
  <c r="R54" i="141"/>
  <c r="N30" i="141"/>
  <c r="N54" i="141"/>
  <c r="AD36" i="141"/>
  <c r="AD13" i="141"/>
  <c r="AD38" i="141"/>
  <c r="AC33" i="141"/>
  <c r="AD33" i="141" s="1"/>
  <c r="E39" i="25"/>
  <c r="J35" i="141"/>
  <c r="J53" i="141"/>
  <c r="N38" i="141"/>
  <c r="R20" i="141"/>
  <c r="R40" i="141"/>
  <c r="AD20" i="141"/>
  <c r="AD39" i="141"/>
  <c r="N37" i="141"/>
  <c r="E51" i="25"/>
  <c r="J36" i="141"/>
  <c r="J54" i="141"/>
  <c r="N39" i="141"/>
  <c r="R21" i="141"/>
  <c r="R41" i="141"/>
  <c r="AD21" i="141"/>
  <c r="AD40" i="141"/>
  <c r="J38" i="141"/>
  <c r="N24" i="141"/>
  <c r="N41" i="141"/>
  <c r="R26" i="141"/>
  <c r="R44" i="141"/>
  <c r="V41" i="141"/>
  <c r="AD24" i="141"/>
  <c r="AD48" i="141"/>
  <c r="AP26" i="141"/>
  <c r="J42" i="141"/>
  <c r="J13" i="141"/>
  <c r="J39" i="141"/>
  <c r="N25" i="141"/>
  <c r="N42" i="141"/>
  <c r="R27" i="141"/>
  <c r="R47" i="141"/>
  <c r="AD25" i="141"/>
  <c r="AD49" i="141"/>
  <c r="AP29" i="141"/>
  <c r="J20" i="141"/>
  <c r="J40" i="141"/>
  <c r="N26" i="141"/>
  <c r="AD26" i="141"/>
  <c r="AD50" i="141"/>
  <c r="H34" i="183"/>
  <c r="H40" i="183" s="1"/>
  <c r="L32" i="183"/>
  <c r="M32" i="183" s="1"/>
  <c r="E49" i="25"/>
  <c r="E12" i="37" s="1"/>
  <c r="N12" i="141"/>
  <c r="N40" i="141"/>
  <c r="AD47" i="141"/>
  <c r="N44" i="141"/>
  <c r="J21" i="141"/>
  <c r="J41" i="141"/>
  <c r="N27" i="141"/>
  <c r="N51" i="141"/>
  <c r="R29" i="141"/>
  <c r="R49" i="141"/>
  <c r="Z13" i="141"/>
  <c r="Z39" i="141"/>
  <c r="AD27" i="141"/>
  <c r="AD51" i="141"/>
  <c r="AP44" i="141"/>
  <c r="J32" i="141"/>
  <c r="V42" i="141"/>
  <c r="AH54" i="141"/>
  <c r="D32" i="183"/>
  <c r="E32" i="183" s="1"/>
  <c r="F34" i="183"/>
  <c r="F40" i="183" s="1"/>
  <c r="F23" i="141"/>
  <c r="J23" i="141"/>
  <c r="J48" i="141"/>
  <c r="N28" i="141"/>
  <c r="N52" i="141"/>
  <c r="R30" i="141"/>
  <c r="R52" i="141"/>
  <c r="AD32" i="141"/>
  <c r="AD52" i="141"/>
  <c r="AP47" i="141"/>
  <c r="N32" i="141"/>
  <c r="AL54" i="141"/>
  <c r="H34" i="182"/>
  <c r="H40" i="182" s="1"/>
  <c r="N14" i="37"/>
  <c r="D14" i="37"/>
  <c r="F9" i="185"/>
  <c r="F12" i="185" s="1"/>
  <c r="F14" i="185" s="1"/>
  <c r="D40" i="182"/>
  <c r="E34" i="182"/>
  <c r="L32" i="182"/>
  <c r="M32" i="182" s="1"/>
  <c r="M17" i="183"/>
  <c r="J42" i="184"/>
  <c r="E6" i="184"/>
  <c r="F6" i="184" s="1"/>
  <c r="G6" i="185" s="1"/>
  <c r="G34" i="183"/>
  <c r="J32" i="183"/>
  <c r="K32" i="183" s="1"/>
  <c r="E17" i="183"/>
  <c r="J34" i="182"/>
  <c r="K17" i="183"/>
  <c r="E9" i="185"/>
  <c r="E12" i="185" s="1"/>
  <c r="E14" i="185" s="1"/>
  <c r="L46" i="182"/>
  <c r="M46" i="182" s="1"/>
  <c r="E25" i="183"/>
  <c r="F34" i="182"/>
  <c r="L34" i="183"/>
  <c r="M25" i="183"/>
  <c r="M25" i="182"/>
  <c r="K25" i="183"/>
  <c r="G13" i="181"/>
  <c r="H8" i="181" s="1"/>
  <c r="G10" i="181"/>
  <c r="G12" i="181" s="1"/>
  <c r="G19" i="181"/>
  <c r="G21" i="181" s="1"/>
  <c r="G22" i="181"/>
  <c r="H17" i="181" s="1"/>
  <c r="G40" i="181"/>
  <c r="H35" i="181" s="1"/>
  <c r="G37" i="181"/>
  <c r="G39" i="181" s="1"/>
  <c r="I14" i="180"/>
  <c r="J10" i="180"/>
  <c r="G31" i="181"/>
  <c r="H26" i="181" s="1"/>
  <c r="G28" i="181"/>
  <c r="G30" i="181" s="1"/>
  <c r="V21" i="141"/>
  <c r="Z12" i="141"/>
  <c r="Z36" i="141"/>
  <c r="AH40" i="141"/>
  <c r="V32" i="141"/>
  <c r="Z44" i="141"/>
  <c r="AL13" i="141"/>
  <c r="AL24" i="141"/>
  <c r="V36" i="141"/>
  <c r="AL40" i="141"/>
  <c r="Y33" i="141"/>
  <c r="Z33" i="141" s="1"/>
  <c r="E20" i="25"/>
  <c r="E55" i="25"/>
  <c r="E18" i="37" s="1"/>
  <c r="E21" i="25"/>
  <c r="E34" i="25"/>
  <c r="E22" i="25"/>
  <c r="E35" i="25"/>
  <c r="P14" i="37"/>
  <c r="E23" i="25"/>
  <c r="E36" i="25"/>
  <c r="E24" i="25"/>
  <c r="E37" i="25"/>
  <c r="E38" i="25"/>
  <c r="H14" i="37"/>
  <c r="D41" i="25"/>
  <c r="D45" i="25" s="1"/>
  <c r="D53" i="25" s="1"/>
  <c r="E53" i="25" s="1"/>
  <c r="E16" i="37" s="1"/>
  <c r="AH23" i="141"/>
  <c r="V12" i="141"/>
  <c r="V44" i="141"/>
  <c r="Z31" i="141"/>
  <c r="AH24" i="141"/>
  <c r="AP20" i="141"/>
  <c r="E50" i="25"/>
  <c r="E13" i="37" s="1"/>
  <c r="E14" i="37" s="1"/>
  <c r="AH28" i="141"/>
  <c r="H32" i="173"/>
  <c r="H35" i="173"/>
  <c r="H37" i="173"/>
  <c r="H29" i="173"/>
  <c r="H34" i="173"/>
  <c r="H31" i="173"/>
  <c r="H33" i="173"/>
  <c r="H36" i="173"/>
  <c r="H30" i="173"/>
  <c r="H38" i="173"/>
  <c r="G23" i="173"/>
  <c r="G24" i="173" s="1"/>
  <c r="G46" i="173" s="1"/>
  <c r="K68" i="173"/>
  <c r="K19" i="144"/>
  <c r="J14" i="37"/>
  <c r="L14" i="37"/>
  <c r="AL25" i="141"/>
  <c r="AL42" i="141"/>
  <c r="F27" i="141"/>
  <c r="AH26" i="141"/>
  <c r="AH48" i="141"/>
  <c r="AL26" i="141"/>
  <c r="AL44" i="141"/>
  <c r="AP27" i="141"/>
  <c r="AP52" i="141"/>
  <c r="E33" i="141"/>
  <c r="AG33" i="141"/>
  <c r="AG43" i="141" s="1"/>
  <c r="AG45" i="141" s="1"/>
  <c r="AG55" i="141" s="1"/>
  <c r="AH55" i="141" s="1"/>
  <c r="AC43" i="141"/>
  <c r="AC45" i="141" s="1"/>
  <c r="AH27" i="141"/>
  <c r="AH49" i="141"/>
  <c r="AL27" i="141"/>
  <c r="AP28" i="141"/>
  <c r="AP53" i="141"/>
  <c r="I33" i="141"/>
  <c r="AL32" i="141"/>
  <c r="AL28" i="141"/>
  <c r="AL50" i="141"/>
  <c r="AK33" i="141"/>
  <c r="AK43" i="141" s="1"/>
  <c r="AH29" i="141"/>
  <c r="AH51" i="141"/>
  <c r="AL29" i="141"/>
  <c r="AL51" i="141"/>
  <c r="M33" i="141"/>
  <c r="AO33" i="141"/>
  <c r="AP33" i="141" s="1"/>
  <c r="AH35" i="141"/>
  <c r="AH52" i="141"/>
  <c r="AL30" i="141"/>
  <c r="AL52" i="141"/>
  <c r="AP31" i="141"/>
  <c r="F32" i="141"/>
  <c r="J28" i="141"/>
  <c r="N13" i="141"/>
  <c r="N47" i="141"/>
  <c r="AH36" i="141"/>
  <c r="AH53" i="141"/>
  <c r="AL31" i="141"/>
  <c r="AL53" i="141"/>
  <c r="AP39" i="141"/>
  <c r="Q33" i="141"/>
  <c r="J29" i="141"/>
  <c r="N20" i="141"/>
  <c r="N48" i="141"/>
  <c r="AH37" i="141"/>
  <c r="AL37" i="141"/>
  <c r="AP40" i="141"/>
  <c r="K29" i="144"/>
  <c r="K31" i="144" s="1"/>
  <c r="E30" i="25"/>
  <c r="F54" i="141"/>
  <c r="J30" i="141"/>
  <c r="J44" i="141"/>
  <c r="N21" i="141"/>
  <c r="N35" i="141"/>
  <c r="N49" i="141"/>
  <c r="R24" i="141"/>
  <c r="R37" i="141"/>
  <c r="R50" i="141"/>
  <c r="V30" i="141"/>
  <c r="V49" i="141"/>
  <c r="AH38" i="141"/>
  <c r="AL38" i="141"/>
  <c r="AP41" i="141"/>
  <c r="U33" i="141"/>
  <c r="V33" i="141" s="1"/>
  <c r="J12" i="141"/>
  <c r="J31" i="141"/>
  <c r="N23" i="141"/>
  <c r="N36" i="141"/>
  <c r="R25" i="141"/>
  <c r="R38" i="141"/>
  <c r="V31" i="141"/>
  <c r="V54" i="141"/>
  <c r="AH21" i="141"/>
  <c r="AH39" i="141"/>
  <c r="AL12" i="141"/>
  <c r="AL39" i="141"/>
  <c r="AP12" i="141"/>
  <c r="AP42" i="141"/>
  <c r="AP32" i="141"/>
  <c r="AP21" i="141"/>
  <c r="AP35" i="141"/>
  <c r="AP48" i="141"/>
  <c r="AP23" i="141"/>
  <c r="AP36" i="141"/>
  <c r="AP49" i="141"/>
  <c r="AP24" i="141"/>
  <c r="AP37" i="141"/>
  <c r="AP50" i="141"/>
  <c r="AP25" i="141"/>
  <c r="AP38" i="141"/>
  <c r="AL20" i="141"/>
  <c r="AL47" i="141"/>
  <c r="AL21" i="141"/>
  <c r="AL35" i="141"/>
  <c r="AL48" i="141"/>
  <c r="AL23" i="141"/>
  <c r="AL36" i="141"/>
  <c r="AH30" i="141"/>
  <c r="AH12" i="141"/>
  <c r="AH31" i="141"/>
  <c r="AH44" i="141"/>
  <c r="AH13" i="141"/>
  <c r="AH32" i="141"/>
  <c r="AH20" i="141"/>
  <c r="AD28" i="141"/>
  <c r="AD41" i="141"/>
  <c r="AD54" i="141"/>
  <c r="AD29" i="141"/>
  <c r="AD42" i="141"/>
  <c r="AD30" i="141"/>
  <c r="AD12" i="141"/>
  <c r="AD31" i="141"/>
  <c r="Z52" i="141"/>
  <c r="Z27" i="141"/>
  <c r="Z40" i="141"/>
  <c r="Z53" i="141"/>
  <c r="Z28" i="141"/>
  <c r="Z41" i="141"/>
  <c r="Z54" i="141"/>
  <c r="Z29" i="141"/>
  <c r="Z42" i="141"/>
  <c r="V24" i="141"/>
  <c r="V37" i="141"/>
  <c r="V50" i="141"/>
  <c r="V25" i="141"/>
  <c r="V38" i="141"/>
  <c r="V51" i="141"/>
  <c r="V26" i="141"/>
  <c r="V39" i="141"/>
  <c r="V52" i="141"/>
  <c r="V27" i="141"/>
  <c r="V40" i="141"/>
  <c r="F24" i="141"/>
  <c r="F37" i="141"/>
  <c r="F53" i="141"/>
  <c r="F25" i="141"/>
  <c r="F38" i="141"/>
  <c r="F39" i="141"/>
  <c r="F28" i="141"/>
  <c r="F41" i="141"/>
  <c r="F29" i="141"/>
  <c r="F44" i="141"/>
  <c r="F30" i="141"/>
  <c r="F47" i="141"/>
  <c r="F42" i="141"/>
  <c r="F12" i="141"/>
  <c r="F31" i="141"/>
  <c r="F48" i="141"/>
  <c r="F13" i="141"/>
  <c r="F49" i="141"/>
  <c r="F20" i="141"/>
  <c r="F50" i="141"/>
  <c r="F21" i="141"/>
  <c r="F35" i="141"/>
  <c r="I20" i="25"/>
  <c r="J34" i="183" l="1"/>
  <c r="D34" i="183"/>
  <c r="AD43" i="141"/>
  <c r="I34" i="183"/>
  <c r="I34" i="182"/>
  <c r="F19" i="185"/>
  <c r="F20" i="185" s="1"/>
  <c r="D40" i="183"/>
  <c r="E34" i="183"/>
  <c r="E19" i="185"/>
  <c r="E20" i="185" s="1"/>
  <c r="L34" i="182"/>
  <c r="J40" i="182"/>
  <c r="K34" i="182"/>
  <c r="H48" i="183"/>
  <c r="I40" i="183"/>
  <c r="E7" i="184"/>
  <c r="F7" i="184" s="1"/>
  <c r="H6" i="185" s="1"/>
  <c r="J43" i="184"/>
  <c r="G9" i="185"/>
  <c r="G12" i="185" s="1"/>
  <c r="G14" i="185" s="1"/>
  <c r="J40" i="183"/>
  <c r="K34" i="183"/>
  <c r="H48" i="182"/>
  <c r="I40" i="182"/>
  <c r="M34" i="183"/>
  <c r="L40" i="183"/>
  <c r="E40" i="182"/>
  <c r="D48" i="182"/>
  <c r="F40" i="182"/>
  <c r="G34" i="182"/>
  <c r="F48" i="183"/>
  <c r="G40" i="183"/>
  <c r="H40" i="181"/>
  <c r="I35" i="181" s="1"/>
  <c r="H37" i="181"/>
  <c r="H39" i="181" s="1"/>
  <c r="H31" i="181"/>
  <c r="I26" i="181" s="1"/>
  <c r="H28" i="181"/>
  <c r="H30" i="181" s="1"/>
  <c r="J14" i="180"/>
  <c r="K10" i="180"/>
  <c r="H22" i="181"/>
  <c r="I17" i="181" s="1"/>
  <c r="H19" i="181"/>
  <c r="H21" i="181" s="1"/>
  <c r="H13" i="181"/>
  <c r="I8" i="181" s="1"/>
  <c r="H10" i="181"/>
  <c r="H12" i="181" s="1"/>
  <c r="AO43" i="141"/>
  <c r="AO45" i="141" s="1"/>
  <c r="E45" i="25"/>
  <c r="E8" i="37" s="1"/>
  <c r="D8" i="37"/>
  <c r="D16" i="37" s="1"/>
  <c r="D20" i="37" s="1"/>
  <c r="D5" i="40" s="1"/>
  <c r="D10" i="43" s="1"/>
  <c r="D57" i="25"/>
  <c r="E57" i="25" s="1"/>
  <c r="E20" i="37" s="1"/>
  <c r="Y43" i="141"/>
  <c r="Z43" i="141" s="1"/>
  <c r="AH45" i="141"/>
  <c r="AL33" i="141"/>
  <c r="H39" i="173"/>
  <c r="G45" i="173" s="1"/>
  <c r="G48" i="173" s="1"/>
  <c r="G50" i="173" s="1"/>
  <c r="R33" i="141"/>
  <c r="Q43" i="141"/>
  <c r="AP43" i="141"/>
  <c r="AD45" i="141"/>
  <c r="AC55" i="141"/>
  <c r="AD55" i="141" s="1"/>
  <c r="AH43" i="141"/>
  <c r="J33" i="141"/>
  <c r="I43" i="141"/>
  <c r="I22" i="25"/>
  <c r="I29" i="25" s="1"/>
  <c r="I21" i="25"/>
  <c r="I28" i="25" s="1"/>
  <c r="I23" i="25"/>
  <c r="I24" i="25" s="1"/>
  <c r="I27" i="25"/>
  <c r="AL43" i="141"/>
  <c r="AK45" i="141"/>
  <c r="AH33" i="141"/>
  <c r="M43" i="141"/>
  <c r="N33" i="141"/>
  <c r="U43" i="141"/>
  <c r="K21" i="144"/>
  <c r="K20" i="144"/>
  <c r="F33" i="141"/>
  <c r="E43" i="141"/>
  <c r="G20" i="25"/>
  <c r="F5" i="24"/>
  <c r="E5" i="24"/>
  <c r="D5" i="24"/>
  <c r="D18" i="24" s="1"/>
  <c r="Y45" i="141" l="1"/>
  <c r="G19" i="185"/>
  <c r="G20" i="185" s="1"/>
  <c r="D52" i="182"/>
  <c r="E52" i="182" s="1"/>
  <c r="E48" i="182"/>
  <c r="M40" i="183"/>
  <c r="L48" i="183"/>
  <c r="J48" i="182"/>
  <c r="K40" i="182"/>
  <c r="H52" i="182"/>
  <c r="I52" i="182" s="1"/>
  <c r="I48" i="182"/>
  <c r="K40" i="183"/>
  <c r="J48" i="183"/>
  <c r="D48" i="183"/>
  <c r="E40" i="183"/>
  <c r="H9" i="185"/>
  <c r="H12" i="185" s="1"/>
  <c r="H14" i="185" s="1"/>
  <c r="I48" i="183"/>
  <c r="H52" i="183"/>
  <c r="I52" i="183" s="1"/>
  <c r="F52" i="183"/>
  <c r="G52" i="183" s="1"/>
  <c r="G48" i="183"/>
  <c r="F48" i="182"/>
  <c r="G40" i="182"/>
  <c r="M34" i="182"/>
  <c r="L40" i="182"/>
  <c r="E8" i="184"/>
  <c r="F8" i="184" s="1"/>
  <c r="I6" i="185" s="1"/>
  <c r="J44" i="184"/>
  <c r="J45" i="184" s="1"/>
  <c r="K14" i="180"/>
  <c r="L10" i="180"/>
  <c r="I40" i="181"/>
  <c r="I37" i="181"/>
  <c r="I39" i="181" s="1"/>
  <c r="I11" i="181"/>
  <c r="I13" i="181"/>
  <c r="I10" i="181"/>
  <c r="I20" i="181"/>
  <c r="I22" i="181"/>
  <c r="I19" i="181"/>
  <c r="I31" i="181"/>
  <c r="I28" i="181"/>
  <c r="I30" i="181" s="1"/>
  <c r="K22" i="144"/>
  <c r="M68" i="173"/>
  <c r="H63" i="173"/>
  <c r="H62" i="173"/>
  <c r="K62" i="173" s="1"/>
  <c r="L62" i="173" s="1"/>
  <c r="H61" i="173"/>
  <c r="K61" i="173" s="1"/>
  <c r="L61" i="173" s="1"/>
  <c r="H60" i="173"/>
  <c r="K60" i="173" s="1"/>
  <c r="L60" i="173" s="1"/>
  <c r="H59" i="173"/>
  <c r="K59" i="173" s="1"/>
  <c r="L59" i="173" s="1"/>
  <c r="H58" i="173"/>
  <c r="K58" i="173" s="1"/>
  <c r="L58" i="173" s="1"/>
  <c r="H57" i="173"/>
  <c r="K57" i="173" s="1"/>
  <c r="L57" i="173" s="1"/>
  <c r="H56" i="173"/>
  <c r="K56" i="173" s="1"/>
  <c r="L56" i="173" s="1"/>
  <c r="H55" i="173"/>
  <c r="K55" i="173" s="1"/>
  <c r="L55" i="173" s="1"/>
  <c r="H54" i="173"/>
  <c r="K54" i="173" s="1"/>
  <c r="L54" i="173" s="1"/>
  <c r="G22" i="173"/>
  <c r="G25" i="173" s="1"/>
  <c r="N43" i="141"/>
  <c r="M45" i="141"/>
  <c r="I30" i="25"/>
  <c r="Z45" i="141"/>
  <c r="Y55" i="141"/>
  <c r="Z55" i="141" s="1"/>
  <c r="I36" i="25"/>
  <c r="I34" i="25"/>
  <c r="I35" i="25"/>
  <c r="I55" i="25"/>
  <c r="I18" i="37" s="1"/>
  <c r="I50" i="25"/>
  <c r="I13" i="37" s="1"/>
  <c r="I49" i="25"/>
  <c r="I12" i="37" s="1"/>
  <c r="I38" i="25"/>
  <c r="I48" i="25"/>
  <c r="I43" i="25"/>
  <c r="I37" i="25"/>
  <c r="G27" i="25"/>
  <c r="G21" i="25"/>
  <c r="G28" i="25" s="1"/>
  <c r="G23" i="25"/>
  <c r="G22" i="25"/>
  <c r="G29" i="25" s="1"/>
  <c r="J43" i="141"/>
  <c r="I45" i="141"/>
  <c r="V43" i="141"/>
  <c r="U45" i="141"/>
  <c r="AP45" i="141"/>
  <c r="AO55" i="141"/>
  <c r="AP55" i="141" s="1"/>
  <c r="Q45" i="141"/>
  <c r="R43" i="141"/>
  <c r="AK55" i="141"/>
  <c r="AL55" i="141" s="1"/>
  <c r="AL45" i="141"/>
  <c r="F43" i="141"/>
  <c r="E45" i="141"/>
  <c r="O20" i="25"/>
  <c r="M20" i="25"/>
  <c r="K20" i="25"/>
  <c r="K48" i="182" l="1"/>
  <c r="J52" i="182"/>
  <c r="K52" i="182" s="1"/>
  <c r="J52" i="183"/>
  <c r="K52" i="183" s="1"/>
  <c r="K48" i="183"/>
  <c r="L52" i="183"/>
  <c r="M52" i="183" s="1"/>
  <c r="M48" i="183"/>
  <c r="H19" i="185"/>
  <c r="H20" i="185" s="1"/>
  <c r="J6" i="185"/>
  <c r="J16" i="185" s="1"/>
  <c r="I9" i="185"/>
  <c r="I12" i="185" s="1"/>
  <c r="I14" i="185" s="1"/>
  <c r="F52" i="182"/>
  <c r="G52" i="182" s="1"/>
  <c r="G48" i="182"/>
  <c r="M40" i="182"/>
  <c r="L48" i="182"/>
  <c r="D52" i="183"/>
  <c r="E52" i="183" s="1"/>
  <c r="E48" i="183"/>
  <c r="I21" i="181"/>
  <c r="I12" i="181"/>
  <c r="M10" i="180"/>
  <c r="L14" i="180"/>
  <c r="K63" i="173"/>
  <c r="L63" i="173" s="1"/>
  <c r="L66" i="173"/>
  <c r="J45" i="141"/>
  <c r="I55" i="141"/>
  <c r="J55" i="141" s="1"/>
  <c r="I39" i="25"/>
  <c r="J39" i="25" s="1"/>
  <c r="M55" i="141"/>
  <c r="N55" i="141" s="1"/>
  <c r="N45" i="141"/>
  <c r="M27" i="25"/>
  <c r="M21" i="25"/>
  <c r="M28" i="25" s="1"/>
  <c r="M23" i="25"/>
  <c r="M22" i="25"/>
  <c r="M29" i="25" s="1"/>
  <c r="I51" i="25"/>
  <c r="J51" i="25" s="1"/>
  <c r="I11" i="37"/>
  <c r="I14" i="37" s="1"/>
  <c r="G24" i="25"/>
  <c r="U55" i="141"/>
  <c r="V55" i="141" s="1"/>
  <c r="V45" i="141"/>
  <c r="K27" i="25"/>
  <c r="K21" i="25"/>
  <c r="K28" i="25" s="1"/>
  <c r="K23" i="25"/>
  <c r="K22" i="25"/>
  <c r="K29" i="25" s="1"/>
  <c r="O27" i="25"/>
  <c r="O23" i="25"/>
  <c r="O21" i="25"/>
  <c r="O28" i="25" s="1"/>
  <c r="O22" i="25"/>
  <c r="O29" i="25" s="1"/>
  <c r="G30" i="25"/>
  <c r="R45" i="141"/>
  <c r="Q55" i="141"/>
  <c r="R55" i="141" s="1"/>
  <c r="I32" i="25"/>
  <c r="J30" i="25"/>
  <c r="F45" i="141"/>
  <c r="E55" i="141"/>
  <c r="F55" i="141" s="1"/>
  <c r="F21" i="24"/>
  <c r="E21" i="24"/>
  <c r="D21" i="24"/>
  <c r="F18" i="24"/>
  <c r="E18" i="24"/>
  <c r="F20" i="24"/>
  <c r="E20" i="24"/>
  <c r="D20" i="24"/>
  <c r="F17" i="24"/>
  <c r="E17" i="24"/>
  <c r="D17" i="24"/>
  <c r="O24" i="25" l="1"/>
  <c r="O30" i="25"/>
  <c r="I19" i="185"/>
  <c r="I20" i="185" s="1"/>
  <c r="J17" i="185"/>
  <c r="J19" i="185" s="1"/>
  <c r="J20" i="185" s="1"/>
  <c r="L52" i="182"/>
  <c r="M52" i="182" s="1"/>
  <c r="M48" i="182"/>
  <c r="N10" i="180"/>
  <c r="M14" i="180"/>
  <c r="L68" i="173"/>
  <c r="M69" i="173" s="1"/>
  <c r="M70" i="173" s="1"/>
  <c r="O69" i="173"/>
  <c r="G38" i="25"/>
  <c r="G37" i="25"/>
  <c r="G36" i="25"/>
  <c r="G35" i="25"/>
  <c r="G50" i="25"/>
  <c r="G13" i="37" s="1"/>
  <c r="G48" i="25"/>
  <c r="G49" i="25"/>
  <c r="G12" i="37" s="1"/>
  <c r="G43" i="25"/>
  <c r="G34" i="25"/>
  <c r="G32" i="25"/>
  <c r="H32" i="25" s="1"/>
  <c r="G55" i="25"/>
  <c r="G18" i="37" s="1"/>
  <c r="K24" i="25"/>
  <c r="J32" i="25"/>
  <c r="I41" i="25"/>
  <c r="K30" i="25"/>
  <c r="H30" i="25"/>
  <c r="O55" i="25"/>
  <c r="O18" i="37" s="1"/>
  <c r="O50" i="25"/>
  <c r="O13" i="37" s="1"/>
  <c r="O49" i="25"/>
  <c r="O12" i="37" s="1"/>
  <c r="O48" i="25"/>
  <c r="O43" i="25"/>
  <c r="O37" i="25"/>
  <c r="O38" i="25"/>
  <c r="O36" i="25"/>
  <c r="O35" i="25"/>
  <c r="O34" i="25"/>
  <c r="M24" i="25"/>
  <c r="O32" i="25"/>
  <c r="P30" i="25"/>
  <c r="M30" i="25"/>
  <c r="E7" i="23"/>
  <c r="E9" i="23" s="1"/>
  <c r="D12" i="22"/>
  <c r="D22" i="22"/>
  <c r="D12" i="21"/>
  <c r="D18" i="21"/>
  <c r="D23" i="21"/>
  <c r="D11" i="20"/>
  <c r="D16" i="19"/>
  <c r="D43" i="18"/>
  <c r="D45" i="17"/>
  <c r="G39" i="25" l="1"/>
  <c r="E22" i="185"/>
  <c r="O10" i="180"/>
  <c r="N14" i="180"/>
  <c r="G51" i="25"/>
  <c r="H51" i="25" s="1"/>
  <c r="G11" i="37"/>
  <c r="G14" i="37" s="1"/>
  <c r="M34" i="25"/>
  <c r="M50" i="25"/>
  <c r="M13" i="37" s="1"/>
  <c r="M55" i="25"/>
  <c r="M18" i="37" s="1"/>
  <c r="M49" i="25"/>
  <c r="M12" i="37" s="1"/>
  <c r="M48" i="25"/>
  <c r="M43" i="25"/>
  <c r="M38" i="25"/>
  <c r="M37" i="25"/>
  <c r="M35" i="25"/>
  <c r="M36" i="25"/>
  <c r="G41" i="25"/>
  <c r="H39" i="25"/>
  <c r="K35" i="25"/>
  <c r="K34" i="25"/>
  <c r="K55" i="25"/>
  <c r="K37" i="25"/>
  <c r="K36" i="25"/>
  <c r="K50" i="25"/>
  <c r="K13" i="37" s="1"/>
  <c r="K48" i="25"/>
  <c r="K49" i="25"/>
  <c r="K12" i="37" s="1"/>
  <c r="K43" i="25"/>
  <c r="K38" i="25"/>
  <c r="P32" i="25"/>
  <c r="O39" i="25"/>
  <c r="P39" i="25" s="1"/>
  <c r="M32" i="25"/>
  <c r="N30" i="25"/>
  <c r="O51" i="25"/>
  <c r="P51" i="25" s="1"/>
  <c r="O11" i="37"/>
  <c r="O14" i="37" s="1"/>
  <c r="I45" i="25"/>
  <c r="J41" i="25"/>
  <c r="K32" i="25"/>
  <c r="L30" i="25"/>
  <c r="D25" i="21"/>
  <c r="D24" i="22"/>
  <c r="D44" i="16"/>
  <c r="D17" i="15"/>
  <c r="E10" i="15" s="1"/>
  <c r="D40" i="14"/>
  <c r="D10" i="14"/>
  <c r="E29" i="14" s="1"/>
  <c r="K39" i="25" l="1"/>
  <c r="L39" i="25" s="1"/>
  <c r="E23" i="185"/>
  <c r="E24" i="185" s="1"/>
  <c r="F26" i="185"/>
  <c r="E26" i="185"/>
  <c r="G26" i="185"/>
  <c r="H26" i="185"/>
  <c r="I26" i="185"/>
  <c r="P10" i="180"/>
  <c r="O14" i="180"/>
  <c r="E30" i="14"/>
  <c r="E16" i="14"/>
  <c r="E31" i="14"/>
  <c r="E17" i="14"/>
  <c r="E19" i="14"/>
  <c r="E33" i="14"/>
  <c r="E21" i="14"/>
  <c r="E25" i="14"/>
  <c r="M39" i="25"/>
  <c r="N39" i="25" s="1"/>
  <c r="E8" i="14"/>
  <c r="E36" i="14"/>
  <c r="E32" i="14"/>
  <c r="E34" i="14"/>
  <c r="E20" i="14"/>
  <c r="E22" i="14"/>
  <c r="E24" i="14"/>
  <c r="O41" i="25"/>
  <c r="O45" i="25" s="1"/>
  <c r="K41" i="25"/>
  <c r="L32" i="25"/>
  <c r="K51" i="25"/>
  <c r="L51" i="25" s="1"/>
  <c r="K11" i="37"/>
  <c r="K14" i="37" s="1"/>
  <c r="E35" i="14"/>
  <c r="I53" i="25"/>
  <c r="J45" i="25"/>
  <c r="J8" i="37" s="1"/>
  <c r="I8" i="37"/>
  <c r="I16" i="37" s="1"/>
  <c r="I20" i="37" s="1"/>
  <c r="F5" i="40" s="1"/>
  <c r="F10" i="43" s="1"/>
  <c r="M51" i="25"/>
  <c r="N51" i="25" s="1"/>
  <c r="M11" i="37"/>
  <c r="M14" i="37" s="1"/>
  <c r="K18" i="37"/>
  <c r="D9" i="38"/>
  <c r="H41" i="25"/>
  <c r="G45" i="25"/>
  <c r="E12" i="15"/>
  <c r="N32" i="25"/>
  <c r="M41" i="25"/>
  <c r="E17" i="15"/>
  <c r="E23" i="14"/>
  <c r="D42" i="14"/>
  <c r="E8" i="15"/>
  <c r="E9" i="15"/>
  <c r="E7" i="15"/>
  <c r="E37" i="14"/>
  <c r="E10" i="14"/>
  <c r="E26" i="14"/>
  <c r="E38" i="14"/>
  <c r="E12" i="14"/>
  <c r="E27" i="14"/>
  <c r="E40" i="14"/>
  <c r="E15" i="14"/>
  <c r="E28" i="14"/>
  <c r="E42" i="14"/>
  <c r="D39" i="13"/>
  <c r="D34" i="13"/>
  <c r="D19" i="13"/>
  <c r="D29" i="13" s="1"/>
  <c r="D41" i="12"/>
  <c r="D13" i="12"/>
  <c r="D43" i="12" s="1"/>
  <c r="E43" i="12" s="1"/>
  <c r="E30" i="12" l="1"/>
  <c r="E31" i="12"/>
  <c r="E32" i="12"/>
  <c r="E29" i="12"/>
  <c r="D73" i="13"/>
  <c r="E73" i="13" s="1"/>
  <c r="Q10" i="180"/>
  <c r="P14" i="180"/>
  <c r="P41" i="25"/>
  <c r="E18" i="12"/>
  <c r="E20" i="12"/>
  <c r="E28" i="12"/>
  <c r="M45" i="25"/>
  <c r="N41" i="25"/>
  <c r="E16" i="12"/>
  <c r="I57" i="25"/>
  <c r="J57" i="25" s="1"/>
  <c r="J20" i="37" s="1"/>
  <c r="J53" i="25"/>
  <c r="J16" i="37" s="1"/>
  <c r="E41" i="12"/>
  <c r="H45" i="25"/>
  <c r="H8" i="37" s="1"/>
  <c r="G8" i="37"/>
  <c r="G16" i="37" s="1"/>
  <c r="G20" i="37" s="1"/>
  <c r="E5" i="40" s="1"/>
  <c r="E10" i="43" s="1"/>
  <c r="G53" i="25"/>
  <c r="E13" i="12"/>
  <c r="O53" i="25"/>
  <c r="O8" i="37"/>
  <c r="O16" i="37" s="1"/>
  <c r="O20" i="37" s="1"/>
  <c r="P45" i="25"/>
  <c r="P8" i="37" s="1"/>
  <c r="E17" i="12"/>
  <c r="K45" i="25"/>
  <c r="L41" i="25"/>
  <c r="E23" i="13"/>
  <c r="E69" i="13"/>
  <c r="E57" i="13"/>
  <c r="E44" i="13"/>
  <c r="E16" i="13"/>
  <c r="E53" i="13"/>
  <c r="E37" i="13"/>
  <c r="E51" i="13"/>
  <c r="E62" i="13"/>
  <c r="E32" i="13"/>
  <c r="E61" i="13"/>
  <c r="E8" i="13"/>
  <c r="E71" i="13"/>
  <c r="E58" i="13"/>
  <c r="E68" i="13"/>
  <c r="E56" i="13"/>
  <c r="E15" i="13"/>
  <c r="E10" i="13"/>
  <c r="E50" i="13"/>
  <c r="E49" i="13"/>
  <c r="E60" i="13"/>
  <c r="E46" i="13"/>
  <c r="E70" i="13"/>
  <c r="E24" i="13"/>
  <c r="E67" i="13"/>
  <c r="E55" i="13"/>
  <c r="E14" i="13"/>
  <c r="E65" i="13"/>
  <c r="E34" i="13"/>
  <c r="E33" i="13"/>
  <c r="E29" i="13"/>
  <c r="E27" i="13"/>
  <c r="E59" i="13"/>
  <c r="E25" i="13"/>
  <c r="E66" i="13"/>
  <c r="E54" i="13"/>
  <c r="E13" i="13"/>
  <c r="E12" i="13"/>
  <c r="E64" i="13"/>
  <c r="E52" i="13"/>
  <c r="E11" i="13"/>
  <c r="E63" i="13"/>
  <c r="D75" i="13"/>
  <c r="E75" i="13" s="1"/>
  <c r="E9" i="13"/>
  <c r="E48" i="13"/>
  <c r="E45" i="13"/>
  <c r="E21" i="12"/>
  <c r="E34" i="12"/>
  <c r="E8" i="12"/>
  <c r="E24" i="12"/>
  <c r="E36" i="12"/>
  <c r="E35" i="12"/>
  <c r="E9" i="12"/>
  <c r="E25" i="12"/>
  <c r="E37" i="12"/>
  <c r="E22" i="12"/>
  <c r="E23" i="12"/>
  <c r="E10" i="12"/>
  <c r="E26" i="12"/>
  <c r="E38" i="12"/>
  <c r="E33" i="12"/>
  <c r="E11" i="12"/>
  <c r="E27" i="12"/>
  <c r="E39" i="12"/>
  <c r="D41" i="13"/>
  <c r="E41" i="13" s="1"/>
  <c r="E39" i="13"/>
  <c r="E17" i="13"/>
  <c r="E38" i="13"/>
  <c r="E19" i="13"/>
  <c r="E22" i="13"/>
  <c r="G9" i="98"/>
  <c r="G14" i="98" s="1"/>
  <c r="F9" i="98"/>
  <c r="F14" i="98" s="1"/>
  <c r="E9" i="98"/>
  <c r="E14" i="98" s="1"/>
  <c r="E16" i="98" s="1"/>
  <c r="E17" i="98" s="1"/>
  <c r="D9" i="98"/>
  <c r="J9" i="36"/>
  <c r="J14" i="36" s="1"/>
  <c r="I9" i="36"/>
  <c r="I14" i="36" s="1"/>
  <c r="H9" i="36"/>
  <c r="H14" i="36" s="1"/>
  <c r="G9" i="36"/>
  <c r="G14" i="36" s="1"/>
  <c r="F9" i="36"/>
  <c r="F14" i="36" s="1"/>
  <c r="E9" i="36"/>
  <c r="E14" i="36" s="1"/>
  <c r="D9" i="36"/>
  <c r="F8" i="24"/>
  <c r="E8" i="24"/>
  <c r="D8" i="24"/>
  <c r="F6" i="24"/>
  <c r="E6" i="24"/>
  <c r="D6" i="24"/>
  <c r="E11" i="23"/>
  <c r="D38" i="9"/>
  <c r="D46" i="9" s="1"/>
  <c r="D19" i="9"/>
  <c r="D22" i="9" s="1"/>
  <c r="D13" i="9"/>
  <c r="D9" i="9"/>
  <c r="D36" i="10"/>
  <c r="D25" i="10"/>
  <c r="D20" i="10"/>
  <c r="D10" i="10"/>
  <c r="R10" i="180" l="1"/>
  <c r="Q14" i="180"/>
  <c r="O57" i="25"/>
  <c r="P53" i="25"/>
  <c r="P16" i="37" s="1"/>
  <c r="H53" i="25"/>
  <c r="H16" i="37" s="1"/>
  <c r="G57" i="25"/>
  <c r="H57" i="25" s="1"/>
  <c r="H20" i="37" s="1"/>
  <c r="D28" i="10"/>
  <c r="D29" i="10" s="1"/>
  <c r="D41" i="10" s="1"/>
  <c r="D45" i="10" s="1"/>
  <c r="K53" i="25"/>
  <c r="L45" i="25"/>
  <c r="L8" i="37" s="1"/>
  <c r="K8" i="37"/>
  <c r="K16" i="37" s="1"/>
  <c r="K20" i="37" s="1"/>
  <c r="G5" i="40" s="1"/>
  <c r="D14" i="9"/>
  <c r="D25" i="9" s="1"/>
  <c r="M53" i="25"/>
  <c r="N45" i="25"/>
  <c r="N8" i="37" s="1"/>
  <c r="M8" i="37"/>
  <c r="M16" i="37" s="1"/>
  <c r="M20" i="37" s="1"/>
  <c r="E10" i="22"/>
  <c r="E17" i="21"/>
  <c r="E39" i="18"/>
  <c r="E27" i="18"/>
  <c r="E15" i="18"/>
  <c r="E40" i="17"/>
  <c r="E27" i="17"/>
  <c r="E15" i="17"/>
  <c r="E36" i="16"/>
  <c r="E24" i="16"/>
  <c r="E12" i="16"/>
  <c r="E23" i="17"/>
  <c r="E27" i="16"/>
  <c r="E43" i="17"/>
  <c r="E26" i="16"/>
  <c r="E28" i="18"/>
  <c r="E9" i="22"/>
  <c r="E16" i="21"/>
  <c r="E38" i="18"/>
  <c r="E26" i="18"/>
  <c r="E14" i="18"/>
  <c r="E39" i="17"/>
  <c r="E26" i="17"/>
  <c r="E14" i="17"/>
  <c r="E35" i="16"/>
  <c r="E23" i="16"/>
  <c r="E10" i="16"/>
  <c r="E8" i="17"/>
  <c r="E16" i="16"/>
  <c r="E42" i="17"/>
  <c r="E8" i="22"/>
  <c r="E15" i="21"/>
  <c r="E14" i="19"/>
  <c r="E37" i="18"/>
  <c r="E25" i="18"/>
  <c r="E13" i="18"/>
  <c r="E38" i="17"/>
  <c r="E25" i="17"/>
  <c r="E10" i="17"/>
  <c r="E34" i="16"/>
  <c r="E22" i="16"/>
  <c r="E9" i="16"/>
  <c r="E36" i="17"/>
  <c r="E20" i="16"/>
  <c r="E16" i="17"/>
  <c r="E21" i="22"/>
  <c r="E12" i="21"/>
  <c r="E13" i="19"/>
  <c r="E36" i="18"/>
  <c r="E24" i="18"/>
  <c r="E12" i="18"/>
  <c r="E37" i="17"/>
  <c r="E24" i="17"/>
  <c r="E9" i="17"/>
  <c r="E33" i="16"/>
  <c r="E21" i="16"/>
  <c r="E8" i="16"/>
  <c r="E10" i="18"/>
  <c r="E41" i="18"/>
  <c r="E14" i="16"/>
  <c r="E28" i="17"/>
  <c r="E20" i="22"/>
  <c r="E11" i="21"/>
  <c r="E12" i="19"/>
  <c r="E35" i="18"/>
  <c r="E23" i="18"/>
  <c r="E32" i="16"/>
  <c r="E12" i="22"/>
  <c r="E16" i="18"/>
  <c r="E19" i="22"/>
  <c r="E10" i="21"/>
  <c r="E11" i="19"/>
  <c r="E34" i="18"/>
  <c r="E22" i="18"/>
  <c r="E9" i="18"/>
  <c r="E35" i="17"/>
  <c r="E22" i="17"/>
  <c r="E31" i="16"/>
  <c r="E19" i="16"/>
  <c r="E18" i="16"/>
  <c r="E32" i="17"/>
  <c r="E40" i="16"/>
  <c r="E15" i="16"/>
  <c r="E29" i="18"/>
  <c r="E40" i="18"/>
  <c r="E13" i="16"/>
  <c r="E18" i="22"/>
  <c r="E9" i="21"/>
  <c r="E10" i="19"/>
  <c r="E33" i="18"/>
  <c r="E21" i="18"/>
  <c r="E8" i="18"/>
  <c r="E34" i="17"/>
  <c r="E21" i="17"/>
  <c r="E42" i="16"/>
  <c r="E30" i="16"/>
  <c r="E31" i="18"/>
  <c r="E28" i="16"/>
  <c r="E29" i="17"/>
  <c r="E21" i="21"/>
  <c r="E17" i="22"/>
  <c r="E8" i="21"/>
  <c r="E9" i="19"/>
  <c r="E32" i="18"/>
  <c r="E20" i="18"/>
  <c r="E33" i="17"/>
  <c r="E20" i="17"/>
  <c r="E41" i="16"/>
  <c r="E29" i="16"/>
  <c r="E17" i="16"/>
  <c r="E19" i="18"/>
  <c r="E19" i="17"/>
  <c r="E17" i="18"/>
  <c r="E25" i="16"/>
  <c r="E16" i="22"/>
  <c r="E9" i="20"/>
  <c r="E8" i="19"/>
  <c r="E38" i="16"/>
  <c r="E15" i="22"/>
  <c r="E22" i="21"/>
  <c r="E8" i="20"/>
  <c r="E43" i="18"/>
  <c r="E30" i="18"/>
  <c r="E18" i="18"/>
  <c r="E30" i="17"/>
  <c r="E18" i="17"/>
  <c r="E39" i="16"/>
  <c r="E17" i="17"/>
  <c r="E11" i="22"/>
  <c r="E37" i="16"/>
  <c r="E16" i="19"/>
  <c r="E22" i="22"/>
  <c r="E45" i="17"/>
  <c r="E11" i="20"/>
  <c r="E23" i="21"/>
  <c r="E18" i="21"/>
  <c r="E44" i="16"/>
  <c r="E24" i="22"/>
  <c r="E25" i="21"/>
  <c r="S10" i="180" l="1"/>
  <c r="R14" i="180"/>
  <c r="M57" i="25"/>
  <c r="N53" i="25"/>
  <c r="N16" i="37" s="1"/>
  <c r="D6" i="40"/>
  <c r="D7" i="40" s="1"/>
  <c r="E6" i="40"/>
  <c r="E7" i="40" s="1"/>
  <c r="F6" i="40"/>
  <c r="F7" i="40" s="1"/>
  <c r="G10" i="43"/>
  <c r="K57" i="25"/>
  <c r="L57" i="25" s="1"/>
  <c r="L20" i="37" s="1"/>
  <c r="D7" i="38"/>
  <c r="D11" i="38" s="1"/>
  <c r="L53" i="25"/>
  <c r="P57" i="25"/>
  <c r="P20" i="37" s="1"/>
  <c r="I10" i="43"/>
  <c r="I39" i="169"/>
  <c r="H39" i="169"/>
  <c r="G39" i="169"/>
  <c r="F39" i="169"/>
  <c r="E39" i="169"/>
  <c r="D37" i="169"/>
  <c r="D41" i="169" s="1"/>
  <c r="E36" i="169" s="1"/>
  <c r="D28" i="169"/>
  <c r="D32" i="169" s="1"/>
  <c r="E27" i="169" s="1"/>
  <c r="H21" i="169"/>
  <c r="G21" i="169"/>
  <c r="F21" i="169"/>
  <c r="E21" i="169"/>
  <c r="D19" i="169"/>
  <c r="D23" i="169" s="1"/>
  <c r="D10" i="169"/>
  <c r="T10" i="180" l="1"/>
  <c r="S14" i="180"/>
  <c r="E7" i="38"/>
  <c r="E11" i="38" s="1"/>
  <c r="L16" i="37"/>
  <c r="G8" i="40"/>
  <c r="D5" i="41" s="1"/>
  <c r="D6" i="41" s="1"/>
  <c r="H10" i="43"/>
  <c r="N57" i="25"/>
  <c r="N20" i="37" s="1"/>
  <c r="E18" i="169"/>
  <c r="E20" i="169" s="1"/>
  <c r="D14" i="169"/>
  <c r="H30" i="169"/>
  <c r="I30" i="169"/>
  <c r="E41" i="169"/>
  <c r="E38" i="169"/>
  <c r="E29" i="169"/>
  <c r="E30" i="169"/>
  <c r="F30" i="169"/>
  <c r="G30" i="169"/>
  <c r="L13" i="165"/>
  <c r="L17" i="165" s="1"/>
  <c r="M16" i="165" s="1"/>
  <c r="L21" i="165"/>
  <c r="L22" i="165"/>
  <c r="E11" i="168"/>
  <c r="F12" i="168" s="1"/>
  <c r="H12" i="168" s="1"/>
  <c r="E12" i="168"/>
  <c r="E13" i="168"/>
  <c r="E14" i="168"/>
  <c r="E15" i="168"/>
  <c r="E16" i="168"/>
  <c r="E17" i="168"/>
  <c r="E18" i="168"/>
  <c r="E19" i="168"/>
  <c r="E20" i="168"/>
  <c r="E21" i="168"/>
  <c r="I12" i="168"/>
  <c r="I13" i="168" s="1"/>
  <c r="I14" i="168" s="1"/>
  <c r="I15" i="168" s="1"/>
  <c r="I16" i="168" s="1"/>
  <c r="I17" i="168" s="1"/>
  <c r="I18" i="168" s="1"/>
  <c r="I19" i="168" s="1"/>
  <c r="I20" i="168" s="1"/>
  <c r="I21" i="168" s="1"/>
  <c r="I22" i="168" s="1"/>
  <c r="I23" i="168" s="1"/>
  <c r="J23" i="168" s="1"/>
  <c r="J13" i="165"/>
  <c r="J17" i="165" s="1"/>
  <c r="J21" i="165"/>
  <c r="J22" i="165"/>
  <c r="H13" i="165"/>
  <c r="H21" i="165"/>
  <c r="H22" i="165"/>
  <c r="F13" i="165"/>
  <c r="F17" i="165" s="1"/>
  <c r="F21" i="165"/>
  <c r="F22" i="165"/>
  <c r="D13" i="165"/>
  <c r="D17" i="165" s="1"/>
  <c r="D21" i="165"/>
  <c r="D22" i="165"/>
  <c r="H11" i="168"/>
  <c r="M24" i="168"/>
  <c r="D7" i="168"/>
  <c r="M23" i="168" s="1"/>
  <c r="K23" i="168"/>
  <c r="E22" i="168"/>
  <c r="H11" i="167"/>
  <c r="E11" i="167"/>
  <c r="F12" i="167" s="1"/>
  <c r="I12" i="167"/>
  <c r="I13" i="167" s="1"/>
  <c r="I14" i="167" s="1"/>
  <c r="I15" i="167" s="1"/>
  <c r="I16" i="167" s="1"/>
  <c r="I17" i="167" s="1"/>
  <c r="I18" i="167" s="1"/>
  <c r="I19" i="167" s="1"/>
  <c r="I20" i="167" s="1"/>
  <c r="I21" i="167" s="1"/>
  <c r="I22" i="167" s="1"/>
  <c r="E12" i="167"/>
  <c r="E13" i="167"/>
  <c r="E14" i="167"/>
  <c r="E15" i="167"/>
  <c r="E16" i="167"/>
  <c r="E17" i="167"/>
  <c r="E18" i="167"/>
  <c r="E19" i="167"/>
  <c r="E20" i="167"/>
  <c r="E21" i="167"/>
  <c r="E22" i="167"/>
  <c r="E11" i="166"/>
  <c r="F12" i="166" s="1"/>
  <c r="E12" i="166"/>
  <c r="E13" i="166"/>
  <c r="E14" i="166"/>
  <c r="E15" i="166"/>
  <c r="E16" i="166"/>
  <c r="E17" i="166"/>
  <c r="E18" i="166"/>
  <c r="E19" i="166"/>
  <c r="E20" i="166"/>
  <c r="E21" i="166"/>
  <c r="E22" i="166"/>
  <c r="F43" i="165"/>
  <c r="H43" i="165" s="1"/>
  <c r="J43" i="165" s="1"/>
  <c r="L43" i="165" s="1"/>
  <c r="F44" i="165"/>
  <c r="H44" i="165" s="1"/>
  <c r="F45" i="165"/>
  <c r="H45" i="165" s="1"/>
  <c r="J45" i="165" s="1"/>
  <c r="D46" i="165"/>
  <c r="M7" i="165"/>
  <c r="K7" i="165"/>
  <c r="L8" i="165"/>
  <c r="I7" i="165"/>
  <c r="J8" i="165"/>
  <c r="G7" i="165"/>
  <c r="H8" i="165"/>
  <c r="E7" i="165"/>
  <c r="F8" i="165"/>
  <c r="L13" i="164"/>
  <c r="L21" i="164"/>
  <c r="L22" i="164"/>
  <c r="F44" i="164"/>
  <c r="H44" i="164" s="1"/>
  <c r="F45" i="164"/>
  <c r="J13" i="164"/>
  <c r="J17" i="164" s="1"/>
  <c r="K14" i="164" s="1"/>
  <c r="J21" i="164"/>
  <c r="J22" i="164"/>
  <c r="H13" i="164"/>
  <c r="H20" i="164" s="1"/>
  <c r="H21" i="164"/>
  <c r="H22" i="164"/>
  <c r="F13" i="164"/>
  <c r="F17" i="164" s="1"/>
  <c r="G14" i="164" s="1"/>
  <c r="F21" i="164"/>
  <c r="F22" i="164"/>
  <c r="D13" i="164"/>
  <c r="D21" i="164"/>
  <c r="D22" i="164"/>
  <c r="K13" i="164"/>
  <c r="M7" i="164"/>
  <c r="K7" i="164"/>
  <c r="L8" i="164"/>
  <c r="I7" i="164"/>
  <c r="J8" i="164"/>
  <c r="G7" i="164"/>
  <c r="H8" i="164"/>
  <c r="E7" i="164"/>
  <c r="F8" i="164"/>
  <c r="G141" i="147"/>
  <c r="C5" i="157" s="1"/>
  <c r="H141" i="147"/>
  <c r="D5" i="157" s="1"/>
  <c r="I141" i="147"/>
  <c r="E5" i="157" s="1"/>
  <c r="J141" i="147"/>
  <c r="F5" i="157" s="1"/>
  <c r="K141" i="147"/>
  <c r="G5" i="157" s="1"/>
  <c r="L141" i="147"/>
  <c r="H5" i="157" s="1"/>
  <c r="I5" i="157"/>
  <c r="J5" i="157"/>
  <c r="K5" i="157"/>
  <c r="L5" i="157"/>
  <c r="M5" i="157"/>
  <c r="N5" i="157"/>
  <c r="O5" i="157"/>
  <c r="P5" i="157"/>
  <c r="Q5" i="157"/>
  <c r="D142" i="147"/>
  <c r="G129" i="147"/>
  <c r="G130" i="147"/>
  <c r="C8" i="156" s="1"/>
  <c r="H129" i="147"/>
  <c r="H130" i="147"/>
  <c r="E14" i="147"/>
  <c r="E18" i="147" s="1"/>
  <c r="E22" i="147"/>
  <c r="E23" i="147"/>
  <c r="D22" i="149" s="1"/>
  <c r="M62" i="147"/>
  <c r="M63" i="147"/>
  <c r="M64" i="147"/>
  <c r="M65" i="147"/>
  <c r="M66" i="147"/>
  <c r="N62" i="147"/>
  <c r="H6" i="150" s="1"/>
  <c r="N63" i="147"/>
  <c r="N64" i="147"/>
  <c r="H8" i="150" s="1"/>
  <c r="N65" i="147"/>
  <c r="N66" i="147"/>
  <c r="H10" i="150" s="1"/>
  <c r="O62" i="147"/>
  <c r="O63" i="147"/>
  <c r="O64" i="147"/>
  <c r="O65" i="147"/>
  <c r="O66" i="147"/>
  <c r="O75" i="147"/>
  <c r="F92" i="147" s="1"/>
  <c r="K99" i="147" s="1"/>
  <c r="G6" i="147"/>
  <c r="G14" i="147" s="1"/>
  <c r="G22" i="147"/>
  <c r="G23" i="147"/>
  <c r="H38" i="147"/>
  <c r="G37" i="149" s="1"/>
  <c r="H39" i="147"/>
  <c r="G46" i="147"/>
  <c r="I46" i="147" s="1"/>
  <c r="G47" i="147"/>
  <c r="I47" i="147" s="1"/>
  <c r="H52" i="147"/>
  <c r="I6" i="147"/>
  <c r="I14" i="147" s="1"/>
  <c r="I21" i="147" s="1"/>
  <c r="I22" i="147"/>
  <c r="I23" i="147"/>
  <c r="J38" i="147"/>
  <c r="J39" i="147"/>
  <c r="J52" i="147"/>
  <c r="L129" i="147"/>
  <c r="L130" i="147"/>
  <c r="I6" i="157"/>
  <c r="J6" i="157"/>
  <c r="K6" i="157"/>
  <c r="L6" i="157"/>
  <c r="M6" i="157"/>
  <c r="N6" i="157"/>
  <c r="O6" i="157"/>
  <c r="P6" i="157"/>
  <c r="Q6" i="157"/>
  <c r="I7" i="157"/>
  <c r="J7" i="157"/>
  <c r="K7" i="157"/>
  <c r="L7" i="157"/>
  <c r="M7" i="157"/>
  <c r="N7" i="157"/>
  <c r="O7" i="157"/>
  <c r="P7" i="157"/>
  <c r="Q7" i="157"/>
  <c r="G144" i="147"/>
  <c r="C8" i="157" s="1"/>
  <c r="H144" i="147"/>
  <c r="D8" i="157" s="1"/>
  <c r="L144" i="147"/>
  <c r="H8" i="157" s="1"/>
  <c r="I8" i="157"/>
  <c r="J8" i="157"/>
  <c r="K8" i="157"/>
  <c r="L8" i="157"/>
  <c r="M8" i="157"/>
  <c r="N8" i="157"/>
  <c r="O8" i="157"/>
  <c r="P8" i="157"/>
  <c r="Q8" i="157"/>
  <c r="D145" i="147"/>
  <c r="G96" i="147"/>
  <c r="H96" i="147"/>
  <c r="I96" i="147"/>
  <c r="J96" i="147"/>
  <c r="K96" i="147"/>
  <c r="L96" i="147"/>
  <c r="I9" i="157"/>
  <c r="J9" i="157"/>
  <c r="K9" i="157"/>
  <c r="L9" i="157"/>
  <c r="M9" i="157"/>
  <c r="N9" i="157"/>
  <c r="O9" i="157"/>
  <c r="P9" i="157"/>
  <c r="Q9" i="157"/>
  <c r="D146" i="147"/>
  <c r="G146" i="147"/>
  <c r="C10" i="157" s="1"/>
  <c r="H146" i="147"/>
  <c r="D10" i="157" s="1"/>
  <c r="I146" i="147"/>
  <c r="E10" i="157" s="1"/>
  <c r="J146" i="147"/>
  <c r="F10" i="157" s="1"/>
  <c r="K146" i="147"/>
  <c r="G10" i="157" s="1"/>
  <c r="K6" i="147"/>
  <c r="K7" i="147"/>
  <c r="K22" i="147"/>
  <c r="K23" i="147"/>
  <c r="L38" i="147"/>
  <c r="L39" i="147"/>
  <c r="K38" i="149" s="1"/>
  <c r="L52" i="147"/>
  <c r="I10" i="157"/>
  <c r="J10" i="157"/>
  <c r="K10" i="157"/>
  <c r="L10" i="157"/>
  <c r="M10" i="157"/>
  <c r="N10" i="157"/>
  <c r="O10" i="157"/>
  <c r="P10" i="157"/>
  <c r="Q10" i="157"/>
  <c r="G147" i="147"/>
  <c r="C11" i="157" s="1"/>
  <c r="H147" i="147"/>
  <c r="D11" i="157" s="1"/>
  <c r="I147" i="147"/>
  <c r="E11" i="157" s="1"/>
  <c r="J147" i="147"/>
  <c r="F11" i="157" s="1"/>
  <c r="K147" i="147"/>
  <c r="G11" i="157" s="1"/>
  <c r="I11" i="157"/>
  <c r="J11" i="157"/>
  <c r="K11" i="157"/>
  <c r="L11" i="157"/>
  <c r="M11" i="157"/>
  <c r="N11" i="157"/>
  <c r="O11" i="157"/>
  <c r="P11" i="157"/>
  <c r="Q11" i="157"/>
  <c r="I12" i="157"/>
  <c r="J12" i="157"/>
  <c r="K12" i="157"/>
  <c r="L12" i="157"/>
  <c r="M12" i="157"/>
  <c r="N12" i="157"/>
  <c r="O12" i="157"/>
  <c r="P12" i="157"/>
  <c r="Q12" i="157"/>
  <c r="D13" i="157"/>
  <c r="E13" i="157"/>
  <c r="F13" i="157"/>
  <c r="G13" i="157"/>
  <c r="H13" i="157"/>
  <c r="I13" i="157"/>
  <c r="J13" i="157"/>
  <c r="K13" i="157"/>
  <c r="L13" i="157"/>
  <c r="M13" i="157"/>
  <c r="N13" i="157"/>
  <c r="O13" i="157"/>
  <c r="P13" i="157"/>
  <c r="Q13" i="157"/>
  <c r="C14" i="157"/>
  <c r="D14" i="157"/>
  <c r="E14" i="157"/>
  <c r="F14" i="157"/>
  <c r="G14" i="157"/>
  <c r="H14" i="157"/>
  <c r="I14" i="157"/>
  <c r="J14" i="157"/>
  <c r="K14" i="157"/>
  <c r="L14" i="157"/>
  <c r="M14" i="157"/>
  <c r="N14" i="157"/>
  <c r="O14" i="157"/>
  <c r="P14" i="157"/>
  <c r="Q14" i="157"/>
  <c r="Q15" i="157"/>
  <c r="P15" i="157"/>
  <c r="O15" i="157"/>
  <c r="N15" i="157"/>
  <c r="M15" i="157"/>
  <c r="L15" i="157"/>
  <c r="K15" i="157"/>
  <c r="J15" i="157"/>
  <c r="I15" i="157"/>
  <c r="H15" i="157"/>
  <c r="G15" i="157"/>
  <c r="F15" i="157"/>
  <c r="E15" i="157"/>
  <c r="D15" i="157"/>
  <c r="C15" i="157"/>
  <c r="Q4" i="157"/>
  <c r="P4" i="157"/>
  <c r="O4" i="157"/>
  <c r="N4" i="157"/>
  <c r="M4" i="157"/>
  <c r="L4" i="157"/>
  <c r="K4" i="157"/>
  <c r="J4" i="157"/>
  <c r="I4" i="157"/>
  <c r="H4" i="157"/>
  <c r="G4" i="157"/>
  <c r="F4" i="157"/>
  <c r="E4" i="157"/>
  <c r="D4" i="157"/>
  <c r="C4" i="157"/>
  <c r="Q15" i="156"/>
  <c r="P15" i="156"/>
  <c r="O15" i="156"/>
  <c r="N15" i="156"/>
  <c r="M15" i="156"/>
  <c r="L15" i="156"/>
  <c r="K15" i="156"/>
  <c r="J15" i="156"/>
  <c r="I15" i="156"/>
  <c r="Q14" i="156"/>
  <c r="P14" i="156"/>
  <c r="O14" i="156"/>
  <c r="N14" i="156"/>
  <c r="M14" i="156"/>
  <c r="L14" i="156"/>
  <c r="K14" i="156"/>
  <c r="J14" i="156"/>
  <c r="I14" i="156"/>
  <c r="D14" i="156"/>
  <c r="C14" i="156"/>
  <c r="Q13" i="156"/>
  <c r="P13" i="156"/>
  <c r="O13" i="156"/>
  <c r="N13" i="156"/>
  <c r="M13" i="156"/>
  <c r="L13" i="156"/>
  <c r="K13" i="156"/>
  <c r="J13" i="156"/>
  <c r="I13" i="156"/>
  <c r="D13" i="156"/>
  <c r="C13" i="156"/>
  <c r="Q12" i="156"/>
  <c r="P12" i="156"/>
  <c r="O12" i="156"/>
  <c r="N12" i="156"/>
  <c r="M12" i="156"/>
  <c r="L12" i="156"/>
  <c r="K12" i="156"/>
  <c r="J12" i="156"/>
  <c r="I12" i="156"/>
  <c r="Q11" i="156"/>
  <c r="P11" i="156"/>
  <c r="O11" i="156"/>
  <c r="N11" i="156"/>
  <c r="M11" i="156"/>
  <c r="L11" i="156"/>
  <c r="K11" i="156"/>
  <c r="J11" i="156"/>
  <c r="I11" i="156"/>
  <c r="G11" i="156"/>
  <c r="F11" i="156"/>
  <c r="E11" i="156"/>
  <c r="D11" i="156"/>
  <c r="C11" i="156"/>
  <c r="Q10" i="156"/>
  <c r="P10" i="156"/>
  <c r="O10" i="156"/>
  <c r="N10" i="156"/>
  <c r="M10" i="156"/>
  <c r="L10" i="156"/>
  <c r="K10" i="156"/>
  <c r="J10" i="156"/>
  <c r="I10" i="156"/>
  <c r="D132" i="147"/>
  <c r="Q9" i="156"/>
  <c r="P9" i="156"/>
  <c r="O9" i="156"/>
  <c r="N9" i="156"/>
  <c r="M9" i="156"/>
  <c r="L9" i="156"/>
  <c r="K9" i="156"/>
  <c r="J9" i="156"/>
  <c r="I9" i="156"/>
  <c r="Q8" i="156"/>
  <c r="P8" i="156"/>
  <c r="O8" i="156"/>
  <c r="N8" i="156"/>
  <c r="M8" i="156"/>
  <c r="L8" i="156"/>
  <c r="K8" i="156"/>
  <c r="J8" i="156"/>
  <c r="I8" i="156"/>
  <c r="H8" i="156"/>
  <c r="D8" i="156"/>
  <c r="D120" i="147"/>
  <c r="D130" i="147" s="1"/>
  <c r="Q7" i="156"/>
  <c r="P7" i="156"/>
  <c r="O7" i="156"/>
  <c r="N7" i="156"/>
  <c r="M7" i="156"/>
  <c r="L7" i="156"/>
  <c r="K7" i="156"/>
  <c r="J7" i="156"/>
  <c r="I7" i="156"/>
  <c r="H7" i="156"/>
  <c r="D7" i="156"/>
  <c r="C7" i="156"/>
  <c r="D119" i="147"/>
  <c r="D129" i="147" s="1"/>
  <c r="Q6" i="156"/>
  <c r="P6" i="156"/>
  <c r="O6" i="156"/>
  <c r="N6" i="156"/>
  <c r="M6" i="156"/>
  <c r="L6" i="156"/>
  <c r="K6" i="156"/>
  <c r="J6" i="156"/>
  <c r="I6" i="156"/>
  <c r="H6" i="156"/>
  <c r="D6" i="156"/>
  <c r="C6" i="156"/>
  <c r="D128" i="147"/>
  <c r="Q5" i="156"/>
  <c r="P5" i="156"/>
  <c r="O5" i="156"/>
  <c r="N5" i="156"/>
  <c r="M5" i="156"/>
  <c r="L5" i="156"/>
  <c r="K5" i="156"/>
  <c r="J5" i="156"/>
  <c r="I5" i="156"/>
  <c r="L127" i="147"/>
  <c r="H5" i="156" s="1"/>
  <c r="K127" i="147"/>
  <c r="G5" i="156" s="1"/>
  <c r="J127" i="147"/>
  <c r="F5" i="156" s="1"/>
  <c r="I127" i="147"/>
  <c r="E5" i="156" s="1"/>
  <c r="H127" i="147"/>
  <c r="D5" i="156" s="1"/>
  <c r="G127" i="147"/>
  <c r="C5" i="156" s="1"/>
  <c r="Q4" i="156"/>
  <c r="P4" i="156"/>
  <c r="O4" i="156"/>
  <c r="N4" i="156"/>
  <c r="M4" i="156"/>
  <c r="L4" i="156"/>
  <c r="K4" i="156"/>
  <c r="J4" i="156"/>
  <c r="I4" i="156"/>
  <c r="H4" i="156"/>
  <c r="G4" i="156"/>
  <c r="F4" i="156"/>
  <c r="E4" i="156"/>
  <c r="D4" i="156"/>
  <c r="C4" i="156"/>
  <c r="R13" i="155"/>
  <c r="Q13" i="155"/>
  <c r="P13" i="155"/>
  <c r="O13" i="155"/>
  <c r="N13" i="155"/>
  <c r="M13" i="155"/>
  <c r="L13" i="155"/>
  <c r="K13" i="155"/>
  <c r="J13" i="155"/>
  <c r="H13" i="155"/>
  <c r="G13" i="155"/>
  <c r="F13" i="155"/>
  <c r="E13" i="155"/>
  <c r="D13" i="155"/>
  <c r="C13" i="155"/>
  <c r="R12" i="155"/>
  <c r="Q12" i="155"/>
  <c r="P12" i="155"/>
  <c r="O12" i="155"/>
  <c r="N12" i="155"/>
  <c r="M12" i="155"/>
  <c r="L12" i="155"/>
  <c r="K12" i="155"/>
  <c r="J12" i="155"/>
  <c r="C12" i="155"/>
  <c r="D12" i="155"/>
  <c r="R11" i="155"/>
  <c r="Q11" i="155"/>
  <c r="P11" i="155"/>
  <c r="O11" i="155"/>
  <c r="N11" i="155"/>
  <c r="M11" i="155"/>
  <c r="L11" i="155"/>
  <c r="K11" i="155"/>
  <c r="J11" i="155"/>
  <c r="C11" i="155"/>
  <c r="R10" i="155"/>
  <c r="Q10" i="155"/>
  <c r="P10" i="155"/>
  <c r="O10" i="155"/>
  <c r="N10" i="155"/>
  <c r="M10" i="155"/>
  <c r="L10" i="155"/>
  <c r="K10" i="155"/>
  <c r="J10" i="155"/>
  <c r="H10" i="155"/>
  <c r="G10" i="155"/>
  <c r="F10" i="155"/>
  <c r="E10" i="155"/>
  <c r="D10" i="155"/>
  <c r="C10" i="155"/>
  <c r="R9" i="155"/>
  <c r="Q9" i="155"/>
  <c r="P9" i="155"/>
  <c r="O9" i="155"/>
  <c r="N9" i="155"/>
  <c r="M9" i="155"/>
  <c r="L9" i="155"/>
  <c r="K9" i="155"/>
  <c r="J9" i="155"/>
  <c r="I9" i="155"/>
  <c r="E9" i="155"/>
  <c r="D9" i="155"/>
  <c r="C9" i="155"/>
  <c r="R8" i="155"/>
  <c r="Q8" i="155"/>
  <c r="P8" i="155"/>
  <c r="O8" i="155"/>
  <c r="N8" i="155"/>
  <c r="M8" i="155"/>
  <c r="L8" i="155"/>
  <c r="K8" i="155"/>
  <c r="J8" i="155"/>
  <c r="I8" i="155"/>
  <c r="E8" i="155"/>
  <c r="D8" i="155"/>
  <c r="C8" i="155"/>
  <c r="R7" i="155"/>
  <c r="Q7" i="155"/>
  <c r="P7" i="155"/>
  <c r="O7" i="155"/>
  <c r="N7" i="155"/>
  <c r="M7" i="155"/>
  <c r="L7" i="155"/>
  <c r="K7" i="155"/>
  <c r="J7" i="155"/>
  <c r="C7" i="155"/>
  <c r="D118" i="147"/>
  <c r="R6" i="155"/>
  <c r="Q6" i="155"/>
  <c r="P6" i="155"/>
  <c r="O6" i="155"/>
  <c r="N6" i="155"/>
  <c r="M6" i="155"/>
  <c r="L6" i="155"/>
  <c r="K6" i="155"/>
  <c r="J6" i="155"/>
  <c r="D6" i="155"/>
  <c r="C6" i="155"/>
  <c r="R5" i="155"/>
  <c r="Q5" i="155"/>
  <c r="P5" i="155"/>
  <c r="O5" i="155"/>
  <c r="N5" i="155"/>
  <c r="M5" i="155"/>
  <c r="L5" i="155"/>
  <c r="K5" i="155"/>
  <c r="J5" i="155"/>
  <c r="L116" i="147"/>
  <c r="I5" i="155" s="1"/>
  <c r="K116" i="147"/>
  <c r="H5" i="155" s="1"/>
  <c r="J116" i="147"/>
  <c r="G5" i="155" s="1"/>
  <c r="I116" i="147"/>
  <c r="F5" i="155" s="1"/>
  <c r="H116" i="147"/>
  <c r="E5" i="155" s="1"/>
  <c r="G116" i="147"/>
  <c r="D5" i="155" s="1"/>
  <c r="C5" i="155"/>
  <c r="R4" i="155"/>
  <c r="Q4" i="155"/>
  <c r="P4" i="155"/>
  <c r="O4" i="155"/>
  <c r="N4" i="155"/>
  <c r="M4" i="155"/>
  <c r="L4" i="155"/>
  <c r="K4" i="155"/>
  <c r="J4" i="155"/>
  <c r="I4" i="155"/>
  <c r="H4" i="155"/>
  <c r="G4" i="155"/>
  <c r="F4" i="155"/>
  <c r="E4" i="155"/>
  <c r="D4" i="155"/>
  <c r="C4" i="155"/>
  <c r="R10" i="154"/>
  <c r="Q10" i="154"/>
  <c r="P10" i="154"/>
  <c r="O10" i="154"/>
  <c r="N10" i="154"/>
  <c r="M10" i="154"/>
  <c r="L10" i="154"/>
  <c r="K10" i="154"/>
  <c r="J10" i="154"/>
  <c r="I10" i="154"/>
  <c r="H10" i="154"/>
  <c r="G10" i="154"/>
  <c r="F10" i="154"/>
  <c r="E10" i="154"/>
  <c r="D10" i="154"/>
  <c r="C10" i="154"/>
  <c r="R9" i="154"/>
  <c r="Q9" i="154"/>
  <c r="P9" i="154"/>
  <c r="O9" i="154"/>
  <c r="N9" i="154"/>
  <c r="M9" i="154"/>
  <c r="L9" i="154"/>
  <c r="K9" i="154"/>
  <c r="J9" i="154"/>
  <c r="C9" i="154"/>
  <c r="R8" i="154"/>
  <c r="Q8" i="154"/>
  <c r="P8" i="154"/>
  <c r="O8" i="154"/>
  <c r="N8" i="154"/>
  <c r="M8" i="154"/>
  <c r="L8" i="154"/>
  <c r="K8" i="154"/>
  <c r="J8" i="154"/>
  <c r="C8" i="154"/>
  <c r="R7" i="154"/>
  <c r="Q7" i="154"/>
  <c r="P7" i="154"/>
  <c r="O7" i="154"/>
  <c r="N7" i="154"/>
  <c r="M7" i="154"/>
  <c r="L7" i="154"/>
  <c r="K7" i="154"/>
  <c r="J7" i="154"/>
  <c r="H7" i="154"/>
  <c r="G7" i="154"/>
  <c r="F7" i="154"/>
  <c r="E7" i="154"/>
  <c r="D7" i="154"/>
  <c r="C7" i="154"/>
  <c r="R6" i="154"/>
  <c r="Q6" i="154"/>
  <c r="P6" i="154"/>
  <c r="O6" i="154"/>
  <c r="N6" i="154"/>
  <c r="M6" i="154"/>
  <c r="L6" i="154"/>
  <c r="K6" i="154"/>
  <c r="J6" i="154"/>
  <c r="C6" i="154"/>
  <c r="R5" i="154"/>
  <c r="Q5" i="154"/>
  <c r="P5" i="154"/>
  <c r="O5" i="154"/>
  <c r="N5" i="154"/>
  <c r="M5" i="154"/>
  <c r="L5" i="154"/>
  <c r="K5" i="154"/>
  <c r="J5" i="154"/>
  <c r="D5" i="154"/>
  <c r="C5" i="154"/>
  <c r="R4" i="154"/>
  <c r="Q4" i="154"/>
  <c r="P4" i="154"/>
  <c r="O4" i="154"/>
  <c r="N4" i="154"/>
  <c r="M4" i="154"/>
  <c r="L4" i="154"/>
  <c r="K4" i="154"/>
  <c r="J4" i="154"/>
  <c r="L109" i="147"/>
  <c r="I4" i="154" s="1"/>
  <c r="K109" i="147"/>
  <c r="H4" i="154" s="1"/>
  <c r="J109" i="147"/>
  <c r="G4" i="154" s="1"/>
  <c r="I109" i="147"/>
  <c r="F4" i="154" s="1"/>
  <c r="H109" i="147"/>
  <c r="E4" i="154" s="1"/>
  <c r="G109" i="147"/>
  <c r="D4" i="154" s="1"/>
  <c r="C4" i="154"/>
  <c r="T8" i="153"/>
  <c r="S8" i="153"/>
  <c r="R8" i="153"/>
  <c r="Q8" i="153"/>
  <c r="P8" i="153"/>
  <c r="O8" i="153"/>
  <c r="N8" i="153"/>
  <c r="M8" i="153"/>
  <c r="L8" i="153"/>
  <c r="K8" i="153"/>
  <c r="J8" i="153"/>
  <c r="I8" i="153"/>
  <c r="H8" i="153"/>
  <c r="G8" i="153"/>
  <c r="F8" i="153"/>
  <c r="E8" i="153"/>
  <c r="D8" i="153"/>
  <c r="C8" i="153"/>
  <c r="T7" i="153"/>
  <c r="S7" i="153"/>
  <c r="R7" i="153"/>
  <c r="Q7" i="153"/>
  <c r="P7" i="153"/>
  <c r="O7" i="153"/>
  <c r="N7" i="153"/>
  <c r="M7" i="153"/>
  <c r="L7" i="153"/>
  <c r="K7" i="153"/>
  <c r="J7" i="153"/>
  <c r="I7" i="153"/>
  <c r="H7" i="153"/>
  <c r="G7" i="153"/>
  <c r="E7" i="153"/>
  <c r="C7" i="153"/>
  <c r="T6" i="153"/>
  <c r="S6" i="153"/>
  <c r="R6" i="153"/>
  <c r="Q6" i="153"/>
  <c r="P6" i="153"/>
  <c r="O6" i="153"/>
  <c r="N6" i="153"/>
  <c r="M6" i="153"/>
  <c r="L6" i="153"/>
  <c r="K6" i="153"/>
  <c r="J6" i="153"/>
  <c r="I6" i="153"/>
  <c r="H6" i="153"/>
  <c r="G6" i="153"/>
  <c r="E6" i="153"/>
  <c r="C6" i="153"/>
  <c r="T5" i="153"/>
  <c r="S5" i="153"/>
  <c r="R5" i="153"/>
  <c r="Q5" i="153"/>
  <c r="P5" i="153"/>
  <c r="O5" i="153"/>
  <c r="N5" i="153"/>
  <c r="M5" i="153"/>
  <c r="L5" i="153"/>
  <c r="K5" i="153"/>
  <c r="J5" i="153"/>
  <c r="I5" i="153"/>
  <c r="H5" i="153"/>
  <c r="G5" i="153"/>
  <c r="F5" i="153"/>
  <c r="E5" i="153"/>
  <c r="D5" i="153"/>
  <c r="C5" i="153"/>
  <c r="T4" i="153"/>
  <c r="S4" i="153"/>
  <c r="R4" i="153"/>
  <c r="Q4" i="153"/>
  <c r="P4" i="153"/>
  <c r="O4" i="153"/>
  <c r="N4" i="153"/>
  <c r="M4" i="153"/>
  <c r="L4" i="153"/>
  <c r="K4" i="153"/>
  <c r="J4" i="153"/>
  <c r="I4" i="153"/>
  <c r="H4" i="153"/>
  <c r="G4" i="153"/>
  <c r="F4" i="153"/>
  <c r="E4" i="153"/>
  <c r="D4" i="153"/>
  <c r="C4" i="153"/>
  <c r="N20" i="152"/>
  <c r="M20" i="152"/>
  <c r="L20" i="152"/>
  <c r="K20" i="152"/>
  <c r="J20" i="152"/>
  <c r="I20" i="152"/>
  <c r="H20" i="152"/>
  <c r="G20" i="152"/>
  <c r="F20" i="152"/>
  <c r="E20" i="152"/>
  <c r="D20" i="152"/>
  <c r="C20" i="152"/>
  <c r="N19" i="152"/>
  <c r="M19" i="152"/>
  <c r="L19" i="152"/>
  <c r="K19" i="152"/>
  <c r="J19" i="152"/>
  <c r="I19" i="152"/>
  <c r="H19" i="152"/>
  <c r="G19" i="152"/>
  <c r="C19" i="152"/>
  <c r="N18" i="152"/>
  <c r="M18" i="152"/>
  <c r="L18" i="152"/>
  <c r="K18" i="152"/>
  <c r="J18" i="152"/>
  <c r="I18" i="152"/>
  <c r="H18" i="152"/>
  <c r="G18" i="152"/>
  <c r="D18" i="152"/>
  <c r="D101" i="147"/>
  <c r="C18" i="152" s="1"/>
  <c r="N17" i="152"/>
  <c r="M17" i="152"/>
  <c r="L17" i="152"/>
  <c r="K17" i="152"/>
  <c r="J17" i="152"/>
  <c r="I17" i="152"/>
  <c r="H17" i="152"/>
  <c r="G17" i="152"/>
  <c r="D17" i="152"/>
  <c r="D100" i="147"/>
  <c r="C17" i="152" s="1"/>
  <c r="N16" i="152"/>
  <c r="M16" i="152"/>
  <c r="L16" i="152"/>
  <c r="K16" i="152"/>
  <c r="J16" i="152"/>
  <c r="I16" i="152"/>
  <c r="H16" i="152"/>
  <c r="G16" i="152"/>
  <c r="D16" i="152"/>
  <c r="D99" i="147"/>
  <c r="C16" i="152" s="1"/>
  <c r="N15" i="152"/>
  <c r="M15" i="152"/>
  <c r="L15" i="152"/>
  <c r="K15" i="152"/>
  <c r="J15" i="152"/>
  <c r="I15" i="152"/>
  <c r="H15" i="152"/>
  <c r="G15" i="152"/>
  <c r="D15" i="152"/>
  <c r="D98" i="147"/>
  <c r="C15" i="152" s="1"/>
  <c r="N14" i="152"/>
  <c r="M14" i="152"/>
  <c r="L14" i="152"/>
  <c r="K14" i="152"/>
  <c r="J14" i="152"/>
  <c r="I14" i="152"/>
  <c r="H14" i="152"/>
  <c r="G14" i="152"/>
  <c r="D14" i="152"/>
  <c r="D97" i="147"/>
  <c r="C14" i="152" s="1"/>
  <c r="N13" i="152"/>
  <c r="M13" i="152"/>
  <c r="L13" i="152"/>
  <c r="K13" i="152"/>
  <c r="J13" i="152"/>
  <c r="I13" i="152"/>
  <c r="H13" i="152"/>
  <c r="G13" i="152"/>
  <c r="F13" i="152"/>
  <c r="E13" i="152"/>
  <c r="D13" i="152"/>
  <c r="D96" i="147"/>
  <c r="C13" i="152" s="1"/>
  <c r="N12" i="152"/>
  <c r="M12" i="152"/>
  <c r="L12" i="152"/>
  <c r="K12" i="152"/>
  <c r="J12" i="152"/>
  <c r="I12" i="152"/>
  <c r="H12" i="152"/>
  <c r="G12" i="152"/>
  <c r="F12" i="152"/>
  <c r="E12" i="152"/>
  <c r="D12" i="152"/>
  <c r="C12" i="152"/>
  <c r="N11" i="152"/>
  <c r="M11" i="152"/>
  <c r="L11" i="152"/>
  <c r="K11" i="152"/>
  <c r="J11" i="152"/>
  <c r="I11" i="152"/>
  <c r="H11" i="152"/>
  <c r="G11" i="152"/>
  <c r="F11" i="152"/>
  <c r="E11" i="152"/>
  <c r="D11" i="152"/>
  <c r="C11" i="152"/>
  <c r="N10" i="152"/>
  <c r="M10" i="152"/>
  <c r="L10" i="152"/>
  <c r="K10" i="152"/>
  <c r="J10" i="152"/>
  <c r="I10" i="152"/>
  <c r="H10" i="152"/>
  <c r="G10" i="152"/>
  <c r="F10" i="152"/>
  <c r="E10" i="152"/>
  <c r="C10" i="152"/>
  <c r="N9" i="152"/>
  <c r="M9" i="152"/>
  <c r="L9" i="152"/>
  <c r="K9" i="152"/>
  <c r="J9" i="152"/>
  <c r="I9" i="152"/>
  <c r="H9" i="152"/>
  <c r="G9" i="152"/>
  <c r="F9" i="152"/>
  <c r="E9" i="152"/>
  <c r="D9" i="152"/>
  <c r="C9" i="152"/>
  <c r="N8" i="152"/>
  <c r="M8" i="152"/>
  <c r="L8" i="152"/>
  <c r="K8" i="152"/>
  <c r="J8" i="152"/>
  <c r="I8" i="152"/>
  <c r="H8" i="152"/>
  <c r="G8" i="152"/>
  <c r="F8" i="152"/>
  <c r="E8" i="152"/>
  <c r="C8" i="152"/>
  <c r="N7" i="152"/>
  <c r="M7" i="152"/>
  <c r="L7" i="152"/>
  <c r="K7" i="152"/>
  <c r="J7" i="152"/>
  <c r="I7" i="152"/>
  <c r="H7" i="152"/>
  <c r="G7" i="152"/>
  <c r="F7" i="152"/>
  <c r="E7" i="152"/>
  <c r="C7" i="152"/>
  <c r="N6" i="152"/>
  <c r="M6" i="152"/>
  <c r="L6" i="152"/>
  <c r="K6" i="152"/>
  <c r="J6" i="152"/>
  <c r="I6" i="152"/>
  <c r="H6" i="152"/>
  <c r="G6" i="152"/>
  <c r="F6" i="152"/>
  <c r="E6" i="152"/>
  <c r="D6" i="152"/>
  <c r="C6" i="152"/>
  <c r="N5" i="152"/>
  <c r="M5" i="152"/>
  <c r="L5" i="152"/>
  <c r="K5" i="152"/>
  <c r="J5" i="152"/>
  <c r="I5" i="152"/>
  <c r="H5" i="152"/>
  <c r="G5" i="152"/>
  <c r="F5" i="152"/>
  <c r="E5" i="152"/>
  <c r="D5" i="152"/>
  <c r="C5" i="152"/>
  <c r="N4" i="152"/>
  <c r="M4" i="152"/>
  <c r="L4" i="152"/>
  <c r="K4" i="152"/>
  <c r="J4" i="152"/>
  <c r="I4" i="152"/>
  <c r="H4" i="152"/>
  <c r="G4" i="152"/>
  <c r="F4" i="152"/>
  <c r="E4" i="152"/>
  <c r="D4" i="152"/>
  <c r="C4" i="152"/>
  <c r="R10" i="151"/>
  <c r="Q10" i="151"/>
  <c r="P10" i="151"/>
  <c r="O10" i="151"/>
  <c r="N10" i="151"/>
  <c r="M10" i="151"/>
  <c r="L10" i="151"/>
  <c r="K10" i="151"/>
  <c r="J10" i="151"/>
  <c r="I10" i="151"/>
  <c r="H10" i="151"/>
  <c r="G10" i="151"/>
  <c r="F10" i="151"/>
  <c r="E10" i="151"/>
  <c r="D10" i="151"/>
  <c r="C10" i="151"/>
  <c r="R9" i="151"/>
  <c r="Q9" i="151"/>
  <c r="P9" i="151"/>
  <c r="O9" i="151"/>
  <c r="N9" i="151"/>
  <c r="M9" i="151"/>
  <c r="L9" i="151"/>
  <c r="K9" i="151"/>
  <c r="J9" i="151"/>
  <c r="I9" i="151"/>
  <c r="H9" i="151"/>
  <c r="G9" i="151"/>
  <c r="F9" i="151"/>
  <c r="E9" i="151"/>
  <c r="D9" i="151"/>
  <c r="C9" i="151"/>
  <c r="R8" i="151"/>
  <c r="Q8" i="151"/>
  <c r="P8" i="151"/>
  <c r="O8" i="151"/>
  <c r="N8" i="151"/>
  <c r="M8" i="151"/>
  <c r="L8" i="151"/>
  <c r="K8" i="151"/>
  <c r="J8" i="151"/>
  <c r="I8" i="151"/>
  <c r="H8" i="151"/>
  <c r="G8" i="151"/>
  <c r="F8" i="151"/>
  <c r="E8" i="151"/>
  <c r="D8" i="151"/>
  <c r="C8" i="151"/>
  <c r="R7" i="151"/>
  <c r="Q7" i="151"/>
  <c r="P7" i="151"/>
  <c r="O7" i="151"/>
  <c r="N7" i="151"/>
  <c r="M7" i="151"/>
  <c r="L7" i="151"/>
  <c r="K7" i="151"/>
  <c r="J7" i="151"/>
  <c r="I7" i="151"/>
  <c r="H7" i="151"/>
  <c r="G7" i="151"/>
  <c r="F7" i="151"/>
  <c r="E7" i="151"/>
  <c r="C7" i="151"/>
  <c r="R6" i="151"/>
  <c r="Q6" i="151"/>
  <c r="P6" i="151"/>
  <c r="O6" i="151"/>
  <c r="N6" i="151"/>
  <c r="M6" i="151"/>
  <c r="L6" i="151"/>
  <c r="K6" i="151"/>
  <c r="J6" i="151"/>
  <c r="I6" i="151"/>
  <c r="H6" i="151"/>
  <c r="G6" i="151"/>
  <c r="F6" i="151"/>
  <c r="E6" i="151"/>
  <c r="D6" i="151"/>
  <c r="C6" i="151"/>
  <c r="R5" i="151"/>
  <c r="Q5" i="151"/>
  <c r="P5" i="151"/>
  <c r="O5" i="151"/>
  <c r="N5" i="151"/>
  <c r="M5" i="151"/>
  <c r="L5" i="151"/>
  <c r="K5" i="151"/>
  <c r="J5" i="151"/>
  <c r="I5" i="151"/>
  <c r="H5" i="151"/>
  <c r="G5" i="151"/>
  <c r="F5" i="151"/>
  <c r="E5" i="151"/>
  <c r="C5" i="151"/>
  <c r="R4" i="151"/>
  <c r="Q4" i="151"/>
  <c r="P4" i="151"/>
  <c r="O4" i="151"/>
  <c r="N4" i="151"/>
  <c r="M4" i="151"/>
  <c r="L4" i="151"/>
  <c r="K4" i="151"/>
  <c r="J4" i="151"/>
  <c r="I4" i="151"/>
  <c r="H4" i="151"/>
  <c r="G4" i="151"/>
  <c r="F4" i="151"/>
  <c r="E4" i="151"/>
  <c r="D4" i="151"/>
  <c r="C4" i="151"/>
  <c r="O20" i="150"/>
  <c r="N20" i="150"/>
  <c r="M20" i="150"/>
  <c r="L20" i="150"/>
  <c r="K20" i="150"/>
  <c r="J20" i="150"/>
  <c r="I20" i="150"/>
  <c r="H20" i="150"/>
  <c r="G20" i="150"/>
  <c r="F20" i="150"/>
  <c r="E20" i="150"/>
  <c r="D20" i="150"/>
  <c r="C20" i="150"/>
  <c r="O19" i="150"/>
  <c r="N19" i="150"/>
  <c r="M19" i="150"/>
  <c r="L19" i="150"/>
  <c r="K19" i="150"/>
  <c r="J19" i="150"/>
  <c r="E68" i="147"/>
  <c r="D12" i="150" s="1"/>
  <c r="H19" i="150"/>
  <c r="G19" i="150"/>
  <c r="F19" i="150"/>
  <c r="E19" i="150"/>
  <c r="D19" i="150"/>
  <c r="C19" i="150"/>
  <c r="O18" i="150"/>
  <c r="N18" i="150"/>
  <c r="M18" i="150"/>
  <c r="L18" i="150"/>
  <c r="K18" i="150"/>
  <c r="J18" i="150"/>
  <c r="H18" i="150"/>
  <c r="G18" i="150"/>
  <c r="F18" i="150"/>
  <c r="E18" i="150"/>
  <c r="D18" i="150"/>
  <c r="C18" i="150"/>
  <c r="O17" i="150"/>
  <c r="N17" i="150"/>
  <c r="M17" i="150"/>
  <c r="L17" i="150"/>
  <c r="K17" i="150"/>
  <c r="J17" i="150"/>
  <c r="H17" i="150"/>
  <c r="G17" i="150"/>
  <c r="F17" i="150"/>
  <c r="E17" i="150"/>
  <c r="D17" i="150"/>
  <c r="C17" i="150"/>
  <c r="O16" i="150"/>
  <c r="N16" i="150"/>
  <c r="M16" i="150"/>
  <c r="L16" i="150"/>
  <c r="K16" i="150"/>
  <c r="J16" i="150"/>
  <c r="H16" i="150"/>
  <c r="G16" i="150"/>
  <c r="F16" i="150"/>
  <c r="E16" i="150"/>
  <c r="D16" i="150"/>
  <c r="C16" i="150"/>
  <c r="O15" i="150"/>
  <c r="N15" i="150"/>
  <c r="M15" i="150"/>
  <c r="L15" i="150"/>
  <c r="K15" i="150"/>
  <c r="J15" i="150"/>
  <c r="H15" i="150"/>
  <c r="G15" i="150"/>
  <c r="F15" i="150"/>
  <c r="E15" i="150"/>
  <c r="D15" i="150"/>
  <c r="C15" i="150"/>
  <c r="O14" i="150"/>
  <c r="N14" i="150"/>
  <c r="M14" i="150"/>
  <c r="L14" i="150"/>
  <c r="K14" i="150"/>
  <c r="J14" i="150"/>
  <c r="H14" i="150"/>
  <c r="G14" i="150"/>
  <c r="F14" i="150"/>
  <c r="E14" i="150"/>
  <c r="D14" i="150"/>
  <c r="C14" i="150"/>
  <c r="O13" i="150"/>
  <c r="N13" i="150"/>
  <c r="M13" i="150"/>
  <c r="L13" i="150"/>
  <c r="K13" i="150"/>
  <c r="J13" i="150"/>
  <c r="I13" i="150"/>
  <c r="H13" i="150"/>
  <c r="G13" i="150"/>
  <c r="F13" i="150"/>
  <c r="E13" i="150"/>
  <c r="D13" i="150"/>
  <c r="C13" i="150"/>
  <c r="O12" i="150"/>
  <c r="N12" i="150"/>
  <c r="M12" i="150"/>
  <c r="L12" i="150"/>
  <c r="K12" i="150"/>
  <c r="J12" i="150"/>
  <c r="G68" i="147"/>
  <c r="F12" i="150" s="1"/>
  <c r="E12" i="150"/>
  <c r="C12" i="150"/>
  <c r="O11" i="150"/>
  <c r="N11" i="150"/>
  <c r="M11" i="150"/>
  <c r="L11" i="150"/>
  <c r="K11" i="150"/>
  <c r="J11" i="150"/>
  <c r="I11" i="150"/>
  <c r="H11" i="150"/>
  <c r="G11" i="150"/>
  <c r="F11" i="150"/>
  <c r="E11" i="150"/>
  <c r="D11" i="150"/>
  <c r="C11" i="150"/>
  <c r="O10" i="150"/>
  <c r="N10" i="150"/>
  <c r="M10" i="150"/>
  <c r="L10" i="150"/>
  <c r="K10" i="150"/>
  <c r="J10" i="150"/>
  <c r="I10" i="150"/>
  <c r="G10" i="150"/>
  <c r="F10" i="150"/>
  <c r="E10" i="150"/>
  <c r="D10" i="150"/>
  <c r="C10" i="150"/>
  <c r="O9" i="150"/>
  <c r="N9" i="150"/>
  <c r="M9" i="150"/>
  <c r="L9" i="150"/>
  <c r="K9" i="150"/>
  <c r="J9" i="150"/>
  <c r="I9" i="150"/>
  <c r="H9" i="150"/>
  <c r="G9" i="150"/>
  <c r="F9" i="150"/>
  <c r="E9" i="150"/>
  <c r="D9" i="150"/>
  <c r="C9" i="150"/>
  <c r="O8" i="150"/>
  <c r="N8" i="150"/>
  <c r="M8" i="150"/>
  <c r="L8" i="150"/>
  <c r="K8" i="150"/>
  <c r="J8" i="150"/>
  <c r="I8" i="150"/>
  <c r="G8" i="150"/>
  <c r="F8" i="150"/>
  <c r="E8" i="150"/>
  <c r="D8" i="150"/>
  <c r="C8" i="150"/>
  <c r="O7" i="150"/>
  <c r="N7" i="150"/>
  <c r="M7" i="150"/>
  <c r="L7" i="150"/>
  <c r="K7" i="150"/>
  <c r="J7" i="150"/>
  <c r="I7" i="150"/>
  <c r="H7" i="150"/>
  <c r="G7" i="150"/>
  <c r="F7" i="150"/>
  <c r="E7" i="150"/>
  <c r="D7" i="150"/>
  <c r="C7" i="150"/>
  <c r="O6" i="150"/>
  <c r="N6" i="150"/>
  <c r="M6" i="150"/>
  <c r="L6" i="150"/>
  <c r="K6" i="150"/>
  <c r="J6" i="150"/>
  <c r="I6" i="150"/>
  <c r="G6" i="150"/>
  <c r="F6" i="150"/>
  <c r="E6" i="150"/>
  <c r="D6" i="150"/>
  <c r="C6" i="150"/>
  <c r="O5" i="150"/>
  <c r="N5" i="150"/>
  <c r="M5" i="150"/>
  <c r="L5" i="150"/>
  <c r="K5" i="150"/>
  <c r="J5" i="150"/>
  <c r="I5" i="150"/>
  <c r="H5" i="150"/>
  <c r="G5" i="150"/>
  <c r="F5" i="150"/>
  <c r="E5" i="150"/>
  <c r="D5" i="150"/>
  <c r="C5" i="150"/>
  <c r="O4" i="150"/>
  <c r="N4" i="150"/>
  <c r="M4" i="150"/>
  <c r="L4" i="150"/>
  <c r="K4" i="150"/>
  <c r="J4" i="150"/>
  <c r="I4" i="150"/>
  <c r="H4" i="150"/>
  <c r="G4" i="150"/>
  <c r="F4" i="150"/>
  <c r="E4" i="150"/>
  <c r="D4" i="150"/>
  <c r="C4" i="150"/>
  <c r="O3" i="150"/>
  <c r="N3" i="150"/>
  <c r="M3" i="150"/>
  <c r="L3" i="150"/>
  <c r="K3" i="150"/>
  <c r="J3" i="150"/>
  <c r="I3" i="150"/>
  <c r="H3" i="150"/>
  <c r="G3" i="150"/>
  <c r="F3" i="150"/>
  <c r="E3" i="150"/>
  <c r="D3" i="150"/>
  <c r="C3" i="150"/>
  <c r="O2" i="150"/>
  <c r="N2" i="150"/>
  <c r="M2" i="150"/>
  <c r="L2" i="150"/>
  <c r="K2" i="150"/>
  <c r="J2" i="150"/>
  <c r="I2" i="150"/>
  <c r="H2" i="150"/>
  <c r="G2" i="150"/>
  <c r="F2" i="150"/>
  <c r="E2" i="150"/>
  <c r="D2" i="150"/>
  <c r="C2" i="150"/>
  <c r="M55" i="149"/>
  <c r="L55" i="149"/>
  <c r="K55" i="149"/>
  <c r="J55" i="149"/>
  <c r="I55" i="149"/>
  <c r="H55" i="149"/>
  <c r="G55" i="149"/>
  <c r="F55" i="149"/>
  <c r="E55" i="149"/>
  <c r="D55" i="149"/>
  <c r="C55" i="149"/>
  <c r="M54" i="149"/>
  <c r="L54" i="149"/>
  <c r="K54" i="149"/>
  <c r="J54" i="149"/>
  <c r="I54" i="149"/>
  <c r="H54" i="149"/>
  <c r="G54" i="149"/>
  <c r="F54" i="149"/>
  <c r="E54" i="149"/>
  <c r="D54" i="149"/>
  <c r="C54" i="149"/>
  <c r="M53" i="149"/>
  <c r="L53" i="149"/>
  <c r="C53" i="149"/>
  <c r="M52" i="149"/>
  <c r="L52" i="149"/>
  <c r="K52" i="149"/>
  <c r="J52" i="149"/>
  <c r="I52" i="149"/>
  <c r="H52" i="149"/>
  <c r="G52" i="149"/>
  <c r="F52" i="149"/>
  <c r="E52" i="149"/>
  <c r="D52" i="149"/>
  <c r="C52" i="149"/>
  <c r="M51" i="149"/>
  <c r="L51" i="149"/>
  <c r="K51" i="149"/>
  <c r="I51" i="149"/>
  <c r="G51" i="149"/>
  <c r="E51" i="149"/>
  <c r="C51" i="149"/>
  <c r="M50" i="149"/>
  <c r="L50" i="149"/>
  <c r="K50" i="149"/>
  <c r="J50" i="149"/>
  <c r="I50" i="149"/>
  <c r="H50" i="149"/>
  <c r="G50" i="149"/>
  <c r="F50" i="149"/>
  <c r="E50" i="149"/>
  <c r="D50" i="149"/>
  <c r="C50" i="149"/>
  <c r="M49" i="149"/>
  <c r="L49" i="149"/>
  <c r="C49" i="149"/>
  <c r="M48" i="149"/>
  <c r="L48" i="149"/>
  <c r="K48" i="149"/>
  <c r="J48" i="149"/>
  <c r="I48" i="149"/>
  <c r="H48" i="149"/>
  <c r="G48" i="149"/>
  <c r="F48" i="149"/>
  <c r="E48" i="149"/>
  <c r="D48" i="149"/>
  <c r="C48" i="149"/>
  <c r="M47" i="149"/>
  <c r="L47" i="149"/>
  <c r="C47" i="149"/>
  <c r="M46" i="149"/>
  <c r="L46" i="149"/>
  <c r="F46" i="149"/>
  <c r="D46" i="149"/>
  <c r="C46" i="149"/>
  <c r="M45" i="149"/>
  <c r="L45" i="149"/>
  <c r="F45" i="149"/>
  <c r="D45" i="149"/>
  <c r="C45" i="149"/>
  <c r="M44" i="149"/>
  <c r="L44" i="149"/>
  <c r="K44" i="149"/>
  <c r="I44" i="149"/>
  <c r="G44" i="149"/>
  <c r="E44" i="149"/>
  <c r="C44" i="149"/>
  <c r="M43" i="149"/>
  <c r="L43" i="149"/>
  <c r="K43" i="149"/>
  <c r="J43" i="149"/>
  <c r="I43" i="149"/>
  <c r="H43" i="149"/>
  <c r="G43" i="149"/>
  <c r="F43" i="149"/>
  <c r="E43" i="149"/>
  <c r="D43" i="149"/>
  <c r="C43" i="149"/>
  <c r="M42" i="149"/>
  <c r="L42" i="149"/>
  <c r="K42" i="149"/>
  <c r="J42" i="149"/>
  <c r="I42" i="149"/>
  <c r="H42" i="149"/>
  <c r="G42" i="149"/>
  <c r="F42" i="149"/>
  <c r="E42" i="149"/>
  <c r="D42" i="149"/>
  <c r="C42" i="149"/>
  <c r="M41" i="149"/>
  <c r="L41" i="149"/>
  <c r="C41" i="149"/>
  <c r="M40" i="149"/>
  <c r="L40" i="149"/>
  <c r="K40" i="149"/>
  <c r="J40" i="149"/>
  <c r="I40" i="149"/>
  <c r="H40" i="149"/>
  <c r="G40" i="149"/>
  <c r="F40" i="149"/>
  <c r="E40" i="149"/>
  <c r="D40" i="149"/>
  <c r="C40" i="149"/>
  <c r="M39" i="149"/>
  <c r="L39" i="149"/>
  <c r="C39" i="149"/>
  <c r="M38" i="149"/>
  <c r="L38" i="149"/>
  <c r="I38" i="149"/>
  <c r="G38" i="149"/>
  <c r="E38" i="149"/>
  <c r="C38" i="149"/>
  <c r="M37" i="149"/>
  <c r="L37" i="149"/>
  <c r="K37" i="149"/>
  <c r="I37" i="149"/>
  <c r="E37" i="149"/>
  <c r="C37" i="149"/>
  <c r="M36" i="149"/>
  <c r="L36" i="149"/>
  <c r="K36" i="149"/>
  <c r="J36" i="149"/>
  <c r="I36" i="149"/>
  <c r="H36" i="149"/>
  <c r="G36" i="149"/>
  <c r="F36" i="149"/>
  <c r="E36" i="149"/>
  <c r="D36" i="149"/>
  <c r="C36" i="149"/>
  <c r="M35" i="149"/>
  <c r="L35" i="149"/>
  <c r="K35" i="149"/>
  <c r="J35" i="149"/>
  <c r="I35" i="149"/>
  <c r="H35" i="149"/>
  <c r="G35" i="149"/>
  <c r="F35" i="149"/>
  <c r="E35" i="149"/>
  <c r="D35" i="149"/>
  <c r="C35" i="149"/>
  <c r="M34" i="149"/>
  <c r="L34" i="149"/>
  <c r="C34" i="149"/>
  <c r="M33" i="149"/>
  <c r="L33" i="149"/>
  <c r="K33" i="149"/>
  <c r="J33" i="149"/>
  <c r="I33" i="149"/>
  <c r="H33" i="149"/>
  <c r="G33" i="149"/>
  <c r="F33" i="149"/>
  <c r="E33" i="149"/>
  <c r="D33" i="149"/>
  <c r="C33" i="149"/>
  <c r="M32" i="149"/>
  <c r="L32" i="149"/>
  <c r="C32" i="149"/>
  <c r="M31" i="149"/>
  <c r="L31" i="149"/>
  <c r="K31" i="149"/>
  <c r="I31" i="149"/>
  <c r="G31" i="149"/>
  <c r="E31" i="149"/>
  <c r="C31" i="149"/>
  <c r="M30" i="149"/>
  <c r="L30" i="149"/>
  <c r="K30" i="149"/>
  <c r="I30" i="149"/>
  <c r="G30" i="149"/>
  <c r="E30" i="149"/>
  <c r="C30" i="149"/>
  <c r="M29" i="149"/>
  <c r="L29" i="149"/>
  <c r="K29" i="149"/>
  <c r="I29" i="149"/>
  <c r="G29" i="149"/>
  <c r="E29" i="149"/>
  <c r="C29" i="149"/>
  <c r="M28" i="149"/>
  <c r="L28" i="149"/>
  <c r="K28" i="149"/>
  <c r="I28" i="149"/>
  <c r="G28" i="149"/>
  <c r="E28" i="149"/>
  <c r="C28" i="149"/>
  <c r="M27" i="149"/>
  <c r="L27" i="149"/>
  <c r="K27" i="149"/>
  <c r="J27" i="149"/>
  <c r="I27" i="149"/>
  <c r="H27" i="149"/>
  <c r="G27" i="149"/>
  <c r="F27" i="149"/>
  <c r="E27" i="149"/>
  <c r="D27" i="149"/>
  <c r="C27" i="149"/>
  <c r="M26" i="149"/>
  <c r="L26" i="149"/>
  <c r="K26" i="149"/>
  <c r="J26" i="149"/>
  <c r="I26" i="149"/>
  <c r="H26" i="149"/>
  <c r="G26" i="149"/>
  <c r="F26" i="149"/>
  <c r="E26" i="149"/>
  <c r="D26" i="149"/>
  <c r="C26" i="149"/>
  <c r="M25" i="149"/>
  <c r="L25" i="149"/>
  <c r="C25" i="149"/>
  <c r="M24" i="149"/>
  <c r="L24" i="149"/>
  <c r="K24" i="149"/>
  <c r="J24" i="149"/>
  <c r="I24" i="149"/>
  <c r="H24" i="149"/>
  <c r="G24" i="149"/>
  <c r="F24" i="149"/>
  <c r="E24" i="149"/>
  <c r="D24" i="149"/>
  <c r="C24" i="149"/>
  <c r="M23" i="149"/>
  <c r="L23" i="149"/>
  <c r="C23" i="149"/>
  <c r="M22" i="149"/>
  <c r="L22" i="149"/>
  <c r="K22" i="149"/>
  <c r="J22" i="149"/>
  <c r="I22" i="149"/>
  <c r="H22" i="149"/>
  <c r="G22" i="149"/>
  <c r="F22" i="149"/>
  <c r="E22" i="149"/>
  <c r="C22" i="149"/>
  <c r="M21" i="149"/>
  <c r="L21" i="149"/>
  <c r="K21" i="149"/>
  <c r="J21" i="149"/>
  <c r="I21" i="149"/>
  <c r="H21" i="149"/>
  <c r="G21" i="149"/>
  <c r="F21" i="149"/>
  <c r="E21" i="149"/>
  <c r="D21" i="149"/>
  <c r="C21" i="149"/>
  <c r="M20" i="149"/>
  <c r="L20" i="149"/>
  <c r="K20" i="149"/>
  <c r="I20" i="149"/>
  <c r="G20" i="149"/>
  <c r="E20" i="149"/>
  <c r="C20" i="149"/>
  <c r="M19" i="149"/>
  <c r="L19" i="149"/>
  <c r="K19" i="149"/>
  <c r="J19" i="149"/>
  <c r="I19" i="149"/>
  <c r="H19" i="149"/>
  <c r="G19" i="149"/>
  <c r="F19" i="149"/>
  <c r="E19" i="149"/>
  <c r="D19" i="149"/>
  <c r="C19" i="149"/>
  <c r="M18" i="149"/>
  <c r="L18" i="149"/>
  <c r="K18" i="149"/>
  <c r="J18" i="149"/>
  <c r="I18" i="149"/>
  <c r="H18" i="149"/>
  <c r="G18" i="149"/>
  <c r="F18" i="149"/>
  <c r="E18" i="149"/>
  <c r="D18" i="149"/>
  <c r="C18" i="149"/>
  <c r="M17" i="149"/>
  <c r="L17" i="149"/>
  <c r="F15" i="147"/>
  <c r="E14" i="149" s="1"/>
  <c r="C17" i="149"/>
  <c r="M16" i="149"/>
  <c r="L16" i="149"/>
  <c r="J16" i="149"/>
  <c r="H16" i="149"/>
  <c r="F16" i="149"/>
  <c r="D16" i="149"/>
  <c r="C16" i="149"/>
  <c r="M15" i="149"/>
  <c r="L15" i="149"/>
  <c r="J15" i="149"/>
  <c r="H15" i="149"/>
  <c r="F15" i="149"/>
  <c r="D15" i="149"/>
  <c r="C15" i="149"/>
  <c r="M14" i="149"/>
  <c r="L14" i="149"/>
  <c r="J14" i="149"/>
  <c r="H14" i="149"/>
  <c r="F14" i="149"/>
  <c r="D14" i="149"/>
  <c r="C14" i="149"/>
  <c r="M13" i="149"/>
  <c r="L13" i="149"/>
  <c r="H13" i="149"/>
  <c r="D13" i="149"/>
  <c r="C13" i="149"/>
  <c r="M12" i="149"/>
  <c r="L12" i="149"/>
  <c r="K12" i="149"/>
  <c r="J12" i="149"/>
  <c r="I12" i="149"/>
  <c r="H12" i="149"/>
  <c r="G12" i="149"/>
  <c r="F12" i="149"/>
  <c r="E12" i="149"/>
  <c r="D12" i="149"/>
  <c r="C12" i="149"/>
  <c r="M11" i="149"/>
  <c r="L11" i="149"/>
  <c r="K11" i="149"/>
  <c r="J11" i="149"/>
  <c r="I11" i="149"/>
  <c r="H11" i="149"/>
  <c r="G11" i="149"/>
  <c r="F11" i="149"/>
  <c r="E11" i="149"/>
  <c r="D11" i="149"/>
  <c r="C11" i="149"/>
  <c r="M10" i="149"/>
  <c r="L10" i="149"/>
  <c r="K10" i="149"/>
  <c r="J10" i="149"/>
  <c r="I10" i="149"/>
  <c r="H10" i="149"/>
  <c r="G10" i="149"/>
  <c r="F10" i="149"/>
  <c r="E10" i="149"/>
  <c r="D10" i="149"/>
  <c r="C10" i="149"/>
  <c r="M9" i="149"/>
  <c r="L9" i="149"/>
  <c r="K9" i="149"/>
  <c r="J9" i="149"/>
  <c r="I9" i="149"/>
  <c r="H9" i="149"/>
  <c r="G9" i="149"/>
  <c r="F9" i="149"/>
  <c r="E9" i="149"/>
  <c r="D9" i="149"/>
  <c r="C9" i="149"/>
  <c r="M8" i="149"/>
  <c r="L8" i="149"/>
  <c r="L8" i="147"/>
  <c r="J8" i="147"/>
  <c r="I7" i="149" s="1"/>
  <c r="K9" i="147"/>
  <c r="J8" i="149" s="1"/>
  <c r="H8" i="147"/>
  <c r="G7" i="149" s="1"/>
  <c r="I9" i="147"/>
  <c r="H8" i="149" s="1"/>
  <c r="F8" i="147"/>
  <c r="E7" i="149" s="1"/>
  <c r="G9" i="147"/>
  <c r="F8" i="149" s="1"/>
  <c r="E8" i="149"/>
  <c r="D8" i="149"/>
  <c r="C8" i="149"/>
  <c r="M7" i="149"/>
  <c r="L7" i="149"/>
  <c r="J7" i="149"/>
  <c r="H7" i="149"/>
  <c r="F7" i="149"/>
  <c r="D7" i="149"/>
  <c r="C7" i="149"/>
  <c r="M6" i="149"/>
  <c r="L6" i="149"/>
  <c r="K6" i="149"/>
  <c r="J6" i="149"/>
  <c r="I6" i="149"/>
  <c r="H6" i="149"/>
  <c r="G6" i="149"/>
  <c r="F6" i="149"/>
  <c r="E6" i="149"/>
  <c r="D6" i="149"/>
  <c r="C6" i="149"/>
  <c r="M5" i="149"/>
  <c r="L5" i="149"/>
  <c r="K5" i="149"/>
  <c r="J5" i="149"/>
  <c r="I5" i="149"/>
  <c r="H5" i="149"/>
  <c r="G5" i="149"/>
  <c r="F5" i="149"/>
  <c r="E5" i="149"/>
  <c r="D5" i="149"/>
  <c r="C5" i="149"/>
  <c r="M4" i="149"/>
  <c r="L4" i="149"/>
  <c r="K4" i="149"/>
  <c r="J4" i="149"/>
  <c r="I4" i="149"/>
  <c r="H4" i="149"/>
  <c r="G4" i="149"/>
  <c r="F4" i="149"/>
  <c r="E4" i="149"/>
  <c r="D4" i="149"/>
  <c r="C4" i="149"/>
  <c r="M3" i="149"/>
  <c r="L3" i="149"/>
  <c r="K3" i="149"/>
  <c r="J3" i="149"/>
  <c r="I3" i="149"/>
  <c r="H3" i="149"/>
  <c r="G3" i="149"/>
  <c r="F3" i="149"/>
  <c r="E3" i="149"/>
  <c r="D3" i="149"/>
  <c r="C3" i="149"/>
  <c r="M2" i="149"/>
  <c r="L2" i="149"/>
  <c r="K2" i="149"/>
  <c r="J2" i="149"/>
  <c r="I2" i="149"/>
  <c r="H2" i="149"/>
  <c r="G2" i="149"/>
  <c r="F2" i="149"/>
  <c r="E2" i="149"/>
  <c r="D2" i="149"/>
  <c r="C2" i="149"/>
  <c r="S20" i="148"/>
  <c r="R20" i="148"/>
  <c r="Q20" i="148"/>
  <c r="P20" i="148"/>
  <c r="O20" i="148"/>
  <c r="N20" i="148"/>
  <c r="M20" i="148"/>
  <c r="L20" i="148"/>
  <c r="K20" i="148"/>
  <c r="J20" i="148"/>
  <c r="I20" i="148"/>
  <c r="H20" i="148"/>
  <c r="G20" i="148"/>
  <c r="F20" i="148"/>
  <c r="E20" i="148"/>
  <c r="D20" i="148"/>
  <c r="C20" i="148"/>
  <c r="S19" i="148"/>
  <c r="R19" i="148"/>
  <c r="Q19" i="148"/>
  <c r="P19" i="148"/>
  <c r="O19" i="148"/>
  <c r="N19" i="148"/>
  <c r="M19" i="148"/>
  <c r="L19" i="148"/>
  <c r="K19" i="148"/>
  <c r="J19" i="148"/>
  <c r="I19" i="148"/>
  <c r="H19" i="148"/>
  <c r="G19" i="148"/>
  <c r="F19" i="148"/>
  <c r="E19" i="148"/>
  <c r="D19" i="148"/>
  <c r="C19" i="148"/>
  <c r="S18" i="148"/>
  <c r="R18" i="148"/>
  <c r="Q18" i="148"/>
  <c r="P18" i="148"/>
  <c r="O18" i="148"/>
  <c r="N18" i="148"/>
  <c r="M18" i="148"/>
  <c r="L18" i="148"/>
  <c r="K18" i="148"/>
  <c r="J18" i="148"/>
  <c r="I18" i="148"/>
  <c r="H18" i="148"/>
  <c r="G18" i="148"/>
  <c r="F18" i="148"/>
  <c r="E18" i="148"/>
  <c r="D18" i="148"/>
  <c r="C18" i="148"/>
  <c r="S17" i="148"/>
  <c r="R17" i="148"/>
  <c r="Q17" i="148"/>
  <c r="P17" i="148"/>
  <c r="O17" i="148"/>
  <c r="N17" i="148"/>
  <c r="M17" i="148"/>
  <c r="L17" i="148"/>
  <c r="K17" i="148"/>
  <c r="J17" i="148"/>
  <c r="I17" i="148"/>
  <c r="H17" i="148"/>
  <c r="G17" i="148"/>
  <c r="F17" i="148"/>
  <c r="E17" i="148"/>
  <c r="D17" i="148"/>
  <c r="C17" i="148"/>
  <c r="S16" i="148"/>
  <c r="R16" i="148"/>
  <c r="Q16" i="148"/>
  <c r="P16" i="148"/>
  <c r="O16" i="148"/>
  <c r="N16" i="148"/>
  <c r="M16" i="148"/>
  <c r="L16" i="148"/>
  <c r="K16" i="148"/>
  <c r="J16" i="148"/>
  <c r="I16" i="148"/>
  <c r="H16" i="148"/>
  <c r="G16" i="148"/>
  <c r="F16" i="148"/>
  <c r="E16" i="148"/>
  <c r="D16" i="148"/>
  <c r="C16" i="148"/>
  <c r="S14" i="148"/>
  <c r="R14" i="148"/>
  <c r="Q14" i="148"/>
  <c r="P14" i="148"/>
  <c r="O14" i="148"/>
  <c r="N14" i="148"/>
  <c r="M14" i="148"/>
  <c r="L14" i="148"/>
  <c r="K14" i="148"/>
  <c r="J14" i="148"/>
  <c r="I14" i="148"/>
  <c r="H14" i="148"/>
  <c r="G14" i="148"/>
  <c r="F14" i="148"/>
  <c r="H153" i="147"/>
  <c r="F8" i="148" s="1"/>
  <c r="H155" i="147"/>
  <c r="F10" i="148" s="1"/>
  <c r="H157" i="147"/>
  <c r="F12" i="148" s="1"/>
  <c r="I155" i="147"/>
  <c r="G10" i="148" s="1"/>
  <c r="I157" i="147"/>
  <c r="G12" i="148" s="1"/>
  <c r="J155" i="147"/>
  <c r="H10" i="148" s="1"/>
  <c r="J157" i="147"/>
  <c r="H12" i="148" s="1"/>
  <c r="K155" i="147"/>
  <c r="I10" i="148" s="1"/>
  <c r="K157" i="147"/>
  <c r="L153" i="147"/>
  <c r="J8" i="148" s="1"/>
  <c r="G153" i="147"/>
  <c r="G155" i="147"/>
  <c r="E10" i="148" s="1"/>
  <c r="G157" i="147"/>
  <c r="E12" i="148" s="1"/>
  <c r="C14" i="148"/>
  <c r="S15" i="148"/>
  <c r="R15" i="148"/>
  <c r="Q15" i="148"/>
  <c r="P15" i="148"/>
  <c r="O15" i="148"/>
  <c r="N15" i="148"/>
  <c r="M15" i="148"/>
  <c r="L15" i="148"/>
  <c r="K15" i="148"/>
  <c r="J15" i="148"/>
  <c r="I15" i="148"/>
  <c r="H15" i="148"/>
  <c r="G15" i="148"/>
  <c r="F15" i="148"/>
  <c r="D15" i="148"/>
  <c r="C15" i="148"/>
  <c r="S13" i="148"/>
  <c r="R13" i="148"/>
  <c r="Q13" i="148"/>
  <c r="P13" i="148"/>
  <c r="O13" i="148"/>
  <c r="N13" i="148"/>
  <c r="M13" i="148"/>
  <c r="L13" i="148"/>
  <c r="K13" i="148"/>
  <c r="D13" i="148"/>
  <c r="C13" i="148"/>
  <c r="S12" i="148"/>
  <c r="R12" i="148"/>
  <c r="Q12" i="148"/>
  <c r="P12" i="148"/>
  <c r="O12" i="148"/>
  <c r="N12" i="148"/>
  <c r="M12" i="148"/>
  <c r="L12" i="148"/>
  <c r="K12" i="148"/>
  <c r="I12" i="148"/>
  <c r="D12" i="148"/>
  <c r="C12" i="148"/>
  <c r="D157" i="147"/>
  <c r="S11" i="148"/>
  <c r="R11" i="148"/>
  <c r="Q11" i="148"/>
  <c r="P11" i="148"/>
  <c r="O11" i="148"/>
  <c r="N11" i="148"/>
  <c r="M11" i="148"/>
  <c r="L11" i="148"/>
  <c r="K11" i="148"/>
  <c r="D11" i="148"/>
  <c r="C11" i="148"/>
  <c r="D156" i="147"/>
  <c r="S10" i="148"/>
  <c r="R10" i="148"/>
  <c r="Q10" i="148"/>
  <c r="P10" i="148"/>
  <c r="O10" i="148"/>
  <c r="N10" i="148"/>
  <c r="M10" i="148"/>
  <c r="L10" i="148"/>
  <c r="K10" i="148"/>
  <c r="D10" i="148"/>
  <c r="C10" i="148"/>
  <c r="D155" i="147"/>
  <c r="S9" i="148"/>
  <c r="R9" i="148"/>
  <c r="Q9" i="148"/>
  <c r="P9" i="148"/>
  <c r="O9" i="148"/>
  <c r="N9" i="148"/>
  <c r="M9" i="148"/>
  <c r="L9" i="148"/>
  <c r="K9" i="148"/>
  <c r="D9" i="148"/>
  <c r="C9" i="148"/>
  <c r="D154" i="147"/>
  <c r="S8" i="148"/>
  <c r="R8" i="148"/>
  <c r="Q8" i="148"/>
  <c r="P8" i="148"/>
  <c r="O8" i="148"/>
  <c r="N8" i="148"/>
  <c r="M8" i="148"/>
  <c r="L8" i="148"/>
  <c r="K8" i="148"/>
  <c r="E8" i="148"/>
  <c r="D8" i="148"/>
  <c r="C8" i="148"/>
  <c r="D153" i="147"/>
  <c r="S7" i="148"/>
  <c r="R7" i="148"/>
  <c r="Q7" i="148"/>
  <c r="P7" i="148"/>
  <c r="O7" i="148"/>
  <c r="N7" i="148"/>
  <c r="M7" i="148"/>
  <c r="L7" i="148"/>
  <c r="K7" i="148"/>
  <c r="D7" i="148"/>
  <c r="C7" i="148"/>
  <c r="D152" i="147"/>
  <c r="S6" i="148"/>
  <c r="R6" i="148"/>
  <c r="Q6" i="148"/>
  <c r="P6" i="148"/>
  <c r="O6" i="148"/>
  <c r="N6" i="148"/>
  <c r="M6" i="148"/>
  <c r="L6" i="148"/>
  <c r="K6" i="148"/>
  <c r="L151" i="147"/>
  <c r="J6" i="148" s="1"/>
  <c r="K151" i="147"/>
  <c r="I6" i="148" s="1"/>
  <c r="J151" i="147"/>
  <c r="H6" i="148" s="1"/>
  <c r="I151" i="147"/>
  <c r="G6" i="148" s="1"/>
  <c r="H151" i="147"/>
  <c r="F6" i="148" s="1"/>
  <c r="G151" i="147"/>
  <c r="E6" i="148" s="1"/>
  <c r="D6" i="148"/>
  <c r="C6" i="148"/>
  <c r="S5" i="148"/>
  <c r="R5" i="148"/>
  <c r="Q5" i="148"/>
  <c r="P5" i="148"/>
  <c r="O5" i="148"/>
  <c r="N5" i="148"/>
  <c r="M5" i="148"/>
  <c r="L5" i="148"/>
  <c r="K5" i="148"/>
  <c r="J5" i="148"/>
  <c r="I5" i="148"/>
  <c r="H5" i="148"/>
  <c r="G5" i="148"/>
  <c r="F5" i="148"/>
  <c r="E5" i="148"/>
  <c r="D5" i="148"/>
  <c r="C5" i="148"/>
  <c r="S4" i="148"/>
  <c r="R4" i="148"/>
  <c r="Q4" i="148"/>
  <c r="P4" i="148"/>
  <c r="O4" i="148"/>
  <c r="N4" i="148"/>
  <c r="M4" i="148"/>
  <c r="L4" i="148"/>
  <c r="K4" i="148"/>
  <c r="J4" i="148"/>
  <c r="I4" i="148"/>
  <c r="H4" i="148"/>
  <c r="G4" i="148"/>
  <c r="F4" i="148"/>
  <c r="E4" i="148"/>
  <c r="D4" i="148"/>
  <c r="C4" i="148"/>
  <c r="E93" i="147"/>
  <c r="E92" i="147"/>
  <c r="E91" i="147"/>
  <c r="E90" i="147"/>
  <c r="E89" i="147"/>
  <c r="M9" i="147"/>
  <c r="M6" i="147"/>
  <c r="M7" i="147"/>
  <c r="N8" i="147" s="1"/>
  <c r="N21" i="147"/>
  <c r="N22" i="147"/>
  <c r="M22" i="147" s="1"/>
  <c r="N23" i="147"/>
  <c r="M23" i="147" s="1"/>
  <c r="N29" i="147"/>
  <c r="N30" i="147"/>
  <c r="N31" i="147"/>
  <c r="N32" i="147"/>
  <c r="N38" i="147"/>
  <c r="N39" i="147"/>
  <c r="N52" i="147"/>
  <c r="D21" i="72"/>
  <c r="D22" i="72"/>
  <c r="D26" i="73"/>
  <c r="D15" i="73" s="1"/>
  <c r="F21" i="72"/>
  <c r="F22" i="72"/>
  <c r="F45" i="72"/>
  <c r="H45" i="72" s="1"/>
  <c r="F46" i="72"/>
  <c r="H46" i="72" s="1"/>
  <c r="J46" i="72" s="1"/>
  <c r="L46" i="72" s="1"/>
  <c r="H21" i="72"/>
  <c r="H22" i="72"/>
  <c r="J21" i="72"/>
  <c r="J22" i="72"/>
  <c r="L21" i="72"/>
  <c r="L22" i="72"/>
  <c r="D12" i="73"/>
  <c r="H9" i="119"/>
  <c r="G9" i="119"/>
  <c r="F9" i="119"/>
  <c r="E9" i="119"/>
  <c r="D9" i="119"/>
  <c r="H8" i="119"/>
  <c r="G8" i="119"/>
  <c r="F8" i="119"/>
  <c r="E8" i="119"/>
  <c r="H6" i="119"/>
  <c r="G6" i="119"/>
  <c r="F6" i="119"/>
  <c r="E6" i="119"/>
  <c r="G10" i="120"/>
  <c r="F10" i="120"/>
  <c r="D10" i="120"/>
  <c r="E8" i="120" s="1"/>
  <c r="L14" i="121"/>
  <c r="K14" i="121"/>
  <c r="K15" i="121" s="1"/>
  <c r="J14" i="121"/>
  <c r="H14" i="121"/>
  <c r="G14" i="121"/>
  <c r="F14" i="121"/>
  <c r="M14" i="121"/>
  <c r="I14" i="121"/>
  <c r="E14" i="121"/>
  <c r="D14" i="121"/>
  <c r="N13" i="121"/>
  <c r="N12" i="121"/>
  <c r="M8" i="121"/>
  <c r="L8" i="121"/>
  <c r="J8" i="121"/>
  <c r="I8" i="121"/>
  <c r="H8" i="121"/>
  <c r="F8" i="121"/>
  <c r="E8" i="121"/>
  <c r="D8" i="121"/>
  <c r="K8" i="121"/>
  <c r="G8" i="121"/>
  <c r="N7" i="121"/>
  <c r="N6" i="121"/>
  <c r="L16" i="87"/>
  <c r="K16" i="87"/>
  <c r="J16" i="87"/>
  <c r="I16" i="87"/>
  <c r="H16" i="87"/>
  <c r="G16" i="87"/>
  <c r="F16" i="87"/>
  <c r="D16" i="87"/>
  <c r="L15" i="87"/>
  <c r="K15" i="87"/>
  <c r="J15" i="87"/>
  <c r="I15" i="87"/>
  <c r="H15" i="87"/>
  <c r="G15" i="87"/>
  <c r="F15" i="87"/>
  <c r="D15" i="87"/>
  <c r="D13" i="87"/>
  <c r="J12" i="87"/>
  <c r="I12" i="87"/>
  <c r="H12" i="87"/>
  <c r="G12" i="87"/>
  <c r="F12" i="87"/>
  <c r="E12" i="87"/>
  <c r="D8" i="87"/>
  <c r="L4" i="87"/>
  <c r="K4" i="87"/>
  <c r="J4" i="87"/>
  <c r="I4" i="87"/>
  <c r="H4" i="87"/>
  <c r="G4" i="87"/>
  <c r="F4" i="87"/>
  <c r="E4" i="87"/>
  <c r="D4" i="87"/>
  <c r="P19" i="86"/>
  <c r="O19" i="86"/>
  <c r="N19" i="86"/>
  <c r="M19" i="86"/>
  <c r="L19" i="86"/>
  <c r="K19" i="86"/>
  <c r="J19" i="86"/>
  <c r="I19" i="86"/>
  <c r="H19" i="86"/>
  <c r="G19" i="86"/>
  <c r="F19" i="86"/>
  <c r="E19" i="86"/>
  <c r="D19" i="86"/>
  <c r="C19" i="86"/>
  <c r="P18" i="86"/>
  <c r="O18" i="86"/>
  <c r="N18" i="86"/>
  <c r="M18" i="86"/>
  <c r="L18" i="86"/>
  <c r="K18" i="86"/>
  <c r="J18" i="86"/>
  <c r="I18" i="86"/>
  <c r="H18" i="86"/>
  <c r="G18" i="86"/>
  <c r="F18" i="86"/>
  <c r="E18" i="86"/>
  <c r="D18" i="86"/>
  <c r="C18" i="86"/>
  <c r="P17" i="86"/>
  <c r="O17" i="86"/>
  <c r="N17" i="86"/>
  <c r="M17" i="86"/>
  <c r="L17" i="86"/>
  <c r="K17" i="86"/>
  <c r="J17" i="86"/>
  <c r="I17" i="86"/>
  <c r="H17" i="86"/>
  <c r="G17" i="86"/>
  <c r="F17" i="86"/>
  <c r="E17" i="86"/>
  <c r="D17" i="86"/>
  <c r="C17" i="86"/>
  <c r="P16" i="86"/>
  <c r="O16" i="86"/>
  <c r="N16" i="86"/>
  <c r="M16" i="86"/>
  <c r="L16" i="86"/>
  <c r="K16" i="86"/>
  <c r="J16" i="86"/>
  <c r="I16" i="86"/>
  <c r="H16" i="86"/>
  <c r="G16" i="86"/>
  <c r="F16" i="86"/>
  <c r="E16" i="86"/>
  <c r="D16" i="86"/>
  <c r="C16" i="86"/>
  <c r="P15" i="86"/>
  <c r="O15" i="86"/>
  <c r="N15" i="86"/>
  <c r="M15" i="86"/>
  <c r="L15" i="86"/>
  <c r="K15" i="86"/>
  <c r="J15" i="86"/>
  <c r="I15" i="86"/>
  <c r="H15" i="86"/>
  <c r="G15" i="86"/>
  <c r="F15" i="86"/>
  <c r="E15" i="86"/>
  <c r="D15" i="86"/>
  <c r="C15" i="86"/>
  <c r="P14" i="86"/>
  <c r="O14" i="86"/>
  <c r="N14" i="86"/>
  <c r="M14" i="86"/>
  <c r="L14" i="86"/>
  <c r="K14" i="86"/>
  <c r="J14" i="86"/>
  <c r="I14" i="86"/>
  <c r="H14" i="86"/>
  <c r="G14" i="86"/>
  <c r="F14" i="86"/>
  <c r="E14" i="86"/>
  <c r="D14" i="86"/>
  <c r="C14" i="86"/>
  <c r="P13" i="86"/>
  <c r="O13" i="86"/>
  <c r="N13" i="86"/>
  <c r="M13" i="86"/>
  <c r="D13" i="86"/>
  <c r="C13" i="86"/>
  <c r="P12" i="86"/>
  <c r="O12" i="86"/>
  <c r="N12" i="86"/>
  <c r="M12" i="86"/>
  <c r="D12" i="86"/>
  <c r="C12" i="86"/>
  <c r="P11" i="86"/>
  <c r="O11" i="86"/>
  <c r="N11" i="86"/>
  <c r="M11" i="86"/>
  <c r="D11" i="86"/>
  <c r="C11" i="86"/>
  <c r="P10" i="86"/>
  <c r="O10" i="86"/>
  <c r="N10" i="86"/>
  <c r="M10" i="86"/>
  <c r="D10" i="86"/>
  <c r="C10" i="86"/>
  <c r="P9" i="86"/>
  <c r="O9" i="86"/>
  <c r="N9" i="86"/>
  <c r="M9" i="86"/>
  <c r="C9" i="86"/>
  <c r="P8" i="86"/>
  <c r="O8" i="86"/>
  <c r="N8" i="86"/>
  <c r="M8" i="86"/>
  <c r="D8" i="86"/>
  <c r="C8" i="86"/>
  <c r="P7" i="86"/>
  <c r="O7" i="86"/>
  <c r="N7" i="86"/>
  <c r="M7" i="86"/>
  <c r="C7" i="86"/>
  <c r="P6" i="86"/>
  <c r="O6" i="86"/>
  <c r="N6" i="86"/>
  <c r="M6" i="86"/>
  <c r="D6" i="86"/>
  <c r="C6" i="86"/>
  <c r="P5" i="86"/>
  <c r="O5" i="86"/>
  <c r="N5" i="86"/>
  <c r="M5" i="86"/>
  <c r="L5" i="86"/>
  <c r="K5" i="86"/>
  <c r="J5" i="86"/>
  <c r="I5" i="86"/>
  <c r="H5" i="86"/>
  <c r="G5" i="86"/>
  <c r="F5" i="86"/>
  <c r="E5" i="86"/>
  <c r="D5" i="86"/>
  <c r="C5" i="86"/>
  <c r="P4" i="86"/>
  <c r="O4" i="86"/>
  <c r="N4" i="86"/>
  <c r="M4" i="86"/>
  <c r="L4" i="86"/>
  <c r="K4" i="86"/>
  <c r="J4" i="86"/>
  <c r="I4" i="86"/>
  <c r="H4" i="86"/>
  <c r="G4" i="86"/>
  <c r="F4" i="86"/>
  <c r="E4" i="86"/>
  <c r="D4" i="86"/>
  <c r="C4" i="86"/>
  <c r="P17" i="85"/>
  <c r="O17" i="85"/>
  <c r="N17" i="85"/>
  <c r="M17" i="85"/>
  <c r="L17" i="85"/>
  <c r="K17" i="85"/>
  <c r="J17" i="85"/>
  <c r="I17" i="85"/>
  <c r="H17" i="85"/>
  <c r="G17" i="85"/>
  <c r="F17" i="85"/>
  <c r="D17" i="85"/>
  <c r="C17" i="85"/>
  <c r="P16" i="85"/>
  <c r="O16" i="85"/>
  <c r="N16" i="85"/>
  <c r="M16" i="85"/>
  <c r="L16" i="85"/>
  <c r="K16" i="85"/>
  <c r="J16" i="85"/>
  <c r="I16" i="85"/>
  <c r="H16" i="85"/>
  <c r="G16" i="85"/>
  <c r="F16" i="85"/>
  <c r="D16" i="85"/>
  <c r="C16" i="85"/>
  <c r="P14" i="85"/>
  <c r="O14" i="85"/>
  <c r="N14" i="85"/>
  <c r="M14" i="85"/>
  <c r="D14" i="85"/>
  <c r="C14" i="85"/>
  <c r="P13" i="85"/>
  <c r="O13" i="85"/>
  <c r="N13" i="85"/>
  <c r="M13" i="85"/>
  <c r="L13" i="85"/>
  <c r="K13" i="85"/>
  <c r="J13" i="85"/>
  <c r="I13" i="85"/>
  <c r="H13" i="85"/>
  <c r="G13" i="85"/>
  <c r="F13" i="85"/>
  <c r="E13" i="85"/>
  <c r="D13" i="85"/>
  <c r="C13" i="85"/>
  <c r="P12" i="85"/>
  <c r="O12" i="85"/>
  <c r="N12" i="85"/>
  <c r="M12" i="85"/>
  <c r="D12" i="85"/>
  <c r="C12" i="85"/>
  <c r="P11" i="85"/>
  <c r="O11" i="85"/>
  <c r="N11" i="85"/>
  <c r="M11" i="85"/>
  <c r="C11" i="85"/>
  <c r="P10" i="85"/>
  <c r="O10" i="85"/>
  <c r="N10" i="85"/>
  <c r="M10" i="85"/>
  <c r="C10" i="85"/>
  <c r="P9" i="85"/>
  <c r="O9" i="85"/>
  <c r="N9" i="85"/>
  <c r="M9" i="85"/>
  <c r="L9" i="85"/>
  <c r="K9" i="85"/>
  <c r="J9" i="85"/>
  <c r="I9" i="85"/>
  <c r="H9" i="85"/>
  <c r="G9" i="85"/>
  <c r="F9" i="85"/>
  <c r="E9" i="85"/>
  <c r="D9" i="85"/>
  <c r="C9" i="85"/>
  <c r="P8" i="85"/>
  <c r="O8" i="85"/>
  <c r="N8" i="85"/>
  <c r="M8" i="85"/>
  <c r="D8" i="85"/>
  <c r="C8" i="85"/>
  <c r="P7" i="85"/>
  <c r="O7" i="85"/>
  <c r="N7" i="85"/>
  <c r="M7" i="85"/>
  <c r="D7" i="85"/>
  <c r="C7" i="85"/>
  <c r="P5" i="85"/>
  <c r="O5" i="85"/>
  <c r="N5" i="85"/>
  <c r="M5" i="85"/>
  <c r="D5" i="85"/>
  <c r="C5" i="85"/>
  <c r="P4" i="85"/>
  <c r="O4" i="85"/>
  <c r="N4" i="85"/>
  <c r="M4" i="85"/>
  <c r="L4" i="85"/>
  <c r="K4" i="85"/>
  <c r="J4" i="85"/>
  <c r="I4" i="85"/>
  <c r="H4" i="85"/>
  <c r="G4" i="85"/>
  <c r="F4" i="85"/>
  <c r="E4" i="85"/>
  <c r="D4" i="85"/>
  <c r="C4" i="85"/>
  <c r="R9" i="84"/>
  <c r="Q9" i="84"/>
  <c r="P9" i="84"/>
  <c r="O9" i="84"/>
  <c r="F9" i="84"/>
  <c r="E9" i="84"/>
  <c r="D9" i="84"/>
  <c r="R8" i="84"/>
  <c r="Q8" i="84"/>
  <c r="P8" i="84"/>
  <c r="O8" i="84"/>
  <c r="F8" i="84"/>
  <c r="E8" i="84"/>
  <c r="D8" i="84"/>
  <c r="R7" i="84"/>
  <c r="Q7" i="84"/>
  <c r="P7" i="84"/>
  <c r="O7" i="84"/>
  <c r="L7" i="84"/>
  <c r="K7" i="84"/>
  <c r="J7" i="84"/>
  <c r="I7" i="84"/>
  <c r="H7" i="84"/>
  <c r="G7" i="84"/>
  <c r="F7" i="84"/>
  <c r="E7" i="84"/>
  <c r="D7" i="84"/>
  <c r="R6" i="84"/>
  <c r="Q6" i="84"/>
  <c r="P6" i="84"/>
  <c r="O6" i="84"/>
  <c r="F6" i="84"/>
  <c r="E6" i="84"/>
  <c r="D6" i="84"/>
  <c r="R5" i="84"/>
  <c r="Q5" i="84"/>
  <c r="P5" i="84"/>
  <c r="O5" i="84"/>
  <c r="G5" i="84"/>
  <c r="F5" i="84"/>
  <c r="E5" i="84"/>
  <c r="D5" i="84"/>
  <c r="R4" i="84"/>
  <c r="Q4" i="84"/>
  <c r="P4" i="84"/>
  <c r="O4" i="84"/>
  <c r="N4" i="84"/>
  <c r="M4" i="84"/>
  <c r="L4" i="84"/>
  <c r="K4" i="84"/>
  <c r="J4" i="84"/>
  <c r="I4" i="84"/>
  <c r="H4" i="84"/>
  <c r="G4" i="84"/>
  <c r="F4" i="84"/>
  <c r="E4" i="84"/>
  <c r="D4" i="84"/>
  <c r="L16" i="83"/>
  <c r="K16" i="83"/>
  <c r="J16" i="83"/>
  <c r="I16" i="83"/>
  <c r="H16" i="83"/>
  <c r="G16" i="83"/>
  <c r="F16" i="83"/>
  <c r="D16" i="83"/>
  <c r="L15" i="83"/>
  <c r="K15" i="83"/>
  <c r="J15" i="83"/>
  <c r="I15" i="83"/>
  <c r="H15" i="83"/>
  <c r="G15" i="83"/>
  <c r="F15" i="83"/>
  <c r="D15" i="83"/>
  <c r="D13" i="83"/>
  <c r="D12" i="83"/>
  <c r="D9" i="83"/>
  <c r="D6" i="83"/>
  <c r="L4" i="83"/>
  <c r="K4" i="83"/>
  <c r="J4" i="83"/>
  <c r="I4" i="83"/>
  <c r="H4" i="83"/>
  <c r="G4" i="83"/>
  <c r="F4" i="83"/>
  <c r="E4" i="83"/>
  <c r="D4" i="83"/>
  <c r="D24" i="82"/>
  <c r="D21" i="82"/>
  <c r="J20" i="82"/>
  <c r="I20" i="82"/>
  <c r="H20" i="82"/>
  <c r="G20" i="82"/>
  <c r="F20" i="82"/>
  <c r="E20" i="82"/>
  <c r="D20" i="82"/>
  <c r="D19" i="82"/>
  <c r="J9" i="82"/>
  <c r="I9" i="82"/>
  <c r="H9" i="82"/>
  <c r="G9" i="82"/>
  <c r="F9" i="82"/>
  <c r="E9" i="82"/>
  <c r="D9" i="82"/>
  <c r="D8" i="82"/>
  <c r="J4" i="82"/>
  <c r="I4" i="82"/>
  <c r="H4" i="82"/>
  <c r="G4" i="82"/>
  <c r="F4" i="82"/>
  <c r="E4" i="82"/>
  <c r="D4" i="82"/>
  <c r="P12" i="81"/>
  <c r="O12" i="81"/>
  <c r="N12" i="81"/>
  <c r="M12" i="81"/>
  <c r="J12" i="81"/>
  <c r="I12" i="81"/>
  <c r="H12" i="81"/>
  <c r="G12" i="81"/>
  <c r="F12" i="81"/>
  <c r="E12" i="81"/>
  <c r="D12" i="81"/>
  <c r="C12" i="81"/>
  <c r="P11" i="81"/>
  <c r="O11" i="81"/>
  <c r="N11" i="81"/>
  <c r="M11" i="81"/>
  <c r="J11" i="81"/>
  <c r="I11" i="81"/>
  <c r="H11" i="81"/>
  <c r="G11" i="81"/>
  <c r="F11" i="81"/>
  <c r="E11" i="81"/>
  <c r="D11" i="81"/>
  <c r="C11" i="81"/>
  <c r="P10" i="81"/>
  <c r="O10" i="81"/>
  <c r="N10" i="81"/>
  <c r="M10" i="81"/>
  <c r="L10" i="81"/>
  <c r="D10" i="81"/>
  <c r="C10" i="81"/>
  <c r="P9" i="81"/>
  <c r="O9" i="81"/>
  <c r="N9" i="81"/>
  <c r="M9" i="81"/>
  <c r="K9" i="81"/>
  <c r="F9" i="81"/>
  <c r="E9" i="81"/>
  <c r="D9" i="81"/>
  <c r="C9" i="81"/>
  <c r="P8" i="81"/>
  <c r="O8" i="81"/>
  <c r="N8" i="81"/>
  <c r="M8" i="81"/>
  <c r="K8" i="81"/>
  <c r="E8" i="81"/>
  <c r="D8" i="81"/>
  <c r="C8" i="81"/>
  <c r="P7" i="81"/>
  <c r="O7" i="81"/>
  <c r="N7" i="81"/>
  <c r="M7" i="81"/>
  <c r="C7" i="81"/>
  <c r="P6" i="81"/>
  <c r="O6" i="81"/>
  <c r="N6" i="81"/>
  <c r="M6" i="81"/>
  <c r="C6" i="81"/>
  <c r="P5" i="81"/>
  <c r="O5" i="81"/>
  <c r="N5" i="81"/>
  <c r="M5" i="81"/>
  <c r="L5" i="81"/>
  <c r="E5" i="81"/>
  <c r="D5" i="81"/>
  <c r="C5" i="81"/>
  <c r="P4" i="81"/>
  <c r="O4" i="81"/>
  <c r="N4" i="81"/>
  <c r="M4" i="81"/>
  <c r="L4" i="81"/>
  <c r="K4" i="81"/>
  <c r="J4" i="81"/>
  <c r="I4" i="81"/>
  <c r="H4" i="81"/>
  <c r="G4" i="81"/>
  <c r="F4" i="81"/>
  <c r="E4" i="81"/>
  <c r="D4" i="81"/>
  <c r="C4" i="81"/>
  <c r="L17" i="80"/>
  <c r="K17" i="80"/>
  <c r="J17" i="80"/>
  <c r="I17" i="80"/>
  <c r="H17" i="80"/>
  <c r="G17" i="80"/>
  <c r="F17" i="80"/>
  <c r="D17" i="80"/>
  <c r="C17" i="80"/>
  <c r="L16" i="80"/>
  <c r="K16" i="80"/>
  <c r="J16" i="80"/>
  <c r="I16" i="80"/>
  <c r="H16" i="80"/>
  <c r="G16" i="80"/>
  <c r="F16" i="80"/>
  <c r="D16" i="80"/>
  <c r="C16" i="80"/>
  <c r="D14" i="80"/>
  <c r="C14" i="80"/>
  <c r="L13" i="80"/>
  <c r="K13" i="80"/>
  <c r="J13" i="80"/>
  <c r="I13" i="80"/>
  <c r="H13" i="80"/>
  <c r="G13" i="80"/>
  <c r="F13" i="80"/>
  <c r="E13" i="80"/>
  <c r="D13" i="80"/>
  <c r="C13" i="80"/>
  <c r="D12" i="80"/>
  <c r="C12" i="80"/>
  <c r="J11" i="80"/>
  <c r="I11" i="80"/>
  <c r="H11" i="80"/>
  <c r="G11" i="80"/>
  <c r="F11" i="80"/>
  <c r="E11" i="80"/>
  <c r="D11" i="80"/>
  <c r="C11" i="80"/>
  <c r="L10" i="80"/>
  <c r="K10" i="80"/>
  <c r="J10" i="80"/>
  <c r="I10" i="80"/>
  <c r="H10" i="80"/>
  <c r="G10" i="80"/>
  <c r="F10" i="80"/>
  <c r="E10" i="80"/>
  <c r="D10" i="80"/>
  <c r="C10" i="80"/>
  <c r="D9" i="80"/>
  <c r="C9" i="80"/>
  <c r="K8" i="80"/>
  <c r="J8" i="80"/>
  <c r="I8" i="80"/>
  <c r="H8" i="80"/>
  <c r="G8" i="80"/>
  <c r="F8" i="80"/>
  <c r="E8" i="80"/>
  <c r="D8" i="80"/>
  <c r="C8" i="80"/>
  <c r="K7" i="80"/>
  <c r="J7" i="80"/>
  <c r="I7" i="80"/>
  <c r="H7" i="80"/>
  <c r="G7" i="80"/>
  <c r="F7" i="80"/>
  <c r="E7" i="80"/>
  <c r="D7" i="80"/>
  <c r="C7" i="80"/>
  <c r="L6" i="80"/>
  <c r="K6" i="80"/>
  <c r="J6" i="80"/>
  <c r="I6" i="80"/>
  <c r="H6" i="80"/>
  <c r="G6" i="80"/>
  <c r="F6" i="80"/>
  <c r="E6" i="80"/>
  <c r="D6" i="80"/>
  <c r="C6" i="80"/>
  <c r="D5" i="80"/>
  <c r="C5" i="80"/>
  <c r="L4" i="80"/>
  <c r="K4" i="80"/>
  <c r="J4" i="80"/>
  <c r="I4" i="80"/>
  <c r="H4" i="80"/>
  <c r="G4" i="80"/>
  <c r="F4" i="80"/>
  <c r="E4" i="80"/>
  <c r="D4" i="80"/>
  <c r="C4" i="80"/>
  <c r="C24" i="79"/>
  <c r="K23" i="79"/>
  <c r="J23" i="79"/>
  <c r="I23" i="79"/>
  <c r="H23" i="79"/>
  <c r="G23" i="79"/>
  <c r="F23" i="79"/>
  <c r="E23" i="79"/>
  <c r="D23" i="79"/>
  <c r="C23" i="79"/>
  <c r="C22" i="79"/>
  <c r="J21" i="79"/>
  <c r="D21" i="79"/>
  <c r="C21" i="79"/>
  <c r="J20" i="79"/>
  <c r="D20" i="79"/>
  <c r="C20" i="79"/>
  <c r="J19" i="79"/>
  <c r="D19" i="79"/>
  <c r="C19" i="79"/>
  <c r="J18" i="79"/>
  <c r="E18" i="79"/>
  <c r="D18" i="79"/>
  <c r="C18" i="79"/>
  <c r="J17" i="79"/>
  <c r="D17" i="79"/>
  <c r="C17" i="79"/>
  <c r="J16" i="79"/>
  <c r="D16" i="79"/>
  <c r="C16" i="79"/>
  <c r="J15" i="79"/>
  <c r="D15" i="79"/>
  <c r="J14" i="79"/>
  <c r="D14" i="79"/>
  <c r="J13" i="79"/>
  <c r="D13" i="79"/>
  <c r="K12" i="79"/>
  <c r="J12" i="79"/>
  <c r="I12" i="79"/>
  <c r="H12" i="79"/>
  <c r="G12" i="79"/>
  <c r="F12" i="79"/>
  <c r="E12" i="79"/>
  <c r="D12" i="79"/>
  <c r="C12" i="79"/>
  <c r="C11" i="79"/>
  <c r="J10" i="79"/>
  <c r="D10" i="79"/>
  <c r="C10" i="79"/>
  <c r="J9" i="79"/>
  <c r="D9" i="79"/>
  <c r="C9" i="79"/>
  <c r="J8" i="79"/>
  <c r="E8" i="79"/>
  <c r="D8" i="79"/>
  <c r="C8" i="79"/>
  <c r="K7" i="79"/>
  <c r="J7" i="79"/>
  <c r="I7" i="79"/>
  <c r="H7" i="79"/>
  <c r="G7" i="79"/>
  <c r="F7" i="79"/>
  <c r="E7" i="79"/>
  <c r="D7" i="79"/>
  <c r="C7" i="79"/>
  <c r="K6" i="79"/>
  <c r="J6" i="79"/>
  <c r="I6" i="79"/>
  <c r="H6" i="79"/>
  <c r="G6" i="79"/>
  <c r="F6" i="79"/>
  <c r="E6" i="79"/>
  <c r="D6" i="79"/>
  <c r="C6" i="79"/>
  <c r="K5" i="79"/>
  <c r="J5" i="79"/>
  <c r="I5" i="79"/>
  <c r="H5" i="79"/>
  <c r="G5" i="79"/>
  <c r="F5" i="79"/>
  <c r="E5" i="79"/>
  <c r="D5" i="79"/>
  <c r="C5" i="79"/>
  <c r="K4" i="79"/>
  <c r="J4" i="79"/>
  <c r="I4" i="79"/>
  <c r="H4" i="79"/>
  <c r="G4" i="79"/>
  <c r="F4" i="79"/>
  <c r="E4" i="79"/>
  <c r="D4" i="79"/>
  <c r="C4" i="79"/>
  <c r="E18" i="77"/>
  <c r="E124" i="77"/>
  <c r="E123" i="77"/>
  <c r="D11" i="87" s="1"/>
  <c r="K122" i="77"/>
  <c r="J122" i="77"/>
  <c r="I10" i="87" s="1"/>
  <c r="I122" i="77"/>
  <c r="H122" i="77"/>
  <c r="G122" i="77"/>
  <c r="F10" i="87" s="1"/>
  <c r="F122" i="77"/>
  <c r="E122" i="77"/>
  <c r="D10" i="87" s="1"/>
  <c r="E121" i="77"/>
  <c r="E117" i="77"/>
  <c r="K111" i="77"/>
  <c r="J11" i="83" s="1"/>
  <c r="J111" i="77"/>
  <c r="I11" i="83" s="1"/>
  <c r="I111" i="77"/>
  <c r="H11" i="83" s="1"/>
  <c r="H111" i="77"/>
  <c r="G111" i="77"/>
  <c r="F111" i="77"/>
  <c r="E11" i="83" s="1"/>
  <c r="E111" i="77"/>
  <c r="E110" i="77"/>
  <c r="L94" i="77"/>
  <c r="E105" i="77"/>
  <c r="D5" i="83" s="1"/>
  <c r="D101" i="77"/>
  <c r="K96" i="77"/>
  <c r="J96" i="77"/>
  <c r="I96" i="77"/>
  <c r="H7" i="86" s="1"/>
  <c r="H96" i="77"/>
  <c r="G96" i="77"/>
  <c r="F96" i="77"/>
  <c r="E96" i="77"/>
  <c r="G94" i="77"/>
  <c r="E23" i="82" s="1"/>
  <c r="F94" i="77"/>
  <c r="E94" i="77"/>
  <c r="E119" i="77" s="1"/>
  <c r="L93" i="77"/>
  <c r="L107" i="77" s="1"/>
  <c r="K7" i="83" s="1"/>
  <c r="F93" i="77"/>
  <c r="E93" i="77"/>
  <c r="E118" i="77" s="1"/>
  <c r="L89" i="77"/>
  <c r="K89" i="77"/>
  <c r="J89" i="77"/>
  <c r="I89" i="77"/>
  <c r="H89" i="77"/>
  <c r="G89" i="77"/>
  <c r="F89" i="77"/>
  <c r="E89" i="77"/>
  <c r="L88" i="77"/>
  <c r="F88" i="77"/>
  <c r="E88" i="77"/>
  <c r="D18" i="82" s="1"/>
  <c r="L87" i="77"/>
  <c r="F87" i="77"/>
  <c r="E87" i="77"/>
  <c r="L86" i="77"/>
  <c r="F86" i="77"/>
  <c r="E86" i="77"/>
  <c r="L85" i="77"/>
  <c r="H21" i="77"/>
  <c r="F18" i="79" s="1"/>
  <c r="G85" i="77"/>
  <c r="F85" i="77"/>
  <c r="E85" i="77"/>
  <c r="D15" i="82" s="1"/>
  <c r="L84" i="77"/>
  <c r="F84" i="77"/>
  <c r="E84" i="77"/>
  <c r="L83" i="77"/>
  <c r="F83" i="77"/>
  <c r="E83" i="77"/>
  <c r="L82" i="77"/>
  <c r="F82" i="77"/>
  <c r="L81" i="77"/>
  <c r="F81" i="77"/>
  <c r="L80" i="77"/>
  <c r="F80" i="77"/>
  <c r="L77" i="77"/>
  <c r="K77" i="77"/>
  <c r="J77" i="77"/>
  <c r="I77" i="77"/>
  <c r="H77" i="77"/>
  <c r="G77" i="77"/>
  <c r="F77" i="77"/>
  <c r="E77" i="77"/>
  <c r="L76" i="77"/>
  <c r="F76" i="77"/>
  <c r="E76" i="77"/>
  <c r="L75" i="77"/>
  <c r="F75" i="77"/>
  <c r="E75" i="77"/>
  <c r="D6" i="82" s="1"/>
  <c r="L74" i="77"/>
  <c r="G74" i="77"/>
  <c r="F74" i="77"/>
  <c r="E74" i="77"/>
  <c r="D5" i="82" s="1"/>
  <c r="K68" i="77"/>
  <c r="K94" i="77" s="1"/>
  <c r="K108" i="77" s="1"/>
  <c r="J68" i="77"/>
  <c r="I68" i="77"/>
  <c r="H68" i="77"/>
  <c r="G9" i="81" s="1"/>
  <c r="K67" i="77"/>
  <c r="J67" i="77"/>
  <c r="I67" i="77"/>
  <c r="I93" i="77" s="1"/>
  <c r="H67" i="77"/>
  <c r="H93" i="77" s="1"/>
  <c r="F22" i="82" s="1"/>
  <c r="G67" i="77"/>
  <c r="G93" i="77" s="1"/>
  <c r="G118" i="77" s="1"/>
  <c r="L66" i="77"/>
  <c r="K7" i="81" s="1"/>
  <c r="K66" i="77"/>
  <c r="J7" i="81" s="1"/>
  <c r="J66" i="77"/>
  <c r="I66" i="77"/>
  <c r="H7" i="81" s="1"/>
  <c r="H66" i="77"/>
  <c r="G7" i="81" s="1"/>
  <c r="G66" i="77"/>
  <c r="F66" i="77"/>
  <c r="E66" i="77"/>
  <c r="L65" i="77"/>
  <c r="K6" i="81" s="1"/>
  <c r="K65" i="77"/>
  <c r="J65" i="77"/>
  <c r="I6" i="81" s="1"/>
  <c r="I65" i="77"/>
  <c r="H6" i="81" s="1"/>
  <c r="H65" i="77"/>
  <c r="G65" i="77"/>
  <c r="F6" i="81" s="1"/>
  <c r="F65" i="77"/>
  <c r="E65" i="77"/>
  <c r="D6" i="81" s="1"/>
  <c r="M57" i="77"/>
  <c r="E56" i="77"/>
  <c r="E98" i="77" s="1"/>
  <c r="K55" i="77"/>
  <c r="J10" i="85" s="1"/>
  <c r="J55" i="77"/>
  <c r="I55" i="77"/>
  <c r="H10" i="85" s="1"/>
  <c r="H55" i="77"/>
  <c r="G55" i="77"/>
  <c r="F55" i="77"/>
  <c r="E10" i="85" s="1"/>
  <c r="E55" i="77"/>
  <c r="D10" i="85" s="1"/>
  <c r="M52" i="77"/>
  <c r="K33" i="77"/>
  <c r="H33" i="77"/>
  <c r="K37" i="77"/>
  <c r="J37" i="77"/>
  <c r="I12" i="80" s="1"/>
  <c r="I37" i="77"/>
  <c r="H12" i="80" s="1"/>
  <c r="H37" i="77"/>
  <c r="G37" i="77"/>
  <c r="F12" i="80" s="1"/>
  <c r="F37" i="77"/>
  <c r="M36" i="77"/>
  <c r="L33" i="77"/>
  <c r="K9" i="80" s="1"/>
  <c r="J33" i="77"/>
  <c r="J110" i="77" s="1"/>
  <c r="I33" i="77"/>
  <c r="I123" i="77" s="1"/>
  <c r="G33" i="77"/>
  <c r="F9" i="80" s="1"/>
  <c r="F33" i="77"/>
  <c r="M32" i="77"/>
  <c r="M31" i="77"/>
  <c r="L8" i="80" s="1"/>
  <c r="M30" i="77"/>
  <c r="L7" i="80" s="1"/>
  <c r="L26" i="77"/>
  <c r="F26" i="77"/>
  <c r="D22" i="79" s="1"/>
  <c r="M25" i="77"/>
  <c r="E17" i="77"/>
  <c r="C14" i="79" s="1"/>
  <c r="G16" i="77"/>
  <c r="E13" i="79" s="1"/>
  <c r="E16" i="77"/>
  <c r="E80" i="77" s="1"/>
  <c r="D10" i="82" s="1"/>
  <c r="L14" i="77"/>
  <c r="F14" i="77"/>
  <c r="M13" i="77"/>
  <c r="G12" i="77"/>
  <c r="G18" i="77" s="1"/>
  <c r="G11" i="77"/>
  <c r="H10" i="77"/>
  <c r="H16" i="77" s="1"/>
  <c r="K4" i="77"/>
  <c r="G4" i="77"/>
  <c r="K3" i="77"/>
  <c r="G3" i="77"/>
  <c r="D9" i="76"/>
  <c r="G7" i="76"/>
  <c r="F7" i="76"/>
  <c r="E7" i="76"/>
  <c r="D7" i="76"/>
  <c r="E107" i="77"/>
  <c r="D7" i="83" s="1"/>
  <c r="E108" i="77"/>
  <c r="F108" i="77"/>
  <c r="E8" i="83" s="1"/>
  <c r="H9" i="80"/>
  <c r="E7" i="86"/>
  <c r="G119" i="77"/>
  <c r="F7" i="87" s="1"/>
  <c r="G108" i="77"/>
  <c r="D7" i="81"/>
  <c r="H118" i="77"/>
  <c r="J10" i="87"/>
  <c r="D11" i="85"/>
  <c r="J8" i="81"/>
  <c r="D11" i="83"/>
  <c r="E10" i="87"/>
  <c r="D7" i="82"/>
  <c r="G6" i="81"/>
  <c r="F7" i="81"/>
  <c r="G11" i="83"/>
  <c r="H123" i="77"/>
  <c r="H8" i="81"/>
  <c r="K93" i="77"/>
  <c r="K118" i="77" s="1"/>
  <c r="D106" i="77"/>
  <c r="J112" i="77" s="1"/>
  <c r="D22" i="82"/>
  <c r="D9" i="87"/>
  <c r="D23" i="82"/>
  <c r="D11" i="73"/>
  <c r="F46" i="71"/>
  <c r="F45" i="71"/>
  <c r="H45" i="71" s="1"/>
  <c r="L22" i="71"/>
  <c r="J22" i="71"/>
  <c r="H22" i="71"/>
  <c r="F22" i="71"/>
  <c r="D22" i="71"/>
  <c r="L21" i="71"/>
  <c r="J21" i="71"/>
  <c r="H21" i="71"/>
  <c r="F21" i="71"/>
  <c r="D21" i="71"/>
  <c r="E24" i="45"/>
  <c r="G25" i="45" s="1"/>
  <c r="K18" i="45"/>
  <c r="G18" i="45"/>
  <c r="F18" i="45"/>
  <c r="E18" i="45"/>
  <c r="H17" i="45"/>
  <c r="H18" i="45" s="1"/>
  <c r="H11" i="45"/>
  <c r="G11" i="45"/>
  <c r="F11" i="45"/>
  <c r="E11" i="45"/>
  <c r="F6" i="45"/>
  <c r="G6" i="45" s="1"/>
  <c r="H6" i="45" s="1"/>
  <c r="I6" i="45" s="1"/>
  <c r="J6" i="45" s="1"/>
  <c r="K6" i="45" s="1"/>
  <c r="E8" i="44"/>
  <c r="E9" i="44" s="1"/>
  <c r="I14" i="43"/>
  <c r="O14" i="43"/>
  <c r="N14" i="43"/>
  <c r="M14" i="43"/>
  <c r="L14" i="43"/>
  <c r="K14" i="43"/>
  <c r="J14" i="43"/>
  <c r="H14" i="43"/>
  <c r="G14" i="43"/>
  <c r="F14" i="43"/>
  <c r="E14" i="43"/>
  <c r="D14" i="43"/>
  <c r="J10" i="43"/>
  <c r="J13" i="43" s="1"/>
  <c r="I13" i="43"/>
  <c r="H13" i="43"/>
  <c r="G13" i="43"/>
  <c r="F13" i="43"/>
  <c r="E13" i="43"/>
  <c r="D13" i="43"/>
  <c r="K9" i="42"/>
  <c r="L8" i="42"/>
  <c r="H9" i="42"/>
  <c r="I9" i="42"/>
  <c r="J9" i="42"/>
  <c r="G9" i="42"/>
  <c r="D13" i="38"/>
  <c r="F4" i="39" s="1"/>
  <c r="H4" i="39" s="1"/>
  <c r="I9" i="31"/>
  <c r="I8" i="31"/>
  <c r="I7" i="31"/>
  <c r="I6" i="31"/>
  <c r="I5" i="31"/>
  <c r="I4" i="31"/>
  <c r="F8" i="30"/>
  <c r="F9" i="30" s="1"/>
  <c r="E8" i="30"/>
  <c r="E9" i="30" s="1"/>
  <c r="D8" i="30"/>
  <c r="D9" i="30" s="1"/>
  <c r="D12" i="11"/>
  <c r="D37" i="11" s="1"/>
  <c r="D17" i="11"/>
  <c r="D15" i="11"/>
  <c r="D16" i="11"/>
  <c r="E7" i="120" l="1"/>
  <c r="E6" i="120"/>
  <c r="M8" i="165"/>
  <c r="L118" i="77"/>
  <c r="K6" i="87" s="1"/>
  <c r="G14" i="77"/>
  <c r="I16" i="150"/>
  <c r="E23" i="169"/>
  <c r="F18" i="169" s="1"/>
  <c r="T14" i="180"/>
  <c r="U10" i="180"/>
  <c r="J15" i="43"/>
  <c r="H112" i="77"/>
  <c r="G12" i="83" s="1"/>
  <c r="H107" i="77"/>
  <c r="G7" i="83" s="1"/>
  <c r="H15" i="121"/>
  <c r="K47" i="147"/>
  <c r="H46" i="149"/>
  <c r="E8" i="11"/>
  <c r="I45" i="77"/>
  <c r="M8" i="164"/>
  <c r="H15" i="43"/>
  <c r="F69" i="77"/>
  <c r="E10" i="81" s="1"/>
  <c r="D25" i="11"/>
  <c r="D31" i="11"/>
  <c r="D23" i="11"/>
  <c r="E11" i="11"/>
  <c r="F112" i="77"/>
  <c r="E12" i="83" s="1"/>
  <c r="I10" i="83"/>
  <c r="H11" i="87"/>
  <c r="H23" i="164"/>
  <c r="E81" i="77"/>
  <c r="M14" i="147"/>
  <c r="M18" i="147" s="1"/>
  <c r="M32" i="147" s="1"/>
  <c r="K10" i="43"/>
  <c r="K13" i="43" s="1"/>
  <c r="K15" i="43" s="1"/>
  <c r="E7" i="81"/>
  <c r="J9" i="81"/>
  <c r="C13" i="79"/>
  <c r="D12" i="87"/>
  <c r="I110" i="77"/>
  <c r="H10" i="83" s="1"/>
  <c r="K14" i="147"/>
  <c r="D29" i="165"/>
  <c r="D30" i="165"/>
  <c r="D50" i="165"/>
  <c r="D9" i="86"/>
  <c r="G110" i="77"/>
  <c r="G45" i="77"/>
  <c r="E15" i="121"/>
  <c r="I15" i="43"/>
  <c r="G6" i="87"/>
  <c r="D17" i="82"/>
  <c r="J9" i="80"/>
  <c r="N8" i="121"/>
  <c r="L131" i="147"/>
  <c r="H9" i="156" s="1"/>
  <c r="E5" i="82"/>
  <c r="M15" i="121"/>
  <c r="G8" i="164"/>
  <c r="D43" i="11"/>
  <c r="F15" i="43"/>
  <c r="G123" i="77"/>
  <c r="G80" i="77"/>
  <c r="I10" i="77"/>
  <c r="J10" i="77" s="1"/>
  <c r="F119" i="77"/>
  <c r="F20" i="45"/>
  <c r="F27" i="45" s="1"/>
  <c r="D18" i="11"/>
  <c r="G20" i="45"/>
  <c r="G27" i="45" s="1"/>
  <c r="G8" i="81"/>
  <c r="N14" i="121"/>
  <c r="L9" i="121"/>
  <c r="J99" i="147"/>
  <c r="K8" i="164"/>
  <c r="E15" i="43"/>
  <c r="H20" i="45"/>
  <c r="F8" i="81"/>
  <c r="J12" i="80"/>
  <c r="K16" i="164"/>
  <c r="K15" i="164"/>
  <c r="L9" i="42"/>
  <c r="D18" i="42" s="1"/>
  <c r="J93" i="77"/>
  <c r="I8" i="81"/>
  <c r="G19" i="77"/>
  <c r="G24" i="77"/>
  <c r="G23" i="77"/>
  <c r="G22" i="77"/>
  <c r="G86" i="77" s="1"/>
  <c r="F8" i="83"/>
  <c r="G10" i="87"/>
  <c r="F30" i="165"/>
  <c r="F31" i="165"/>
  <c r="G45" i="165"/>
  <c r="G16" i="165"/>
  <c r="I22" i="82"/>
  <c r="K107" i="77"/>
  <c r="E9" i="79"/>
  <c r="G17" i="77"/>
  <c r="C15" i="79"/>
  <c r="D16" i="82"/>
  <c r="D7" i="86"/>
  <c r="I10" i="85"/>
  <c r="I94" i="77"/>
  <c r="G23" i="82" s="1"/>
  <c r="H9" i="81"/>
  <c r="D15" i="43"/>
  <c r="J6" i="81"/>
  <c r="E15" i="79"/>
  <c r="G82" i="77"/>
  <c r="E12" i="82" s="1"/>
  <c r="E22" i="82"/>
  <c r="G107" i="77"/>
  <c r="J15" i="121"/>
  <c r="I15" i="121"/>
  <c r="E9" i="80"/>
  <c r="K45" i="77"/>
  <c r="K51" i="77" s="1"/>
  <c r="K123" i="77"/>
  <c r="J11" i="87" s="1"/>
  <c r="K110" i="77"/>
  <c r="E11" i="79"/>
  <c r="J45" i="72"/>
  <c r="L45" i="72" s="1"/>
  <c r="G20" i="77"/>
  <c r="I51" i="77"/>
  <c r="I121" i="77"/>
  <c r="D11" i="79"/>
  <c r="F28" i="77"/>
  <c r="F39" i="77" s="1"/>
  <c r="G64" i="77"/>
  <c r="F6" i="87"/>
  <c r="E12" i="80"/>
  <c r="E6" i="81"/>
  <c r="H80" i="77"/>
  <c r="F13" i="79"/>
  <c r="G75" i="77"/>
  <c r="E82" i="77"/>
  <c r="D13" i="82"/>
  <c r="E15" i="82"/>
  <c r="M89" i="77"/>
  <c r="I7" i="86"/>
  <c r="F11" i="83"/>
  <c r="E10" i="79"/>
  <c r="M38" i="147"/>
  <c r="G76" i="77"/>
  <c r="E7" i="82" s="1"/>
  <c r="H12" i="167"/>
  <c r="F13" i="167"/>
  <c r="F14" i="167" s="1"/>
  <c r="G10" i="119"/>
  <c r="H10" i="119"/>
  <c r="K7" i="149"/>
  <c r="L9" i="147"/>
  <c r="K8" i="149" s="1"/>
  <c r="G21" i="147"/>
  <c r="G24" i="147" s="1"/>
  <c r="F13" i="149"/>
  <c r="D24" i="11"/>
  <c r="D26" i="11"/>
  <c r="G15" i="43"/>
  <c r="E20" i="45"/>
  <c r="E27" i="45" s="1"/>
  <c r="I23" i="82"/>
  <c r="L110" i="77"/>
  <c r="F118" i="77"/>
  <c r="L17" i="164"/>
  <c r="M13" i="164" s="1"/>
  <c r="D15" i="167"/>
  <c r="D16" i="167" s="1"/>
  <c r="D15" i="166"/>
  <c r="D16" i="166" s="1"/>
  <c r="D17" i="166" s="1"/>
  <c r="L30" i="165"/>
  <c r="M15" i="165"/>
  <c r="G10" i="85"/>
  <c r="N9" i="147"/>
  <c r="J11" i="79"/>
  <c r="H9" i="121"/>
  <c r="G9" i="121"/>
  <c r="D38" i="11"/>
  <c r="J7" i="86"/>
  <c r="F8" i="79"/>
  <c r="H11" i="77"/>
  <c r="H17" i="77" s="1"/>
  <c r="H12" i="77"/>
  <c r="H74" i="77"/>
  <c r="F5" i="82" s="1"/>
  <c r="J123" i="77"/>
  <c r="J45" i="77"/>
  <c r="J121" i="77" s="1"/>
  <c r="I9" i="80"/>
  <c r="M65" i="77"/>
  <c r="L6" i="81" s="1"/>
  <c r="M67" i="77"/>
  <c r="M30" i="147"/>
  <c r="N16" i="147"/>
  <c r="N17" i="147"/>
  <c r="K46" i="147"/>
  <c r="H45" i="149"/>
  <c r="D17" i="164"/>
  <c r="E13" i="164" s="1"/>
  <c r="D20" i="164"/>
  <c r="D23" i="164" s="1"/>
  <c r="M66" i="77"/>
  <c r="L7" i="81" s="1"/>
  <c r="E9" i="120"/>
  <c r="L15" i="121"/>
  <c r="G16" i="164"/>
  <c r="F50" i="164"/>
  <c r="K8" i="165"/>
  <c r="D11" i="166"/>
  <c r="G11" i="166" s="1"/>
  <c r="D11" i="167"/>
  <c r="K11" i="167" s="1"/>
  <c r="F15" i="121"/>
  <c r="E5" i="120"/>
  <c r="L99" i="147"/>
  <c r="G15" i="164"/>
  <c r="F20" i="165"/>
  <c r="F23" i="165" s="1"/>
  <c r="G23" i="165" s="1"/>
  <c r="H20" i="165"/>
  <c r="H23" i="165" s="1"/>
  <c r="H17" i="165"/>
  <c r="H131" i="147"/>
  <c r="H142" i="147" s="1"/>
  <c r="G13" i="164"/>
  <c r="F20" i="164"/>
  <c r="F23" i="164" s="1"/>
  <c r="G23" i="164" s="1"/>
  <c r="I8" i="165"/>
  <c r="L20" i="165"/>
  <c r="L23" i="165" s="1"/>
  <c r="M23" i="165" s="1"/>
  <c r="I9" i="121"/>
  <c r="O68" i="147"/>
  <c r="N68" i="147"/>
  <c r="J9" i="121"/>
  <c r="F46" i="165"/>
  <c r="G46" i="165" s="1"/>
  <c r="J20" i="165"/>
  <c r="J23" i="165" s="1"/>
  <c r="K23" i="165" s="1"/>
  <c r="H29" i="168"/>
  <c r="J11" i="45"/>
  <c r="J17" i="45"/>
  <c r="J18" i="45" s="1"/>
  <c r="H27" i="45"/>
  <c r="E18" i="11"/>
  <c r="D20" i="11"/>
  <c r="E9" i="11"/>
  <c r="D36" i="11"/>
  <c r="I11" i="45"/>
  <c r="E10" i="11"/>
  <c r="I17" i="45"/>
  <c r="I18" i="45" s="1"/>
  <c r="J45" i="71"/>
  <c r="H46" i="71"/>
  <c r="K10" i="83"/>
  <c r="I12" i="83"/>
  <c r="J6" i="87"/>
  <c r="J22" i="79"/>
  <c r="L28" i="77"/>
  <c r="G12" i="80"/>
  <c r="L78" i="77"/>
  <c r="F78" i="77"/>
  <c r="M77" i="77"/>
  <c r="L90" i="77"/>
  <c r="D14" i="82"/>
  <c r="D5" i="87"/>
  <c r="J8" i="83"/>
  <c r="J94" i="77"/>
  <c r="M68" i="77"/>
  <c r="I9" i="81"/>
  <c r="L119" i="77"/>
  <c r="L108" i="77"/>
  <c r="K112" i="77"/>
  <c r="H10" i="87"/>
  <c r="E6" i="87"/>
  <c r="F7" i="86"/>
  <c r="D10" i="83"/>
  <c r="E9" i="121"/>
  <c r="F9" i="121"/>
  <c r="I118" i="77"/>
  <c r="M93" i="77"/>
  <c r="I107" i="77"/>
  <c r="G22" i="82"/>
  <c r="K119" i="77"/>
  <c r="L123" i="77"/>
  <c r="L45" i="77"/>
  <c r="D7" i="87"/>
  <c r="I112" i="77"/>
  <c r="G112" i="77"/>
  <c r="G83" i="77"/>
  <c r="F90" i="77"/>
  <c r="D6" i="87"/>
  <c r="H20" i="149"/>
  <c r="I24" i="147"/>
  <c r="G11" i="87"/>
  <c r="D8" i="83"/>
  <c r="M33" i="77"/>
  <c r="F45" i="77"/>
  <c r="F123" i="77"/>
  <c r="F110" i="77"/>
  <c r="F10" i="85"/>
  <c r="I7" i="81"/>
  <c r="G7" i="86"/>
  <c r="D8" i="76"/>
  <c r="H110" i="77"/>
  <c r="G9" i="80"/>
  <c r="H45" i="77"/>
  <c r="J107" i="77"/>
  <c r="J118" i="77"/>
  <c r="H22" i="82"/>
  <c r="E10" i="119"/>
  <c r="F10" i="119"/>
  <c r="H6" i="84"/>
  <c r="I21" i="77"/>
  <c r="H85" i="77"/>
  <c r="F107" i="77"/>
  <c r="H94" i="77"/>
  <c r="G15" i="121"/>
  <c r="K9" i="121"/>
  <c r="M9" i="121"/>
  <c r="M21" i="147"/>
  <c r="M24" i="147" s="1"/>
  <c r="M39" i="147"/>
  <c r="N14" i="147"/>
  <c r="H9" i="147"/>
  <c r="G8" i="149" s="1"/>
  <c r="J9" i="147"/>
  <c r="I8" i="149" s="1"/>
  <c r="M29" i="147"/>
  <c r="N15" i="147"/>
  <c r="M52" i="147"/>
  <c r="M31" i="147"/>
  <c r="M45" i="147"/>
  <c r="E52" i="147"/>
  <c r="D51" i="149" s="1"/>
  <c r="F47" i="147"/>
  <c r="E46" i="149" s="1"/>
  <c r="F46" i="147"/>
  <c r="E45" i="149" s="1"/>
  <c r="F14" i="147"/>
  <c r="E45" i="147"/>
  <c r="E29" i="147"/>
  <c r="F16" i="147"/>
  <c r="E15" i="149" s="1"/>
  <c r="E30" i="147"/>
  <c r="D29" i="149" s="1"/>
  <c r="F17" i="147"/>
  <c r="E16" i="149" s="1"/>
  <c r="E31" i="147"/>
  <c r="D30" i="149" s="1"/>
  <c r="E32" i="147"/>
  <c r="D31" i="149" s="1"/>
  <c r="D17" i="149"/>
  <c r="G18" i="147"/>
  <c r="E38" i="147"/>
  <c r="E39" i="147"/>
  <c r="D38" i="149" s="1"/>
  <c r="M68" i="147"/>
  <c r="I38" i="147"/>
  <c r="G39" i="147"/>
  <c r="F38" i="149" s="1"/>
  <c r="I39" i="147"/>
  <c r="H38" i="149" s="1"/>
  <c r="I18" i="147"/>
  <c r="G38" i="147"/>
  <c r="G99" i="147"/>
  <c r="E16" i="152" s="1"/>
  <c r="H99" i="147"/>
  <c r="F16" i="152" s="1"/>
  <c r="I99" i="147"/>
  <c r="E21" i="147"/>
  <c r="G131" i="147"/>
  <c r="I8" i="164"/>
  <c r="F37" i="164"/>
  <c r="F38" i="164" s="1"/>
  <c r="G38" i="164" s="1"/>
  <c r="F28" i="164"/>
  <c r="F29" i="164"/>
  <c r="F43" i="164"/>
  <c r="F46" i="164" s="1"/>
  <c r="G46" i="164" s="1"/>
  <c r="F30" i="164"/>
  <c r="G45" i="164"/>
  <c r="H45" i="164"/>
  <c r="K45" i="165"/>
  <c r="L45" i="165"/>
  <c r="M45" i="165" s="1"/>
  <c r="K13" i="165"/>
  <c r="J28" i="165"/>
  <c r="K14" i="165"/>
  <c r="J29" i="165"/>
  <c r="K15" i="165"/>
  <c r="J30" i="165"/>
  <c r="K16" i="165"/>
  <c r="J31" i="165"/>
  <c r="D14" i="167"/>
  <c r="K14" i="167" s="1"/>
  <c r="D14" i="166"/>
  <c r="J37" i="165"/>
  <c r="J38" i="165" s="1"/>
  <c r="K38" i="165" s="1"/>
  <c r="J50" i="165"/>
  <c r="J28" i="164"/>
  <c r="F13" i="166"/>
  <c r="F24" i="166"/>
  <c r="F13" i="168"/>
  <c r="F31" i="164"/>
  <c r="J44" i="164"/>
  <c r="D14" i="168"/>
  <c r="L37" i="165"/>
  <c r="L38" i="165" s="1"/>
  <c r="M38" i="165" s="1"/>
  <c r="L25" i="165"/>
  <c r="L50" i="165"/>
  <c r="L28" i="165"/>
  <c r="M13" i="165"/>
  <c r="L29" i="165"/>
  <c r="M14" i="165"/>
  <c r="D15" i="168"/>
  <c r="G44" i="164"/>
  <c r="J44" i="165"/>
  <c r="I44" i="165"/>
  <c r="D11" i="168"/>
  <c r="K11" i="168" s="1"/>
  <c r="E14" i="165"/>
  <c r="E15" i="165"/>
  <c r="D37" i="165"/>
  <c r="D38" i="165" s="1"/>
  <c r="E38" i="165" s="1"/>
  <c r="E46" i="165"/>
  <c r="E16" i="165"/>
  <c r="D28" i="165"/>
  <c r="E44" i="165"/>
  <c r="D31" i="165"/>
  <c r="E45" i="165"/>
  <c r="E45" i="164"/>
  <c r="H17" i="164"/>
  <c r="I23" i="164" s="1"/>
  <c r="J30" i="164"/>
  <c r="J31" i="164"/>
  <c r="J50" i="164"/>
  <c r="J37" i="164"/>
  <c r="J38" i="164" s="1"/>
  <c r="K38" i="164" s="1"/>
  <c r="J29" i="164"/>
  <c r="J43" i="164"/>
  <c r="H46" i="165"/>
  <c r="D20" i="165"/>
  <c r="D23" i="165" s="1"/>
  <c r="E23" i="165" s="1"/>
  <c r="E13" i="165"/>
  <c r="D12" i="167"/>
  <c r="K12" i="167" s="1"/>
  <c r="F37" i="165"/>
  <c r="F38" i="165" s="1"/>
  <c r="G38" i="165" s="1"/>
  <c r="F50" i="165"/>
  <c r="D12" i="166"/>
  <c r="G13" i="165"/>
  <c r="F28" i="165"/>
  <c r="G44" i="165"/>
  <c r="G14" i="165"/>
  <c r="F29" i="165"/>
  <c r="G15" i="165"/>
  <c r="D12" i="168"/>
  <c r="L31" i="165"/>
  <c r="G8" i="165"/>
  <c r="L20" i="164"/>
  <c r="L23" i="164" s="1"/>
  <c r="H29" i="165"/>
  <c r="H28" i="165"/>
  <c r="J20" i="164"/>
  <c r="J23" i="164" s="1"/>
  <c r="K23" i="164" s="1"/>
  <c r="E22" i="169"/>
  <c r="F36" i="169"/>
  <c r="F38" i="169" s="1"/>
  <c r="E9" i="169"/>
  <c r="E40" i="169"/>
  <c r="E31" i="169"/>
  <c r="E32" i="169"/>
  <c r="E10" i="120" l="1"/>
  <c r="I46" i="165"/>
  <c r="L28" i="164"/>
  <c r="M23" i="164"/>
  <c r="L29" i="164"/>
  <c r="D50" i="164"/>
  <c r="D43" i="164"/>
  <c r="D46" i="164" s="1"/>
  <c r="E46" i="164" s="1"/>
  <c r="D25" i="164"/>
  <c r="E25" i="164" s="1"/>
  <c r="D31" i="164"/>
  <c r="E15" i="164"/>
  <c r="E44" i="164"/>
  <c r="D9" i="156"/>
  <c r="J51" i="77"/>
  <c r="D30" i="164"/>
  <c r="U14" i="180"/>
  <c r="V10" i="180"/>
  <c r="L13" i="72"/>
  <c r="F13" i="71"/>
  <c r="D13" i="71"/>
  <c r="D37" i="71" s="1"/>
  <c r="H13" i="71"/>
  <c r="H20" i="71" s="1"/>
  <c r="H23" i="71" s="1"/>
  <c r="L13" i="71"/>
  <c r="L20" i="71" s="1"/>
  <c r="L23" i="71" s="1"/>
  <c r="F20" i="149"/>
  <c r="D24" i="79"/>
  <c r="I108" i="77"/>
  <c r="H13" i="72"/>
  <c r="I119" i="77"/>
  <c r="H7" i="87" s="1"/>
  <c r="J13" i="72"/>
  <c r="J25" i="165"/>
  <c r="D13" i="72"/>
  <c r="D37" i="72" s="1"/>
  <c r="D28" i="166"/>
  <c r="L142" i="147"/>
  <c r="F92" i="77"/>
  <c r="J13" i="71"/>
  <c r="J37" i="71" s="1"/>
  <c r="F13" i="72"/>
  <c r="F37" i="72" s="1"/>
  <c r="L136" i="147"/>
  <c r="H14" i="156" s="1"/>
  <c r="K121" i="77"/>
  <c r="J9" i="87" s="1"/>
  <c r="G26" i="77"/>
  <c r="M15" i="164"/>
  <c r="L43" i="164"/>
  <c r="E5" i="80"/>
  <c r="K17" i="164"/>
  <c r="M47" i="147"/>
  <c r="N47" i="147" s="1"/>
  <c r="J46" i="149"/>
  <c r="J11" i="77"/>
  <c r="J17" i="77" s="1"/>
  <c r="J74" i="77"/>
  <c r="H5" i="82" s="1"/>
  <c r="K10" i="77"/>
  <c r="J12" i="77"/>
  <c r="H8" i="79"/>
  <c r="K38" i="147"/>
  <c r="J37" i="149" s="1"/>
  <c r="J13" i="149"/>
  <c r="E10" i="82"/>
  <c r="H37" i="71"/>
  <c r="L10" i="43"/>
  <c r="L13" i="43" s="1"/>
  <c r="L15" i="43" s="1"/>
  <c r="H25" i="165"/>
  <c r="K21" i="147"/>
  <c r="M40" i="147"/>
  <c r="N40" i="147" s="1"/>
  <c r="K18" i="147"/>
  <c r="K32" i="147" s="1"/>
  <c r="J31" i="149" s="1"/>
  <c r="D11" i="82"/>
  <c r="D24" i="166"/>
  <c r="H13" i="167"/>
  <c r="K39" i="147"/>
  <c r="J38" i="149" s="1"/>
  <c r="D27" i="11"/>
  <c r="E27" i="11" s="1"/>
  <c r="G8" i="79"/>
  <c r="I16" i="77"/>
  <c r="I74" i="77"/>
  <c r="I12" i="77"/>
  <c r="L8" i="81"/>
  <c r="F11" i="87"/>
  <c r="G17" i="164"/>
  <c r="F10" i="83"/>
  <c r="E12" i="11"/>
  <c r="I11" i="77"/>
  <c r="M11" i="77" s="1"/>
  <c r="D29" i="164"/>
  <c r="L37" i="164"/>
  <c r="L38" i="164" s="1"/>
  <c r="M38" i="164" s="1"/>
  <c r="D28" i="164"/>
  <c r="K15" i="167"/>
  <c r="E19" i="79"/>
  <c r="E14" i="164"/>
  <c r="L31" i="164"/>
  <c r="K10" i="45"/>
  <c r="K11" i="45" s="1"/>
  <c r="K20" i="45" s="1"/>
  <c r="K27" i="45" s="1"/>
  <c r="L32" i="165"/>
  <c r="M32" i="165" s="1"/>
  <c r="L50" i="164"/>
  <c r="F25" i="165"/>
  <c r="G25" i="165" s="1"/>
  <c r="L30" i="164"/>
  <c r="D39" i="11"/>
  <c r="E39" i="11" s="1"/>
  <c r="E7" i="87"/>
  <c r="G51" i="77"/>
  <c r="G121" i="77"/>
  <c r="I20" i="45"/>
  <c r="I27" i="45" s="1"/>
  <c r="G16" i="42"/>
  <c r="E5" i="85"/>
  <c r="E14" i="80"/>
  <c r="H9" i="87"/>
  <c r="E16" i="82"/>
  <c r="J25" i="164"/>
  <c r="K25" i="164" s="1"/>
  <c r="H37" i="165"/>
  <c r="H38" i="165" s="1"/>
  <c r="I38" i="165" s="1"/>
  <c r="H30" i="165"/>
  <c r="H31" i="165"/>
  <c r="I14" i="165"/>
  <c r="D13" i="168"/>
  <c r="K13" i="168" s="1"/>
  <c r="I15" i="165"/>
  <c r="I45" i="165"/>
  <c r="I16" i="165"/>
  <c r="D13" i="167"/>
  <c r="K13" i="167" s="1"/>
  <c r="D13" i="166"/>
  <c r="D26" i="166" s="1"/>
  <c r="H50" i="165"/>
  <c r="J16" i="77"/>
  <c r="F5" i="81"/>
  <c r="G69" i="77"/>
  <c r="H7" i="85"/>
  <c r="I53" i="77"/>
  <c r="G81" i="77"/>
  <c r="E14" i="79"/>
  <c r="E20" i="79"/>
  <c r="G87" i="77"/>
  <c r="D12" i="82"/>
  <c r="J10" i="83"/>
  <c r="F7" i="83"/>
  <c r="E21" i="79"/>
  <c r="G88" i="77"/>
  <c r="O74" i="147"/>
  <c r="H12" i="150"/>
  <c r="E6" i="82"/>
  <c r="G78" i="77"/>
  <c r="J7" i="83"/>
  <c r="E16" i="79"/>
  <c r="I12" i="150"/>
  <c r="O76" i="147"/>
  <c r="I23" i="165"/>
  <c r="E23" i="164"/>
  <c r="I11" i="87"/>
  <c r="F10" i="82"/>
  <c r="G84" i="77"/>
  <c r="E17" i="79"/>
  <c r="F20" i="169"/>
  <c r="F22" i="169" s="1"/>
  <c r="E16" i="164"/>
  <c r="D38" i="164"/>
  <c r="E38" i="164" s="1"/>
  <c r="I44" i="164"/>
  <c r="M33" i="147"/>
  <c r="N33" i="147" s="1"/>
  <c r="M118" i="77"/>
  <c r="H18" i="77"/>
  <c r="H76" i="77"/>
  <c r="F10" i="79"/>
  <c r="M14" i="164"/>
  <c r="M16" i="164"/>
  <c r="F23" i="169"/>
  <c r="G18" i="169" s="1"/>
  <c r="M17" i="165"/>
  <c r="M46" i="147"/>
  <c r="J45" i="149"/>
  <c r="H75" i="77"/>
  <c r="F9" i="79"/>
  <c r="H14" i="77"/>
  <c r="I13" i="165"/>
  <c r="L25" i="164"/>
  <c r="C9" i="156"/>
  <c r="G142" i="147"/>
  <c r="N18" i="147"/>
  <c r="H121" i="77"/>
  <c r="H51" i="77"/>
  <c r="M110" i="77"/>
  <c r="E10" i="83"/>
  <c r="F12" i="83"/>
  <c r="J7" i="87"/>
  <c r="L45" i="71"/>
  <c r="E20" i="11"/>
  <c r="D29" i="11"/>
  <c r="J24" i="147"/>
  <c r="I23" i="149" s="1"/>
  <c r="H23" i="149"/>
  <c r="E13" i="82"/>
  <c r="K11" i="87"/>
  <c r="K7" i="87"/>
  <c r="F32" i="165"/>
  <c r="G32" i="165" s="1"/>
  <c r="E17" i="165"/>
  <c r="D32" i="165"/>
  <c r="E32" i="165" s="1"/>
  <c r="M25" i="165"/>
  <c r="F14" i="168"/>
  <c r="H13" i="168"/>
  <c r="H30" i="168" s="1"/>
  <c r="E24" i="147"/>
  <c r="D20" i="149"/>
  <c r="G45" i="147"/>
  <c r="F17" i="149"/>
  <c r="G26" i="147"/>
  <c r="G52" i="147"/>
  <c r="F51" i="149" s="1"/>
  <c r="H15" i="147"/>
  <c r="G14" i="149" s="1"/>
  <c r="G29" i="147"/>
  <c r="H16" i="147"/>
  <c r="G15" i="149" s="1"/>
  <c r="G30" i="147"/>
  <c r="F29" i="149" s="1"/>
  <c r="H17" i="147"/>
  <c r="G16" i="149" s="1"/>
  <c r="G31" i="147"/>
  <c r="F30" i="149" s="1"/>
  <c r="H47" i="147"/>
  <c r="G46" i="149" s="1"/>
  <c r="H46" i="147"/>
  <c r="G45" i="149" s="1"/>
  <c r="G32" i="147"/>
  <c r="F31" i="149" s="1"/>
  <c r="H14" i="147"/>
  <c r="E33" i="147"/>
  <c r="D28" i="149"/>
  <c r="M107" i="77"/>
  <c r="E7" i="83"/>
  <c r="E11" i="87"/>
  <c r="M123" i="77"/>
  <c r="H12" i="83"/>
  <c r="F14" i="79"/>
  <c r="H81" i="77"/>
  <c r="L9" i="81"/>
  <c r="J18" i="77"/>
  <c r="J76" i="77"/>
  <c r="H10" i="79"/>
  <c r="G17" i="165"/>
  <c r="H50" i="164"/>
  <c r="H37" i="164"/>
  <c r="H38" i="164" s="1"/>
  <c r="I38" i="164" s="1"/>
  <c r="H25" i="164"/>
  <c r="H28" i="164"/>
  <c r="H31" i="164"/>
  <c r="I13" i="164"/>
  <c r="I14" i="164"/>
  <c r="I15" i="164"/>
  <c r="H29" i="164"/>
  <c r="I16" i="164"/>
  <c r="H30" i="164"/>
  <c r="H43" i="164"/>
  <c r="H46" i="164" s="1"/>
  <c r="I46" i="164" s="1"/>
  <c r="D25" i="165"/>
  <c r="D27" i="166"/>
  <c r="J32" i="165"/>
  <c r="K32" i="165" s="1"/>
  <c r="F32" i="164"/>
  <c r="G32" i="164" s="1"/>
  <c r="I29" i="147"/>
  <c r="I30" i="147"/>
  <c r="H29" i="149" s="1"/>
  <c r="I31" i="147"/>
  <c r="H30" i="149" s="1"/>
  <c r="I52" i="147"/>
  <c r="H51" i="149" s="1"/>
  <c r="I32" i="147"/>
  <c r="H31" i="149" s="1"/>
  <c r="H17" i="149"/>
  <c r="J47" i="147"/>
  <c r="I46" i="149" s="1"/>
  <c r="J46" i="147"/>
  <c r="I45" i="149" s="1"/>
  <c r="J14" i="147"/>
  <c r="J15" i="147"/>
  <c r="I14" i="149" s="1"/>
  <c r="J16" i="147"/>
  <c r="I15" i="149" s="1"/>
  <c r="J17" i="147"/>
  <c r="I16" i="149" s="1"/>
  <c r="I26" i="147"/>
  <c r="I45" i="147"/>
  <c r="I40" i="147"/>
  <c r="H37" i="149"/>
  <c r="K52" i="147"/>
  <c r="J51" i="149" s="1"/>
  <c r="L47" i="147"/>
  <c r="K46" i="149" s="1"/>
  <c r="L46" i="147"/>
  <c r="K45" i="149" s="1"/>
  <c r="K30" i="147"/>
  <c r="J29" i="149" s="1"/>
  <c r="K31" i="147"/>
  <c r="J30" i="149" s="1"/>
  <c r="E48" i="147"/>
  <c r="D44" i="149"/>
  <c r="F23" i="82"/>
  <c r="H119" i="77"/>
  <c r="M94" i="77"/>
  <c r="H108" i="77"/>
  <c r="G10" i="83"/>
  <c r="G6" i="84"/>
  <c r="F121" i="77"/>
  <c r="F51" i="77"/>
  <c r="M45" i="77"/>
  <c r="F47" i="77"/>
  <c r="H6" i="157"/>
  <c r="L143" i="147"/>
  <c r="H7" i="157" s="1"/>
  <c r="J53" i="77"/>
  <c r="I7" i="85"/>
  <c r="H23" i="82"/>
  <c r="J108" i="77"/>
  <c r="J119" i="77"/>
  <c r="L92" i="77"/>
  <c r="K5" i="80"/>
  <c r="J24" i="79"/>
  <c r="K12" i="77"/>
  <c r="K74" i="77"/>
  <c r="K11" i="77"/>
  <c r="M10" i="77"/>
  <c r="I8" i="79"/>
  <c r="K16" i="77"/>
  <c r="F25" i="164"/>
  <c r="L9" i="80"/>
  <c r="I9" i="87"/>
  <c r="H7" i="83"/>
  <c r="J7" i="85"/>
  <c r="K53" i="77"/>
  <c r="K44" i="165"/>
  <c r="L44" i="165"/>
  <c r="J46" i="165"/>
  <c r="K46" i="165" s="1"/>
  <c r="F37" i="149"/>
  <c r="G40" i="147"/>
  <c r="J46" i="71"/>
  <c r="K14" i="168"/>
  <c r="G12" i="166"/>
  <c r="K17" i="165"/>
  <c r="F18" i="147"/>
  <c r="E17" i="149" s="1"/>
  <c r="E13" i="149"/>
  <c r="K12" i="168"/>
  <c r="D29" i="168"/>
  <c r="K44" i="164"/>
  <c r="L44" i="164"/>
  <c r="M44" i="164" s="1"/>
  <c r="F25" i="166"/>
  <c r="F14" i="166"/>
  <c r="K25" i="165"/>
  <c r="H14" i="167"/>
  <c r="F15" i="167"/>
  <c r="O73" i="147"/>
  <c r="G12" i="150"/>
  <c r="N24" i="147"/>
  <c r="M26" i="147"/>
  <c r="I6" i="87"/>
  <c r="F95" i="77"/>
  <c r="J22" i="82"/>
  <c r="J12" i="83"/>
  <c r="H8" i="83"/>
  <c r="J45" i="164"/>
  <c r="J46" i="164" s="1"/>
  <c r="K46" i="164" s="1"/>
  <c r="I45" i="164"/>
  <c r="D16" i="168"/>
  <c r="D32" i="168"/>
  <c r="K15" i="168"/>
  <c r="I25" i="165"/>
  <c r="D29" i="166"/>
  <c r="D18" i="166"/>
  <c r="J32" i="164"/>
  <c r="K32" i="164" s="1"/>
  <c r="K24" i="147"/>
  <c r="K26" i="147" s="1"/>
  <c r="J20" i="149"/>
  <c r="F15" i="82"/>
  <c r="H6" i="87"/>
  <c r="K8" i="83"/>
  <c r="J75" i="77"/>
  <c r="J20" i="45"/>
  <c r="J27" i="45" s="1"/>
  <c r="L32" i="164"/>
  <c r="M32" i="164" s="1"/>
  <c r="K16" i="167"/>
  <c r="D17" i="167"/>
  <c r="H143" i="147"/>
  <c r="D7" i="157" s="1"/>
  <c r="D6" i="157"/>
  <c r="E40" i="147"/>
  <c r="D37" i="149"/>
  <c r="G18" i="79"/>
  <c r="J21" i="77"/>
  <c r="I85" i="77"/>
  <c r="I7" i="83"/>
  <c r="F23" i="149"/>
  <c r="H24" i="147"/>
  <c r="G23" i="149" s="1"/>
  <c r="G28" i="77"/>
  <c r="E22" i="79"/>
  <c r="L121" i="77"/>
  <c r="L51" i="77"/>
  <c r="E11" i="169"/>
  <c r="E14" i="169"/>
  <c r="F27" i="169"/>
  <c r="F32" i="169" s="1"/>
  <c r="F40" i="169"/>
  <c r="F41" i="169"/>
  <c r="D32" i="164" l="1"/>
  <c r="G13" i="166"/>
  <c r="H17" i="71"/>
  <c r="I45" i="71" s="1"/>
  <c r="J17" i="71"/>
  <c r="H44" i="71"/>
  <c r="H47" i="71" s="1"/>
  <c r="I47" i="71" s="1"/>
  <c r="D17" i="72"/>
  <c r="E14" i="72" s="1"/>
  <c r="J29" i="71"/>
  <c r="K45" i="71"/>
  <c r="D20" i="72"/>
  <c r="D23" i="72" s="1"/>
  <c r="E23" i="72" s="1"/>
  <c r="L17" i="71"/>
  <c r="M13" i="71" s="1"/>
  <c r="J31" i="71"/>
  <c r="L37" i="71"/>
  <c r="D20" i="71"/>
  <c r="D23" i="71" s="1"/>
  <c r="D25" i="71" s="1"/>
  <c r="K15" i="71"/>
  <c r="F20" i="72"/>
  <c r="F23" i="72" s="1"/>
  <c r="D17" i="71"/>
  <c r="D30" i="71" s="1"/>
  <c r="K14" i="71"/>
  <c r="V14" i="180"/>
  <c r="W10" i="180"/>
  <c r="J37" i="72"/>
  <c r="J17" i="72"/>
  <c r="K13" i="72" s="1"/>
  <c r="J20" i="72"/>
  <c r="J23" i="72" s="1"/>
  <c r="K23" i="72" s="1"/>
  <c r="H17" i="72"/>
  <c r="H37" i="72"/>
  <c r="E16" i="72"/>
  <c r="D30" i="168"/>
  <c r="I75" i="77"/>
  <c r="I17" i="77"/>
  <c r="D44" i="72"/>
  <c r="D47" i="72" s="1"/>
  <c r="E47" i="72" s="1"/>
  <c r="G9" i="79"/>
  <c r="G90" i="77"/>
  <c r="D28" i="72"/>
  <c r="J20" i="71"/>
  <c r="J23" i="71" s="1"/>
  <c r="J25" i="71" s="1"/>
  <c r="K25" i="71" s="1"/>
  <c r="D51" i="72"/>
  <c r="H20" i="72"/>
  <c r="H23" i="72" s="1"/>
  <c r="I23" i="72" s="1"/>
  <c r="J14" i="77"/>
  <c r="J24" i="77" s="1"/>
  <c r="H9" i="79"/>
  <c r="F37" i="71"/>
  <c r="F17" i="71"/>
  <c r="F20" i="71"/>
  <c r="F23" i="71" s="1"/>
  <c r="D30" i="72"/>
  <c r="J28" i="71"/>
  <c r="F17" i="72"/>
  <c r="L20" i="72"/>
  <c r="L23" i="72" s="1"/>
  <c r="L37" i="72"/>
  <c r="L17" i="72"/>
  <c r="E17" i="164"/>
  <c r="L17" i="147"/>
  <c r="K16" i="149" s="1"/>
  <c r="L16" i="147"/>
  <c r="K15" i="149" s="1"/>
  <c r="L34" i="165"/>
  <c r="M34" i="165" s="1"/>
  <c r="I16" i="71"/>
  <c r="L15" i="147"/>
  <c r="K14" i="149" s="1"/>
  <c r="D25" i="166"/>
  <c r="H51" i="71"/>
  <c r="L14" i="147"/>
  <c r="I15" i="71"/>
  <c r="M10" i="43"/>
  <c r="M13" i="43" s="1"/>
  <c r="M15" i="43" s="1"/>
  <c r="I14" i="71"/>
  <c r="M17" i="164"/>
  <c r="J34" i="165"/>
  <c r="J40" i="165" s="1"/>
  <c r="H32" i="165"/>
  <c r="I32" i="165" s="1"/>
  <c r="I46" i="71"/>
  <c r="J17" i="149"/>
  <c r="K29" i="147"/>
  <c r="J28" i="149" s="1"/>
  <c r="I23" i="71"/>
  <c r="M74" i="77"/>
  <c r="J5" i="82" s="1"/>
  <c r="K40" i="147"/>
  <c r="L40" i="147" s="1"/>
  <c r="K39" i="149" s="1"/>
  <c r="M12" i="77"/>
  <c r="K10" i="79" s="1"/>
  <c r="K45" i="147"/>
  <c r="K48" i="147" s="1"/>
  <c r="H29" i="71"/>
  <c r="D31" i="168"/>
  <c r="H30" i="71"/>
  <c r="F9" i="87"/>
  <c r="F7" i="85"/>
  <c r="G53" i="77"/>
  <c r="I76" i="77"/>
  <c r="G10" i="79"/>
  <c r="I18" i="77"/>
  <c r="G5" i="82"/>
  <c r="G13" i="79"/>
  <c r="I80" i="77"/>
  <c r="G29" i="45"/>
  <c r="F34" i="165"/>
  <c r="G34" i="165" s="1"/>
  <c r="E13" i="72"/>
  <c r="I13" i="71"/>
  <c r="H25" i="71"/>
  <c r="I25" i="71" s="1"/>
  <c r="L6" i="87"/>
  <c r="I14" i="77"/>
  <c r="E15" i="72"/>
  <c r="H28" i="71"/>
  <c r="H31" i="71"/>
  <c r="N46" i="147"/>
  <c r="E18" i="82"/>
  <c r="E11" i="82"/>
  <c r="F11" i="79"/>
  <c r="H24" i="77"/>
  <c r="H23" i="77"/>
  <c r="H20" i="77"/>
  <c r="H22" i="77"/>
  <c r="H19" i="77"/>
  <c r="G6" i="82"/>
  <c r="E8" i="82"/>
  <c r="G14" i="79"/>
  <c r="I81" i="77"/>
  <c r="M48" i="147"/>
  <c r="N48" i="147" s="1"/>
  <c r="H8" i="85"/>
  <c r="F7" i="82"/>
  <c r="F15" i="79"/>
  <c r="H82" i="77"/>
  <c r="F91" i="147"/>
  <c r="I15" i="150"/>
  <c r="E17" i="82"/>
  <c r="H78" i="77"/>
  <c r="F6" i="82"/>
  <c r="F93" i="147"/>
  <c r="I17" i="150"/>
  <c r="E107" i="147"/>
  <c r="H64" i="77"/>
  <c r="F10" i="81"/>
  <c r="I17" i="165"/>
  <c r="E14" i="82"/>
  <c r="J80" i="77"/>
  <c r="H13" i="79"/>
  <c r="L26" i="147"/>
  <c r="K25" i="149" s="1"/>
  <c r="J25" i="149"/>
  <c r="M44" i="165"/>
  <c r="L46" i="165"/>
  <c r="M46" i="165" s="1"/>
  <c r="L95" i="77"/>
  <c r="H15" i="167"/>
  <c r="F16" i="167"/>
  <c r="K14" i="77"/>
  <c r="N6" i="84"/>
  <c r="L46" i="77"/>
  <c r="J23" i="82"/>
  <c r="I25" i="164"/>
  <c r="G13" i="149"/>
  <c r="H18" i="147"/>
  <c r="G17" i="149" s="1"/>
  <c r="G33" i="147"/>
  <c r="G35" i="147" s="1"/>
  <c r="F28" i="149"/>
  <c r="G9" i="87"/>
  <c r="K8" i="79"/>
  <c r="M51" i="77"/>
  <c r="E7" i="85"/>
  <c r="F53" i="77"/>
  <c r="L34" i="164"/>
  <c r="M25" i="164"/>
  <c r="G20" i="169"/>
  <c r="G22" i="169" s="1"/>
  <c r="F5" i="80"/>
  <c r="G39" i="77"/>
  <c r="E24" i="79"/>
  <c r="G92" i="77"/>
  <c r="H18" i="79"/>
  <c r="K21" i="77"/>
  <c r="J85" i="77"/>
  <c r="J8" i="85"/>
  <c r="K17" i="77"/>
  <c r="I9" i="79"/>
  <c r="K75" i="77"/>
  <c r="E9" i="87"/>
  <c r="M121" i="77"/>
  <c r="K13" i="149"/>
  <c r="K9" i="79"/>
  <c r="L24" i="147"/>
  <c r="K23" i="149" s="1"/>
  <c r="J23" i="149"/>
  <c r="J18" i="147"/>
  <c r="I17" i="149" s="1"/>
  <c r="I13" i="149"/>
  <c r="F15" i="168"/>
  <c r="H14" i="168"/>
  <c r="H31" i="168" s="1"/>
  <c r="G23" i="169"/>
  <c r="H18" i="169" s="1"/>
  <c r="J81" i="77"/>
  <c r="H14" i="79"/>
  <c r="F100" i="77"/>
  <c r="F97" i="77"/>
  <c r="E6" i="86"/>
  <c r="F105" i="77"/>
  <c r="K34" i="165"/>
  <c r="F34" i="164"/>
  <c r="G25" i="164"/>
  <c r="I5" i="82"/>
  <c r="I7" i="87"/>
  <c r="F48" i="147"/>
  <c r="E47" i="149" s="1"/>
  <c r="D47" i="149"/>
  <c r="J40" i="147"/>
  <c r="I39" i="149" s="1"/>
  <c r="H39" i="149"/>
  <c r="H7" i="82"/>
  <c r="F25" i="149"/>
  <c r="H26" i="147"/>
  <c r="G25" i="149" s="1"/>
  <c r="E19" i="82"/>
  <c r="D17" i="168"/>
  <c r="D33" i="168"/>
  <c r="K16" i="168"/>
  <c r="M35" i="147"/>
  <c r="N26" i="147"/>
  <c r="I10" i="79"/>
  <c r="K18" i="77"/>
  <c r="K76" i="77"/>
  <c r="I8" i="83"/>
  <c r="I48" i="147"/>
  <c r="H44" i="149"/>
  <c r="F11" i="82"/>
  <c r="L7" i="83"/>
  <c r="E29" i="11"/>
  <c r="D33" i="11"/>
  <c r="I33" i="147"/>
  <c r="H28" i="149"/>
  <c r="K17" i="167"/>
  <c r="D18" i="167"/>
  <c r="F29" i="169"/>
  <c r="H6" i="82"/>
  <c r="G14" i="166"/>
  <c r="F15" i="166"/>
  <c r="F26" i="166"/>
  <c r="J34" i="164"/>
  <c r="H25" i="149"/>
  <c r="J26" i="147"/>
  <c r="I25" i="149" s="1"/>
  <c r="I17" i="164"/>
  <c r="E16" i="71"/>
  <c r="D29" i="71"/>
  <c r="D28" i="71"/>
  <c r="E46" i="71"/>
  <c r="D44" i="71"/>
  <c r="D47" i="71" s="1"/>
  <c r="E47" i="71" s="1"/>
  <c r="E45" i="71"/>
  <c r="D31" i="71"/>
  <c r="E14" i="71"/>
  <c r="E15" i="71"/>
  <c r="H15" i="79"/>
  <c r="J82" i="77"/>
  <c r="G48" i="147"/>
  <c r="F44" i="149"/>
  <c r="G15" i="82"/>
  <c r="L44" i="71"/>
  <c r="M14" i="71"/>
  <c r="K7" i="85"/>
  <c r="L53" i="77"/>
  <c r="F40" i="147"/>
  <c r="E39" i="149" s="1"/>
  <c r="D39" i="149"/>
  <c r="D19" i="166"/>
  <c r="D30" i="166"/>
  <c r="L46" i="71"/>
  <c r="M46" i="71" s="1"/>
  <c r="K46" i="71"/>
  <c r="F39" i="149"/>
  <c r="H40" i="147"/>
  <c r="G39" i="149" s="1"/>
  <c r="J78" i="77"/>
  <c r="K80" i="77"/>
  <c r="I13" i="79"/>
  <c r="M16" i="77"/>
  <c r="D34" i="165"/>
  <c r="E25" i="165"/>
  <c r="L10" i="83"/>
  <c r="G7" i="87"/>
  <c r="M119" i="77"/>
  <c r="K9" i="87"/>
  <c r="L45" i="164"/>
  <c r="M45" i="164" s="1"/>
  <c r="K45" i="164"/>
  <c r="J23" i="77"/>
  <c r="E106" i="147"/>
  <c r="G106" i="147" s="1"/>
  <c r="F90" i="147"/>
  <c r="O77" i="147"/>
  <c r="I14" i="150"/>
  <c r="I8" i="85"/>
  <c r="G8" i="84"/>
  <c r="F48" i="77"/>
  <c r="G44" i="77"/>
  <c r="G8" i="83"/>
  <c r="M108" i="77"/>
  <c r="H32" i="164"/>
  <c r="I32" i="164" s="1"/>
  <c r="E13" i="71"/>
  <c r="L11" i="87"/>
  <c r="F33" i="147"/>
  <c r="E32" i="149" s="1"/>
  <c r="D32" i="149"/>
  <c r="F24" i="147"/>
  <c r="E23" i="149" s="1"/>
  <c r="D23" i="149"/>
  <c r="E26" i="147"/>
  <c r="H53" i="77"/>
  <c r="G7" i="85"/>
  <c r="G143" i="147"/>
  <c r="C7" i="157" s="1"/>
  <c r="C6" i="157"/>
  <c r="G36" i="169"/>
  <c r="F9" i="169"/>
  <c r="G27" i="169"/>
  <c r="E13" i="169"/>
  <c r="F40" i="165" l="1"/>
  <c r="E32" i="164"/>
  <c r="D34" i="164"/>
  <c r="E46" i="72"/>
  <c r="M45" i="71"/>
  <c r="E23" i="71"/>
  <c r="H32" i="71"/>
  <c r="I32" i="71" s="1"/>
  <c r="L28" i="71"/>
  <c r="M16" i="71"/>
  <c r="D51" i="71"/>
  <c r="L31" i="71"/>
  <c r="H11" i="79"/>
  <c r="J20" i="77"/>
  <c r="M14" i="77"/>
  <c r="J39" i="149"/>
  <c r="J22" i="77"/>
  <c r="D29" i="72"/>
  <c r="D32" i="72" s="1"/>
  <c r="E32" i="72" s="1"/>
  <c r="J19" i="77"/>
  <c r="K13" i="71"/>
  <c r="J51" i="71"/>
  <c r="J30" i="71"/>
  <c r="J32" i="71" s="1"/>
  <c r="K32" i="71" s="1"/>
  <c r="K16" i="71"/>
  <c r="J44" i="71"/>
  <c r="J47" i="71" s="1"/>
  <c r="K47" i="71" s="1"/>
  <c r="L25" i="71"/>
  <c r="L34" i="71" s="1"/>
  <c r="L29" i="71"/>
  <c r="E17" i="72"/>
  <c r="L51" i="71"/>
  <c r="E45" i="72"/>
  <c r="D31" i="72"/>
  <c r="D25" i="72"/>
  <c r="E25" i="72" s="1"/>
  <c r="M15" i="71"/>
  <c r="M23" i="71"/>
  <c r="L30" i="71"/>
  <c r="W14" i="180"/>
  <c r="X10" i="180"/>
  <c r="F31" i="72"/>
  <c r="F28" i="72"/>
  <c r="F25" i="72"/>
  <c r="G14" i="72"/>
  <c r="F51" i="72"/>
  <c r="F30" i="72"/>
  <c r="F29" i="72"/>
  <c r="G13" i="72"/>
  <c r="G45" i="72"/>
  <c r="G15" i="72"/>
  <c r="G46" i="72"/>
  <c r="G16" i="72"/>
  <c r="F44" i="72"/>
  <c r="F47" i="72" s="1"/>
  <c r="G47" i="72" s="1"/>
  <c r="M23" i="72"/>
  <c r="L44" i="72"/>
  <c r="L47" i="72" s="1"/>
  <c r="M47" i="72" s="1"/>
  <c r="L29" i="72"/>
  <c r="L28" i="72"/>
  <c r="L25" i="72"/>
  <c r="L30" i="72"/>
  <c r="M46" i="72"/>
  <c r="M14" i="72"/>
  <c r="L51" i="72"/>
  <c r="M16" i="72"/>
  <c r="M15" i="72"/>
  <c r="M45" i="72"/>
  <c r="L31" i="72"/>
  <c r="M13" i="72"/>
  <c r="G23" i="71"/>
  <c r="H31" i="72"/>
  <c r="H28" i="72"/>
  <c r="H29" i="72"/>
  <c r="H30" i="72"/>
  <c r="H51" i="72"/>
  <c r="H44" i="72"/>
  <c r="H47" i="72" s="1"/>
  <c r="I47" i="72" s="1"/>
  <c r="I14" i="72"/>
  <c r="I46" i="72"/>
  <c r="I45" i="72"/>
  <c r="I16" i="72"/>
  <c r="I15" i="72"/>
  <c r="H25" i="72"/>
  <c r="G46" i="71"/>
  <c r="F51" i="71"/>
  <c r="F29" i="71"/>
  <c r="G13" i="71"/>
  <c r="G15" i="71"/>
  <c r="G16" i="71"/>
  <c r="F28" i="71"/>
  <c r="G45" i="71"/>
  <c r="F31" i="71"/>
  <c r="F44" i="71"/>
  <c r="F47" i="71" s="1"/>
  <c r="G47" i="71" s="1"/>
  <c r="F25" i="71"/>
  <c r="G25" i="71" s="1"/>
  <c r="F30" i="71"/>
  <c r="G14" i="71"/>
  <c r="L40" i="165"/>
  <c r="G15" i="167" s="1"/>
  <c r="J25" i="72"/>
  <c r="K46" i="72"/>
  <c r="J28" i="72"/>
  <c r="K15" i="72"/>
  <c r="K45" i="72"/>
  <c r="K14" i="72"/>
  <c r="J31" i="72"/>
  <c r="K16" i="72"/>
  <c r="J29" i="72"/>
  <c r="J44" i="72"/>
  <c r="J47" i="72" s="1"/>
  <c r="K47" i="72" s="1"/>
  <c r="J30" i="72"/>
  <c r="J51" i="72"/>
  <c r="K23" i="71"/>
  <c r="I13" i="72"/>
  <c r="M75" i="77"/>
  <c r="G23" i="72"/>
  <c r="K33" i="147"/>
  <c r="K35" i="147" s="1"/>
  <c r="K42" i="147" s="1"/>
  <c r="L18" i="147"/>
  <c r="K17" i="149" s="1"/>
  <c r="I17" i="71"/>
  <c r="N10" i="43"/>
  <c r="O10" i="43" s="1"/>
  <c r="O12" i="43" s="1"/>
  <c r="O13" i="43" s="1"/>
  <c r="O15" i="43" s="1"/>
  <c r="J44" i="149"/>
  <c r="H34" i="165"/>
  <c r="M17" i="71"/>
  <c r="M18" i="77"/>
  <c r="K15" i="79" s="1"/>
  <c r="I23" i="77"/>
  <c r="G11" i="79"/>
  <c r="I24" i="77"/>
  <c r="I19" i="77"/>
  <c r="I20" i="77"/>
  <c r="I22" i="77"/>
  <c r="G15" i="79"/>
  <c r="I82" i="77"/>
  <c r="G7" i="82"/>
  <c r="F8" i="85"/>
  <c r="I78" i="77"/>
  <c r="G10" i="82"/>
  <c r="H87" i="77"/>
  <c r="F20" i="79"/>
  <c r="F8" i="82"/>
  <c r="F12" i="82"/>
  <c r="H88" i="77"/>
  <c r="F21" i="79"/>
  <c r="H84" i="77"/>
  <c r="F17" i="79"/>
  <c r="J34" i="71"/>
  <c r="K34" i="71" s="1"/>
  <c r="G11" i="82"/>
  <c r="F31" i="169"/>
  <c r="H23" i="169"/>
  <c r="I18" i="169" s="1"/>
  <c r="H10" i="82"/>
  <c r="G107" i="147"/>
  <c r="D7" i="153"/>
  <c r="D8" i="152"/>
  <c r="L98" i="147"/>
  <c r="K98" i="147"/>
  <c r="G98" i="147"/>
  <c r="E15" i="152" s="1"/>
  <c r="H98" i="147"/>
  <c r="F15" i="152" s="1"/>
  <c r="I98" i="147"/>
  <c r="J98" i="147"/>
  <c r="H26" i="77"/>
  <c r="F16" i="79"/>
  <c r="H83" i="77"/>
  <c r="H20" i="169"/>
  <c r="H22" i="169" s="1"/>
  <c r="G5" i="81"/>
  <c r="H69" i="77"/>
  <c r="J100" i="147"/>
  <c r="G100" i="147"/>
  <c r="E17" i="152" s="1"/>
  <c r="K100" i="147"/>
  <c r="D10" i="152"/>
  <c r="H100" i="147"/>
  <c r="F17" i="152" s="1"/>
  <c r="L100" i="147"/>
  <c r="I100" i="147"/>
  <c r="H86" i="77"/>
  <c r="F19" i="79"/>
  <c r="I18" i="79"/>
  <c r="K85" i="77"/>
  <c r="H32" i="149"/>
  <c r="J33" i="147"/>
  <c r="I32" i="149" s="1"/>
  <c r="I7" i="82"/>
  <c r="K78" i="77"/>
  <c r="G14" i="168"/>
  <c r="J14" i="168" s="1"/>
  <c r="N14" i="168" s="1"/>
  <c r="G14" i="167"/>
  <c r="J14" i="167" s="1"/>
  <c r="L14" i="167" s="1"/>
  <c r="K40" i="165"/>
  <c r="J48" i="165"/>
  <c r="F32" i="149"/>
  <c r="H33" i="147"/>
  <c r="G32" i="149" s="1"/>
  <c r="H12" i="82"/>
  <c r="H11" i="82"/>
  <c r="L35" i="147"/>
  <c r="K34" i="149" s="1"/>
  <c r="H19" i="79"/>
  <c r="J86" i="77"/>
  <c r="I10" i="82"/>
  <c r="M80" i="77"/>
  <c r="L32" i="71"/>
  <c r="M32" i="71" s="1"/>
  <c r="I35" i="147"/>
  <c r="E33" i="11"/>
  <c r="D41" i="11"/>
  <c r="K82" i="77"/>
  <c r="M82" i="77" s="1"/>
  <c r="I15" i="79"/>
  <c r="N35" i="147"/>
  <c r="M42" i="147"/>
  <c r="M76" i="77"/>
  <c r="I6" i="82"/>
  <c r="E21" i="82"/>
  <c r="G95" i="77"/>
  <c r="L55" i="77"/>
  <c r="M46" i="77"/>
  <c r="L122" i="77"/>
  <c r="M7" i="84"/>
  <c r="N13" i="43"/>
  <c r="N15" i="43" s="1"/>
  <c r="K34" i="164"/>
  <c r="J40" i="164"/>
  <c r="E11" i="86"/>
  <c r="G8" i="85"/>
  <c r="H5" i="84"/>
  <c r="G47" i="77"/>
  <c r="G48" i="77" s="1"/>
  <c r="H21" i="79"/>
  <c r="J88" i="77"/>
  <c r="D20" i="166"/>
  <c r="D31" i="166"/>
  <c r="L47" i="71"/>
  <c r="M47" i="71" s="1"/>
  <c r="E5" i="83"/>
  <c r="F106" i="77"/>
  <c r="F109" i="77" s="1"/>
  <c r="H15" i="168"/>
  <c r="H32" i="168" s="1"/>
  <c r="F16" i="168"/>
  <c r="L40" i="164"/>
  <c r="M34" i="164"/>
  <c r="H34" i="164"/>
  <c r="L105" i="77"/>
  <c r="K6" i="86"/>
  <c r="L100" i="77"/>
  <c r="H16" i="79"/>
  <c r="J83" i="77"/>
  <c r="D32" i="71"/>
  <c r="E32" i="71" s="1"/>
  <c r="I14" i="79"/>
  <c r="K81" i="77"/>
  <c r="M53" i="77"/>
  <c r="E8" i="85"/>
  <c r="L33" i="147"/>
  <c r="K32" i="149" s="1"/>
  <c r="J32" i="149"/>
  <c r="L7" i="87"/>
  <c r="F47" i="149"/>
  <c r="H48" i="147"/>
  <c r="G47" i="149" s="1"/>
  <c r="F34" i="149"/>
  <c r="G42" i="147"/>
  <c r="H35" i="147"/>
  <c r="G34" i="149" s="1"/>
  <c r="E35" i="147"/>
  <c r="F26" i="147"/>
  <c r="E25" i="149" s="1"/>
  <c r="D25" i="149"/>
  <c r="G9" i="84"/>
  <c r="F98" i="77"/>
  <c r="F56" i="77"/>
  <c r="H97" i="147"/>
  <c r="I97" i="147"/>
  <c r="J97" i="147"/>
  <c r="K97" i="147"/>
  <c r="L97" i="147"/>
  <c r="G97" i="147"/>
  <c r="D7" i="152"/>
  <c r="H20" i="79"/>
  <c r="J87" i="77"/>
  <c r="H8" i="82"/>
  <c r="J6" i="82"/>
  <c r="J48" i="147"/>
  <c r="I47" i="149" s="1"/>
  <c r="H47" i="149"/>
  <c r="J26" i="77"/>
  <c r="L9" i="87"/>
  <c r="K20" i="77"/>
  <c r="I11" i="79"/>
  <c r="K24" i="77"/>
  <c r="K19" i="77"/>
  <c r="K22" i="77"/>
  <c r="K23" i="77"/>
  <c r="M23" i="77" s="1"/>
  <c r="L8" i="83"/>
  <c r="E17" i="71"/>
  <c r="I18" i="150"/>
  <c r="O78" i="147"/>
  <c r="I19" i="150" s="1"/>
  <c r="E34" i="165"/>
  <c r="D40" i="165"/>
  <c r="E25" i="71"/>
  <c r="F16" i="166"/>
  <c r="F27" i="166"/>
  <c r="G15" i="166"/>
  <c r="G32" i="169"/>
  <c r="H27" i="169" s="1"/>
  <c r="M21" i="77"/>
  <c r="G29" i="169"/>
  <c r="D6" i="153"/>
  <c r="J84" i="77"/>
  <c r="H17" i="79"/>
  <c r="M25" i="71"/>
  <c r="M17" i="77"/>
  <c r="K18" i="167"/>
  <c r="D19" i="167"/>
  <c r="G34" i="164"/>
  <c r="F40" i="164"/>
  <c r="H15" i="82"/>
  <c r="F5" i="85"/>
  <c r="F14" i="80"/>
  <c r="H34" i="71"/>
  <c r="K11" i="79"/>
  <c r="K13" i="79"/>
  <c r="K8" i="85"/>
  <c r="F48" i="165"/>
  <c r="G40" i="165"/>
  <c r="G12" i="167"/>
  <c r="J12" i="167" s="1"/>
  <c r="L12" i="167" s="1"/>
  <c r="G12" i="168"/>
  <c r="J12" i="168" s="1"/>
  <c r="N12" i="168" s="1"/>
  <c r="D18" i="168"/>
  <c r="D34" i="168"/>
  <c r="K17" i="168"/>
  <c r="E8" i="86"/>
  <c r="L46" i="164"/>
  <c r="M46" i="164" s="1"/>
  <c r="L7" i="85"/>
  <c r="L48" i="147"/>
  <c r="K47" i="149" s="1"/>
  <c r="J47" i="149"/>
  <c r="H16" i="167"/>
  <c r="F17" i="167"/>
  <c r="F14" i="169"/>
  <c r="F11" i="169"/>
  <c r="G38" i="169"/>
  <c r="G41" i="169"/>
  <c r="E34" i="164" l="1"/>
  <c r="D40" i="164"/>
  <c r="K17" i="72"/>
  <c r="J32" i="72"/>
  <c r="K32" i="72" s="1"/>
  <c r="I17" i="72"/>
  <c r="H32" i="72"/>
  <c r="I32" i="72" s="1"/>
  <c r="F32" i="71"/>
  <c r="G32" i="71" s="1"/>
  <c r="K17" i="71"/>
  <c r="M78" i="77"/>
  <c r="J34" i="149"/>
  <c r="M40" i="165"/>
  <c r="M24" i="77"/>
  <c r="K21" i="79" s="1"/>
  <c r="G15" i="168"/>
  <c r="G16" i="168" s="1"/>
  <c r="F34" i="71"/>
  <c r="F38" i="71" s="1"/>
  <c r="F39" i="71" s="1"/>
  <c r="G39" i="71" s="1"/>
  <c r="D34" i="72"/>
  <c r="D38" i="72" s="1"/>
  <c r="D39" i="72" s="1"/>
  <c r="E39" i="72" s="1"/>
  <c r="Y10" i="180"/>
  <c r="X14" i="180"/>
  <c r="J38" i="71"/>
  <c r="J39" i="71" s="1"/>
  <c r="K39" i="71" s="1"/>
  <c r="G17" i="71"/>
  <c r="G17" i="72"/>
  <c r="K25" i="72"/>
  <c r="J34" i="72"/>
  <c r="M25" i="72"/>
  <c r="L48" i="165"/>
  <c r="L52" i="165" s="1"/>
  <c r="M52" i="165" s="1"/>
  <c r="I25" i="72"/>
  <c r="H34" i="72"/>
  <c r="M17" i="72"/>
  <c r="G25" i="72"/>
  <c r="L32" i="72"/>
  <c r="M32" i="72" s="1"/>
  <c r="F32" i="72"/>
  <c r="G32" i="72" s="1"/>
  <c r="G8" i="82"/>
  <c r="I26" i="77"/>
  <c r="I28" i="77" s="1"/>
  <c r="H40" i="165"/>
  <c r="I34" i="165"/>
  <c r="E34" i="72"/>
  <c r="M20" i="77"/>
  <c r="K17" i="79" s="1"/>
  <c r="G22" i="79"/>
  <c r="G12" i="82"/>
  <c r="I86" i="77"/>
  <c r="G19" i="79"/>
  <c r="I84" i="77"/>
  <c r="G17" i="79"/>
  <c r="G16" i="79"/>
  <c r="I83" i="77"/>
  <c r="G21" i="79"/>
  <c r="I88" i="77"/>
  <c r="I87" i="77"/>
  <c r="G20" i="79"/>
  <c r="G31" i="169"/>
  <c r="H111" i="147"/>
  <c r="F13" i="82"/>
  <c r="H90" i="77"/>
  <c r="F16" i="82"/>
  <c r="F22" i="79"/>
  <c r="H28" i="77"/>
  <c r="F18" i="82"/>
  <c r="K120" i="147"/>
  <c r="I120" i="147"/>
  <c r="J120" i="147"/>
  <c r="F7" i="153"/>
  <c r="D16" i="43"/>
  <c r="I64" i="77"/>
  <c r="G10" i="81"/>
  <c r="F17" i="82"/>
  <c r="J90" i="77"/>
  <c r="F14" i="82"/>
  <c r="H32" i="169"/>
  <c r="I27" i="169" s="1"/>
  <c r="K20" i="79"/>
  <c r="E9" i="86"/>
  <c r="L101" i="147"/>
  <c r="L102" i="147" s="1"/>
  <c r="L111" i="147"/>
  <c r="I11" i="82"/>
  <c r="M81" i="77"/>
  <c r="H16" i="168"/>
  <c r="H33" i="168" s="1"/>
  <c r="F17" i="168"/>
  <c r="I12" i="82"/>
  <c r="J35" i="147"/>
  <c r="I34" i="149" s="1"/>
  <c r="H34" i="149"/>
  <c r="I42" i="147"/>
  <c r="H16" i="82"/>
  <c r="J52" i="165"/>
  <c r="K52" i="165" s="1"/>
  <c r="K48" i="165"/>
  <c r="G16" i="167"/>
  <c r="J15" i="167"/>
  <c r="L15" i="167" s="1"/>
  <c r="K10" i="85"/>
  <c r="M55" i="77"/>
  <c r="J12" i="82"/>
  <c r="I15" i="82"/>
  <c r="I20" i="169"/>
  <c r="F18" i="167"/>
  <c r="H17" i="167"/>
  <c r="F99" i="77"/>
  <c r="K18" i="168"/>
  <c r="D19" i="168"/>
  <c r="D35" i="168"/>
  <c r="F48" i="164"/>
  <c r="G40" i="164"/>
  <c r="K14" i="79"/>
  <c r="H14" i="82"/>
  <c r="E40" i="165"/>
  <c r="G11" i="167"/>
  <c r="J11" i="167" s="1"/>
  <c r="L11" i="167" s="1"/>
  <c r="D48" i="165"/>
  <c r="G11" i="168"/>
  <c r="J11" i="168" s="1"/>
  <c r="N11" i="168" s="1"/>
  <c r="N29" i="168" s="1"/>
  <c r="K101" i="147"/>
  <c r="K102" i="147" s="1"/>
  <c r="K111" i="147"/>
  <c r="G50" i="147"/>
  <c r="F41" i="149"/>
  <c r="H42" i="147"/>
  <c r="G41" i="149" s="1"/>
  <c r="E41" i="11"/>
  <c r="D45" i="11"/>
  <c r="E45" i="11" s="1"/>
  <c r="D20" i="167"/>
  <c r="K19" i="167"/>
  <c r="G101" i="147"/>
  <c r="E18" i="152" s="1"/>
  <c r="G111" i="147"/>
  <c r="E14" i="152"/>
  <c r="G81" i="147"/>
  <c r="E42" i="147"/>
  <c r="F35" i="147"/>
  <c r="E34" i="149" s="1"/>
  <c r="D34" i="149"/>
  <c r="H13" i="82"/>
  <c r="J48" i="164"/>
  <c r="K40" i="164"/>
  <c r="I21" i="169"/>
  <c r="I23" i="169" s="1"/>
  <c r="O12" i="168"/>
  <c r="L38" i="71"/>
  <c r="L39" i="71" s="1"/>
  <c r="M39" i="71" s="1"/>
  <c r="M34" i="71"/>
  <c r="I17" i="79"/>
  <c r="K84" i="77"/>
  <c r="M84" i="77" s="1"/>
  <c r="J111" i="147"/>
  <c r="J101" i="147"/>
  <c r="J102" i="147" s="1"/>
  <c r="K11" i="86"/>
  <c r="E6" i="83"/>
  <c r="H18" i="82"/>
  <c r="F6" i="86"/>
  <c r="E24" i="82"/>
  <c r="G105" i="77"/>
  <c r="G100" i="77"/>
  <c r="G97" i="77"/>
  <c r="J7" i="82"/>
  <c r="J10" i="82"/>
  <c r="M14" i="167"/>
  <c r="K87" i="77"/>
  <c r="I20" i="79"/>
  <c r="H17" i="82"/>
  <c r="F113" i="77"/>
  <c r="E9" i="83"/>
  <c r="F28" i="166"/>
  <c r="F17" i="166"/>
  <c r="G16" i="166"/>
  <c r="K86" i="77"/>
  <c r="M86" i="77" s="1"/>
  <c r="I19" i="79"/>
  <c r="H101" i="147"/>
  <c r="F18" i="152" s="1"/>
  <c r="F14" i="152"/>
  <c r="K5" i="83"/>
  <c r="L106" i="77"/>
  <c r="K10" i="87"/>
  <c r="M122" i="77"/>
  <c r="M50" i="147"/>
  <c r="N42" i="147"/>
  <c r="I8" i="82"/>
  <c r="H38" i="71"/>
  <c r="H39" i="71" s="1"/>
  <c r="I39" i="71" s="1"/>
  <c r="I34" i="71"/>
  <c r="F6" i="153"/>
  <c r="J119" i="147"/>
  <c r="I119" i="147"/>
  <c r="K119" i="147"/>
  <c r="I111" i="147"/>
  <c r="I101" i="147"/>
  <c r="I102" i="147" s="1"/>
  <c r="O14" i="168"/>
  <c r="F52" i="165"/>
  <c r="G52" i="165" s="1"/>
  <c r="G48" i="165"/>
  <c r="D34" i="71"/>
  <c r="I16" i="79"/>
  <c r="K83" i="77"/>
  <c r="K26" i="77"/>
  <c r="M26" i="77" s="1"/>
  <c r="H22" i="79"/>
  <c r="J28" i="77"/>
  <c r="J8" i="82"/>
  <c r="L48" i="164"/>
  <c r="M40" i="164"/>
  <c r="D32" i="166"/>
  <c r="D21" i="166"/>
  <c r="G98" i="77"/>
  <c r="G56" i="77"/>
  <c r="H9" i="84"/>
  <c r="M12" i="167"/>
  <c r="L8" i="85"/>
  <c r="H40" i="164"/>
  <c r="I34" i="164"/>
  <c r="K18" i="79"/>
  <c r="I21" i="79"/>
  <c r="K88" i="77"/>
  <c r="F58" i="77"/>
  <c r="E11" i="85"/>
  <c r="M19" i="77"/>
  <c r="H8" i="84"/>
  <c r="H44" i="77"/>
  <c r="N7" i="84"/>
  <c r="M22" i="77"/>
  <c r="K50" i="147"/>
  <c r="L42" i="147"/>
  <c r="K41" i="149" s="1"/>
  <c r="J41" i="149"/>
  <c r="J15" i="168"/>
  <c r="N15" i="168" s="1"/>
  <c r="M85" i="77"/>
  <c r="H36" i="169"/>
  <c r="G40" i="169"/>
  <c r="H29" i="169"/>
  <c r="G9" i="169"/>
  <c r="F13" i="169"/>
  <c r="M48" i="165" l="1"/>
  <c r="D48" i="164"/>
  <c r="E40" i="164"/>
  <c r="G34" i="71"/>
  <c r="J41" i="71"/>
  <c r="J49" i="71" s="1"/>
  <c r="L34" i="72"/>
  <c r="K41" i="71"/>
  <c r="D41" i="72"/>
  <c r="Z10" i="180"/>
  <c r="Y14" i="180"/>
  <c r="I34" i="72"/>
  <c r="H38" i="72"/>
  <c r="H39" i="72" s="1"/>
  <c r="L38" i="72"/>
  <c r="L39" i="72" s="1"/>
  <c r="M34" i="72"/>
  <c r="K34" i="72"/>
  <c r="J38" i="72"/>
  <c r="J39" i="72" s="1"/>
  <c r="K39" i="72" s="1"/>
  <c r="I90" i="77"/>
  <c r="G19" i="82" s="1"/>
  <c r="M87" i="77"/>
  <c r="F34" i="72"/>
  <c r="M83" i="77"/>
  <c r="J13" i="82" s="1"/>
  <c r="G13" i="168"/>
  <c r="J13" i="168" s="1"/>
  <c r="N13" i="168" s="1"/>
  <c r="H48" i="165"/>
  <c r="G13" i="167"/>
  <c r="J13" i="167" s="1"/>
  <c r="L13" i="167" s="1"/>
  <c r="M13" i="167" s="1"/>
  <c r="I40" i="165"/>
  <c r="G14" i="82"/>
  <c r="G17" i="82"/>
  <c r="L41" i="71"/>
  <c r="L49" i="71" s="1"/>
  <c r="G18" i="82"/>
  <c r="G16" i="82"/>
  <c r="G13" i="82"/>
  <c r="H5" i="80"/>
  <c r="G24" i="79"/>
  <c r="I39" i="77"/>
  <c r="I92" i="77"/>
  <c r="H41" i="71"/>
  <c r="I41" i="71" s="1"/>
  <c r="H39" i="77"/>
  <c r="F24" i="79"/>
  <c r="H92" i="77"/>
  <c r="G5" i="80"/>
  <c r="F19" i="82"/>
  <c r="J130" i="147"/>
  <c r="F8" i="156" s="1"/>
  <c r="G9" i="155"/>
  <c r="G102" i="147"/>
  <c r="G118" i="147" s="1"/>
  <c r="I130" i="147"/>
  <c r="E8" i="156" s="1"/>
  <c r="F9" i="155"/>
  <c r="H19" i="82"/>
  <c r="K130" i="147"/>
  <c r="G8" i="156" s="1"/>
  <c r="H9" i="155"/>
  <c r="H102" i="147"/>
  <c r="F19" i="152" s="1"/>
  <c r="I69" i="77"/>
  <c r="H5" i="81"/>
  <c r="I118" i="147"/>
  <c r="F7" i="155" s="1"/>
  <c r="I145" i="147"/>
  <c r="J145" i="147"/>
  <c r="J118" i="147"/>
  <c r="G7" i="155" s="1"/>
  <c r="K145" i="147"/>
  <c r="K118" i="147"/>
  <c r="H7" i="155" s="1"/>
  <c r="L145" i="147"/>
  <c r="L118" i="147"/>
  <c r="I7" i="155" s="1"/>
  <c r="J16" i="82"/>
  <c r="H24" i="79"/>
  <c r="J92" i="77"/>
  <c r="J39" i="77"/>
  <c r="I5" i="80"/>
  <c r="E6" i="154"/>
  <c r="H154" i="147"/>
  <c r="F9" i="148" s="1"/>
  <c r="F18" i="166"/>
  <c r="F29" i="166"/>
  <c r="G17" i="166"/>
  <c r="F8" i="86"/>
  <c r="G99" i="77"/>
  <c r="O11" i="168"/>
  <c r="L10" i="85"/>
  <c r="J11" i="82"/>
  <c r="J17" i="82"/>
  <c r="K19" i="168"/>
  <c r="D20" i="168"/>
  <c r="D36" i="168"/>
  <c r="I18" i="82"/>
  <c r="K22" i="79"/>
  <c r="K54" i="147"/>
  <c r="L50" i="147"/>
  <c r="K49" i="149" s="1"/>
  <c r="J49" i="149"/>
  <c r="K16" i="79"/>
  <c r="F11" i="86"/>
  <c r="K49" i="71"/>
  <c r="J53" i="71"/>
  <c r="K53" i="71" s="1"/>
  <c r="E50" i="147"/>
  <c r="F42" i="147"/>
  <c r="E41" i="149" s="1"/>
  <c r="D41" i="149"/>
  <c r="F41" i="71"/>
  <c r="D52" i="165"/>
  <c r="E52" i="165" s="1"/>
  <c r="E48" i="165"/>
  <c r="E10" i="86"/>
  <c r="F101" i="77"/>
  <c r="F102" i="77" s="1"/>
  <c r="E34" i="71"/>
  <c r="D38" i="71"/>
  <c r="D39" i="71" s="1"/>
  <c r="E39" i="71" s="1"/>
  <c r="D41" i="71"/>
  <c r="K6" i="83"/>
  <c r="H48" i="164"/>
  <c r="I40" i="164"/>
  <c r="M54" i="147"/>
  <c r="N54" i="147" s="1"/>
  <c r="N50" i="147"/>
  <c r="M11" i="167"/>
  <c r="G48" i="164"/>
  <c r="F52" i="164"/>
  <c r="G52" i="164" s="1"/>
  <c r="D33" i="166"/>
  <c r="D22" i="166"/>
  <c r="D34" i="166" s="1"/>
  <c r="K48" i="164"/>
  <c r="J52" i="164"/>
  <c r="K52" i="164" s="1"/>
  <c r="G17" i="167"/>
  <c r="J16" i="167"/>
  <c r="L16" i="167" s="1"/>
  <c r="K19" i="79"/>
  <c r="M48" i="164"/>
  <c r="L52" i="164"/>
  <c r="M52" i="164" s="1"/>
  <c r="F5" i="83"/>
  <c r="G106" i="77"/>
  <c r="G109" i="77" s="1"/>
  <c r="I22" i="169"/>
  <c r="I22" i="79"/>
  <c r="K28" i="77"/>
  <c r="F6" i="154"/>
  <c r="I154" i="147"/>
  <c r="G9" i="148" s="1"/>
  <c r="L10" i="87"/>
  <c r="G6" i="154"/>
  <c r="J154" i="147"/>
  <c r="H9" i="148" s="1"/>
  <c r="G83" i="147"/>
  <c r="D7" i="151" s="1"/>
  <c r="D5" i="151"/>
  <c r="K20" i="167"/>
  <c r="D21" i="167"/>
  <c r="H18" i="167"/>
  <c r="F19" i="167"/>
  <c r="I13" i="82"/>
  <c r="K90" i="77"/>
  <c r="H8" i="155"/>
  <c r="K144" i="147"/>
  <c r="K129" i="147"/>
  <c r="G7" i="156" s="1"/>
  <c r="G54" i="147"/>
  <c r="F49" i="149"/>
  <c r="H50" i="147"/>
  <c r="G49" i="149" s="1"/>
  <c r="F18" i="168"/>
  <c r="H17" i="168"/>
  <c r="H34" i="168" s="1"/>
  <c r="F9" i="86"/>
  <c r="F8" i="155"/>
  <c r="I129" i="147"/>
  <c r="E7" i="156" s="1"/>
  <c r="I144" i="147"/>
  <c r="I14" i="82"/>
  <c r="G113" i="147"/>
  <c r="G114" i="147" s="1"/>
  <c r="D6" i="154"/>
  <c r="G154" i="147"/>
  <c r="E9" i="148" s="1"/>
  <c r="H6" i="154"/>
  <c r="K154" i="147"/>
  <c r="I9" i="148" s="1"/>
  <c r="I50" i="147"/>
  <c r="H41" i="149"/>
  <c r="J42" i="147"/>
  <c r="I41" i="149" s="1"/>
  <c r="J15" i="82"/>
  <c r="G58" i="77"/>
  <c r="F11" i="85"/>
  <c r="E13" i="83"/>
  <c r="I17" i="82"/>
  <c r="J14" i="82"/>
  <c r="L154" i="147"/>
  <c r="J9" i="148" s="1"/>
  <c r="I6" i="154"/>
  <c r="J16" i="168"/>
  <c r="N16" i="168" s="1"/>
  <c r="G17" i="168"/>
  <c r="N32" i="168"/>
  <c r="O15" i="168"/>
  <c r="H47" i="77"/>
  <c r="H48" i="77" s="1"/>
  <c r="I5" i="84"/>
  <c r="E12" i="85"/>
  <c r="F60" i="77"/>
  <c r="J144" i="147"/>
  <c r="G8" i="155"/>
  <c r="J129" i="147"/>
  <c r="F7" i="156" s="1"/>
  <c r="L109" i="77"/>
  <c r="I16" i="82"/>
  <c r="M88" i="77"/>
  <c r="M15" i="167"/>
  <c r="H41" i="169"/>
  <c r="H38" i="169"/>
  <c r="I32" i="169"/>
  <c r="G14" i="169"/>
  <c r="G11" i="169"/>
  <c r="I29" i="169"/>
  <c r="H31" i="169"/>
  <c r="D52" i="164" l="1"/>
  <c r="E52" i="164" s="1"/>
  <c r="E48" i="164"/>
  <c r="J41" i="72"/>
  <c r="K41" i="72" s="1"/>
  <c r="D49" i="72"/>
  <c r="E41" i="72"/>
  <c r="J49" i="72"/>
  <c r="K49" i="72" s="1"/>
  <c r="AA10" i="180"/>
  <c r="Z14" i="180"/>
  <c r="F38" i="72"/>
  <c r="F39" i="72" s="1"/>
  <c r="G39" i="72" s="1"/>
  <c r="G34" i="72"/>
  <c r="F41" i="72"/>
  <c r="M39" i="72"/>
  <c r="L41" i="72"/>
  <c r="I39" i="72"/>
  <c r="H41" i="72"/>
  <c r="H145" i="147"/>
  <c r="H148" i="147" s="1"/>
  <c r="D12" i="157" s="1"/>
  <c r="H49" i="71"/>
  <c r="I49" i="71" s="1"/>
  <c r="H118" i="147"/>
  <c r="E7" i="155" s="1"/>
  <c r="M41" i="71"/>
  <c r="G145" i="147"/>
  <c r="G148" i="147" s="1"/>
  <c r="E19" i="152"/>
  <c r="I48" i="165"/>
  <c r="H52" i="165"/>
  <c r="I52" i="165" s="1"/>
  <c r="N31" i="168"/>
  <c r="O13" i="168"/>
  <c r="N30" i="168"/>
  <c r="I95" i="77"/>
  <c r="G21" i="82"/>
  <c r="H14" i="80"/>
  <c r="H5" i="85"/>
  <c r="H10" i="81"/>
  <c r="J64" i="77"/>
  <c r="F102" i="147"/>
  <c r="D19" i="152" s="1"/>
  <c r="G14" i="80"/>
  <c r="G5" i="85"/>
  <c r="F21" i="82"/>
  <c r="H95" i="77"/>
  <c r="F117" i="77"/>
  <c r="E13" i="86"/>
  <c r="K9" i="83"/>
  <c r="E41" i="71"/>
  <c r="D49" i="71"/>
  <c r="H98" i="77"/>
  <c r="H56" i="77"/>
  <c r="I9" i="84"/>
  <c r="G113" i="77"/>
  <c r="F9" i="83"/>
  <c r="K20" i="168"/>
  <c r="D37" i="168"/>
  <c r="D21" i="168"/>
  <c r="M49" i="71"/>
  <c r="L53" i="71"/>
  <c r="M53" i="71" s="1"/>
  <c r="F9" i="157"/>
  <c r="J156" i="147"/>
  <c r="H11" i="148" s="1"/>
  <c r="G18" i="168"/>
  <c r="J17" i="168"/>
  <c r="N17" i="168" s="1"/>
  <c r="H49" i="149"/>
  <c r="I54" i="147"/>
  <c r="J50" i="147"/>
  <c r="I49" i="149" s="1"/>
  <c r="E14" i="85"/>
  <c r="F19" i="168"/>
  <c r="H18" i="168"/>
  <c r="H35" i="168" s="1"/>
  <c r="K92" i="77"/>
  <c r="M92" i="77" s="1"/>
  <c r="L35" i="77"/>
  <c r="I24" i="79"/>
  <c r="K39" i="77"/>
  <c r="J5" i="80"/>
  <c r="F49" i="71"/>
  <c r="G41" i="71"/>
  <c r="M28" i="77"/>
  <c r="I156" i="147"/>
  <c r="G11" i="148" s="1"/>
  <c r="E9" i="157"/>
  <c r="J128" i="147"/>
  <c r="F53" i="149"/>
  <c r="H54" i="147"/>
  <c r="G53" i="149" s="1"/>
  <c r="F8" i="157"/>
  <c r="J153" i="147"/>
  <c r="H8" i="148" s="1"/>
  <c r="G132" i="147"/>
  <c r="D9" i="154"/>
  <c r="H52" i="164"/>
  <c r="I52" i="164" s="1"/>
  <c r="I48" i="164"/>
  <c r="L54" i="147"/>
  <c r="K53" i="149" s="1"/>
  <c r="L123" i="147"/>
  <c r="J53" i="149"/>
  <c r="G18" i="166"/>
  <c r="F19" i="166"/>
  <c r="F30" i="166"/>
  <c r="E8" i="157"/>
  <c r="I153" i="147"/>
  <c r="G8" i="148" s="1"/>
  <c r="G8" i="157"/>
  <c r="K153" i="147"/>
  <c r="I8" i="148" s="1"/>
  <c r="M16" i="167"/>
  <c r="I14" i="80"/>
  <c r="I5" i="85"/>
  <c r="F12" i="85"/>
  <c r="G60" i="77"/>
  <c r="J18" i="82"/>
  <c r="H110" i="147"/>
  <c r="D8" i="154"/>
  <c r="H19" i="167"/>
  <c r="F20" i="167"/>
  <c r="J17" i="167"/>
  <c r="L17" i="167" s="1"/>
  <c r="G18" i="167"/>
  <c r="G122" i="147"/>
  <c r="D7" i="155"/>
  <c r="E12" i="86"/>
  <c r="E54" i="147"/>
  <c r="F50" i="147"/>
  <c r="E49" i="149" s="1"/>
  <c r="D49" i="149"/>
  <c r="J95" i="77"/>
  <c r="H21" i="82"/>
  <c r="H9" i="157"/>
  <c r="L156" i="147"/>
  <c r="J11" i="148" s="1"/>
  <c r="G101" i="77"/>
  <c r="F10" i="86"/>
  <c r="I19" i="82"/>
  <c r="M90" i="77"/>
  <c r="I44" i="77"/>
  <c r="I8" i="84"/>
  <c r="O16" i="168"/>
  <c r="N33" i="168"/>
  <c r="K21" i="167"/>
  <c r="D22" i="167"/>
  <c r="K22" i="167" s="1"/>
  <c r="F6" i="83"/>
  <c r="G9" i="157"/>
  <c r="K156" i="147"/>
  <c r="I11" i="148" s="1"/>
  <c r="G13" i="169"/>
  <c r="H40" i="169"/>
  <c r="H9" i="169"/>
  <c r="I36" i="169"/>
  <c r="I31" i="169"/>
  <c r="J53" i="72" l="1"/>
  <c r="H5" i="73" s="1"/>
  <c r="E49" i="72"/>
  <c r="D53" i="72"/>
  <c r="AB10" i="180"/>
  <c r="AA14" i="180"/>
  <c r="C9" i="157"/>
  <c r="H49" i="72"/>
  <c r="I41" i="72"/>
  <c r="L49" i="72"/>
  <c r="M41" i="72"/>
  <c r="D9" i="157"/>
  <c r="H156" i="147"/>
  <c r="F11" i="148" s="1"/>
  <c r="H53" i="71"/>
  <c r="I53" i="71" s="1"/>
  <c r="G41" i="72"/>
  <c r="F49" i="72"/>
  <c r="G156" i="147"/>
  <c r="E11" i="148" s="1"/>
  <c r="K53" i="72"/>
  <c r="I100" i="77"/>
  <c r="G24" i="82"/>
  <c r="I105" i="77"/>
  <c r="I97" i="77"/>
  <c r="H6" i="86"/>
  <c r="F24" i="82"/>
  <c r="H97" i="77"/>
  <c r="H105" i="77"/>
  <c r="H100" i="77"/>
  <c r="G6" i="86"/>
  <c r="J69" i="77"/>
  <c r="I5" i="81"/>
  <c r="F12" i="86"/>
  <c r="F14" i="85"/>
  <c r="G102" i="77"/>
  <c r="M17" i="167"/>
  <c r="H58" i="77"/>
  <c r="G11" i="85"/>
  <c r="J5" i="84"/>
  <c r="I47" i="77"/>
  <c r="I48" i="77" s="1"/>
  <c r="I128" i="147"/>
  <c r="F54" i="147"/>
  <c r="E53" i="149" s="1"/>
  <c r="D53" i="149"/>
  <c r="F21" i="167"/>
  <c r="H20" i="167"/>
  <c r="G9" i="86"/>
  <c r="F20" i="166"/>
  <c r="F31" i="166"/>
  <c r="G19" i="166"/>
  <c r="J21" i="82"/>
  <c r="H19" i="168"/>
  <c r="H36" i="168" s="1"/>
  <c r="F20" i="168"/>
  <c r="H14" i="73"/>
  <c r="H15" i="73" s="1"/>
  <c r="J19" i="82"/>
  <c r="C12" i="157"/>
  <c r="I12" i="155"/>
  <c r="L146" i="147"/>
  <c r="L5" i="80"/>
  <c r="K24" i="79"/>
  <c r="J54" i="147"/>
  <c r="I53" i="149" s="1"/>
  <c r="K128" i="147"/>
  <c r="H53" i="149"/>
  <c r="K21" i="168"/>
  <c r="D22" i="168"/>
  <c r="D38" i="168"/>
  <c r="E49" i="71"/>
  <c r="D53" i="71"/>
  <c r="E53" i="71" s="1"/>
  <c r="E5" i="87"/>
  <c r="F120" i="77"/>
  <c r="C10" i="156"/>
  <c r="G134" i="147"/>
  <c r="G137" i="147" s="1"/>
  <c r="J5" i="85"/>
  <c r="J14" i="80"/>
  <c r="H24" i="82"/>
  <c r="J100" i="77"/>
  <c r="J105" i="77"/>
  <c r="I6" i="86"/>
  <c r="J97" i="77"/>
  <c r="E5" i="154"/>
  <c r="H113" i="147"/>
  <c r="H114" i="147" s="1"/>
  <c r="F6" i="156"/>
  <c r="J131" i="147"/>
  <c r="F13" i="83"/>
  <c r="F53" i="71"/>
  <c r="G53" i="71" s="1"/>
  <c r="G49" i="71"/>
  <c r="L37" i="77"/>
  <c r="M35" i="77"/>
  <c r="L111" i="77"/>
  <c r="L70" i="77"/>
  <c r="K11" i="80"/>
  <c r="N34" i="168"/>
  <c r="O17" i="168"/>
  <c r="G19" i="167"/>
  <c r="J18" i="167"/>
  <c r="L18" i="167" s="1"/>
  <c r="H117" i="147"/>
  <c r="D11" i="155"/>
  <c r="I21" i="82"/>
  <c r="K95" i="77"/>
  <c r="M95" i="77" s="1"/>
  <c r="G19" i="168"/>
  <c r="J18" i="168"/>
  <c r="N18" i="168" s="1"/>
  <c r="I41" i="169"/>
  <c r="I38" i="169"/>
  <c r="H11" i="169"/>
  <c r="H14" i="169"/>
  <c r="E5" i="73" l="1"/>
  <c r="E14" i="73" s="1"/>
  <c r="E15" i="73" s="1"/>
  <c r="E53" i="72"/>
  <c r="AC10" i="180"/>
  <c r="AB14" i="180"/>
  <c r="L53" i="72"/>
  <c r="M49" i="72"/>
  <c r="F53" i="72"/>
  <c r="G49" i="72"/>
  <c r="H53" i="72"/>
  <c r="I49" i="72"/>
  <c r="H8" i="86"/>
  <c r="H5" i="83"/>
  <c r="I106" i="77"/>
  <c r="H11" i="86"/>
  <c r="G11" i="86"/>
  <c r="H106" i="77"/>
  <c r="G5" i="83"/>
  <c r="H99" i="77"/>
  <c r="G8" i="86"/>
  <c r="I10" i="81"/>
  <c r="K64" i="77"/>
  <c r="L6" i="86"/>
  <c r="J24" i="82"/>
  <c r="H132" i="147"/>
  <c r="E9" i="154"/>
  <c r="F32" i="166"/>
  <c r="F21" i="166"/>
  <c r="G20" i="166"/>
  <c r="C12" i="156"/>
  <c r="K11" i="81"/>
  <c r="M70" i="77"/>
  <c r="J106" i="77"/>
  <c r="J109" i="77" s="1"/>
  <c r="I5" i="83"/>
  <c r="H20" i="168"/>
  <c r="H37" i="168" s="1"/>
  <c r="F21" i="168"/>
  <c r="I98" i="77"/>
  <c r="I56" i="77"/>
  <c r="J9" i="84"/>
  <c r="K11" i="83"/>
  <c r="M111" i="77"/>
  <c r="E6" i="155"/>
  <c r="H122" i="147"/>
  <c r="K22" i="168"/>
  <c r="D39" i="168"/>
  <c r="N35" i="168"/>
  <c r="O18" i="168"/>
  <c r="L11" i="80"/>
  <c r="J142" i="147"/>
  <c r="J136" i="147"/>
  <c r="F14" i="156" s="1"/>
  <c r="F9" i="156"/>
  <c r="F125" i="77"/>
  <c r="E8" i="87"/>
  <c r="J8" i="84"/>
  <c r="J44" i="77"/>
  <c r="G117" i="77"/>
  <c r="F13" i="86"/>
  <c r="M18" i="167"/>
  <c r="I11" i="86"/>
  <c r="I131" i="147"/>
  <c r="E6" i="156"/>
  <c r="G20" i="167"/>
  <c r="J19" i="167"/>
  <c r="L19" i="167" s="1"/>
  <c r="J19" i="168"/>
  <c r="N19" i="168" s="1"/>
  <c r="G20" i="168"/>
  <c r="K12" i="80"/>
  <c r="M37" i="77"/>
  <c r="L39" i="77"/>
  <c r="F22" i="167"/>
  <c r="H22" i="167" s="1"/>
  <c r="H21" i="167"/>
  <c r="I110" i="147"/>
  <c r="E8" i="154"/>
  <c r="K100" i="77"/>
  <c r="J6" i="86"/>
  <c r="K97" i="77"/>
  <c r="K105" i="77"/>
  <c r="M105" i="77" s="1"/>
  <c r="I24" i="82"/>
  <c r="I8" i="86"/>
  <c r="K131" i="147"/>
  <c r="G6" i="156"/>
  <c r="H10" i="157"/>
  <c r="G12" i="85"/>
  <c r="H60" i="77"/>
  <c r="I9" i="169"/>
  <c r="I40" i="169"/>
  <c r="H13" i="169"/>
  <c r="AD10" i="180" l="1"/>
  <c r="AC14" i="180"/>
  <c r="I53" i="72"/>
  <c r="G5" i="73"/>
  <c r="G14" i="73" s="1"/>
  <c r="G15" i="73" s="1"/>
  <c r="F5" i="73"/>
  <c r="F14" i="73" s="1"/>
  <c r="F15" i="73" s="1"/>
  <c r="G53" i="72"/>
  <c r="M53" i="72"/>
  <c r="I5" i="73"/>
  <c r="I109" i="77"/>
  <c r="H6" i="83"/>
  <c r="H101" i="77"/>
  <c r="H102" i="77" s="1"/>
  <c r="G10" i="86"/>
  <c r="H109" i="77"/>
  <c r="G6" i="83"/>
  <c r="K69" i="77"/>
  <c r="J5" i="81"/>
  <c r="L5" i="83"/>
  <c r="L11" i="81"/>
  <c r="K142" i="147"/>
  <c r="K136" i="147"/>
  <c r="G14" i="156" s="1"/>
  <c r="G9" i="156"/>
  <c r="L12" i="80"/>
  <c r="G21" i="167"/>
  <c r="J20" i="167"/>
  <c r="L20" i="167" s="1"/>
  <c r="J11" i="86"/>
  <c r="F5" i="154"/>
  <c r="I113" i="147"/>
  <c r="I114" i="147" s="1"/>
  <c r="M19" i="167"/>
  <c r="H9" i="86"/>
  <c r="I99" i="77"/>
  <c r="G14" i="85"/>
  <c r="E9" i="156"/>
  <c r="I142" i="147"/>
  <c r="I136" i="147"/>
  <c r="E14" i="156" s="1"/>
  <c r="J143" i="147"/>
  <c r="F7" i="157" s="1"/>
  <c r="F6" i="157"/>
  <c r="E11" i="155"/>
  <c r="I117" i="147"/>
  <c r="D10" i="156"/>
  <c r="H134" i="147"/>
  <c r="H137" i="147" s="1"/>
  <c r="G21" i="166"/>
  <c r="F22" i="166"/>
  <c r="F33" i="166"/>
  <c r="L11" i="83"/>
  <c r="F22" i="168"/>
  <c r="H22" i="168" s="1"/>
  <c r="H21" i="168"/>
  <c r="H38" i="168" s="1"/>
  <c r="J20" i="168"/>
  <c r="N20" i="168" s="1"/>
  <c r="G21" i="168"/>
  <c r="M100" i="77"/>
  <c r="J113" i="77"/>
  <c r="I9" i="83"/>
  <c r="J8" i="86"/>
  <c r="K14" i="80"/>
  <c r="K5" i="85"/>
  <c r="F41" i="77"/>
  <c r="F40" i="77"/>
  <c r="M39" i="77"/>
  <c r="K5" i="84"/>
  <c r="J47" i="77"/>
  <c r="J48" i="77" s="1"/>
  <c r="N36" i="168"/>
  <c r="O19" i="168"/>
  <c r="H11" i="85"/>
  <c r="I58" i="77"/>
  <c r="I6" i="83"/>
  <c r="C15" i="156"/>
  <c r="G152" i="147"/>
  <c r="J5" i="83"/>
  <c r="K106" i="77"/>
  <c r="M106" i="77" s="1"/>
  <c r="G120" i="77"/>
  <c r="F5" i="87"/>
  <c r="E13" i="87"/>
  <c r="I12" i="169"/>
  <c r="I14" i="169" s="1"/>
  <c r="I11" i="169"/>
  <c r="AE10" i="180" l="1"/>
  <c r="AD14" i="180"/>
  <c r="J5" i="73"/>
  <c r="J11" i="73" s="1"/>
  <c r="J12" i="73" s="1"/>
  <c r="J14" i="73" s="1"/>
  <c r="J15" i="73" s="1"/>
  <c r="I14" i="73"/>
  <c r="K109" i="77"/>
  <c r="H9" i="83"/>
  <c r="I113" i="77"/>
  <c r="H113" i="77"/>
  <c r="G9" i="83"/>
  <c r="J148" i="147"/>
  <c r="F12" i="157" s="1"/>
  <c r="J10" i="81"/>
  <c r="L64" i="77"/>
  <c r="G13" i="86"/>
  <c r="H117" i="77"/>
  <c r="G12" i="86"/>
  <c r="H39" i="168"/>
  <c r="L6" i="83"/>
  <c r="E17" i="80"/>
  <c r="H3" i="77"/>
  <c r="D12" i="156"/>
  <c r="G125" i="77"/>
  <c r="F8" i="87"/>
  <c r="J56" i="77"/>
  <c r="K9" i="84"/>
  <c r="J98" i="77"/>
  <c r="K44" i="77"/>
  <c r="K8" i="84"/>
  <c r="L11" i="86"/>
  <c r="J110" i="147"/>
  <c r="F8" i="154"/>
  <c r="K113" i="77"/>
  <c r="J9" i="83"/>
  <c r="M109" i="77"/>
  <c r="J21" i="167"/>
  <c r="L21" i="167" s="1"/>
  <c r="G22" i="167"/>
  <c r="J22" i="167" s="1"/>
  <c r="L22" i="167" s="1"/>
  <c r="J21" i="168"/>
  <c r="N21" i="168" s="1"/>
  <c r="O21" i="168" s="1"/>
  <c r="G22" i="168"/>
  <c r="J22" i="168" s="1"/>
  <c r="N22" i="168" s="1"/>
  <c r="N23" i="168" s="1"/>
  <c r="H12" i="85"/>
  <c r="I60" i="77"/>
  <c r="M20" i="167"/>
  <c r="E7" i="148"/>
  <c r="G158" i="147"/>
  <c r="J6" i="83"/>
  <c r="I13" i="83"/>
  <c r="N37" i="168"/>
  <c r="O20" i="168"/>
  <c r="I132" i="147"/>
  <c r="F9" i="154"/>
  <c r="G22" i="166"/>
  <c r="F34" i="166"/>
  <c r="I143" i="147"/>
  <c r="E7" i="157" s="1"/>
  <c r="E6" i="157"/>
  <c r="I101" i="77"/>
  <c r="H10" i="86"/>
  <c r="L5" i="85"/>
  <c r="L14" i="80"/>
  <c r="F3" i="77"/>
  <c r="E16" i="80"/>
  <c r="F6" i="155"/>
  <c r="I122" i="147"/>
  <c r="G6" i="157"/>
  <c r="K143" i="147"/>
  <c r="G7" i="157" s="1"/>
  <c r="I13" i="169"/>
  <c r="AF10" i="180" l="1"/>
  <c r="AE14" i="180"/>
  <c r="I15" i="73"/>
  <c r="E17" i="73" s="1"/>
  <c r="E30" i="73"/>
  <c r="H13" i="83"/>
  <c r="K148" i="147"/>
  <c r="G12" i="157" s="1"/>
  <c r="H120" i="77"/>
  <c r="G5" i="87"/>
  <c r="K5" i="81"/>
  <c r="L69" i="77"/>
  <c r="G13" i="83"/>
  <c r="H12" i="86"/>
  <c r="J117" i="147"/>
  <c r="F11" i="155"/>
  <c r="J113" i="147"/>
  <c r="G5" i="154"/>
  <c r="L5" i="84"/>
  <c r="K47" i="77"/>
  <c r="I11" i="85"/>
  <c r="J58" i="77"/>
  <c r="I9" i="86"/>
  <c r="J99" i="77"/>
  <c r="D15" i="156"/>
  <c r="H152" i="147"/>
  <c r="O22" i="168"/>
  <c r="N39" i="168"/>
  <c r="M22" i="167"/>
  <c r="E13" i="148"/>
  <c r="I148" i="147"/>
  <c r="N38" i="168"/>
  <c r="M21" i="167"/>
  <c r="E10" i="156"/>
  <c r="I134" i="147"/>
  <c r="L9" i="83"/>
  <c r="H14" i="85"/>
  <c r="I102" i="77"/>
  <c r="J13" i="83"/>
  <c r="F13" i="87"/>
  <c r="AF14" i="180" l="1"/>
  <c r="AG10" i="180"/>
  <c r="E18" i="73"/>
  <c r="E19" i="73" s="1"/>
  <c r="I21" i="73"/>
  <c r="E21" i="73"/>
  <c r="F21" i="73"/>
  <c r="H21" i="73"/>
  <c r="G21" i="73"/>
  <c r="H125" i="77"/>
  <c r="G8" i="87"/>
  <c r="L71" i="77"/>
  <c r="K10" i="81"/>
  <c r="L124" i="77"/>
  <c r="K110" i="147"/>
  <c r="G8" i="154"/>
  <c r="N24" i="168"/>
  <c r="N25" i="168" s="1"/>
  <c r="O25" i="168" s="1"/>
  <c r="O26" i="168" s="1"/>
  <c r="H158" i="147"/>
  <c r="F7" i="148"/>
  <c r="J114" i="147"/>
  <c r="E12" i="156"/>
  <c r="I135" i="147"/>
  <c r="E13" i="156" s="1"/>
  <c r="M23" i="167"/>
  <c r="I10" i="86"/>
  <c r="J101" i="77"/>
  <c r="L44" i="77"/>
  <c r="L8" i="84"/>
  <c r="J122" i="147"/>
  <c r="G6" i="155"/>
  <c r="H13" i="86"/>
  <c r="I117" i="77"/>
  <c r="E12" i="157"/>
  <c r="K48" i="77"/>
  <c r="I12" i="85"/>
  <c r="J60" i="77"/>
  <c r="AG14" i="180" l="1"/>
  <c r="AH10" i="180"/>
  <c r="K12" i="81"/>
  <c r="M71" i="77"/>
  <c r="L112" i="77"/>
  <c r="L96" i="77"/>
  <c r="G13" i="87"/>
  <c r="K12" i="87"/>
  <c r="M124" i="77"/>
  <c r="I137" i="147"/>
  <c r="O27" i="168"/>
  <c r="P19" i="168"/>
  <c r="M24" i="167"/>
  <c r="N12" i="167"/>
  <c r="N13" i="167"/>
  <c r="N14" i="167"/>
  <c r="N15" i="167"/>
  <c r="N11" i="167"/>
  <c r="N16" i="167"/>
  <c r="N17" i="167"/>
  <c r="N18" i="167"/>
  <c r="N19" i="167"/>
  <c r="N20" i="167"/>
  <c r="N22" i="167"/>
  <c r="N21" i="167"/>
  <c r="J132" i="147"/>
  <c r="G9" i="154"/>
  <c r="K56" i="77"/>
  <c r="L9" i="84"/>
  <c r="K98" i="77"/>
  <c r="P13" i="168"/>
  <c r="P14" i="168"/>
  <c r="P12" i="168"/>
  <c r="P11" i="168"/>
  <c r="P15" i="168"/>
  <c r="P16" i="168"/>
  <c r="P17" i="168"/>
  <c r="P18" i="168"/>
  <c r="P20" i="168"/>
  <c r="P22" i="168"/>
  <c r="P21" i="168"/>
  <c r="K117" i="147"/>
  <c r="G11" i="155"/>
  <c r="I12" i="86"/>
  <c r="I120" i="77"/>
  <c r="H5" i="87"/>
  <c r="I14" i="85"/>
  <c r="L47" i="77"/>
  <c r="L48" i="77" s="1"/>
  <c r="M48" i="77" s="1"/>
  <c r="M5" i="84"/>
  <c r="M44" i="77"/>
  <c r="F13" i="148"/>
  <c r="J102" i="77"/>
  <c r="K113" i="147"/>
  <c r="H5" i="154"/>
  <c r="AH14" i="180" l="1"/>
  <c r="AI10" i="180"/>
  <c r="L97" i="77"/>
  <c r="K7" i="86"/>
  <c r="M96" i="77"/>
  <c r="L12" i="87"/>
  <c r="L113" i="77"/>
  <c r="K12" i="83"/>
  <c r="M112" i="77"/>
  <c r="L12" i="81"/>
  <c r="N9" i="84"/>
  <c r="J11" i="85"/>
  <c r="K58" i="77"/>
  <c r="H8" i="87"/>
  <c r="I125" i="77"/>
  <c r="F10" i="156"/>
  <c r="J134" i="147"/>
  <c r="H8" i="154"/>
  <c r="L110" i="147"/>
  <c r="N5" i="84"/>
  <c r="I152" i="147"/>
  <c r="E15" i="156"/>
  <c r="M9" i="84"/>
  <c r="L56" i="77"/>
  <c r="L98" i="77"/>
  <c r="J117" i="77"/>
  <c r="I13" i="86"/>
  <c r="H6" i="155"/>
  <c r="K122" i="147"/>
  <c r="J9" i="86"/>
  <c r="K99" i="77"/>
  <c r="K114" i="147"/>
  <c r="M8" i="84"/>
  <c r="M47" i="77"/>
  <c r="AI14" i="180" l="1"/>
  <c r="AJ10" i="180"/>
  <c r="L7" i="86"/>
  <c r="L12" i="83"/>
  <c r="M97" i="77"/>
  <c r="K8" i="86"/>
  <c r="F114" i="77"/>
  <c r="K13" i="83"/>
  <c r="F115" i="77"/>
  <c r="M113" i="77"/>
  <c r="J120" i="77"/>
  <c r="I5" i="87"/>
  <c r="J12" i="85"/>
  <c r="K60" i="77"/>
  <c r="G7" i="148"/>
  <c r="I158" i="147"/>
  <c r="K101" i="77"/>
  <c r="J10" i="86"/>
  <c r="K9" i="86"/>
  <c r="M98" i="77"/>
  <c r="L99" i="77"/>
  <c r="M99" i="77" s="1"/>
  <c r="H9" i="154"/>
  <c r="K132" i="147"/>
  <c r="H11" i="155"/>
  <c r="L117" i="147"/>
  <c r="J135" i="147"/>
  <c r="F13" i="156" s="1"/>
  <c r="F12" i="156"/>
  <c r="H13" i="87"/>
  <c r="L112" i="147"/>
  <c r="L113" i="147" s="1"/>
  <c r="I8" i="154" s="1"/>
  <c r="I5" i="154"/>
  <c r="N8" i="84"/>
  <c r="K11" i="85"/>
  <c r="L58" i="77"/>
  <c r="M56" i="77"/>
  <c r="AK10" i="180" l="1"/>
  <c r="AJ14" i="180"/>
  <c r="L13" i="83"/>
  <c r="L8" i="86"/>
  <c r="J3" i="77"/>
  <c r="E15" i="83"/>
  <c r="L3" i="77"/>
  <c r="E16" i="83"/>
  <c r="J137" i="147"/>
  <c r="F15" i="156" s="1"/>
  <c r="I6" i="155"/>
  <c r="L121" i="147"/>
  <c r="L10" i="86"/>
  <c r="J14" i="85"/>
  <c r="G10" i="156"/>
  <c r="K134" i="147"/>
  <c r="J12" i="86"/>
  <c r="I7" i="154"/>
  <c r="L155" i="147"/>
  <c r="J10" i="148" s="1"/>
  <c r="L11" i="85"/>
  <c r="K10" i="86"/>
  <c r="L101" i="77"/>
  <c r="M101" i="77" s="1"/>
  <c r="K102" i="77"/>
  <c r="K12" i="85"/>
  <c r="L60" i="77"/>
  <c r="M58" i="77"/>
  <c r="L114" i="147"/>
  <c r="L9" i="86"/>
  <c r="G13" i="148"/>
  <c r="I8" i="87"/>
  <c r="J125" i="77"/>
  <c r="AL10" i="180" l="1"/>
  <c r="AK14" i="180"/>
  <c r="J152" i="147"/>
  <c r="H7" i="148" s="1"/>
  <c r="L12" i="86"/>
  <c r="I13" i="87"/>
  <c r="I10" i="155"/>
  <c r="L157" i="147"/>
  <c r="J12" i="148" s="1"/>
  <c r="L124" i="147"/>
  <c r="I9" i="154"/>
  <c r="L132" i="147"/>
  <c r="L12" i="85"/>
  <c r="K12" i="86"/>
  <c r="L102" i="77"/>
  <c r="M102" i="77" s="1"/>
  <c r="K14" i="85"/>
  <c r="F61" i="77"/>
  <c r="M60" i="77"/>
  <c r="F62" i="77"/>
  <c r="J13" i="86"/>
  <c r="K117" i="77"/>
  <c r="G12" i="156"/>
  <c r="K135" i="147"/>
  <c r="G13" i="156" s="1"/>
  <c r="L122" i="147"/>
  <c r="I11" i="155" s="1"/>
  <c r="J158" i="147" l="1"/>
  <c r="AM10" i="180"/>
  <c r="AL14" i="180"/>
  <c r="K137" i="147"/>
  <c r="H10" i="156"/>
  <c r="F4" i="77"/>
  <c r="E16" i="85"/>
  <c r="L147" i="147"/>
  <c r="I13" i="155"/>
  <c r="L133" i="147"/>
  <c r="H11" i="156" s="1"/>
  <c r="L13" i="86"/>
  <c r="K120" i="77"/>
  <c r="J5" i="87"/>
  <c r="K13" i="86"/>
  <c r="L117" i="77"/>
  <c r="M117" i="77" s="1"/>
  <c r="H13" i="148"/>
  <c r="E17" i="85"/>
  <c r="H4" i="77"/>
  <c r="L14" i="85"/>
  <c r="AN10" i="180" l="1"/>
  <c r="AM14" i="180"/>
  <c r="L5" i="87"/>
  <c r="H11" i="157"/>
  <c r="L148" i="147"/>
  <c r="G15" i="156"/>
  <c r="K152" i="147"/>
  <c r="J8" i="87"/>
  <c r="K125" i="77"/>
  <c r="L120" i="77"/>
  <c r="M120" i="77" s="1"/>
  <c r="K5" i="87"/>
  <c r="L134" i="147"/>
  <c r="AO10" i="180" l="1"/>
  <c r="AN14" i="180"/>
  <c r="L135" i="147"/>
  <c r="H13" i="156" s="1"/>
  <c r="H12" i="156"/>
  <c r="K158" i="147"/>
  <c r="I7" i="148"/>
  <c r="H12" i="157"/>
  <c r="G149" i="147"/>
  <c r="C13" i="157" s="1"/>
  <c r="J13" i="87"/>
  <c r="K8" i="87"/>
  <c r="L125" i="77"/>
  <c r="M125" i="77" s="1"/>
  <c r="L8" i="87"/>
  <c r="AP10" i="180" l="1"/>
  <c r="AO14" i="180"/>
  <c r="L137" i="147"/>
  <c r="L13" i="87"/>
  <c r="I13" i="148"/>
  <c r="K13" i="87"/>
  <c r="F127" i="77"/>
  <c r="F126" i="77"/>
  <c r="AQ10" i="180" l="1"/>
  <c r="AP14" i="180"/>
  <c r="L4" i="77"/>
  <c r="E16" i="87"/>
  <c r="H15" i="156"/>
  <c r="L152" i="147"/>
  <c r="E15" i="87"/>
  <c r="J4" i="77"/>
  <c r="AR10" i="180" l="1"/>
  <c r="AQ14" i="180"/>
  <c r="J7" i="148"/>
  <c r="L158" i="147"/>
  <c r="AR14" i="180" l="1"/>
  <c r="AS10" i="180"/>
  <c r="J13" i="148"/>
  <c r="G159" i="147"/>
  <c r="E15" i="148" s="1"/>
  <c r="G160" i="147"/>
  <c r="E14" i="148" s="1"/>
  <c r="AS14" i="180" l="1"/>
  <c r="AT10" i="180"/>
  <c r="AT14" i="180" l="1"/>
  <c r="AU10" i="180"/>
  <c r="AU14" i="180" l="1"/>
  <c r="AV10" i="180"/>
  <c r="AW10" i="180" l="1"/>
  <c r="AV14" i="180"/>
  <c r="AX10" i="180" l="1"/>
  <c r="AW14" i="180"/>
  <c r="AY10" i="180" l="1"/>
  <c r="AX14" i="180"/>
  <c r="AZ10" i="180" l="1"/>
  <c r="AY14" i="180"/>
  <c r="BA10" i="180" l="1"/>
  <c r="AZ14" i="180"/>
  <c r="BB10" i="180" l="1"/>
  <c r="BA14" i="180"/>
  <c r="BC10" i="180" l="1"/>
  <c r="BB14" i="180"/>
  <c r="BD10" i="180" l="1"/>
  <c r="BC14" i="180"/>
  <c r="BD14" i="180" l="1"/>
  <c r="BE10" i="180"/>
  <c r="BE14" i="180" l="1"/>
  <c r="BF10" i="180"/>
  <c r="BF14" i="180" l="1"/>
  <c r="BG10" i="180"/>
  <c r="BG14" i="180" l="1"/>
  <c r="BH10" i="180"/>
  <c r="BI10" i="180" l="1"/>
  <c r="BH14" i="180"/>
  <c r="BJ10" i="180" l="1"/>
  <c r="BI14" i="180"/>
  <c r="BK10" i="180" l="1"/>
  <c r="BJ14" i="180"/>
  <c r="BL10" i="180" l="1"/>
  <c r="BK14" i="180"/>
  <c r="BM10" i="180" l="1"/>
  <c r="BL14" i="180"/>
  <c r="BN10" i="180" l="1"/>
  <c r="BM14" i="180"/>
  <c r="BO10" i="180" l="1"/>
  <c r="BN14" i="180"/>
  <c r="BP10" i="180" l="1"/>
  <c r="BO14" i="180"/>
  <c r="BP14" i="180" l="1"/>
  <c r="BQ10" i="180"/>
  <c r="BQ14" i="180" l="1"/>
  <c r="BR10" i="180"/>
  <c r="BR14" i="180" l="1"/>
  <c r="BS10" i="180"/>
  <c r="BS14" i="180" l="1"/>
  <c r="BT10" i="180"/>
  <c r="BU10" i="180" l="1"/>
  <c r="BT14" i="180"/>
  <c r="BV10" i="180" l="1"/>
  <c r="BU14" i="180"/>
  <c r="BW10" i="180" l="1"/>
  <c r="BV14" i="180"/>
  <c r="BX10" i="180" l="1"/>
  <c r="BW14" i="180"/>
  <c r="BY10" i="180" l="1"/>
  <c r="BX14" i="180"/>
  <c r="BZ10" i="180" l="1"/>
  <c r="BY14" i="180"/>
  <c r="CA10" i="180" l="1"/>
  <c r="BZ14" i="180"/>
  <c r="CB10" i="180" l="1"/>
  <c r="CA14" i="180"/>
  <c r="CB14" i="180" l="1"/>
  <c r="CC10" i="180"/>
  <c r="CC14" i="180" l="1"/>
  <c r="CD10" i="180"/>
  <c r="CD14" i="180" l="1"/>
  <c r="CE10" i="180"/>
  <c r="CE14" i="180" l="1"/>
  <c r="CF10" i="180"/>
  <c r="CG10" i="180" l="1"/>
  <c r="CF14" i="180"/>
  <c r="CH10" i="180" l="1"/>
  <c r="CG14" i="180"/>
  <c r="CI10" i="180" l="1"/>
  <c r="CH14" i="180"/>
  <c r="CJ10" i="180" l="1"/>
  <c r="CI14" i="180"/>
  <c r="CK10" i="180" l="1"/>
  <c r="CJ14" i="180"/>
  <c r="CL10" i="180" l="1"/>
  <c r="CK14" i="180"/>
  <c r="CM10" i="180" l="1"/>
  <c r="CL14" i="180"/>
  <c r="CN10" i="180" l="1"/>
  <c r="CM14" i="180"/>
  <c r="CN14" i="180" l="1"/>
  <c r="CO10" i="180"/>
  <c r="CO14" i="180" l="1"/>
  <c r="CP10" i="180"/>
  <c r="CP14" i="180" l="1"/>
  <c r="CQ10" i="180"/>
  <c r="CQ14" i="180" l="1"/>
  <c r="CR10" i="180"/>
  <c r="CS10" i="180" l="1"/>
  <c r="CR14" i="180"/>
  <c r="CT10" i="180" l="1"/>
  <c r="CS14" i="180"/>
  <c r="CU10" i="180" l="1"/>
  <c r="CT14" i="180"/>
  <c r="CV10" i="180" l="1"/>
  <c r="CU14" i="180"/>
  <c r="CW10" i="180" l="1"/>
  <c r="CV14" i="180"/>
  <c r="CX10" i="180" l="1"/>
  <c r="CW14" i="180"/>
  <c r="CY10" i="180" l="1"/>
  <c r="CX14" i="180"/>
  <c r="CZ10" i="180" l="1"/>
  <c r="CY14" i="180"/>
  <c r="CZ14" i="180" l="1"/>
  <c r="DA10" i="180"/>
  <c r="DA14" i="180" l="1"/>
  <c r="DB10" i="180"/>
  <c r="DB14" i="180" l="1"/>
  <c r="DC10" i="180"/>
  <c r="DC14" i="180" l="1"/>
  <c r="DD10" i="180"/>
  <c r="DE10" i="180" l="1"/>
  <c r="DD14" i="180"/>
  <c r="DF10" i="180" l="1"/>
  <c r="DE14" i="180"/>
  <c r="DG10" i="180" l="1"/>
  <c r="DF14" i="180"/>
  <c r="DH10" i="180" l="1"/>
  <c r="DG14" i="180"/>
  <c r="DI10" i="180" l="1"/>
  <c r="DH14" i="180"/>
  <c r="DJ10" i="180" l="1"/>
  <c r="DI14" i="180"/>
  <c r="DK10" i="180" l="1"/>
  <c r="DJ14" i="180"/>
  <c r="DL10" i="180" l="1"/>
  <c r="DK14" i="180"/>
  <c r="DL14" i="180" l="1"/>
  <c r="DM10" i="180"/>
  <c r="DM14" i="180" l="1"/>
  <c r="DN10" i="180"/>
  <c r="DN14" i="180" l="1"/>
  <c r="DO10" i="180"/>
  <c r="DO14" i="180" l="1"/>
  <c r="DP10" i="180"/>
  <c r="DQ10" i="180" l="1"/>
  <c r="DP14" i="180"/>
  <c r="DR10" i="180" l="1"/>
  <c r="DQ14" i="180"/>
  <c r="DS10" i="180" l="1"/>
  <c r="DR14" i="180"/>
  <c r="DT10" i="180" l="1"/>
  <c r="DS14" i="180"/>
  <c r="DU10" i="180" l="1"/>
  <c r="DT14" i="180"/>
  <c r="DV10" i="180" l="1"/>
  <c r="DU14" i="180"/>
  <c r="DW10" i="180" l="1"/>
  <c r="DV14" i="180"/>
  <c r="DX10" i="180" l="1"/>
  <c r="DW14" i="180"/>
  <c r="DX14" i="180" l="1"/>
  <c r="DY10" i="180"/>
  <c r="DY14" i="180" l="1"/>
  <c r="DZ10" i="180"/>
  <c r="DZ14" i="180" l="1"/>
  <c r="EA10" i="180"/>
  <c r="EA14" i="180" l="1"/>
  <c r="EB10" i="180"/>
  <c r="EC10" i="180" l="1"/>
  <c r="EB14" i="180"/>
  <c r="ED10" i="180" l="1"/>
  <c r="EC14" i="180"/>
  <c r="EE10" i="180" l="1"/>
  <c r="ED14" i="180"/>
  <c r="EF10" i="180" l="1"/>
  <c r="EE14" i="180"/>
  <c r="EG10" i="180" l="1"/>
  <c r="EF14" i="180"/>
  <c r="EH10" i="180" l="1"/>
  <c r="EG14" i="180"/>
  <c r="EI10" i="180" l="1"/>
  <c r="EH14" i="180"/>
  <c r="EJ10" i="180" l="1"/>
  <c r="EI14" i="180"/>
  <c r="EJ14" i="180" l="1"/>
  <c r="EK10" i="180"/>
  <c r="EK14" i="180" l="1"/>
  <c r="EL10" i="180"/>
  <c r="EL14" i="180" l="1"/>
  <c r="EM10" i="180"/>
  <c r="EM14" i="180" l="1"/>
  <c r="EN10" i="180"/>
  <c r="EO10" i="180" l="1"/>
  <c r="EN14" i="180"/>
  <c r="EP10" i="180" l="1"/>
  <c r="EO14" i="180"/>
  <c r="EQ10" i="180" l="1"/>
  <c r="EP14" i="180"/>
  <c r="ER10" i="180" l="1"/>
  <c r="EQ14" i="180"/>
  <c r="ES10" i="180" l="1"/>
  <c r="ER14" i="180"/>
  <c r="ET10" i="180" l="1"/>
  <c r="ES14" i="180"/>
  <c r="EU10" i="180" l="1"/>
  <c r="ET14" i="180"/>
  <c r="EV10" i="180" l="1"/>
  <c r="EU14" i="180"/>
  <c r="EV14" i="180" l="1"/>
  <c r="EW10" i="180"/>
  <c r="EW14" i="180" l="1"/>
  <c r="EX10" i="180"/>
  <c r="EX14" i="180" l="1"/>
  <c r="EY10" i="180"/>
  <c r="EY14" i="180" l="1"/>
  <c r="EZ10" i="180"/>
  <c r="FA10" i="180" l="1"/>
  <c r="EZ14" i="180"/>
  <c r="FB10" i="180" l="1"/>
  <c r="FA14" i="180"/>
  <c r="FC10" i="180" l="1"/>
  <c r="FB14" i="180"/>
  <c r="FD10" i="180" l="1"/>
  <c r="FC14" i="180"/>
  <c r="FE10" i="180" l="1"/>
  <c r="FD14" i="180"/>
  <c r="FF10" i="180" l="1"/>
  <c r="FE14" i="180"/>
  <c r="FG10" i="180" l="1"/>
  <c r="FF14" i="180"/>
  <c r="FH10" i="180" l="1"/>
  <c r="FG14" i="180"/>
  <c r="FH14" i="180" l="1"/>
  <c r="FI10" i="180"/>
  <c r="FI14" i="180" l="1"/>
  <c r="FJ10" i="180"/>
  <c r="FJ14" i="180" l="1"/>
  <c r="FK10" i="180"/>
  <c r="FK14" i="180" l="1"/>
  <c r="FL10" i="180"/>
  <c r="FM10" i="180" l="1"/>
  <c r="FL14" i="180"/>
  <c r="FN10" i="180" l="1"/>
  <c r="FM14" i="180"/>
  <c r="FO10" i="180" l="1"/>
  <c r="FN14" i="180"/>
  <c r="FP10" i="180" l="1"/>
  <c r="FO14" i="180"/>
  <c r="FQ10" i="180" l="1"/>
  <c r="FP14" i="180"/>
  <c r="FR10" i="180" l="1"/>
  <c r="FQ14" i="180"/>
  <c r="FS10" i="180" l="1"/>
  <c r="FR14" i="180"/>
  <c r="FT10" i="180" l="1"/>
  <c r="FS14" i="180"/>
  <c r="FT14" i="180" l="1"/>
  <c r="FU10" i="180"/>
  <c r="FU14" i="180" l="1"/>
  <c r="FV10" i="180"/>
  <c r="FV14" i="180" l="1"/>
  <c r="FW10" i="180"/>
  <c r="FW14" i="180" l="1"/>
  <c r="FX10" i="180"/>
  <c r="FY10" i="180" l="1"/>
  <c r="FX14" i="180"/>
  <c r="FZ10" i="180" l="1"/>
  <c r="FY14" i="180"/>
  <c r="GA10" i="180" l="1"/>
  <c r="FZ14" i="180"/>
  <c r="GB10" i="180" l="1"/>
  <c r="GA14" i="180"/>
  <c r="GC10" i="180" l="1"/>
  <c r="GB14" i="180"/>
  <c r="GD10" i="180" l="1"/>
  <c r="GC14" i="180"/>
  <c r="GE10" i="180" l="1"/>
  <c r="GD14" i="180"/>
  <c r="GF10" i="180" l="1"/>
  <c r="GE14" i="180"/>
  <c r="GF14" i="180" l="1"/>
  <c r="GG10" i="180"/>
  <c r="GG14" i="180" l="1"/>
  <c r="GH10" i="180"/>
  <c r="GH14" i="180" l="1"/>
  <c r="GI10" i="180"/>
  <c r="GI14" i="180" l="1"/>
  <c r="GJ10" i="180"/>
  <c r="GK10" i="180" l="1"/>
  <c r="GJ14" i="180"/>
  <c r="GL10" i="180" l="1"/>
  <c r="GK14" i="180"/>
  <c r="GM10" i="180" l="1"/>
  <c r="GL14" i="180"/>
  <c r="GN10" i="180" l="1"/>
  <c r="GM14" i="180"/>
  <c r="GO10" i="180" l="1"/>
  <c r="GN14" i="180"/>
  <c r="GP10" i="180" l="1"/>
  <c r="GO14" i="180"/>
  <c r="GQ10" i="180" l="1"/>
  <c r="GP14" i="180"/>
  <c r="GR10" i="180" l="1"/>
  <c r="GQ14" i="180"/>
  <c r="GR14" i="180" l="1"/>
  <c r="GS10" i="180"/>
  <c r="GS14" i="180" l="1"/>
  <c r="GU10" i="180"/>
  <c r="GU14" i="180" l="1"/>
  <c r="GV10" i="180"/>
  <c r="GV14" i="180" l="1"/>
  <c r="GW10" i="180"/>
  <c r="GW14" i="180" s="1"/>
  <c r="E15" i="180" s="1"/>
  <c r="E17" i="180" s="1"/>
  <c r="E41" i="25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Giacomo Morri</author>
  </authors>
  <commentList>
    <comment ref="C10" authorId="0" shapeId="0" xr:uid="{00000000-0006-0000-1300-000001000000}">
      <text>
        <r>
          <rPr>
            <sz val="9"/>
            <color rgb="FF000000"/>
            <rFont val="Tahoma"/>
            <family val="2"/>
          </rPr>
          <t>Going-out cap rate</t>
        </r>
      </text>
    </comment>
    <comment ref="C17" authorId="0" shapeId="0" xr:uid="{00000000-0006-0000-1300-000002000000}">
      <text>
        <r>
          <rPr>
            <sz val="9"/>
            <color indexed="81"/>
            <rFont val="Tahoma"/>
            <family val="2"/>
          </rPr>
          <t>Stima incidenza costi su Flussi dalla gestione operativa alberghiera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Giacomo Morri</author>
  </authors>
  <commentList>
    <comment ref="E160" authorId="0" shapeId="0" xr:uid="{00000000-0006-0000-2A00-000001000000}">
      <text>
        <r>
          <rPr>
            <sz val="9"/>
            <color indexed="81"/>
            <rFont val="Tahoma"/>
            <family val="2"/>
          </rPr>
          <t>Ke</t>
        </r>
      </text>
    </comment>
  </commentList>
</comments>
</file>

<file path=xl/sharedStrings.xml><?xml version="1.0" encoding="utf-8"?>
<sst xmlns="http://schemas.openxmlformats.org/spreadsheetml/2006/main" count="3126" uniqueCount="1269">
  <si>
    <t>Suite</t>
  </si>
  <si>
    <t>Competitive Set</t>
  </si>
  <si>
    <t>Immobile</t>
  </si>
  <si>
    <t>Transazioni immobiliari comparabili</t>
  </si>
  <si>
    <t>Prezzo</t>
  </si>
  <si>
    <t>Tipologia di Location</t>
  </si>
  <si>
    <t>Numero di Camere</t>
  </si>
  <si>
    <t>Parte Venditrice</t>
  </si>
  <si>
    <t>Parte Acquirente</t>
  </si>
  <si>
    <t>Prezzo per Camera</t>
  </si>
  <si>
    <t>Transazione comparabile 1</t>
  </si>
  <si>
    <t>Urbana minore</t>
  </si>
  <si>
    <t>Privato</t>
  </si>
  <si>
    <t>Operatore-Proprietario</t>
  </si>
  <si>
    <t>Transazione comparabile 2</t>
  </si>
  <si>
    <t>Urbana</t>
  </si>
  <si>
    <t>Operatore-proprietario</t>
  </si>
  <si>
    <t>Fondo Immobiliare</t>
  </si>
  <si>
    <t>Transazione comparabile 3</t>
  </si>
  <si>
    <t>Transazione comparabile 4</t>
  </si>
  <si>
    <t>Transazione comparabile 5</t>
  </si>
  <si>
    <t>Transazione comparabile 6</t>
  </si>
  <si>
    <t xml:space="preserve">Fondo Immobiliare </t>
  </si>
  <si>
    <t>Bilancio Società Alfa Hotels S.r.l. - Stato Patrimoniale</t>
  </si>
  <si>
    <t>Attivo</t>
  </si>
  <si>
    <t>B) Immobilizzazioni</t>
  </si>
  <si>
    <t>I - Immobilizzazioni immateriali</t>
  </si>
  <si>
    <t>Valore lordo</t>
  </si>
  <si>
    <t>Ammortamenti</t>
  </si>
  <si>
    <t>Totale immobilizzazioni immateriali</t>
  </si>
  <si>
    <t>II - Immobilizzazioni materiali</t>
  </si>
  <si>
    <t>Totale immobilizzazioni materiali</t>
  </si>
  <si>
    <t>Totale immobilizzazioni (B)</t>
  </si>
  <si>
    <t>C) Attivo circolante</t>
  </si>
  <si>
    <t>II - Crediti</t>
  </si>
  <si>
    <t>esigibili entro l'esercizio successivo</t>
  </si>
  <si>
    <t>esigibili oltre l'esercizio successivo</t>
  </si>
  <si>
    <t>Totale crediti</t>
  </si>
  <si>
    <t>IV - Disponibilità liquide</t>
  </si>
  <si>
    <t>Totale disponibilità liquide</t>
  </si>
  <si>
    <t>Totale attivo circolante (C)</t>
  </si>
  <si>
    <t>D) Ratei e risconti</t>
  </si>
  <si>
    <t>Totale ratei e risconti (D)</t>
  </si>
  <si>
    <t>Totale attivo</t>
  </si>
  <si>
    <t>Passivo</t>
  </si>
  <si>
    <t>A) Patrimonio netto</t>
  </si>
  <si>
    <t>I - Capitale</t>
  </si>
  <si>
    <t>II - Riserva da soprapprezzo delle azioni</t>
  </si>
  <si>
    <t>III - Riserve di rivalutazione</t>
  </si>
  <si>
    <t>IV - Riserva legale</t>
  </si>
  <si>
    <t>VII - Altre riserve, distintamente indicate</t>
  </si>
  <si>
    <t>Varie altre riserve</t>
  </si>
  <si>
    <t>Totale altre riserve</t>
  </si>
  <si>
    <t>IX - Utile (perdita) dell'esercizio</t>
  </si>
  <si>
    <t>Utile (perdita) dell'esercizio</t>
  </si>
  <si>
    <t>Utile (perdita) residua</t>
  </si>
  <si>
    <t>Totale patrimonio netto</t>
  </si>
  <si>
    <t>C) Trattamento di fine rapporto di lavoro subordinato</t>
  </si>
  <si>
    <t>D) Debiti</t>
  </si>
  <si>
    <t>Totale debiti</t>
  </si>
  <si>
    <t>E) Ratei e risconti</t>
  </si>
  <si>
    <t>Totale ratei e risconti</t>
  </si>
  <si>
    <t>Totale passivo</t>
  </si>
  <si>
    <t>Bilancio Società Alfa Hotels S.r.l. - Conto Economico</t>
  </si>
  <si>
    <t>A) Valore della produzione</t>
  </si>
  <si>
    <t xml:space="preserve">1) Ricavi delle vendite e delle prestazioni </t>
  </si>
  <si>
    <t>5) Altri ricavi e proventi</t>
  </si>
  <si>
    <t>Altri ricavi</t>
  </si>
  <si>
    <t>Totali altri ricavi e proventi</t>
  </si>
  <si>
    <t>Totale valore della produzione</t>
  </si>
  <si>
    <t>B) Costi della produzione</t>
  </si>
  <si>
    <t>6) Per materie prime, sussidiarie, di consumo e di merci</t>
  </si>
  <si>
    <t xml:space="preserve">7) Per servizi </t>
  </si>
  <si>
    <t xml:space="preserve">8) Per godimento di beni di terzi </t>
  </si>
  <si>
    <t>9) Per il personale</t>
  </si>
  <si>
    <t xml:space="preserve">a) Salari e stipendi </t>
  </si>
  <si>
    <t xml:space="preserve">b) Oneri sociali </t>
  </si>
  <si>
    <t xml:space="preserve">c) Trattamento di fine rapporto </t>
  </si>
  <si>
    <t>e) Altri costi</t>
  </si>
  <si>
    <t>Totale costi per il personale</t>
  </si>
  <si>
    <t>10) Ammortamenti e svalutazioni</t>
  </si>
  <si>
    <t xml:space="preserve">a) Ammortamento immobilizzazioni immateriali </t>
  </si>
  <si>
    <t xml:space="preserve">b) Ammortamento immobilizzazioni materiali </t>
  </si>
  <si>
    <t>d) Svalutazioni dei crediti compresi nell’attivo circolante e delle disponibilità liquide</t>
  </si>
  <si>
    <t>Totale ammortamenti e svalutazioni</t>
  </si>
  <si>
    <t>11) Variazioni delle rimanenze di materie prime, sussidiarie, di consumo e merci</t>
  </si>
  <si>
    <t xml:space="preserve">14) Oneri diversi di gestione </t>
  </si>
  <si>
    <t>Totale costi della produzione</t>
  </si>
  <si>
    <t xml:space="preserve">Differenza tra valore e costi di produzione (A-B) </t>
  </si>
  <si>
    <t>C) Proventi e oneri finanziari</t>
  </si>
  <si>
    <t>15) Proventi da partecipazioni</t>
  </si>
  <si>
    <t>16) Altri proventi finanziari</t>
  </si>
  <si>
    <t>c) Da titoli iscritti nell’attivo circolante</t>
  </si>
  <si>
    <t>d) Proventi diversi dai precedenti</t>
  </si>
  <si>
    <t>17) Interessi e altri oneri finanziari</t>
  </si>
  <si>
    <t>Totale proventi e oneri finanziari</t>
  </si>
  <si>
    <t>D)  Rettifiche di valore di attività e passività finanziarie</t>
  </si>
  <si>
    <t>18) Rivalutazioni</t>
  </si>
  <si>
    <t>19) Svalutazioni</t>
  </si>
  <si>
    <t>Totale delle rettifiche</t>
  </si>
  <si>
    <t xml:space="preserve">Risultato prima delle imposte (A-B±C±D) </t>
  </si>
  <si>
    <t>20) Imposte sul reddito dell’esercizio</t>
  </si>
  <si>
    <t xml:space="preserve">a) Imposte correnti </t>
  </si>
  <si>
    <t xml:space="preserve">b) Imposte differite (anticipate) </t>
  </si>
  <si>
    <t>21) Utile dell'Esercizio</t>
  </si>
  <si>
    <t>Voci</t>
  </si>
  <si>
    <t xml:space="preserve">Ricavi </t>
  </si>
  <si>
    <t xml:space="preserve"> Camere</t>
  </si>
  <si>
    <t xml:space="preserve"> Ristorazione</t>
  </si>
  <si>
    <t xml:space="preserve"> Altri Reparti Operativi</t>
  </si>
  <si>
    <t xml:space="preserve"> Affitti Attivi e Altri Ricavi</t>
  </si>
  <si>
    <t xml:space="preserve">  Ricavi Totali</t>
  </si>
  <si>
    <t>Costi di Reparto</t>
  </si>
  <si>
    <t xml:space="preserve"> Ristorazione </t>
  </si>
  <si>
    <t xml:space="preserve"> Costi di Reparto Totali</t>
  </si>
  <si>
    <t>Reddito Totale dei Reparti</t>
  </si>
  <si>
    <t>Costi Operativi Comuni</t>
  </si>
  <si>
    <t xml:space="preserve"> Costi Generali e Amministrativi </t>
  </si>
  <si>
    <t xml:space="preserve"> Marketing e Vendite</t>
  </si>
  <si>
    <t xml:space="preserve"> Costi di Gestione dell’Immobile e Manutenzione</t>
  </si>
  <si>
    <t xml:space="preserve"> Utenze</t>
  </si>
  <si>
    <t xml:space="preserve">  Costi Operativi Comuni Totali</t>
  </si>
  <si>
    <t>Reddito Operativo Lordo</t>
  </si>
  <si>
    <t xml:space="preserve">Costi di Management </t>
  </si>
  <si>
    <t>Reddito al Lordo dei Costi Fissi</t>
  </si>
  <si>
    <t>Costi Fissi</t>
  </si>
  <si>
    <t xml:space="preserve"> Affitti Passivi</t>
  </si>
  <si>
    <t xml:space="preserve"> Tasse e Imposte sull’Immobile</t>
  </si>
  <si>
    <t xml:space="preserve"> Assicurazioni</t>
  </si>
  <si>
    <t xml:space="preserve"> Costi Fissi Totali</t>
  </si>
  <si>
    <t>Reddito Operativo Netto</t>
  </si>
  <si>
    <t>Riserve e Accantonamenti per Sostituzioni e Rimpiazzi</t>
  </si>
  <si>
    <t>Reddito Operativo Netto Rettificato</t>
  </si>
  <si>
    <t>Ricavi  di Reparto</t>
  </si>
  <si>
    <t>Ricavi Camere Segmento Business</t>
  </si>
  <si>
    <t>Ricavi Camere Segmento Leisure</t>
  </si>
  <si>
    <t>Ricavi Camere Segmento Congress</t>
  </si>
  <si>
    <t>Altri Ricavi Camere</t>
  </si>
  <si>
    <t>-</t>
  </si>
  <si>
    <t xml:space="preserve">  Ricavi Totali Reparto Camere</t>
  </si>
  <si>
    <t>Costi del Lavoro e Assimilati</t>
  </si>
  <si>
    <t>Salari, Stipendi, Gratifiche e Bonus</t>
  </si>
  <si>
    <t xml:space="preserve">Costi associati al Costo del Lavoro </t>
  </si>
  <si>
    <t>Altri Costi</t>
  </si>
  <si>
    <t>Televisioni, TV via Cavo, Pay TV</t>
  </si>
  <si>
    <t>Materiali di Pulizia</t>
  </si>
  <si>
    <t>Commissioni</t>
  </si>
  <si>
    <t>Servizi Gratuiti e Regali</t>
  </si>
  <si>
    <t>Servizi Contrattualizzati</t>
  </si>
  <si>
    <t>Spese Rimborsabili Direzione</t>
  </si>
  <si>
    <t>Decorazioni</t>
  </si>
  <si>
    <t>Abbonamenti</t>
  </si>
  <si>
    <t>Locazioni Equipaggiamenti</t>
  </si>
  <si>
    <t>Trasporti per gli Ospiti</t>
  </si>
  <si>
    <t xml:space="preserve">Lavanderia </t>
  </si>
  <si>
    <t>Licenze e Autorizzazioni</t>
  </si>
  <si>
    <t>Materiale Tessile</t>
  </si>
  <si>
    <t>Miscellanea</t>
  </si>
  <si>
    <t>Royalty</t>
  </si>
  <si>
    <t>Telecomunicazioni</t>
  </si>
  <si>
    <t>Spese Viaggi</t>
  </si>
  <si>
    <t>Formazione</t>
  </si>
  <si>
    <t>Materiale di Consumo</t>
  </si>
  <si>
    <t>Divise Personale</t>
  </si>
  <si>
    <t>Costi Totali di Reparto</t>
  </si>
  <si>
    <t>Reddito di Reparto</t>
  </si>
  <si>
    <t>sottratte: Riduzioni</t>
  </si>
  <si>
    <t>Ricavi Outlet Food</t>
  </si>
  <si>
    <t>Ricavi Outlet Beverage</t>
  </si>
  <si>
    <t>Servizio in Camere Food</t>
  </si>
  <si>
    <t>Servizio in Camere Beverage</t>
  </si>
  <si>
    <t>Servizio Banchetti Food</t>
  </si>
  <si>
    <t>Servizio Banchetti Beverage</t>
  </si>
  <si>
    <t>Mini Bar Food</t>
  </si>
  <si>
    <t>Mini Bar Beverage</t>
  </si>
  <si>
    <t>Altro Food</t>
  </si>
  <si>
    <t>Altro Beverage</t>
  </si>
  <si>
    <t xml:space="preserve">  Ricavi Totali Reparto Ristorazione</t>
  </si>
  <si>
    <t>Altri Ricavi</t>
  </si>
  <si>
    <t>Servizi Audiovisivi</t>
  </si>
  <si>
    <t>Locazioni Sale</t>
  </si>
  <si>
    <t>Addebiti Servizi</t>
  </si>
  <si>
    <t xml:space="preserve">  Altri Ricavi Totali</t>
  </si>
  <si>
    <t>Ricavi Totali</t>
  </si>
  <si>
    <t>Costo del Venduto</t>
  </si>
  <si>
    <t>Costo del Venduto Food</t>
  </si>
  <si>
    <t>Costo del Venduto Beverage</t>
  </si>
  <si>
    <t>Costo del Venduto Totale</t>
  </si>
  <si>
    <t>Costo Altri Ricavi</t>
  </si>
  <si>
    <t xml:space="preserve"> Costo Altri Ricavi Totali</t>
  </si>
  <si>
    <t>Margine di Contribuzione</t>
  </si>
  <si>
    <t xml:space="preserve">Costi </t>
  </si>
  <si>
    <t>Costi Banchetti</t>
  </si>
  <si>
    <t>Stoviglie</t>
  </si>
  <si>
    <t>Prodotti Macchinari Pulizie</t>
  </si>
  <si>
    <t>Materiale Tavola</t>
  </si>
  <si>
    <t>Carburante Cucine</t>
  </si>
  <si>
    <t>Menu e Liste</t>
  </si>
  <si>
    <t>Musica e Intrattenimento</t>
  </si>
  <si>
    <t>Ricavi  di Reparti Operativi</t>
  </si>
  <si>
    <t>Ricavi Reparto "SPA"</t>
  </si>
  <si>
    <t xml:space="preserve">  Ricavi Totali Reparto "SPA"</t>
  </si>
  <si>
    <t>Fee di Management</t>
  </si>
  <si>
    <t>Forniture Operative</t>
  </si>
  <si>
    <t>Affitti Spazi e Concessioni</t>
  </si>
  <si>
    <t>Sconti per pagamenti effettuati</t>
  </si>
  <si>
    <t>Penalità cancellazioni</t>
  </si>
  <si>
    <t>Profitti (perdite) su cambi</t>
  </si>
  <si>
    <t>Lavanderia Clienti</t>
  </si>
  <si>
    <t>Interessi</t>
  </si>
  <si>
    <t>Premi assicurativi interruzione servizi</t>
  </si>
  <si>
    <t>Altro</t>
  </si>
  <si>
    <t>Affitti Attivi e Altri Ricavi Totali</t>
  </si>
  <si>
    <t>Costi Audit</t>
  </si>
  <si>
    <t>Costi Bancari</t>
  </si>
  <si>
    <t>Costi Fido di cassa</t>
  </si>
  <si>
    <t>Costi Contabili centralizzati</t>
  </si>
  <si>
    <t>Commissioni Carte di Credito</t>
  </si>
  <si>
    <t>Donazioni</t>
  </si>
  <si>
    <t>Risorse Umane</t>
  </si>
  <si>
    <t>IT Tecnologia</t>
  </si>
  <si>
    <t>Servizi Legali</t>
  </si>
  <si>
    <t>Perdite e Danni</t>
  </si>
  <si>
    <t>Elaborazione Paghe</t>
  </si>
  <si>
    <t>Costi di Spedizione e Postali</t>
  </si>
  <si>
    <t>Costi Servizi Professionali</t>
  </si>
  <si>
    <t>Costi di Installazione</t>
  </si>
  <si>
    <t>Accantonamenti per Crediti dubbi</t>
  </si>
  <si>
    <t>Sicurezza</t>
  </si>
  <si>
    <t>Costi Totali</t>
  </si>
  <si>
    <t>Costi Vendite</t>
  </si>
  <si>
    <t>Viaggi di Familiarizzazione</t>
  </si>
  <si>
    <t>Rappresentazioni di Vendite</t>
  </si>
  <si>
    <t>Promozioni</t>
  </si>
  <si>
    <t>Partecipazioni Fiere</t>
  </si>
  <si>
    <t>Costi Marketing</t>
  </si>
  <si>
    <t>Costi Agenziali</t>
  </si>
  <si>
    <t>Materiale Pubblicitario</t>
  </si>
  <si>
    <t>Azioni Postali Dirette</t>
  </si>
  <si>
    <t>E-commerce</t>
  </si>
  <si>
    <t>Pubblicità da Affiliazione e Franchising</t>
  </si>
  <si>
    <t>Grafica</t>
  </si>
  <si>
    <t>Costi Programmi Fidelizzazione</t>
  </si>
  <si>
    <t>Media</t>
  </si>
  <si>
    <t>Eventi outdoor</t>
  </si>
  <si>
    <t>Servizi Fotografici</t>
  </si>
  <si>
    <t>Equipaggiamento Elettrico e Meccanico</t>
  </si>
  <si>
    <t>Ascensori</t>
  </si>
  <si>
    <t>Forniture Ingegneristiche</t>
  </si>
  <si>
    <t>Materiale Copertura Pavimenti</t>
  </si>
  <si>
    <t>Mobilio e Attrezzature</t>
  </si>
  <si>
    <t>Costi Manutenzione del Verde</t>
  </si>
  <si>
    <t>Riscaldamento, Condizionamento</t>
  </si>
  <si>
    <t>Equipaggiamento Cucine</t>
  </si>
  <si>
    <t>Luci</t>
  </si>
  <si>
    <t>Pitturazione e Decorazione</t>
  </si>
  <si>
    <t>Idraulica</t>
  </si>
  <si>
    <t>Piscina</t>
  </si>
  <si>
    <t>Rimozione Macerie e Detriti</t>
  </si>
  <si>
    <t>Elettricità</t>
  </si>
  <si>
    <t>Gas</t>
  </si>
  <si>
    <t>Carburante</t>
  </si>
  <si>
    <t>Aqua</t>
  </si>
  <si>
    <t>Costi Gestione Scarichi</t>
  </si>
  <si>
    <t>Altri Carburanti</t>
  </si>
  <si>
    <t>Imposte e Tasse</t>
  </si>
  <si>
    <t>Management Fee Base</t>
  </si>
  <si>
    <t>Management Fee Incentivi</t>
  </si>
  <si>
    <t>Affitti</t>
  </si>
  <si>
    <t>Terreni e Fabbricati</t>
  </si>
  <si>
    <t>Equipaggiamenti IT Tecnologia</t>
  </si>
  <si>
    <t>Equipaggiamenti Telecomunicazioni</t>
  </si>
  <si>
    <t>Altri Immobili e Equipaggimenti</t>
  </si>
  <si>
    <t xml:space="preserve">Affitti Totali </t>
  </si>
  <si>
    <t>Tasse, Imposte sull'Immobile, Altre Imposte</t>
  </si>
  <si>
    <t xml:space="preserve">Imposte di Proprietà sugli Immobili </t>
  </si>
  <si>
    <t>Altre Tasse e Imposte Immobili</t>
  </si>
  <si>
    <t>Altre Imposte Locali associate Immobili</t>
  </si>
  <si>
    <t>Imposte Totali</t>
  </si>
  <si>
    <t>Assicurazioni</t>
  </si>
  <si>
    <t>Assicurazioni RC Immobile</t>
  </si>
  <si>
    <t>Altre Assicurazioni</t>
  </si>
  <si>
    <t>Assicurazioni Totali</t>
  </si>
  <si>
    <t>Costi Totali Affitti, Imposte, Assicurazioni</t>
  </si>
  <si>
    <t>Imposte, Tasse, Oneri</t>
  </si>
  <si>
    <t>Assicurazioni Obbligatorie</t>
  </si>
  <si>
    <t>Oneri Sociali Ist. Prev.</t>
  </si>
  <si>
    <t>Altri Oneri</t>
  </si>
  <si>
    <t>TFR</t>
  </si>
  <si>
    <t>Imposte, Tasse, Oneri Totali</t>
  </si>
  <si>
    <t xml:space="preserve">Benefici e Gratifiche </t>
  </si>
  <si>
    <t>Automezzi</t>
  </si>
  <si>
    <t>Assistenza Figli Dipendenti</t>
  </si>
  <si>
    <t>Contribuzioni Pensioni Integrative</t>
  </si>
  <si>
    <t>Assicurazioni Mediche Dipendenti</t>
  </si>
  <si>
    <t>Contribuzioni Alloggi Dipendenti</t>
  </si>
  <si>
    <t>Stock Option Dipendenti</t>
  </si>
  <si>
    <t>Benefici e Gratifiche Totali</t>
  </si>
  <si>
    <t>Costi Associati Totali</t>
  </si>
  <si>
    <t>Metriche di Performance Alberghiera</t>
  </si>
  <si>
    <t>Anno 0</t>
  </si>
  <si>
    <t>Open Day - Giorni di Apertura</t>
  </si>
  <si>
    <t>Room Count - N° Camere</t>
  </si>
  <si>
    <t>Room Available Year - Camere Disponibili Annue</t>
  </si>
  <si>
    <t>Occupancy Rate - Tasso Occupazione</t>
  </si>
  <si>
    <t>(%)</t>
  </si>
  <si>
    <t>Room Sold - Camere Vendute Annue</t>
  </si>
  <si>
    <t>(€)</t>
  </si>
  <si>
    <t>ADR Average Room Rate - Ricavo Medio Camera</t>
  </si>
  <si>
    <t>RevPAR Revenue per Available Room - Ricavo per Camera Disponibile</t>
  </si>
  <si>
    <t xml:space="preserve">Performance </t>
  </si>
  <si>
    <t>Albergo A</t>
  </si>
  <si>
    <t>Albergo B</t>
  </si>
  <si>
    <t>Albergo C</t>
  </si>
  <si>
    <t>Numero di camere</t>
  </si>
  <si>
    <t>Camere Disponibili Annue</t>
  </si>
  <si>
    <t>Tasso di Occupazione Annuo  (%)</t>
  </si>
  <si>
    <t>Camere Vendute Annue</t>
  </si>
  <si>
    <t>Ricavo Medio Camera (€)</t>
  </si>
  <si>
    <t>Ricavi Totali Reparto Camera (€)</t>
  </si>
  <si>
    <t>Ricavi Totali Reparto Ristorazione (€)</t>
  </si>
  <si>
    <t>Ricavi Totali Altri Reparti Operativi (€)</t>
  </si>
  <si>
    <t>Applicazione Reparto Ristorazione</t>
  </si>
  <si>
    <t>Indice POR</t>
  </si>
  <si>
    <t>Indice PAR</t>
  </si>
  <si>
    <t>Applicazione Reparto Altri Reparti Operativi</t>
  </si>
  <si>
    <t>Principali Indicatori di Performance Storica</t>
  </si>
  <si>
    <t>Principali Indicatori di Performance Previsionale</t>
  </si>
  <si>
    <t>Anno 1</t>
  </si>
  <si>
    <t>Anno 2</t>
  </si>
  <si>
    <t>Anno 3</t>
  </si>
  <si>
    <t>Anno 4</t>
  </si>
  <si>
    <t>Anno 5</t>
  </si>
  <si>
    <t>Average Room Rate / (RevPAR) - Ricavo Medio Camera / (RevPAR)</t>
  </si>
  <si>
    <t>Growth in ARR / (RevPAR) - Crescita in RMC / (RevPAR)</t>
  </si>
  <si>
    <t>Costo di Ricostruzione</t>
  </si>
  <si>
    <t>Piani</t>
  </si>
  <si>
    <t>N° Camere</t>
  </si>
  <si>
    <t>Superficie media camere - mq</t>
  </si>
  <si>
    <t>Superifici allocate alle Camere  - mq</t>
  </si>
  <si>
    <t>Totale - mq</t>
  </si>
  <si>
    <t xml:space="preserve">Costi di Costruzione - €/mq </t>
  </si>
  <si>
    <t xml:space="preserve">Impianti - €/mq </t>
  </si>
  <si>
    <t xml:space="preserve">Finiture - €/mq </t>
  </si>
  <si>
    <t>Costi Totali Costruzione</t>
  </si>
  <si>
    <t>Costi Totali Impianti</t>
  </si>
  <si>
    <t>Costi Totali Finiture</t>
  </si>
  <si>
    <t>Superfici Servizi/ Circolazione - mq</t>
  </si>
  <si>
    <t>Costi Totali di Costruzione</t>
  </si>
  <si>
    <t>Oneri e Contingency</t>
  </si>
  <si>
    <t>FF&amp;E - Arredi, Mobilio &amp; Attrezzature</t>
  </si>
  <si>
    <t>Totale Costi di Costruzione (A)</t>
  </si>
  <si>
    <t>Valore del Terreno (B)</t>
  </si>
  <si>
    <t>Totale (A+B)</t>
  </si>
  <si>
    <t xml:space="preserve">Valore Netto </t>
  </si>
  <si>
    <t>Deprezzamento (0,5% lineare per 40 anni su Costi Totali di Costruzione)</t>
  </si>
  <si>
    <t>Costi Totali di Costruzione, Costo del Terreno</t>
  </si>
  <si>
    <t>Deprezzamento, Valore Netto</t>
  </si>
  <si>
    <t>Metriche</t>
  </si>
  <si>
    <t>Transazione Comparabile 1</t>
  </si>
  <si>
    <t>Transazione Comparabile 2</t>
  </si>
  <si>
    <t>Transazione Comparabile 3</t>
  </si>
  <si>
    <t>Tipologia di Prodotto</t>
  </si>
  <si>
    <t>Full Service</t>
  </si>
  <si>
    <t>Dimensioni - n° camere</t>
  </si>
  <si>
    <t>Prezzo di Mercato - €</t>
  </si>
  <si>
    <t>Metrica di Comparazione Prezzo/Camera</t>
  </si>
  <si>
    <t>Arrotondamento (000) - €</t>
  </si>
  <si>
    <t>Indice (Caratteristiche)</t>
  </si>
  <si>
    <t>Albergo Alfa</t>
  </si>
  <si>
    <t>Comparabile 1</t>
  </si>
  <si>
    <t>Comparabile 2</t>
  </si>
  <si>
    <t>Comparabile 3</t>
  </si>
  <si>
    <t>Comparabile 4</t>
  </si>
  <si>
    <t>Comparabile 5</t>
  </si>
  <si>
    <t>Comparabile 6</t>
  </si>
  <si>
    <t>Micro Location</t>
  </si>
  <si>
    <t>Dimensioni (N°Camere)</t>
  </si>
  <si>
    <t>Stato Manutentivo</t>
  </si>
  <si>
    <t>Caratteristiche Immobile</t>
  </si>
  <si>
    <t>Fattore di Correzione</t>
  </si>
  <si>
    <t xml:space="preserve">Prezzo per Camera </t>
  </si>
  <si>
    <t>Fattore di Correzione applicato al prezzo per camera</t>
  </si>
  <si>
    <t>Valore medio dei prezzi per camera con applicazione Fattore di Correzione</t>
  </si>
  <si>
    <t>Applicazione della tecnica di aggiustamento</t>
  </si>
  <si>
    <t>Arrotondamento (€000)</t>
  </si>
  <si>
    <t>Reddito</t>
  </si>
  <si>
    <t>=</t>
  </si>
  <si>
    <t>Cap Rate</t>
  </si>
  <si>
    <t>Delta Redditi</t>
  </si>
  <si>
    <t>Delta Redditi attualizzati</t>
  </si>
  <si>
    <t>Determinazione del Valore</t>
  </si>
  <si>
    <t>Determinazione del valore attuale dei differenziali (Delta) di Reddito</t>
  </si>
  <si>
    <t>Valore Capitalizzato</t>
  </si>
  <si>
    <t>Valore di Mercato</t>
  </si>
  <si>
    <t xml:space="preserve">Determinazione del Valore </t>
  </si>
  <si>
    <t>Esempio di applicazione della formula del Valore Attuale</t>
  </si>
  <si>
    <t>Per comprendere l’applicazione della formula del Valore Attuale si propone il seguente semplice esempio di valutazione di un Immobile che genera i Flussi di Cassa indicati e il cui corrispondente Tasso di Attualizzazione è pari a 12%.</t>
  </si>
  <si>
    <t>Periodo</t>
  </si>
  <si>
    <t>Flussi di cassa</t>
  </si>
  <si>
    <t>Flussi attualizzati</t>
  </si>
  <si>
    <t>Tasso di attualizzazione</t>
  </si>
  <si>
    <t>Somma</t>
  </si>
  <si>
    <t>Estratto - Reddito Stabilizzato</t>
  </si>
  <si>
    <t>Somma dei Delta di Reddito attualizzati</t>
  </si>
  <si>
    <t>Investimenti</t>
  </si>
  <si>
    <t>Valore Finale</t>
  </si>
  <si>
    <t>Flussi di cassa Netti</t>
  </si>
  <si>
    <t>Flussi di cassa Netti attualizzati</t>
  </si>
  <si>
    <t>Tasso di crescita dei redditi</t>
  </si>
  <si>
    <t>Tasso di capitalizzazione</t>
  </si>
  <si>
    <t>Fattore di attualizzazione</t>
  </si>
  <si>
    <t>Anno</t>
  </si>
  <si>
    <t>+</t>
  </si>
  <si>
    <t>Valore di Mercato del Albergo realizzabile</t>
  </si>
  <si>
    <t xml:space="preserve">Costo Pieno di Costruzione </t>
  </si>
  <si>
    <t>Oneri Finanziari</t>
  </si>
  <si>
    <t>Margine del Promotore (% Costo Pieno di Costruzione)</t>
  </si>
  <si>
    <t>Valore di Mercato del Suolo a destinazione alberghiera</t>
  </si>
  <si>
    <t>Flussi di Cassa in Entrata</t>
  </si>
  <si>
    <t>Totale Flussi di Cassa in Entrata</t>
  </si>
  <si>
    <t>Flussi di Cassa in Uscita</t>
  </si>
  <si>
    <t>Totale Flussi di Cassa in Uscita</t>
  </si>
  <si>
    <t>Flussi di Cassa Netti</t>
  </si>
  <si>
    <t>Peso</t>
  </si>
  <si>
    <t>Costo</t>
  </si>
  <si>
    <t>Debito</t>
  </si>
  <si>
    <t>Equity</t>
  </si>
  <si>
    <t>Tasso di Attualizzazione (WACC)</t>
  </si>
  <si>
    <t>Flussi di Cassa Attualizzati</t>
  </si>
  <si>
    <t>Flussi dalla gestione operativa alberghiera</t>
  </si>
  <si>
    <t>Flusso derivante dalla vendita dell'albergo</t>
  </si>
  <si>
    <t>Costi per arredi e attrezzature alberghiere</t>
  </si>
  <si>
    <t>Costi della gestione operativa alberghiera</t>
  </si>
  <si>
    <t>Prezzo di Acquisto</t>
  </si>
  <si>
    <t>Reddito nel periodo</t>
  </si>
  <si>
    <t>Prezzo di Vendita</t>
  </si>
  <si>
    <t>(Yield)</t>
  </si>
  <si>
    <t>(Growth Return)</t>
  </si>
  <si>
    <t>(Total Return)</t>
  </si>
  <si>
    <t xml:space="preserve">Rendimento Corrente </t>
  </si>
  <si>
    <t>Rendimento da Capital Gain</t>
  </si>
  <si>
    <t>Rendimento Totale</t>
  </si>
  <si>
    <t>(</t>
  </si>
  <si>
    <t>)</t>
  </si>
  <si>
    <t>Calcolo del rendimento per un Immobile alberghiero esistente su un singolo periodo</t>
  </si>
  <si>
    <t xml:space="preserve">Periodo </t>
  </si>
  <si>
    <t xml:space="preserve">Prezzo di Acquisto </t>
  </si>
  <si>
    <t xml:space="preserve">Reddito nel periodo </t>
  </si>
  <si>
    <t>Flusso</t>
  </si>
  <si>
    <t>IRR</t>
  </si>
  <si>
    <t>Flusso attualizzato</t>
  </si>
  <si>
    <t>Flusso attualizzato cumulato</t>
  </si>
  <si>
    <t>VAN</t>
  </si>
  <si>
    <t>Calcolo del rendimento pluriperiodale (IRR) per un Immobile alberghiero esistente</t>
  </si>
  <si>
    <t>BASE</t>
  </si>
  <si>
    <t>Riduzione D (%)</t>
  </si>
  <si>
    <t>Aumento D (%)</t>
  </si>
  <si>
    <t>E (%)</t>
  </si>
  <si>
    <t>D (%)</t>
  </si>
  <si>
    <t>WACC</t>
  </si>
  <si>
    <t>Tasso di Attualizzazione con alcuni esempi di variazione delle sue componenti</t>
  </si>
  <si>
    <t>Tasso di Attualizzazione</t>
  </si>
  <si>
    <t>Reddito/Flusso di Cassa</t>
  </si>
  <si>
    <t>i</t>
  </si>
  <si>
    <t>Tasso di Crescita</t>
  </si>
  <si>
    <t>g</t>
  </si>
  <si>
    <t>k = i + g</t>
  </si>
  <si>
    <t>Flusso Attualizzato</t>
  </si>
  <si>
    <t>Valore di Mercato con il Criterio Finanziario</t>
  </si>
  <si>
    <t xml:space="preserve">(Valore Attuale, somma dei Flussi attualizzati) </t>
  </si>
  <si>
    <t>Valore di Mercato con il Criterio Reddituale</t>
  </si>
  <si>
    <t>Differenza</t>
  </si>
  <si>
    <t>(Reddito/Cap Rate)</t>
  </si>
  <si>
    <t>Il valore che si ottiene scontando a un tasso k = 9% (i + g = 7% + 2%) i Flussi di Cassa (pari a €140) proiettati all’infinito (nell’esempio per “soli” 200 anni), con una crescita annuale dei flussi del 2%, fornisce (quasi) lo stesso valore che si otterrebbe con il Criterio Reddituale, mediante la capitalizzazione del Reddito iniziale a un Tasso di Capitalizzazione del 7%</t>
  </si>
  <si>
    <t>Relazione tra Tasso di Capitalizzazione e Tasso di Attualizzazione</t>
  </si>
  <si>
    <t>→</t>
  </si>
  <si>
    <t>Piano Terra</t>
  </si>
  <si>
    <t>Numero</t>
  </si>
  <si>
    <t>Totale</t>
  </si>
  <si>
    <t>Teatro</t>
  </si>
  <si>
    <t>Banchetti</t>
  </si>
  <si>
    <t>Impianto</t>
  </si>
  <si>
    <t>Caldaie</t>
  </si>
  <si>
    <t>Durata</t>
  </si>
  <si>
    <t>Anno (-10)</t>
  </si>
  <si>
    <t>Anno (-9)</t>
  </si>
  <si>
    <t>Anno (-8)</t>
  </si>
  <si>
    <t>Anno (-7)</t>
  </si>
  <si>
    <t>Anno (-6)</t>
  </si>
  <si>
    <t>Anno (-5)</t>
  </si>
  <si>
    <t>Anno (-4)</t>
  </si>
  <si>
    <t>Anno (-3)</t>
  </si>
  <si>
    <t>Anno (-2)</t>
  </si>
  <si>
    <t>Anno (-1)</t>
  </si>
  <si>
    <t>CAGR</t>
  </si>
  <si>
    <t>Arrivi ('000)</t>
  </si>
  <si>
    <t>Domestici</t>
  </si>
  <si>
    <t>Internazionali</t>
  </si>
  <si>
    <t>Arrivi Totali</t>
  </si>
  <si>
    <t>Crescita Annuale</t>
  </si>
  <si>
    <t>Pernottamenti ('000)</t>
  </si>
  <si>
    <t>Pernottamenti Totali</t>
  </si>
  <si>
    <t>Classe</t>
  </si>
  <si>
    <t>Posti letto</t>
  </si>
  <si>
    <t>Camere</t>
  </si>
  <si>
    <t> Alberghi di 5 stelle e 5 stelle lusso</t>
  </si>
  <si>
    <t> Alberghi di 4 stelle</t>
  </si>
  <si>
    <t> Alberghi di 3 stelle</t>
  </si>
  <si>
    <t> Alberghi di 2 stelle</t>
  </si>
  <si>
    <t> Alberghi di 1 stella</t>
  </si>
  <si>
    <t> Esercizi alberghieri Totali</t>
  </si>
  <si>
    <t>Occupazione (%)</t>
  </si>
  <si>
    <t>Crescita</t>
  </si>
  <si>
    <t>Ricavo Medio Camera Disponibile (€)</t>
  </si>
  <si>
    <t>Albergo 1</t>
  </si>
  <si>
    <t>Albergo 2</t>
  </si>
  <si>
    <t>Albergo 3</t>
  </si>
  <si>
    <t>Albergo 4</t>
  </si>
  <si>
    <t>Conti Economici e Performance Storiche Hotel</t>
  </si>
  <si>
    <t>Numero Camere</t>
  </si>
  <si>
    <t>Tasso di Occupazione</t>
  </si>
  <si>
    <t>Ricavo Medio Camera / (RevPAR)</t>
  </si>
  <si>
    <t>Crescita Ricavo Medio Camera / RevPAR</t>
  </si>
  <si>
    <t>Base Fee</t>
  </si>
  <si>
    <t>Incentive Fee</t>
  </si>
  <si>
    <t>Costi Management Totali</t>
  </si>
  <si>
    <t xml:space="preserve">Reddito Operativo Netto Rettificato </t>
  </si>
  <si>
    <t>Conti Economici e Performance Previsionali Hotel</t>
  </si>
  <si>
    <t>Anno (1)</t>
  </si>
  <si>
    <t>Anno (2)</t>
  </si>
  <si>
    <t>Anno (3)</t>
  </si>
  <si>
    <t>Anno (4)</t>
  </si>
  <si>
    <t>Anno (5)</t>
  </si>
  <si>
    <t>Valutazione dell'Albergo Trophy Asset con HMA</t>
  </si>
  <si>
    <t>Anno (6)</t>
  </si>
  <si>
    <t xml:space="preserve">Flussi di Cassa delle Operazioni </t>
  </si>
  <si>
    <t xml:space="preserve">Terminal Value @ </t>
  </si>
  <si>
    <t>Costi Agency Vendita @</t>
  </si>
  <si>
    <t>Flussi di Cassa</t>
  </si>
  <si>
    <t>Flussi di Cassa attualizzati @</t>
  </si>
  <si>
    <t xml:space="preserve">Valore di Mercato albergo </t>
  </si>
  <si>
    <t>Valore di Mercato albergo (arrotondato)</t>
  </si>
  <si>
    <t>Valore / Camera</t>
  </si>
  <si>
    <t>Rendimenti correnti (Running Yields)</t>
  </si>
  <si>
    <t>Growth (6° Anno)</t>
  </si>
  <si>
    <t>Discount Rate</t>
  </si>
  <si>
    <t>Cap Rate (Terminal)</t>
  </si>
  <si>
    <t>Inflaction Rate</t>
  </si>
  <si>
    <t>Agency fee</t>
  </si>
  <si>
    <t>check</t>
  </si>
  <si>
    <t>Procedimento di Trasformazione pluri-periodale - Applicazione</t>
  </si>
  <si>
    <t>Procedimento di Trasformazione mono-periodale - Applicazione</t>
  </si>
  <si>
    <t>Tempo</t>
  </si>
  <si>
    <t>Flusso di Cassa</t>
  </si>
  <si>
    <t>Tasso di attualizzazione K</t>
  </si>
  <si>
    <t>Flusso di Cassa attualizzato</t>
  </si>
  <si>
    <t>Reparto Camere</t>
  </si>
  <si>
    <t>Reparto Ristorazione</t>
  </si>
  <si>
    <t>Altri reparti</t>
  </si>
  <si>
    <t>inserire sopra</t>
  </si>
  <si>
    <t>Totale entrate gestionali</t>
  </si>
  <si>
    <t>Costi generali e amministrativi</t>
  </si>
  <si>
    <t>Costi di gestione dell'immobile</t>
  </si>
  <si>
    <t>Utenze</t>
  </si>
  <si>
    <t>Costi di Management</t>
  </si>
  <si>
    <t>Totale uscite gestionali</t>
  </si>
  <si>
    <t>Flusso di cassa gestionale</t>
  </si>
  <si>
    <t>Ristrutturazione</t>
  </si>
  <si>
    <t>Totale uscite investimento</t>
  </si>
  <si>
    <t>Totale entrate disinvestimento</t>
  </si>
  <si>
    <t>Flusso di cassa operativo lordo (FCFO Lordo)</t>
  </si>
  <si>
    <t>VAN FCFO Lordo@WACC Lordo</t>
  </si>
  <si>
    <t>WACC Lordo</t>
  </si>
  <si>
    <t>IRR @(FCFO Lordo)</t>
  </si>
  <si>
    <t>Debito Iniziale</t>
  </si>
  <si>
    <t>LTV</t>
  </si>
  <si>
    <t>Erogazione Finanziamento</t>
  </si>
  <si>
    <t>Rimborso Finanziamento</t>
  </si>
  <si>
    <t>Debito Finale</t>
  </si>
  <si>
    <t>Tasso</t>
  </si>
  <si>
    <t>Oneri finanziari</t>
  </si>
  <si>
    <t>Totale entrate finanziamento</t>
  </si>
  <si>
    <t>Totale uscite finanziamento</t>
  </si>
  <si>
    <t>Flusso di cassa dell'azionista Lordo (FCFE Lordo)</t>
  </si>
  <si>
    <t>VAN FCFE@Ke Lordo</t>
  </si>
  <si>
    <t>Ke Lordo</t>
  </si>
  <si>
    <t>IRR @(FCFE Lordo)</t>
  </si>
  <si>
    <t>Valore Contabile Iniziale</t>
  </si>
  <si>
    <t>Ammortamento Ristrutturazione</t>
  </si>
  <si>
    <t>Valore Contabile Finale</t>
  </si>
  <si>
    <t>Prezzo di vendita netto</t>
  </si>
  <si>
    <t>Plusvalenza</t>
  </si>
  <si>
    <t>Conto Economico</t>
  </si>
  <si>
    <t>Totale Ricavi</t>
  </si>
  <si>
    <t xml:space="preserve">Totale Costi </t>
  </si>
  <si>
    <t>Margine Operativo Lordo</t>
  </si>
  <si>
    <t>Reddito Operativo (Lordo)</t>
  </si>
  <si>
    <t>Risultato post gestione straordinaria</t>
  </si>
  <si>
    <t>Reddito Ante Imposte</t>
  </si>
  <si>
    <t>Imposte IRAP</t>
  </si>
  <si>
    <t>Imposte IRES</t>
  </si>
  <si>
    <t>Reddito Netto</t>
  </si>
  <si>
    <t xml:space="preserve">Flusso di cassa </t>
  </si>
  <si>
    <t>Imposte Operative</t>
  </si>
  <si>
    <t>Flusso di circolante della gestione corrente</t>
  </si>
  <si>
    <t>Imposte Plusvalenza</t>
  </si>
  <si>
    <t>Flusso di cassa operativo (FCFO)</t>
  </si>
  <si>
    <t xml:space="preserve">VAN FCFO@WACC </t>
  </si>
  <si>
    <t xml:space="preserve">WACC </t>
  </si>
  <si>
    <t>IRR @FCFO</t>
  </si>
  <si>
    <t xml:space="preserve">Flusso di cassa gestionale </t>
  </si>
  <si>
    <t>VAN FCFE@Ke</t>
  </si>
  <si>
    <t>Ke</t>
  </si>
  <si>
    <t>IRR @FCFE</t>
  </si>
  <si>
    <t>Investimento</t>
  </si>
  <si>
    <t>Conto Economico USALI - Riclassificazione:  Scheda 1 Camere</t>
  </si>
  <si>
    <t>Voci di Dettaglio USALI</t>
  </si>
  <si>
    <t>Voci Conto Economico Scalare a fini civilistici</t>
  </si>
  <si>
    <t>Ricavi Camere Segmento 1</t>
  </si>
  <si>
    <t>Ricavi Camere Segmento 2</t>
  </si>
  <si>
    <t>Ricavi Camere Segmento 3</t>
  </si>
  <si>
    <t xml:space="preserve">Sommatoria Voci </t>
  </si>
  <si>
    <t>Differenza Contabile</t>
  </si>
  <si>
    <t>Conto Economico USALI - Riclassificazione:  Scheda 2 Ristorazione</t>
  </si>
  <si>
    <t>Conto Economico USALI - Riclassificazione: Scheda 3 Altri Reparti Operativi</t>
  </si>
  <si>
    <t>Ricavi Reparto A</t>
  </si>
  <si>
    <t xml:space="preserve">  Ricavi Totali Reparto A</t>
  </si>
  <si>
    <t>Conto Economico USALI - Riclassificazione: Scheda 4 Affitti Attivi e Altri Ricavi</t>
  </si>
  <si>
    <t>20) Proventi / 21) Oneri straordinari</t>
  </si>
  <si>
    <t>Conto Economico USALI - Riclassificazione: Scheda 5 Costi Generali e Amministrativi</t>
  </si>
  <si>
    <t>E) Proventi e oneri straordinari</t>
  </si>
  <si>
    <t>Conto Economico USALI - Riclassificazione: Scheda 6 Costi Marketing e Vendite</t>
  </si>
  <si>
    <t>Conto Economico USALI - Riclassificazione: Scheda 7 Gestione dell'Immobile e Manutenzione</t>
  </si>
  <si>
    <t>Conto Economico USALI - Riclassificazione:  Scheda 8 Utenze</t>
  </si>
  <si>
    <t>Costi Fognature</t>
  </si>
  <si>
    <t xml:space="preserve">22) Imposte sul reddito dell’esercizio, a) Imposte correnti </t>
  </si>
  <si>
    <t>Conto Economico USALI - Riclassificazione: Scheda 9 Costi di Management</t>
  </si>
  <si>
    <t>Conto Economico USALI - Riclassificazione: Scheda 10 Affitti Passivi, Tasse e Imposte sull'Immobile, Altre Tasse e Imposte, Assicurazioni</t>
  </si>
  <si>
    <t>Applicazione della tecnica di aggiustamento - Comparabili effettivi</t>
  </si>
  <si>
    <t>Andamento Domanda Alberghiera - Città Principale</t>
  </si>
  <si>
    <t>%</t>
  </si>
  <si>
    <t>Royalty Fee</t>
  </si>
  <si>
    <t>Loyalty Program Fee</t>
  </si>
  <si>
    <t xml:space="preserve"> Marketing e Vendite (inc. Marketing Fee)</t>
  </si>
  <si>
    <t>Costi di Franchising</t>
  </si>
  <si>
    <t>Costi Franchising Totali</t>
  </si>
  <si>
    <t>Costi di Costruzione</t>
  </si>
  <si>
    <t>Superficie media camere standard - mq</t>
  </si>
  <si>
    <t>VAN e IRR</t>
  </si>
  <si>
    <t xml:space="preserve">Inflazione anno </t>
  </si>
  <si>
    <t>Ipotesi crescita ricavi</t>
  </si>
  <si>
    <t>Marketing e vendite</t>
  </si>
  <si>
    <t>Metodo Diretto - Flussi di cassa gestionali</t>
  </si>
  <si>
    <t>Metodo Diretto - Flussi di cassa operativi lordi</t>
  </si>
  <si>
    <t>Prospetto degli investimenti in attività fisse</t>
  </si>
  <si>
    <t>Conti Economici Operativi Previsionali</t>
  </si>
  <si>
    <t>Flussi di cassa operativi FCFO</t>
  </si>
  <si>
    <t>Struttura del Debito - Prospetto</t>
  </si>
  <si>
    <t>Flussi di cassa per l'azionista - Prospetto</t>
  </si>
  <si>
    <t>Flussi di cassa per l'azionista - Prospetto al netto delle imposte (metodo indiretto)</t>
  </si>
  <si>
    <t>Acquisizione Albergo</t>
  </si>
  <si>
    <t>Vendita Albergo</t>
  </si>
  <si>
    <t>Ammortamento Albergo</t>
  </si>
  <si>
    <t>Flusso di cassa dell'azionista lordo (FCFE)</t>
  </si>
  <si>
    <t>Piano</t>
  </si>
  <si>
    <t>Aree e Funzioni</t>
  </si>
  <si>
    <t>Interrato</t>
  </si>
  <si>
    <t>Impianti fissi, area per la manutenzione, generatori elettrici</t>
  </si>
  <si>
    <t>Ingresso principale, ricevimento e lobby, 1 centro conferenze, 5 sale meeting, 2 sale banqueting, 2 ristoranti, 2 bar, magazzini, cucine, area personale. Area esterna: piscina, bar piscina, spogliatoi, area attrezzata con patio, parcheggio</t>
  </si>
  <si>
    <t>Piani 1 a 5</t>
  </si>
  <si>
    <t>50 camere ospiti (25 per ciascuna ala)</t>
  </si>
  <si>
    <t>Piano 6</t>
  </si>
  <si>
    <t>50 camere e suite ospiti</t>
  </si>
  <si>
    <t>Piano 7</t>
  </si>
  <si>
    <t>Lastrico solare</t>
  </si>
  <si>
    <t>Tipo</t>
  </si>
  <si>
    <t>Superficie media (mq)</t>
  </si>
  <si>
    <t>Camere Standard</t>
  </si>
  <si>
    <t>Camere Superior</t>
  </si>
  <si>
    <t>Camere Deluxe</t>
  </si>
  <si>
    <t> </t>
  </si>
  <si>
    <t>Ristoranti</t>
  </si>
  <si>
    <t>Coperti stile banchetto</t>
  </si>
  <si>
    <t>Coperti stile buffet</t>
  </si>
  <si>
    <t>Superficie (mq)</t>
  </si>
  <si>
    <t>Ristorante “Uno”</t>
  </si>
  <si>
    <t>Ristorante “Due”</t>
  </si>
  <si>
    <t>Sala "Tre"</t>
  </si>
  <si>
    <t>Sala "Quattro"</t>
  </si>
  <si>
    <t>Ubicazione</t>
  </si>
  <si>
    <t>Boardroom</t>
  </si>
  <si>
    <t>Banchi scuola</t>
  </si>
  <si>
    <t>Cocktail</t>
  </si>
  <si>
    <t>Sala "A"</t>
  </si>
  <si>
    <t>Sala "B"</t>
  </si>
  <si>
    <t>Sala "C"</t>
  </si>
  <si>
    <t>Centro Conferenze ("A" + "B" + "C")</t>
  </si>
  <si>
    <t>Sala "D"</t>
  </si>
  <si>
    <t>Sala "E"</t>
  </si>
  <si>
    <t>Centro Conferenze ("D" + "E")</t>
  </si>
  <si>
    <t>Specifiche Tecniche</t>
  </si>
  <si>
    <t>Servizio Anticendio</t>
  </si>
  <si>
    <t>Generatori di Emergenza</t>
  </si>
  <si>
    <t>Riscaldamento</t>
  </si>
  <si>
    <t>Aria Condizionata</t>
  </si>
  <si>
    <t>Accessi Camere</t>
  </si>
  <si>
    <t>L’Immobile dispone di sei ascensori, 3 con una capienza di 10 persone e 3 con una capacità di 300kg</t>
  </si>
  <si>
    <t>Generatori con potenza 300kW: sistema alimentato a gas situato nel piano interrato</t>
  </si>
  <si>
    <t>Tre caldaie a metano con potenza di 700.000 kcal e ubicate nel piano interrato</t>
  </si>
  <si>
    <t>Sistema di condizionamento a due tubi alimentato ad acqua che serve tutte le aree dell’Immobile. Le camere sono dotate di regolatore di temperatura individuale. Unità UTA ubicata all’interno dell’area esterna adibita ai servizi</t>
  </si>
  <si>
    <t>Tutte le camere sono dotate di un lettore di carta elettronica</t>
  </si>
  <si>
    <t>Locatore</t>
  </si>
  <si>
    <t>Conduttore</t>
  </si>
  <si>
    <t xml:space="preserve">Primario operatore alberghiero internazionale </t>
  </si>
  <si>
    <t>Nove anni con possibilità di estensione di ulteriori nove anni, salvo disdetta da una delle parti con preavviso scritto di almeno 18 mesi prima della scadenza. Attualmente il contratto è nel terzo anno del secondo novennio</t>
  </si>
  <si>
    <t xml:space="preserve">Modalità di pagamento </t>
  </si>
  <si>
    <t>Manutenzione</t>
  </si>
  <si>
    <t>Indicizzazione: pari al 75% indice incremento dei prezzi ISTAT calcolato sul canone minimo garantito</t>
  </si>
  <si>
    <t>i) Canone Fisso, minimo garantito: 1.350.000 Euro Anno 1, 1.400.000 Anno 2, 1.450.000 Anno 3, 1.500.000 Anno 4, anni successivi canone Anno precedente + indicizzazione annuale</t>
  </si>
  <si>
    <t>ii) Canone variabile: parte variabile, se dovuta, pagabile al termine del primo trimestre dell’anno successivo, relativa all’anno solare di competenza</t>
  </si>
  <si>
    <t>Termini Principali del Contratto di Locazione Immobiliare Alberghiera</t>
  </si>
  <si>
    <t xml:space="preserve">Offerta Alberghiera - Città Principale </t>
  </si>
  <si>
    <t>Sebbene questo albergo sia ubicato in posizione più centrale rispetto al centro città, compete con l’albergo oggetto di valutazione per un posizionamento simile e dimensioni complessive assimilabili. Offre 200 camere, un centro convegni con capacità di 10 sale per circa 300 persone e servizi di ristorazione per una prevalente clientela business</t>
  </si>
  <si>
    <t>Costi di Sistema</t>
  </si>
  <si>
    <t>Conti Economici e Performance Storiche Hotel - P&amp;L Operatore Alberghiero</t>
  </si>
  <si>
    <t xml:space="preserve"> Affitti Passivi (Immobile)</t>
  </si>
  <si>
    <t>Conti Economici e Performance Previsionali Hotel - P&amp;L Operatore Alberghiero</t>
  </si>
  <si>
    <t>Inflazione casuale</t>
  </si>
  <si>
    <t>Canone Effettivo Variabile (Lordo)</t>
  </si>
  <si>
    <t>Imposta di registro</t>
  </si>
  <si>
    <t>Assicurazione</t>
  </si>
  <si>
    <t>Costi Fissi Totali</t>
  </si>
  <si>
    <t>Canone Effettivo Netto</t>
  </si>
  <si>
    <t>Canone Variabile</t>
  </si>
  <si>
    <t>Canone Minimo Garantito</t>
  </si>
  <si>
    <t>Canone Effettivo Variabile</t>
  </si>
  <si>
    <t>Valutazione dell'Albergo Upscale con Contratto di Locazione Alberghiera</t>
  </si>
  <si>
    <t>Costi di Sistema Totali</t>
  </si>
  <si>
    <t>Fondo di investimento immobiliare "Gamma"</t>
  </si>
  <si>
    <t>Rendimenti correnti netti (Running Yields)</t>
  </si>
  <si>
    <t>Numero di Camere:</t>
  </si>
  <si>
    <t>Camere occupate:</t>
  </si>
  <si>
    <t>Tasso di occupazione:</t>
  </si>
  <si>
    <t>Ristorazione e bar</t>
  </si>
  <si>
    <t>Totale ricavi</t>
  </si>
  <si>
    <t>COSTI DI DIPARTIMENTO *(1)</t>
  </si>
  <si>
    <t>Altri costi</t>
  </si>
  <si>
    <t>MARGINE DI DIPARTIMENTO</t>
  </si>
  <si>
    <t>COSTI GENERALI</t>
  </si>
  <si>
    <t>Amministrazione e generali</t>
  </si>
  <si>
    <t>Manutenzioni</t>
  </si>
  <si>
    <t>MARGINE OPERATIVO LORDO (GOP)</t>
  </si>
  <si>
    <t>COSTI FISSI</t>
  </si>
  <si>
    <t>Tasse sulla proprieta'</t>
  </si>
  <si>
    <t>Accantonamento per sostituzione arredi</t>
  </si>
  <si>
    <t>Reddito operativo netto</t>
  </si>
  <si>
    <t>Occupancy</t>
  </si>
  <si>
    <t>*</t>
  </si>
  <si>
    <t>Year</t>
  </si>
  <si>
    <t>Income</t>
  </si>
  <si>
    <t>Flusso di cassa</t>
  </si>
  <si>
    <t>Net Operating Income</t>
  </si>
  <si>
    <t>Discounted</t>
  </si>
  <si>
    <t>@ 10.7%</t>
  </si>
  <si>
    <t>Cash Flow</t>
  </si>
  <si>
    <t>Anno 6</t>
  </si>
  <si>
    <t>Anno 7</t>
  </si>
  <si>
    <t>Anno 8</t>
  </si>
  <si>
    <t>Anno 9</t>
  </si>
  <si>
    <t>Anno 10</t>
  </si>
  <si>
    <t>Valore di uscita (analisi di reversione)</t>
  </si>
  <si>
    <t>Tasso di capitalizzazione (%)</t>
  </si>
  <si>
    <t>*10th year net operating income of £3,458,000 plus sales proceeds of £49,630,000</t>
  </si>
  <si>
    <t>Transaction Costs</t>
  </si>
  <si>
    <t>Years</t>
  </si>
  <si>
    <t xml:space="preserve">    Amortise the Loan in Ten Years</t>
  </si>
  <si>
    <t xml:space="preserve">   Check Food &amp; Beverage Revenue</t>
  </si>
  <si>
    <t xml:space="preserve">   Beverage</t>
  </si>
  <si>
    <t xml:space="preserve">   Telephone</t>
  </si>
  <si>
    <t xml:space="preserve">   Other</t>
  </si>
  <si>
    <t xml:space="preserve">   Check Food &amp; Beverage Expenses</t>
  </si>
  <si>
    <t xml:space="preserve">   Marketing</t>
  </si>
  <si>
    <t xml:space="preserve">   Franchise Fee</t>
  </si>
  <si>
    <t xml:space="preserve">   UDOE1</t>
  </si>
  <si>
    <t xml:space="preserve">   UDOE2</t>
  </si>
  <si>
    <t>Management Fee</t>
  </si>
  <si>
    <t>MARGINE OPERATIVO LORDO dopo management fee</t>
  </si>
  <si>
    <t xml:space="preserve">   Incentive Management Fee</t>
  </si>
  <si>
    <t xml:space="preserve">   Fixed2</t>
  </si>
  <si>
    <t xml:space="preserve">   Fixed3</t>
  </si>
  <si>
    <t xml:space="preserve">   Fixed4</t>
  </si>
  <si>
    <t>Marketing</t>
  </si>
  <si>
    <t>Incentive Management Fee</t>
  </si>
  <si>
    <t>Accantonamento per sostituzione arredi (FF&amp;E)</t>
  </si>
  <si>
    <t>Present Worth of £1</t>
  </si>
  <si>
    <t>Factor at 17.0%</t>
  </si>
  <si>
    <t>Projected Yield</t>
  </si>
  <si>
    <t>(Internal Rate of Return)</t>
  </si>
  <si>
    <t>Over 10-Year Holding Period</t>
  </si>
  <si>
    <t>BaseYear</t>
  </si>
  <si>
    <t>Calendar Year Ending:</t>
  </si>
  <si>
    <t>Number of Rooms:</t>
  </si>
  <si>
    <t>Occupied Rooms:</t>
  </si>
  <si>
    <t>Percentage of Total Revenue</t>
  </si>
  <si>
    <t>Amount per Available Room</t>
  </si>
  <si>
    <t>Amount per Occupied Room</t>
  </si>
  <si>
    <t>Occupancy:</t>
  </si>
  <si>
    <t>Average Rate:</t>
  </si>
  <si>
    <t>REVENUE</t>
  </si>
  <si>
    <t xml:space="preserve">      Total</t>
  </si>
  <si>
    <t>EXPENSES</t>
  </si>
  <si>
    <t>¹ Departmental expense ratios are expressed as a percentage of departmental revenues.</t>
  </si>
  <si>
    <t>US Version</t>
  </si>
  <si>
    <t>UK Version</t>
  </si>
  <si>
    <t>ValuationVariables</t>
  </si>
  <si>
    <t>ValuationVariablesUK</t>
  </si>
  <si>
    <t>Stabilized Year:</t>
  </si>
  <si>
    <t>Stabilised Year:</t>
  </si>
  <si>
    <t>Inflation:</t>
  </si>
  <si>
    <t>Loan to Value:</t>
  </si>
  <si>
    <t>Amortization:</t>
  </si>
  <si>
    <t>Amortisation:</t>
  </si>
  <si>
    <t>years</t>
  </si>
  <si>
    <t>Term:</t>
  </si>
  <si>
    <t>Interest Rate:</t>
  </si>
  <si>
    <t>Terminal Cap Rate:</t>
  </si>
  <si>
    <t>Terminal Capitalisation Rate:</t>
  </si>
  <si>
    <t>Transaction Costs:</t>
  </si>
  <si>
    <t>Equity Yield:</t>
  </si>
  <si>
    <t>Mortgage Constant:</t>
  </si>
  <si>
    <t>Income Value:</t>
  </si>
  <si>
    <t>Total Property Yield:</t>
  </si>
  <si>
    <t>Interest:</t>
  </si>
  <si>
    <t>Annual</t>
  </si>
  <si>
    <t>tab 11.6</t>
  </si>
  <si>
    <t>LoanPayoff</t>
  </si>
  <si>
    <t>AnnualDebt</t>
  </si>
  <si>
    <t>HVFormula1</t>
  </si>
  <si>
    <t>HVFormula2</t>
  </si>
  <si>
    <t>HVFormula3</t>
  </si>
  <si>
    <t>Combine</t>
  </si>
  <si>
    <t>Anno a regime:</t>
  </si>
  <si>
    <t>Inflazione:</t>
  </si>
  <si>
    <t xml:space="preserve"> P = (</t>
  </si>
  <si>
    <t>) / (</t>
  </si>
  <si>
    <t>) =</t>
  </si>
  <si>
    <t>(f x M x V)=</t>
  </si>
  <si>
    <t>x</t>
  </si>
  <si>
    <t xml:space="preserve"> V = (</t>
  </si>
  <si>
    <t>)V</t>
  </si>
  <si>
    <t>V )   x</t>
  </si>
  <si>
    <t xml:space="preserve"> +</t>
  </si>
  <si>
    <t>(((</t>
  </si>
  <si>
    <t>/</t>
  </si>
  <si>
    <t>) - (</t>
  </si>
  <si>
    <t>x (</t>
  </si>
  <si>
    <t>)) -</t>
  </si>
  <si>
    <t>((</t>
  </si>
  <si>
    <t>) x</t>
  </si>
  <si>
    <t>x V)) x</t>
  </si>
  <si>
    <t>)= ( 1 -</t>
  </si>
  <si>
    <t>£25,341,382</t>
  </si>
  <si>
    <t>0.278907V</t>
  </si>
  <si>
    <t>(1 - 0.60)V</t>
  </si>
  <si>
    <t>Rapporto Debito Valore:</t>
  </si>
  <si>
    <t>0.67891V</t>
  </si>
  <si>
    <t>Durata investimento:</t>
  </si>
  <si>
    <t>anni</t>
  </si>
  <si>
    <t xml:space="preserve">V </t>
  </si>
  <si>
    <t>/ 0.67891</t>
  </si>
  <si>
    <t>Tasso interesse:</t>
  </si>
  <si>
    <t>£37,326,709</t>
  </si>
  <si>
    <t>Tasso di capitalizzazione finale:</t>
  </si>
  <si>
    <t>Costi di transazione:</t>
  </si>
  <si>
    <t>Total Property Value as Indicated by</t>
  </si>
  <si>
    <t>Rendimento capitale proprio:</t>
  </si>
  <si>
    <t xml:space="preserve">   the Income Capitalisation</t>
  </si>
  <si>
    <t>Totale rendimento della proprieta':</t>
  </si>
  <si>
    <t xml:space="preserve">   Approach  (Say)</t>
  </si>
  <si>
    <t>£37,300,000</t>
  </si>
  <si>
    <t>CombineUK</t>
  </si>
  <si>
    <t>££37,300,000</t>
  </si>
  <si>
    <t>MortEquity</t>
  </si>
  <si>
    <t>AnnualDebtService</t>
  </si>
  <si>
    <t>Mortgage Component  (60%)</t>
  </si>
  <si>
    <t>£22,396,000</t>
  </si>
  <si>
    <t>Mortgage Component</t>
  </si>
  <si>
    <t>Equity Component  (40%)</t>
  </si>
  <si>
    <t>£14,931,000</t>
  </si>
  <si>
    <t>Mortgage Constant</t>
  </si>
  <si>
    <t xml:space="preserve">        Total</t>
  </si>
  <si>
    <t>£37,327,000</t>
  </si>
  <si>
    <t xml:space="preserve">  Annual Debt Service</t>
  </si>
  <si>
    <t>£1,510,364</t>
  </si>
  <si>
    <t>Reversion</t>
  </si>
  <si>
    <t>Reversionary Value (£3,527,000/0.070)</t>
  </si>
  <si>
    <t>£50,386,000</t>
  </si>
  <si>
    <t>Less:</t>
  </si>
  <si>
    <t xml:space="preserve">    Brokerage and Legal Fees</t>
  </si>
  <si>
    <t>£756,000</t>
  </si>
  <si>
    <t xml:space="preserve">    Mortgage Balance</t>
  </si>
  <si>
    <t>£16,221,000</t>
  </si>
  <si>
    <t xml:space="preserve">         Net Sale Proceeds to Equity</t>
  </si>
  <si>
    <t>£33,409,000</t>
  </si>
  <si>
    <t>KnownVariables</t>
  </si>
  <si>
    <t>Annual Net Operating Income</t>
  </si>
  <si>
    <t>NI</t>
  </si>
  <si>
    <t>See Ten-Year Forecast</t>
  </si>
  <si>
    <t>Loan To Value Ratio</t>
  </si>
  <si>
    <t>M</t>
  </si>
  <si>
    <t>Interest Rate</t>
  </si>
  <si>
    <t>Debt Service Constant</t>
  </si>
  <si>
    <t>f</t>
  </si>
  <si>
    <t>Equity Yield</t>
  </si>
  <si>
    <t>b</t>
  </si>
  <si>
    <t>Annual Constant Required to</t>
  </si>
  <si>
    <t>Terminal Capitalisation Rate</t>
  </si>
  <si>
    <t>NItoEquity</t>
  </si>
  <si>
    <t>Net Operating</t>
  </si>
  <si>
    <t>Available for</t>
  </si>
  <si>
    <t>Total Annual</t>
  </si>
  <si>
    <t>Debt Service</t>
  </si>
  <si>
    <t>to Equity</t>
  </si>
  <si>
    <t>TotPropIRR</t>
  </si>
  <si>
    <t>Factor at 10.7%</t>
  </si>
  <si>
    <t xml:space="preserve">                Total Property Value</t>
  </si>
  <si>
    <t>DebtIRR</t>
  </si>
  <si>
    <t>Factor at 4.5%</t>
  </si>
  <si>
    <t>Value of Mortgage Component</t>
  </si>
  <si>
    <t>*10th year debt service of £1,510,000 plus outstanding mortgage balance of £16,221,000</t>
  </si>
  <si>
    <t>EquityIRR</t>
  </si>
  <si>
    <t>Value of Equity Component</t>
  </si>
  <si>
    <t>*10th year net operating income to equity of £1,948,000 plus sales proceeds of £33,409,000</t>
  </si>
  <si>
    <t>FxvarRatios</t>
  </si>
  <si>
    <t>Selected</t>
  </si>
  <si>
    <t>Category</t>
  </si>
  <si>
    <t>Percent Fixed</t>
  </si>
  <si>
    <t>Percent Variable</t>
  </si>
  <si>
    <t>Index of Variability</t>
  </si>
  <si>
    <t>Fixed Ratio</t>
  </si>
  <si>
    <t>Revenues</t>
  </si>
  <si>
    <t>25 - 50</t>
  </si>
  <si>
    <t>50 - 75</t>
  </si>
  <si>
    <t>0 - 30</t>
  </si>
  <si>
    <t>70 - 100</t>
  </si>
  <si>
    <t>Food Revenue</t>
  </si>
  <si>
    <t>10 - 40</t>
  </si>
  <si>
    <t>60 - 90</t>
  </si>
  <si>
    <t>30 - 70</t>
  </si>
  <si>
    <t>Departmental Expenses</t>
  </si>
  <si>
    <t>50 - 70</t>
  </si>
  <si>
    <t>30 - 50</t>
  </si>
  <si>
    <t>35 - 60</t>
  </si>
  <si>
    <t>40 - 65</t>
  </si>
  <si>
    <t>Food and Beverage Revenue</t>
  </si>
  <si>
    <t>55 - 75</t>
  </si>
  <si>
    <t>25 - 45</t>
  </si>
  <si>
    <t>Beverage Revenue</t>
  </si>
  <si>
    <t>40 - 60</t>
  </si>
  <si>
    <t>Telephone Revenue</t>
  </si>
  <si>
    <t>Other Revenue</t>
  </si>
  <si>
    <t>Other Income</t>
  </si>
  <si>
    <t>Undistributed Operating Expenses</t>
  </si>
  <si>
    <t>65 - 85</t>
  </si>
  <si>
    <t>15 - 35</t>
  </si>
  <si>
    <t>Total Revenue</t>
  </si>
  <si>
    <t>75 - 95</t>
  </si>
  <si>
    <t>5 - 25</t>
  </si>
  <si>
    <t>50 - 85</t>
  </si>
  <si>
    <t>15 - 50</t>
  </si>
  <si>
    <t>Fixed Expenses</t>
  </si>
  <si>
    <t>AsIs</t>
  </si>
  <si>
    <t>‘As Improved’ Value by the Income Capitalisation Approach</t>
  </si>
  <si>
    <t xml:space="preserve">  Less Capital Deduction</t>
  </si>
  <si>
    <t>‘As Is’ Value by the Income Capitalisation Approach</t>
  </si>
  <si>
    <t>Summary Operating Data - Existing Hotel</t>
  </si>
  <si>
    <t>Actual</t>
  </si>
  <si>
    <t>Forecast</t>
  </si>
  <si>
    <t>Average Rate (£)</t>
  </si>
  <si>
    <t>Rooms Revenue (£ 000s)</t>
  </si>
  <si>
    <t>Total Revenue (£ 000s)</t>
  </si>
  <si>
    <t>GOP ¹ (£ 000s)</t>
  </si>
  <si>
    <t>Net Operating Income (£ 000s)</t>
  </si>
  <si>
    <t>GOP as a % of Total Revenue</t>
  </si>
  <si>
    <t>Net Operating Income as a % of Total Revenue</t>
  </si>
  <si>
    <t>¹ Gross operating profit</t>
  </si>
  <si>
    <t>Summary Operating Data - Proposed Hotel</t>
  </si>
  <si>
    <t>Camere ¹</t>
  </si>
  <si>
    <t>Ristorazione e bar ¹</t>
  </si>
  <si>
    <t xml:space="preserve">   Check Food &amp; Beverage Revenue ¹</t>
  </si>
  <si>
    <t xml:space="preserve">   Beverage ¹</t>
  </si>
  <si>
    <t xml:space="preserve">   Telephone ¹</t>
  </si>
  <si>
    <t xml:space="preserve">   Other ¹</t>
  </si>
  <si>
    <t>Altri costi ¹</t>
  </si>
  <si>
    <t xml:space="preserve">   Management Fee</t>
  </si>
  <si>
    <t>Ricavo medio (£):</t>
  </si>
  <si>
    <t>RevPAR (£):</t>
  </si>
  <si>
    <t>Totale costi</t>
  </si>
  <si>
    <t>Imposte sull'immobile</t>
  </si>
  <si>
    <t>Conti Economici previsionali Hotel</t>
  </si>
  <si>
    <t>*I costi di dipartimento sono espressi in percentuale dei ricavi di dipartimento</t>
  </si>
  <si>
    <t>RICAVI (£000)</t>
  </si>
  <si>
    <t>Leva finanziaria (LTV):</t>
  </si>
  <si>
    <t>Principali assunzioni valutative</t>
  </si>
  <si>
    <t>Reddito operativo netto NOI (£)</t>
  </si>
  <si>
    <t>Valore di mercato stimato (£)</t>
  </si>
  <si>
    <t>Reddito operativo netto Anno 11 (£)</t>
  </si>
  <si>
    <t>Totale proventi dalla vendita (£)</t>
  </si>
  <si>
    <t>Proventi netti dalla vendita (£)</t>
  </si>
  <si>
    <t>sottratti: Costi di transazione @ 1.5% (£)</t>
  </si>
  <si>
    <t>Tasso di attualizzazione (WACC):</t>
  </si>
  <si>
    <t>*Reddito operativo netto Anno 10 di £3.458.000, sommati i proventi dalla vendita di £49.630.000 (arrotondato)</t>
  </si>
  <si>
    <t>sottratte: imposte @4%</t>
  </si>
  <si>
    <t>sottratte: spese legali @0,5%</t>
  </si>
  <si>
    <t>Valutazione dell'albergo - Attualizzazione dei flussi di cassa</t>
  </si>
  <si>
    <t>attualizzato (£)</t>
  </si>
  <si>
    <t>Valore di mercato stimato £ (arrotondato)</t>
  </si>
  <si>
    <t>Costo del Capitale (Debito + Profitto Promotore)</t>
  </si>
  <si>
    <t>sottratto: Somma dei Delta Redditi attualizzati</t>
  </si>
  <si>
    <t xml:space="preserve"> Ricavi Totali</t>
  </si>
  <si>
    <t xml:space="preserve"> Costi Operativi Comuni Totali</t>
  </si>
  <si>
    <t>Quattro caldaie con una capacità di 18.000 litri ubicate nel piano interrato</t>
  </si>
  <si>
    <t>Sistema automatico di rilevazione incendi con rilevatori di fumo installati in tutto l’Immobile, in tutte le camere e aree comuni, oltre a sistemi sprinkler. Estintori a ogni piano dell’edificio</t>
  </si>
  <si>
    <t>Canone di locazione</t>
  </si>
  <si>
    <t>Diritto di prelazione</t>
  </si>
  <si>
    <t>Imposte e tasse di proprietà sull’immobile</t>
  </si>
  <si>
    <t>ii) Canone Variabile: 21% dei ricavi totali, inclusi ristorazione e altri ricavi, calcolati al netto dell’IVA. Si applica nel caso in cui il valore derivante dal calcolo superi il canone minimo garantito su base annuale</t>
  </si>
  <si>
    <t>i) Canone fisso minimo garantito: trimestrale anticipato</t>
  </si>
  <si>
    <t>i) Responsabilità del Locatore: struttura immobiliare, tetto e copertura, di natura straordinaria</t>
  </si>
  <si>
    <t>ii) Responsabilità del Conduttore: Manutenzione ordinaria dell’immobile, manutenzione straordinaria, sostituzione degli arredi e delle attrezzature fisse e mobili</t>
  </si>
  <si>
    <t>iii) Impianti: manutenzione straordinaria e sostituzione impianti fissi a carico del Locatore; manutenzione ordinaria degli impianti a carico del Conduttore secondo un piano di intervento periodico</t>
  </si>
  <si>
    <t>In caso di vendita, il conduttore vanta un diritto di prelazione esercitabile nel termine di 60 giorni</t>
  </si>
  <si>
    <t>Responsabilità del locatore</t>
  </si>
  <si>
    <t xml:space="preserve"> Costi di Manutenzione (Ord. e Straord.)</t>
  </si>
  <si>
    <t>Anno (7)</t>
  </si>
  <si>
    <t>Reddito Operativo Netto Alberghiero</t>
  </si>
  <si>
    <t xml:space="preserve">Reddito Operativo Netto Alberghiero Rettificato </t>
  </si>
  <si>
    <t>Totale investimenti Costruzione</t>
  </si>
  <si>
    <t>Totale investimenti Impianti</t>
  </si>
  <si>
    <t>per camera</t>
  </si>
  <si>
    <t xml:space="preserve">Totale investimenti FF&amp;E e altro </t>
  </si>
  <si>
    <t>Totale investimenti Finiture</t>
  </si>
  <si>
    <t>Costo totale per Camera</t>
  </si>
  <si>
    <t>Investimenti complessivamente finanziabili</t>
  </si>
  <si>
    <t>Loan to cost</t>
  </si>
  <si>
    <t>Finanziamento totale</t>
  </si>
  <si>
    <t>Tasso di interesse annuale</t>
  </si>
  <si>
    <t>Totale/%</t>
  </si>
  <si>
    <t>Investimenti Area</t>
  </si>
  <si>
    <t>Investimenti Costruzione</t>
  </si>
  <si>
    <t>Investimenti Impianti</t>
  </si>
  <si>
    <t>Investimenti FF&amp;E - Arredi, Mobilio &amp; Attrezzature</t>
  </si>
  <si>
    <t>Investimenti Finiture</t>
  </si>
  <si>
    <t xml:space="preserve">Totale Investimenti </t>
  </si>
  <si>
    <t>Aliquota</t>
  </si>
  <si>
    <t>Ammortamento Costruzione e Impianti</t>
  </si>
  <si>
    <t>Ammortamento Attrezzature e arredi</t>
  </si>
  <si>
    <t>Erogazione del debito</t>
  </si>
  <si>
    <t>Rimborso del debito</t>
  </si>
  <si>
    <t>Oneri finanziari e commissioni</t>
  </si>
  <si>
    <t>Disinvestimento Valore Contabile</t>
  </si>
  <si>
    <t>Prezzo di vendita</t>
  </si>
  <si>
    <t>going-out cap rate</t>
  </si>
  <si>
    <t>Conto Economico completo</t>
  </si>
  <si>
    <t>Reddito Operativo complessivo</t>
  </si>
  <si>
    <t>IRES</t>
  </si>
  <si>
    <t>IRAP</t>
  </si>
  <si>
    <t>Flussi di cassa del Progetto</t>
  </si>
  <si>
    <t>Imposte operative figurative</t>
  </si>
  <si>
    <t>IRR di Progetto</t>
  </si>
  <si>
    <t>Flussi di cassa dell'Investitore</t>
  </si>
  <si>
    <t>Flusso di cassa per l'azionista (FCFE)</t>
  </si>
  <si>
    <t>IRR per l'azionista</t>
  </si>
  <si>
    <t>Ammortamento Annuale</t>
  </si>
  <si>
    <t>ke</t>
  </si>
  <si>
    <t>Conti Economici e Performance Storiche Hotel - P&amp;L Proprietario (gestore originario)</t>
  </si>
  <si>
    <t>Conti Economici e Performance Previsionali Hotel - P&amp;L Affittuario</t>
  </si>
  <si>
    <t>Inflazione</t>
  </si>
  <si>
    <t>Tasso di crescita</t>
  </si>
  <si>
    <t>Indicizzazione (@75%)</t>
  </si>
  <si>
    <t>Canone Locazione Lordo</t>
  </si>
  <si>
    <t>Incidenza del Canone sui Ricavi Totali stimati</t>
  </si>
  <si>
    <t>Costi fissi Affittuario</t>
  </si>
  <si>
    <t>Reddito al lordo dei costi fissi</t>
  </si>
  <si>
    <t>Affitto</t>
  </si>
  <si>
    <t>Riserve e Accantonamenti</t>
  </si>
  <si>
    <t>VAN Reddito Operativo Netto Rettificato</t>
  </si>
  <si>
    <t>Rendimento Netto Affittuario</t>
  </si>
  <si>
    <t>modificato tasso inflazione</t>
  </si>
  <si>
    <t>GOCR</t>
  </si>
  <si>
    <t>Costi di transazione finali</t>
  </si>
  <si>
    <t>Valori Attuali Reddito Operativo Netto Rettificato &amp; Terminal Value</t>
  </si>
  <si>
    <t>Terminal Value @</t>
  </si>
  <si>
    <t>Costi di transazione finali @</t>
  </si>
  <si>
    <t>Terminal Value netto Costi Agency</t>
  </si>
  <si>
    <t>Valore di Mercato azienda</t>
  </si>
  <si>
    <t>Valore di Mercato azienda (arrotondato)</t>
  </si>
  <si>
    <t>i numeri non torneranno facendo la capitalizzazione per diverse ipotesi di crescita di costi e ricavi</t>
  </si>
  <si>
    <t>Conto Economico previsionale completo</t>
  </si>
  <si>
    <t>Condizioni del contratto di finanziamento</t>
  </si>
  <si>
    <t>Investimenti totali in attività fisse distribuiti su Anno (1) e Anno (2)</t>
  </si>
  <si>
    <t>Prospetto del finanziamento</t>
  </si>
  <si>
    <t>Tasso di interesse</t>
  </si>
  <si>
    <t>Erogazione</t>
  </si>
  <si>
    <t>BULLET</t>
  </si>
  <si>
    <t xml:space="preserve">Oneri Finanziari </t>
  </si>
  <si>
    <t>Rimborso Capitale</t>
  </si>
  <si>
    <t>Servizio debito (Rata)</t>
  </si>
  <si>
    <t>BALOON</t>
  </si>
  <si>
    <t>RATA ITALIANA</t>
  </si>
  <si>
    <t>RATA FRANCESE</t>
  </si>
  <si>
    <t>Capitale Finanziato</t>
  </si>
  <si>
    <t>Pagamento periodico degli interessi e rimborso del 100% del capitale al termine del finanziamento</t>
  </si>
  <si>
    <t>Pagamento periodico degli interessi e rimborso di metà del capitale in 4 periodi, con saldo al termine del finanziamento</t>
  </si>
  <si>
    <t>Pagamento periodico degli interessi e rimborso del capitale in quote costanti durante l'intera vita del finanziamento</t>
  </si>
  <si>
    <t>Pagamento periodico degli interessi e rimborso del capitale con rata costante durante l'intera vita del finanziamento</t>
  </si>
  <si>
    <t>Imposte Immobiliari (IMU &amp; TASI)</t>
  </si>
  <si>
    <t xml:space="preserve">Dati di Input </t>
  </si>
  <si>
    <t>Simboli</t>
  </si>
  <si>
    <t>Definizione EN</t>
  </si>
  <si>
    <t>Definizione IT</t>
  </si>
  <si>
    <t>Valori input</t>
  </si>
  <si>
    <t>Formula</t>
  </si>
  <si>
    <t>RN</t>
  </si>
  <si>
    <t>Net Income</t>
  </si>
  <si>
    <t>da RN1 a RN10</t>
  </si>
  <si>
    <t>Loan-to-value ratio</t>
  </si>
  <si>
    <t>Leva Finanziaria</t>
  </si>
  <si>
    <t>p</t>
  </si>
  <si>
    <t>Term / period (years)</t>
  </si>
  <si>
    <t>Numero Anni Proiezioni (anni)</t>
  </si>
  <si>
    <t>Md</t>
  </si>
  <si>
    <t>Mortgage Duration (years)</t>
  </si>
  <si>
    <t>Durata complessiva del debito (anni)</t>
  </si>
  <si>
    <t>Rr</t>
  </si>
  <si>
    <t>Mortage Interest Rate</t>
  </si>
  <si>
    <t>Tasso d'interesse del debito</t>
  </si>
  <si>
    <t>TCr</t>
  </si>
  <si>
    <t>Terminal Cap Rate</t>
  </si>
  <si>
    <t>Tasso di Capitalizzazione Valore Terminale</t>
  </si>
  <si>
    <t>Ey or Er</t>
  </si>
  <si>
    <t>Equity Yield or Equity Interest Rate</t>
  </si>
  <si>
    <t>Tasso di Rendimento dell'Equity</t>
  </si>
  <si>
    <t>Dr</t>
  </si>
  <si>
    <t>Annual debt service constant/Yearly Mortgage Constant</t>
  </si>
  <si>
    <t>Fattor Costante annuale del debito/oneri finanziari</t>
  </si>
  <si>
    <t>Pmt = PV x i / (1-1/(1+ i)^n)</t>
  </si>
  <si>
    <t>DSf</t>
  </si>
  <si>
    <t>Debt Service Factor</t>
  </si>
  <si>
    <t>Fattore Oneri Finanziari</t>
  </si>
  <si>
    <t>DSf= f x M</t>
  </si>
  <si>
    <t>G</t>
  </si>
  <si>
    <t>Growth</t>
  </si>
  <si>
    <t>Crescita del reddito da Y10 a Y11</t>
  </si>
  <si>
    <t>uguale a - €</t>
  </si>
  <si>
    <t>11th Y Net Income</t>
  </si>
  <si>
    <t>Reddito Netto Y11 - €</t>
  </si>
  <si>
    <t>Sale Proceeds</t>
  </si>
  <si>
    <t>Valore Terminale (di vendita) - €</t>
  </si>
  <si>
    <t>NPV of Sale Proceeds (@ discount equity rate Y10)</t>
  </si>
  <si>
    <t>Valore Attuale del Valore Terminale (@ tasso di rendimento dell'equity) - €</t>
  </si>
  <si>
    <t>Transaction fees</t>
  </si>
  <si>
    <t xml:space="preserve">Costi della transazione </t>
  </si>
  <si>
    <t>fp</t>
  </si>
  <si>
    <t>Annual constant (needed to amortize entire loan by projection period p</t>
  </si>
  <si>
    <t>Costante annuale (necessaria a estinguere intero debito entro il periodo di proiezioni p)</t>
  </si>
  <si>
    <t>Pmt = PV x i / (1-1/(1+ i)^p)</t>
  </si>
  <si>
    <t>P</t>
  </si>
  <si>
    <t>Fraction of loan paid</t>
  </si>
  <si>
    <t>Frazione del debito ripagato "P"</t>
  </si>
  <si>
    <t>P=(f-i)/(fp-i)</t>
  </si>
  <si>
    <t>Factor (1-P)</t>
  </si>
  <si>
    <t>Percent Remaining</t>
  </si>
  <si>
    <t>Percentuale Rimanente</t>
  </si>
  <si>
    <t>Discount Mortgage Balance</t>
  </si>
  <si>
    <t>Factor [fxMxV]</t>
  </si>
  <si>
    <t>Discount Equity</t>
  </si>
  <si>
    <t>Discounted Net Income</t>
  </si>
  <si>
    <t>Discounted Debt Service Factor</t>
  </si>
  <si>
    <t>Discounted Sales Proceeds</t>
  </si>
  <si>
    <t>Total</t>
  </si>
  <si>
    <t>Discounted Debt Service Factors</t>
  </si>
  <si>
    <t>Discounted Remaining Mortgage Balance</t>
  </si>
  <si>
    <t>Equity to Value Ratio</t>
  </si>
  <si>
    <t>Value</t>
  </si>
  <si>
    <t>Applicazione Formula "Simultaneous Valuation Formula"</t>
  </si>
  <si>
    <t>RN n (Redditi netti annuali)</t>
  </si>
  <si>
    <t>f (annual debt service constant)</t>
  </si>
  <si>
    <t>M (leva finanziaria)</t>
  </si>
  <si>
    <t>V (incognita ricercata)</t>
  </si>
  <si>
    <t>Sn (equity discount factor)</t>
  </si>
  <si>
    <t xml:space="preserve"> termine "prodotto f x M"</t>
  </si>
  <si>
    <t>termine "RN-(f x M x V)"</t>
  </si>
  <si>
    <t>termine "RN - (f x M x V) * Sn"</t>
  </si>
  <si>
    <t>RN 1</t>
  </si>
  <si>
    <t>RN 2</t>
  </si>
  <si>
    <t>RN 3</t>
  </si>
  <si>
    <t>RN 4</t>
  </si>
  <si>
    <t>RN 5</t>
  </si>
  <si>
    <t>RN 6</t>
  </si>
  <si>
    <t>RN 7</t>
  </si>
  <si>
    <t>RN 8</t>
  </si>
  <si>
    <t>RN 9</t>
  </si>
  <si>
    <t>RN 10</t>
  </si>
  <si>
    <t>RN11</t>
  </si>
  <si>
    <t>termine "N11/R"</t>
  </si>
  <si>
    <t>transaction fee b</t>
  </si>
  <si>
    <t>termine "(1-P)*M"</t>
  </si>
  <si>
    <t>=(1-M)V</t>
  </si>
  <si>
    <t>Check</t>
  </si>
  <si>
    <t>V=E/(1-M)</t>
  </si>
  <si>
    <t>value/room</t>
  </si>
  <si>
    <t>D=V-E</t>
  </si>
  <si>
    <t xml:space="preserve">Esempi di calcolo del rimborso di finanziamenti </t>
  </si>
  <si>
    <r>
      <rPr>
        <b/>
        <u/>
        <sz val="12"/>
        <color indexed="8"/>
        <rFont val="Calibri"/>
        <family val="2"/>
      </rPr>
      <t>Foglio elettronico a cura di</t>
    </r>
    <r>
      <rPr>
        <u/>
        <sz val="12"/>
        <color indexed="8"/>
        <rFont val="Calibri"/>
        <family val="2"/>
      </rPr>
      <t xml:space="preserve">: </t>
    </r>
  </si>
  <si>
    <t>GIACOMO MORRI</t>
  </si>
  <si>
    <t>giacomo.morri@sdabocconi.it</t>
  </si>
  <si>
    <t>AVVERTENZA</t>
  </si>
  <si>
    <r>
      <t xml:space="preserve">Il presente foglio di calcolo ha esclusivamente finalità didattica e non deve essere considerato un servizio di consulenza finanziaria o di sollecitazione al pubblico risparmio. Ogni utilizzo professionale è vietato. L'investitore che effettua operazioni finanziarie lo fa sotto la propria esclusiva responsabilità, consapevole dei rischi connessi all'attività speculativa o di investimento in strumenti finanziari. </t>
    </r>
    <r>
      <rPr>
        <b/>
        <i/>
        <sz val="12"/>
        <color indexed="10"/>
        <rFont val="Calibri"/>
        <family val="2"/>
      </rPr>
      <t xml:space="preserve">Copyright </t>
    </r>
    <r>
      <rPr>
        <b/>
        <sz val="12"/>
        <color indexed="10"/>
        <rFont val="Calibri"/>
        <family val="2"/>
      </rPr>
      <t>degli Autori.</t>
    </r>
  </si>
  <si>
    <r>
      <t xml:space="preserve">HOTEL INVESTMENT &amp; VALUATION - Metodologie e casi 
</t>
    </r>
    <r>
      <rPr>
        <b/>
        <i/>
        <sz val="12"/>
        <color indexed="8"/>
        <rFont val="Calibri"/>
        <family val="2"/>
      </rPr>
      <t>Giacomo Morri &amp; Fabrizio Trimarchi</t>
    </r>
  </si>
  <si>
    <t>FABRIZIO TRIMARCHI</t>
  </si>
  <si>
    <r>
      <t xml:space="preserve">Costi di Sistema (cd. </t>
    </r>
    <r>
      <rPr>
        <b/>
        <i/>
        <sz val="11"/>
        <color theme="8" tint="-0.249977111117893"/>
        <rFont val="Calibri"/>
        <family val="2"/>
        <scheme val="minor"/>
      </rPr>
      <t>System Costs</t>
    </r>
    <r>
      <rPr>
        <b/>
        <sz val="11"/>
        <color theme="8" tint="-0.249977111117893"/>
        <rFont val="Calibri"/>
        <family val="2"/>
        <scheme val="minor"/>
      </rPr>
      <t>)</t>
    </r>
  </si>
  <si>
    <r>
      <t xml:space="preserve"> Assicurazioni (</t>
    </r>
    <r>
      <rPr>
        <i/>
        <sz val="11"/>
        <color theme="8" tint="-0.249977111117893"/>
        <rFont val="Calibri"/>
        <family val="2"/>
        <scheme val="minor"/>
      </rPr>
      <t>All Risk</t>
    </r>
    <r>
      <rPr>
        <sz val="11"/>
        <color theme="8" tint="-0.249977111117893"/>
        <rFont val="Calibri"/>
        <family val="2"/>
        <scheme val="minor"/>
      </rPr>
      <t xml:space="preserve"> operatore)</t>
    </r>
  </si>
  <si>
    <r>
      <t xml:space="preserve">Rappresenta uno dei principali </t>
    </r>
    <r>
      <rPr>
        <i/>
        <sz val="11"/>
        <color theme="8" tint="-0.249977111117893"/>
        <rFont val="Calibri"/>
        <family val="2"/>
        <scheme val="minor"/>
      </rPr>
      <t>competitor</t>
    </r>
    <r>
      <rPr>
        <sz val="11"/>
        <color theme="8" tint="-0.249977111117893"/>
        <rFont val="Calibri"/>
        <family val="2"/>
        <scheme val="minor"/>
      </rPr>
      <t xml:space="preserve"> dell’albergo in oggetto. Gestito da un gruppo internazionale e soggetto a un contratto di franchising con un primario operatore, offre 235 camere, rinnovate negli ultimi 10 anni. L’hotel è dotato di 15 ampie sale per meeting e convegni, per una capienza complessiva di 350 delegati. In passato, questo albergo ha raggiunto performance gestionali simili all’albergo in oggetto</t>
    </r>
  </si>
  <si>
    <r>
      <t xml:space="preserve">L’Albergo 2 offre 320 camere rinnovate, un centro conferenze con 20 sale riunioni e oltre 1.500 mq di spazi congressuali e un’ampia area </t>
    </r>
    <r>
      <rPr>
        <i/>
        <sz val="11"/>
        <color theme="8" tint="-0.249977111117893"/>
        <rFont val="Calibri"/>
        <family val="2"/>
        <scheme val="minor"/>
      </rPr>
      <t>wellness</t>
    </r>
    <r>
      <rPr>
        <sz val="11"/>
        <color theme="8" tint="-0.249977111117893"/>
        <rFont val="Calibri"/>
        <family val="2"/>
        <scheme val="minor"/>
      </rPr>
      <t xml:space="preserve">. L’albergo gode di un’ottima ubicazione e, anche se è posizionato con un marchio superiore rispetto all’albergo oggetto di valutazione, compete direttamente con quest’ultimo. Nel contesto del mercato dell’area di riferimento, questo albergo riesce a ottenere </t>
    </r>
    <r>
      <rPr>
        <i/>
        <sz val="11"/>
        <color theme="8" tint="-0.249977111117893"/>
        <rFont val="Calibri"/>
        <family val="2"/>
        <scheme val="minor"/>
      </rPr>
      <t>performance</t>
    </r>
    <r>
      <rPr>
        <sz val="11"/>
        <color theme="8" tint="-0.249977111117893"/>
        <rFont val="Calibri"/>
        <family val="2"/>
        <scheme val="minor"/>
      </rPr>
      <t xml:space="preserve"> superiori, risultando il leader del set competitivo identificato</t>
    </r>
  </si>
  <si>
    <r>
      <t xml:space="preserve">L’albergo 4 offre 270 camere, 15 sale meeting con una capacità di circa 700 delegati su una superficie per congressi di circa 1.800 mq. L’albergo risulta datato e necessita di rinnovo. La composizione della domanda è bilanciata tra una componente </t>
    </r>
    <r>
      <rPr>
        <i/>
        <sz val="11"/>
        <color theme="8" tint="-0.249977111117893"/>
        <rFont val="Calibri"/>
        <family val="2"/>
        <scheme val="minor"/>
      </rPr>
      <t>leisure</t>
    </r>
    <r>
      <rPr>
        <sz val="11"/>
        <color theme="8" tint="-0.249977111117893"/>
        <rFont val="Calibri"/>
        <family val="2"/>
        <scheme val="minor"/>
      </rPr>
      <t xml:space="preserve"> stagionale e la parte corporate annuale. In passato, questo albergo ha raggiunto performance gestionali simili all’albergo in oggetto</t>
    </r>
  </si>
  <si>
    <r>
      <t xml:space="preserve">Performance Alberghiere Categoria 4 Stelle (Segmento </t>
    </r>
    <r>
      <rPr>
        <b/>
        <i/>
        <sz val="11"/>
        <color theme="8" tint="-0.249977111117893"/>
        <rFont val="Calibri"/>
        <family val="2"/>
        <scheme val="minor"/>
      </rPr>
      <t>Upscale</t>
    </r>
    <r>
      <rPr>
        <b/>
        <sz val="11"/>
        <color theme="8" tint="-0.249977111117893"/>
        <rFont val="Calibri"/>
        <family val="2"/>
        <scheme val="minor"/>
      </rPr>
      <t>)</t>
    </r>
  </si>
  <si>
    <r>
      <t>Aumento k</t>
    </r>
    <r>
      <rPr>
        <b/>
        <vertAlign val="subscript"/>
        <sz val="11"/>
        <color theme="8" tint="-0.249977111117893"/>
        <rFont val="Calibri"/>
        <family val="2"/>
        <scheme val="minor"/>
      </rPr>
      <t>E</t>
    </r>
  </si>
  <si>
    <r>
      <t>Aumento k</t>
    </r>
    <r>
      <rPr>
        <b/>
        <vertAlign val="subscript"/>
        <sz val="11"/>
        <color theme="8" tint="-0.249977111117893"/>
        <rFont val="Calibri"/>
        <family val="2"/>
        <scheme val="minor"/>
      </rPr>
      <t>D</t>
    </r>
  </si>
  <si>
    <r>
      <t>Aumento k</t>
    </r>
    <r>
      <rPr>
        <b/>
        <vertAlign val="subscript"/>
        <sz val="11"/>
        <color theme="8" tint="-0.249977111117893"/>
        <rFont val="Calibri"/>
        <family val="2"/>
        <scheme val="minor"/>
      </rPr>
      <t>E</t>
    </r>
    <r>
      <rPr>
        <b/>
        <sz val="11"/>
        <color theme="8" tint="-0.249977111117893"/>
        <rFont val="Calibri"/>
        <family val="2"/>
        <scheme val="minor"/>
      </rPr>
      <t xml:space="preserve"> &amp; Riduzione D (%)</t>
    </r>
  </si>
  <si>
    <r>
      <t>Riduzione k</t>
    </r>
    <r>
      <rPr>
        <b/>
        <vertAlign val="subscript"/>
        <sz val="11"/>
        <color theme="8" tint="-0.249977111117893"/>
        <rFont val="Calibri"/>
        <family val="2"/>
        <scheme val="minor"/>
      </rPr>
      <t>E</t>
    </r>
    <r>
      <rPr>
        <b/>
        <sz val="11"/>
        <color theme="8" tint="-0.249977111117893"/>
        <rFont val="Calibri"/>
        <family val="2"/>
        <scheme val="minor"/>
      </rPr>
      <t xml:space="preserve"> &amp; Aumento D (%)</t>
    </r>
  </si>
  <si>
    <r>
      <t>k</t>
    </r>
    <r>
      <rPr>
        <b/>
        <vertAlign val="subscript"/>
        <sz val="11"/>
        <color theme="8" tint="-0.249977111117893"/>
        <rFont val="Calibri"/>
        <family val="2"/>
        <scheme val="minor"/>
      </rPr>
      <t>E</t>
    </r>
  </si>
  <si>
    <r>
      <t>k</t>
    </r>
    <r>
      <rPr>
        <b/>
        <vertAlign val="subscript"/>
        <sz val="11"/>
        <color theme="8" tint="-0.249977111117893"/>
        <rFont val="Calibri"/>
        <family val="2"/>
        <scheme val="minor"/>
      </rPr>
      <t>D</t>
    </r>
  </si>
  <si>
    <r>
      <rPr>
        <i/>
        <sz val="11"/>
        <color theme="1"/>
        <rFont val="Calibri"/>
        <family val="2"/>
        <scheme val="minor"/>
      </rPr>
      <t>sottratte</t>
    </r>
    <r>
      <rPr>
        <sz val="11"/>
        <color theme="1"/>
        <rFont val="Calibri"/>
        <family val="2"/>
        <scheme val="minor"/>
      </rPr>
      <t>: Riduzioni</t>
    </r>
  </si>
  <si>
    <r>
      <t xml:space="preserve">Conto Economico Albergo </t>
    </r>
    <r>
      <rPr>
        <b/>
        <i/>
        <sz val="11"/>
        <color theme="8" tint="-0.249977111117893"/>
        <rFont val="Calibri"/>
        <family val="2"/>
        <scheme val="minor"/>
      </rPr>
      <t>Alfa</t>
    </r>
    <r>
      <rPr>
        <b/>
        <sz val="11"/>
        <color theme="8" tint="-0.249977111117893"/>
        <rFont val="Calibri"/>
        <family val="2"/>
        <scheme val="minor"/>
      </rPr>
      <t xml:space="preserve"> - Scheda 13 Costi associati a Salari e Stipendi</t>
    </r>
  </si>
  <si>
    <r>
      <t xml:space="preserve">Conto Economico Albergo </t>
    </r>
    <r>
      <rPr>
        <b/>
        <i/>
        <sz val="11"/>
        <color theme="8" tint="-0.249977111117893"/>
        <rFont val="Calibri"/>
        <family val="2"/>
        <scheme val="minor"/>
      </rPr>
      <t>Alfa</t>
    </r>
    <r>
      <rPr>
        <b/>
        <sz val="11"/>
        <color theme="8" tint="-0.249977111117893"/>
        <rFont val="Calibri"/>
        <family val="2"/>
        <scheme val="minor"/>
      </rPr>
      <t xml:space="preserve"> - Scheda 10 Affitti Passivi, Tasse e Imposte sull'Immobile, Altre Tasse e Imposte, Assicurazioni</t>
    </r>
  </si>
  <si>
    <r>
      <t xml:space="preserve">Conto Economico Albergo </t>
    </r>
    <r>
      <rPr>
        <b/>
        <i/>
        <sz val="11"/>
        <color theme="8" tint="-0.249977111117893"/>
        <rFont val="Calibri"/>
        <family val="2"/>
        <scheme val="minor"/>
      </rPr>
      <t>Alfa</t>
    </r>
    <r>
      <rPr>
        <b/>
        <sz val="11"/>
        <color theme="8" tint="-0.249977111117893"/>
        <rFont val="Calibri"/>
        <family val="2"/>
        <scheme val="minor"/>
      </rPr>
      <t xml:space="preserve"> - Scheda 9 Costi di Management</t>
    </r>
  </si>
  <si>
    <r>
      <t>Conto Economico Albergo</t>
    </r>
    <r>
      <rPr>
        <b/>
        <i/>
        <sz val="11"/>
        <color theme="8" tint="-0.249977111117893"/>
        <rFont val="Calibri"/>
        <family val="2"/>
        <scheme val="minor"/>
      </rPr>
      <t xml:space="preserve"> Alfa</t>
    </r>
    <r>
      <rPr>
        <b/>
        <sz val="11"/>
        <color theme="8" tint="-0.249977111117893"/>
        <rFont val="Calibri"/>
        <family val="2"/>
        <scheme val="minor"/>
      </rPr>
      <t xml:space="preserve"> - Scheda 8 Utenze</t>
    </r>
  </si>
  <si>
    <r>
      <t>Conto Economico Albergo</t>
    </r>
    <r>
      <rPr>
        <b/>
        <i/>
        <sz val="11"/>
        <color theme="8" tint="-0.249977111117893"/>
        <rFont val="Calibri"/>
        <family val="2"/>
        <scheme val="minor"/>
      </rPr>
      <t xml:space="preserve"> Alfa</t>
    </r>
    <r>
      <rPr>
        <b/>
        <sz val="11"/>
        <color theme="8" tint="-0.249977111117893"/>
        <rFont val="Calibri"/>
        <family val="2"/>
        <scheme val="minor"/>
      </rPr>
      <t xml:space="preserve"> - Scheda 7 Gestione dell'Immobile e Manutenzione</t>
    </r>
  </si>
  <si>
    <r>
      <t xml:space="preserve">Conto Economico Albergo </t>
    </r>
    <r>
      <rPr>
        <b/>
        <i/>
        <sz val="11"/>
        <color theme="8" tint="-0.249977111117893"/>
        <rFont val="Calibri"/>
        <family val="2"/>
        <scheme val="minor"/>
      </rPr>
      <t>Alfa</t>
    </r>
    <r>
      <rPr>
        <b/>
        <sz val="11"/>
        <color theme="8" tint="-0.249977111117893"/>
        <rFont val="Calibri"/>
        <family val="2"/>
        <scheme val="minor"/>
      </rPr>
      <t xml:space="preserve"> - Scheda 6 Costi Marketing e Vendite</t>
    </r>
  </si>
  <si>
    <r>
      <t xml:space="preserve">Conto Economico Albergo </t>
    </r>
    <r>
      <rPr>
        <b/>
        <i/>
        <sz val="11"/>
        <color theme="8" tint="-0.249977111117893"/>
        <rFont val="Calibri"/>
        <family val="2"/>
        <scheme val="minor"/>
      </rPr>
      <t>Alfa</t>
    </r>
    <r>
      <rPr>
        <b/>
        <sz val="11"/>
        <color theme="8" tint="-0.249977111117893"/>
        <rFont val="Calibri"/>
        <family val="2"/>
        <scheme val="minor"/>
      </rPr>
      <t xml:space="preserve"> - Scheda 5 Costi Generali e Amministrativi</t>
    </r>
  </si>
  <si>
    <r>
      <t>Conto Economico Albergo</t>
    </r>
    <r>
      <rPr>
        <b/>
        <i/>
        <sz val="11"/>
        <color theme="8" tint="-0.249977111117893"/>
        <rFont val="Calibri"/>
        <family val="2"/>
        <scheme val="minor"/>
      </rPr>
      <t xml:space="preserve"> Alfa</t>
    </r>
    <r>
      <rPr>
        <b/>
        <sz val="11"/>
        <color theme="8" tint="-0.249977111117893"/>
        <rFont val="Calibri"/>
        <family val="2"/>
        <scheme val="minor"/>
      </rPr>
      <t xml:space="preserve"> - Scheda 4 Affitti Attivi e Altri Ricavi</t>
    </r>
  </si>
  <si>
    <r>
      <t xml:space="preserve">Conto Economico Albergo </t>
    </r>
    <r>
      <rPr>
        <b/>
        <i/>
        <sz val="11"/>
        <color theme="8" tint="-0.249977111117893"/>
        <rFont val="Calibri"/>
        <family val="2"/>
        <scheme val="minor"/>
      </rPr>
      <t>Alfa</t>
    </r>
    <r>
      <rPr>
        <b/>
        <sz val="11"/>
        <color theme="8" tint="-0.249977111117893"/>
        <rFont val="Calibri"/>
        <family val="2"/>
        <scheme val="minor"/>
      </rPr>
      <t xml:space="preserve"> - Scheda 3 Altri Reparti Operativi</t>
    </r>
  </si>
  <si>
    <r>
      <t xml:space="preserve">Conto Economico Albergo </t>
    </r>
    <r>
      <rPr>
        <b/>
        <i/>
        <sz val="11"/>
        <color theme="8" tint="-0.249977111117893"/>
        <rFont val="Calibri"/>
        <family val="2"/>
        <scheme val="minor"/>
      </rPr>
      <t>Alfa</t>
    </r>
    <r>
      <rPr>
        <b/>
        <sz val="11"/>
        <color theme="8" tint="-0.249977111117893"/>
        <rFont val="Calibri"/>
        <family val="2"/>
        <scheme val="minor"/>
      </rPr>
      <t xml:space="preserve"> - Scheda 2 Ristorazione</t>
    </r>
  </si>
  <si>
    <r>
      <t xml:space="preserve">Conto Economico Albergo </t>
    </r>
    <r>
      <rPr>
        <b/>
        <i/>
        <sz val="11"/>
        <color theme="8" tint="-0.249977111117893"/>
        <rFont val="Calibri"/>
        <family val="2"/>
        <scheme val="minor"/>
      </rPr>
      <t>Alfa</t>
    </r>
    <r>
      <rPr>
        <b/>
        <sz val="11"/>
        <color theme="8" tint="-0.249977111117893"/>
        <rFont val="Calibri"/>
        <family val="2"/>
        <scheme val="minor"/>
      </rPr>
      <t xml:space="preserve"> - Scheda 1 Camere</t>
    </r>
  </si>
  <si>
    <r>
      <t xml:space="preserve">Conti Economici e Performance Previsionali Hotel </t>
    </r>
    <r>
      <rPr>
        <b/>
        <i/>
        <sz val="11"/>
        <color rgb="FF0070C0"/>
        <rFont val="Calibri"/>
        <family val="2"/>
        <scheme val="minor"/>
      </rPr>
      <t>Proposed</t>
    </r>
  </si>
  <si>
    <r>
      <t xml:space="preserve">Commissioni e altri costi </t>
    </r>
    <r>
      <rPr>
        <i/>
        <sz val="11"/>
        <color rgb="FF0070C0"/>
        <rFont val="Calibri"/>
        <family val="2"/>
        <scheme val="minor"/>
      </rPr>
      <t xml:space="preserve">upfront </t>
    </r>
    <r>
      <rPr>
        <sz val="11"/>
        <color rgb="FF0070C0"/>
        <rFont val="Calibri"/>
        <family val="2"/>
        <scheme val="minor"/>
      </rPr>
      <t>del debito</t>
    </r>
  </si>
  <si>
    <r>
      <t>Investimenti altri costi vari (</t>
    </r>
    <r>
      <rPr>
        <i/>
        <sz val="11"/>
        <color rgb="FF0070C0"/>
        <rFont val="Calibri"/>
        <family val="2"/>
        <scheme val="minor"/>
      </rPr>
      <t>% investimenti esc. Area</t>
    </r>
    <r>
      <rPr>
        <sz val="11"/>
        <color rgb="FF0070C0"/>
        <rFont val="Calibri"/>
        <family val="2"/>
        <scheme val="minor"/>
      </rPr>
      <t>)</t>
    </r>
  </si>
  <si>
    <r>
      <t xml:space="preserve">Reddito Operativo Netto Rettificato - </t>
    </r>
    <r>
      <rPr>
        <b/>
        <i/>
        <sz val="11"/>
        <color theme="8" tint="-0.249977111117893"/>
        <rFont val="Calibri"/>
        <family val="2"/>
        <scheme val="minor"/>
      </rPr>
      <t>(Margine effettivo per l'Affittuario)</t>
    </r>
  </si>
  <si>
    <r>
      <t xml:space="preserve"> Costi di Manutenzione (</t>
    </r>
    <r>
      <rPr>
        <i/>
        <sz val="11"/>
        <color theme="8" tint="-0.249977111117893"/>
        <rFont val="Calibri"/>
        <family val="2"/>
        <scheme val="minor"/>
      </rPr>
      <t>Ord. a carico Affituario</t>
    </r>
    <r>
      <rPr>
        <sz val="11"/>
        <color theme="8" tint="-0.249977111117893"/>
        <rFont val="Calibri"/>
        <family val="2"/>
        <scheme val="minor"/>
      </rPr>
      <t>)</t>
    </r>
  </si>
  <si>
    <r>
      <t xml:space="preserve">Costi di Sistema (c.d. </t>
    </r>
    <r>
      <rPr>
        <b/>
        <i/>
        <sz val="11"/>
        <color theme="8" tint="-0.249977111117893"/>
        <rFont val="Calibri"/>
        <family val="2"/>
        <scheme val="minor"/>
      </rPr>
      <t>System Costs</t>
    </r>
    <r>
      <rPr>
        <b/>
        <sz val="11"/>
        <color theme="8" tint="-0.249977111117893"/>
        <rFont val="Calibri"/>
        <family val="2"/>
        <scheme val="minor"/>
      </rPr>
      <t>)</t>
    </r>
  </si>
  <si>
    <r>
      <t xml:space="preserve"> Assicurazioni (Immobile + </t>
    </r>
    <r>
      <rPr>
        <i/>
        <sz val="11"/>
        <color theme="8" tint="-0.249977111117893"/>
        <rFont val="Calibri"/>
        <family val="2"/>
        <scheme val="minor"/>
      </rPr>
      <t>All Risk</t>
    </r>
    <r>
      <rPr>
        <sz val="11"/>
        <color theme="8" tint="-0.249977111117893"/>
        <rFont val="Calibri"/>
        <family val="2"/>
        <scheme val="minor"/>
      </rPr>
      <t xml:space="preserve"> operatore)</t>
    </r>
  </si>
  <si>
    <r>
      <t>Y</t>
    </r>
    <r>
      <rPr>
        <vertAlign val="subscript"/>
        <sz val="11"/>
        <rFont val="Calibri"/>
        <family val="2"/>
        <scheme val="minor"/>
      </rPr>
      <t>e</t>
    </r>
  </si>
  <si>
    <r>
      <t>f</t>
    </r>
    <r>
      <rPr>
        <vertAlign val="subscript"/>
        <sz val="11"/>
        <rFont val="Calibri"/>
        <family val="2"/>
        <scheme val="minor"/>
      </rPr>
      <t>p</t>
    </r>
  </si>
  <si>
    <r>
      <t>R</t>
    </r>
    <r>
      <rPr>
        <vertAlign val="subscript"/>
        <sz val="11"/>
        <rFont val="Calibri"/>
        <family val="2"/>
        <scheme val="minor"/>
      </rPr>
      <t>r</t>
    </r>
  </si>
  <si>
    <r>
      <t xml:space="preserve">Costi diretti di costruzione (cd. </t>
    </r>
    <r>
      <rPr>
        <i/>
        <sz val="11"/>
        <color theme="8" tint="-0.249977111117893"/>
        <rFont val="Calibri"/>
        <family val="2"/>
        <scheme val="minor"/>
      </rPr>
      <t>hard costs</t>
    </r>
    <r>
      <rPr>
        <sz val="11"/>
        <color theme="8" tint="-0.249977111117893"/>
        <rFont val="Calibri"/>
        <family val="2"/>
        <scheme val="minor"/>
      </rPr>
      <t>)</t>
    </r>
  </si>
  <si>
    <r>
      <t xml:space="preserve">Oneri professionali (cd. </t>
    </r>
    <r>
      <rPr>
        <i/>
        <sz val="11"/>
        <color theme="8" tint="-0.249977111117893"/>
        <rFont val="Calibri"/>
        <family val="2"/>
        <scheme val="minor"/>
      </rPr>
      <t>soft costs</t>
    </r>
    <r>
      <rPr>
        <sz val="11"/>
        <color theme="8" tint="-0.249977111117893"/>
        <rFont val="Calibri"/>
        <family val="2"/>
        <scheme val="minor"/>
      </rPr>
      <t>)</t>
    </r>
  </si>
  <si>
    <r>
      <t>Applicazione del Criterio Finanziario - Albergo</t>
    </r>
    <r>
      <rPr>
        <b/>
        <i/>
        <sz val="11"/>
        <color theme="8" tint="-0.249977111117893"/>
        <rFont val="Calibri"/>
        <family val="2"/>
        <scheme val="minor"/>
      </rPr>
      <t xml:space="preserve"> Alfa</t>
    </r>
  </si>
  <si>
    <r>
      <t xml:space="preserve">Valore </t>
    </r>
    <r>
      <rPr>
        <sz val="11"/>
        <color theme="8" tint="-0.249977111117893"/>
        <rFont val="Calibri"/>
        <family val="2"/>
        <scheme val="minor"/>
      </rPr>
      <t>=</t>
    </r>
    <r>
      <rPr>
        <b/>
        <sz val="11"/>
        <color theme="8" tint="-0.249977111117893"/>
        <rFont val="Calibri"/>
        <family val="2"/>
        <scheme val="minor"/>
      </rPr>
      <t xml:space="preserve"> </t>
    </r>
  </si>
  <si>
    <r>
      <t>Estratto - Conti Economici previsionali Albergo</t>
    </r>
    <r>
      <rPr>
        <b/>
        <i/>
        <sz val="11"/>
        <color theme="8" tint="-0.249977111117893"/>
        <rFont val="Calibri"/>
        <family val="2"/>
        <scheme val="minor"/>
      </rPr>
      <t xml:space="preserve"> Alfa</t>
    </r>
  </si>
  <si>
    <r>
      <t>Conto Economico Storico Albergo</t>
    </r>
    <r>
      <rPr>
        <b/>
        <i/>
        <sz val="11"/>
        <color theme="8" tint="-0.249977111117893"/>
        <rFont val="Calibri"/>
        <family val="2"/>
        <scheme val="minor"/>
      </rPr>
      <t xml:space="preserve"> Alfa</t>
    </r>
    <r>
      <rPr>
        <b/>
        <sz val="11"/>
        <color theme="8" tint="-0.249977111117893"/>
        <rFont val="Calibri"/>
        <family val="2"/>
        <scheme val="minor"/>
      </rPr>
      <t xml:space="preserve"> - Riclassificazione USALI</t>
    </r>
  </si>
  <si>
    <r>
      <t xml:space="preserve">Conto Economico Previsionale Albergo </t>
    </r>
    <r>
      <rPr>
        <b/>
        <i/>
        <sz val="11"/>
        <color theme="8" tint="-0.249977111117893"/>
        <rFont val="Calibri"/>
        <family val="2"/>
        <scheme val="minor"/>
      </rPr>
      <t>Alfa</t>
    </r>
    <r>
      <rPr>
        <b/>
        <sz val="11"/>
        <color theme="8" tint="-0.249977111117893"/>
        <rFont val="Calibri"/>
        <family val="2"/>
        <scheme val="minor"/>
      </rPr>
      <t xml:space="preserve"> - Riclassificazione USALI</t>
    </r>
  </si>
  <si>
    <r>
      <t xml:space="preserve">Conto Economico Albergo </t>
    </r>
    <r>
      <rPr>
        <b/>
        <i/>
        <sz val="11"/>
        <color rgb="FF0070C0"/>
        <rFont val="Calibri"/>
        <family val="2"/>
        <scheme val="minor"/>
      </rPr>
      <t>Alfa</t>
    </r>
    <r>
      <rPr>
        <b/>
        <sz val="11"/>
        <color rgb="FF0070C0"/>
        <rFont val="Calibri"/>
        <family val="2"/>
        <scheme val="minor"/>
      </rPr>
      <t xml:space="preserve"> - Riclassificazione USALI</t>
    </r>
  </si>
  <si>
    <t>www.morri-trimarchi.it</t>
  </si>
  <si>
    <t>fabrizio.trimarchi@hotelseeker.it</t>
  </si>
  <si>
    <t>Associate Professor of Practice and Faculty Deputy in Corporate Finance &amp; Real Estate, 
SDA Bocconi School of Management</t>
  </si>
  <si>
    <t>Managing Partner, Hotel Seeker</t>
  </si>
  <si>
    <t>FOGLIO DI CALCOLO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</si>
</sst>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5">
    <numFmt numFmtId="42" formatCode="_-* #,##0\ &quot;€&quot;_-;\-* #,##0\ &quot;€&quot;_-;_-* &quot;-&quot;\ &quot;€&quot;_-;_-@_-"/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&quot;€&quot;\ #,##0;\-&quot;€&quot;\ #,##0"/>
    <numFmt numFmtId="165" formatCode="&quot;€&quot;\ #,##0.00;\-&quot;€&quot;\ #,##0.00"/>
    <numFmt numFmtId="166" formatCode="#,##0_ ;\-#,##0\ "/>
    <numFmt numFmtId="167" formatCode="0.0%"/>
    <numFmt numFmtId="168" formatCode="0.0"/>
    <numFmt numFmtId="169" formatCode="[$€-43A]#,##0;\-[$€-43A]#,##0"/>
    <numFmt numFmtId="170" formatCode="[$€-C07]\ #,##0;\-[$€-C07]\ #,##0"/>
    <numFmt numFmtId="171" formatCode="_-* #,##0_-;\-* #,##0_-;_-* &quot;-&quot;??_-;_-@_-"/>
    <numFmt numFmtId="172" formatCode="[$€-C07]\ #,##0"/>
    <numFmt numFmtId="173" formatCode="[$€-C07]\ #,##0.0;\-[$€-C07]\ #,##0.0"/>
    <numFmt numFmtId="174" formatCode="[$€-C07]\ #,##0.00;\-[$€-C07]\ #,##0.00"/>
    <numFmt numFmtId="175" formatCode="#,##0.00_ ;\-#,##0.00\ "/>
    <numFmt numFmtId="176" formatCode="0.000%"/>
    <numFmt numFmtId="177" formatCode="&quot;€&quot;\ #,##0.0000;\-&quot;€&quot;\ #,##0.0000"/>
    <numFmt numFmtId="178" formatCode="#,##0.0_ ;\-#,##0.0\ "/>
    <numFmt numFmtId="179" formatCode="\(#,##0.00\)"/>
    <numFmt numFmtId="180" formatCode="_-* #,##0\ _€_-;\-* #,##0\ _€_-;_-* &quot;-&quot;??\ _€_-;_-@_-"/>
    <numFmt numFmtId="181" formatCode="&quot;€&quot;\ #,##0"/>
    <numFmt numFmtId="182" formatCode="_-* #,##0.00\ _€_-;\-* #,##0.00\ _€_-;_-* &quot;-&quot;??\ _€_-;_-@_-"/>
    <numFmt numFmtId="183" formatCode="0.0000%"/>
    <numFmt numFmtId="184" formatCode="_(* #,##0_);_(* \(#,##0\);_(* &quot;-&quot;??_);_(@_)"/>
    <numFmt numFmtId="185" formatCode="&quot;$&quot;#,##0.00_);\(&quot;$&quot;#,##0.00\)"/>
    <numFmt numFmtId="186" formatCode="#,##0.0"/>
    <numFmt numFmtId="187" formatCode="&quot;$&quot;#,##0_);\(&quot;$&quot;#,##0\)"/>
    <numFmt numFmtId="188" formatCode="&quot;$&quot;#,##0.00"/>
    <numFmt numFmtId="189" formatCode="0.0_);\(0.0\)"/>
    <numFmt numFmtId="190" formatCode="0_);\(0\)"/>
    <numFmt numFmtId="191" formatCode="0.0_)"/>
    <numFmt numFmtId="192" formatCode="0.0000"/>
    <numFmt numFmtId="193" formatCode="0.00000"/>
    <numFmt numFmtId="194" formatCode="_(* #,##0.0_);_(* \(#,##0.0\);_(* &quot;-&quot;??_);_(@_)"/>
    <numFmt numFmtId="195" formatCode="&quot;$&quot;#,##0"/>
    <numFmt numFmtId="196" formatCode="0;[Red]0"/>
    <numFmt numFmtId="197" formatCode="0.000000"/>
    <numFmt numFmtId="198" formatCode="#,##0.0000"/>
    <numFmt numFmtId="199" formatCode="#,##0.000000"/>
    <numFmt numFmtId="200" formatCode="0.000"/>
    <numFmt numFmtId="201" formatCode="&quot;$&quot;#,##0_);[Red]\(&quot;$&quot;#,##0\)"/>
    <numFmt numFmtId="202" formatCode="_-* #,##0.0\ _€_-;\-* #,##0.0\ _€_-;_-* &quot;-&quot;?\ _€_-;_-@_-"/>
    <numFmt numFmtId="203" formatCode="_-* #,##0.00000_-;\-* #,##0.00000_-;_-* &quot;-&quot;??_-;_-@_-"/>
    <numFmt numFmtId="204" formatCode="_-* #,##0.000000_-;\-* #,##0.000000_-;_-* &quot;-&quot;??_-;_-@_-"/>
    <numFmt numFmtId="205" formatCode="#,##0.000000_ ;\-#,##0.000000\ "/>
    <numFmt numFmtId="206" formatCode="_-* #,##0.0000_-;\-* #,##0.0000_-;_-* &quot;-&quot;??_-;_-@_-"/>
    <numFmt numFmtId="207" formatCode="_-* #,##0.0000\ _€_-;\-* #,##0.0000\ _€_-;_-* &quot;-&quot;????\ _€_-;_-@_-"/>
    <numFmt numFmtId="208" formatCode="_-* #,##0.0000\ _€_-;\-* #,##0.0000\ _€_-;_-* &quot;-&quot;??\ _€_-;_-@_-"/>
    <numFmt numFmtId="209" formatCode="_-* #,##0.0000000\ _€_-;\-* #,##0.0000000\ _€_-;_-* &quot;-&quot;??\ _€_-;_-@_-"/>
    <numFmt numFmtId="210" formatCode="_-* #,##0\ _€_-;\-* #,##0\ _€_-;_-* &quot;-&quot;????\ _€_-;_-@_-"/>
    <numFmt numFmtId="211" formatCode="_-* #,##0.0_-;\-* #,##0.0_-;_-* &quot;-&quot;??_-;_-@_-"/>
    <numFmt numFmtId="212" formatCode="_-* #,##0.0000000_-;\-* #,##0.0000000_-;_-* &quot;-&quot;??_-;_-@_-"/>
    <numFmt numFmtId="213" formatCode="_-* #,##0.00000\ _€_-;\-* #,##0.00000\ _€_-;_-* &quot;-&quot;?????\ _€_-;_-@_-"/>
    <numFmt numFmtId="214" formatCode="_-* #,##0.00000\ _€_-;\-* #,##0.00000\ _€_-;_-* &quot;-&quot;????\ _€_-;_-@_-"/>
    <numFmt numFmtId="215" formatCode="_-* #,##0.00000\ _€_-;\-* #,##0.00000\ _€_-;_-* &quot;-&quot;??\ _€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color indexed="17"/>
      <name val="Arial"/>
      <family val="2"/>
    </font>
    <font>
      <sz val="9"/>
      <name val="Swis721 Cn BT"/>
      <family val="2"/>
    </font>
    <font>
      <sz val="8"/>
      <name val="Arial"/>
      <family val="2"/>
    </font>
    <font>
      <sz val="8"/>
      <color indexed="12"/>
      <name val="Arial"/>
      <family val="2"/>
    </font>
    <font>
      <sz val="10"/>
      <name val="MS Sans Serif"/>
    </font>
    <font>
      <sz val="9"/>
      <color indexed="81"/>
      <name val="Tahoma"/>
      <family val="2"/>
    </font>
    <font>
      <sz val="11"/>
      <color theme="8" tint="-0.249977111117893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0070C0"/>
      <name val="Calibri"/>
      <family val="2"/>
      <scheme val="minor"/>
    </font>
    <font>
      <sz val="11"/>
      <color rgb="FF0070C0"/>
      <name val="Calibri"/>
      <family val="2"/>
      <scheme val="minor"/>
    </font>
    <font>
      <i/>
      <sz val="11"/>
      <color rgb="FF0070C0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i/>
      <sz val="12"/>
      <color indexed="8"/>
      <name val="Calibri"/>
      <family val="2"/>
    </font>
    <font>
      <u/>
      <sz val="11"/>
      <color theme="10"/>
      <name val="Calibri"/>
      <family val="2"/>
      <scheme val="minor"/>
    </font>
    <font>
      <b/>
      <u/>
      <sz val="11"/>
      <color theme="10"/>
      <name val="Calibri"/>
      <family val="2"/>
      <scheme val="minor"/>
    </font>
    <font>
      <u/>
      <sz val="11"/>
      <color theme="10"/>
      <name val="Calibri"/>
      <family val="2"/>
    </font>
    <font>
      <b/>
      <u/>
      <sz val="12"/>
      <color theme="10"/>
      <name val="Calibri"/>
      <family val="2"/>
    </font>
    <font>
      <u/>
      <sz val="12"/>
      <color indexed="8"/>
      <name val="Calibri"/>
      <family val="2"/>
    </font>
    <font>
      <b/>
      <u/>
      <sz val="12"/>
      <color indexed="8"/>
      <name val="Calibri"/>
      <family val="2"/>
    </font>
    <font>
      <u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i/>
      <u/>
      <sz val="12"/>
      <color theme="10"/>
      <name val="Calibri"/>
      <family val="2"/>
    </font>
    <font>
      <i/>
      <sz val="12"/>
      <color theme="1"/>
      <name val="Calibri"/>
      <family val="2"/>
      <scheme val="minor"/>
    </font>
    <font>
      <i/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u/>
      <sz val="12"/>
      <color rgb="FFFF0000"/>
      <name val="Calibri"/>
      <family val="2"/>
      <scheme val="minor"/>
    </font>
    <font>
      <b/>
      <i/>
      <sz val="12"/>
      <color indexed="10"/>
      <name val="Calibri"/>
      <family val="2"/>
    </font>
    <font>
      <b/>
      <sz val="12"/>
      <color indexed="10"/>
      <name val="Calibri"/>
      <family val="2"/>
    </font>
    <font>
      <b/>
      <sz val="12"/>
      <color theme="1"/>
      <name val="Times New Roman"/>
      <family val="1"/>
    </font>
    <font>
      <sz val="11"/>
      <name val="Calibri"/>
      <family val="2"/>
      <scheme val="minor"/>
    </font>
    <font>
      <b/>
      <i/>
      <u/>
      <sz val="11"/>
      <color theme="1"/>
      <name val="Calibri"/>
      <family val="2"/>
      <scheme val="minor"/>
    </font>
    <font>
      <b/>
      <u/>
      <sz val="11"/>
      <color rgb="FF0070C0"/>
      <name val="Calibri"/>
      <family val="2"/>
      <scheme val="minor"/>
    </font>
    <font>
      <b/>
      <i/>
      <sz val="11"/>
      <color rgb="FF0070C0"/>
      <name val="Calibri"/>
      <family val="2"/>
      <scheme val="minor"/>
    </font>
    <font>
      <i/>
      <sz val="11"/>
      <color theme="8" tint="-0.249977111117893"/>
      <name val="Calibri"/>
      <family val="2"/>
      <scheme val="minor"/>
    </font>
    <font>
      <b/>
      <i/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theme="8" tint="-0.249977111117893"/>
      <name val="Calibri"/>
      <family val="2"/>
      <scheme val="minor"/>
    </font>
    <font>
      <i/>
      <sz val="11"/>
      <name val="Calibri"/>
      <family val="2"/>
      <scheme val="minor"/>
    </font>
    <font>
      <i/>
      <sz val="11"/>
      <color theme="4"/>
      <name val="Calibri"/>
      <family val="2"/>
      <scheme val="minor"/>
    </font>
    <font>
      <b/>
      <i/>
      <sz val="11"/>
      <color theme="8" tint="-0.249977111117893"/>
      <name val="Calibri"/>
      <family val="2"/>
      <scheme val="minor"/>
    </font>
    <font>
      <b/>
      <vertAlign val="subscript"/>
      <sz val="11"/>
      <color theme="8" tint="-0.249977111117893"/>
      <name val="Calibri"/>
      <family val="2"/>
      <scheme val="minor"/>
    </font>
    <font>
      <i/>
      <u/>
      <sz val="11"/>
      <color theme="1"/>
      <name val="Calibri"/>
      <family val="2"/>
      <scheme val="minor"/>
    </font>
    <font>
      <i/>
      <sz val="11"/>
      <color theme="0" tint="-0.249977111117893"/>
      <name val="Calibri"/>
      <family val="2"/>
      <scheme val="minor"/>
    </font>
    <font>
      <i/>
      <sz val="11"/>
      <color rgb="FFFF0000"/>
      <name val="Calibri"/>
      <family val="2"/>
      <scheme val="minor"/>
    </font>
    <font>
      <sz val="11"/>
      <color indexed="9"/>
      <name val="Calibri"/>
      <family val="2"/>
      <scheme val="minor"/>
    </font>
    <font>
      <i/>
      <sz val="11"/>
      <color indexed="9"/>
      <name val="Calibri"/>
      <family val="2"/>
      <scheme val="minor"/>
    </font>
    <font>
      <b/>
      <sz val="11"/>
      <color indexed="60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1"/>
      <color indexed="12"/>
      <name val="Calibri"/>
      <family val="2"/>
      <scheme val="minor"/>
    </font>
    <font>
      <sz val="11"/>
      <color indexed="23"/>
      <name val="Calibri"/>
      <family val="2"/>
      <scheme val="minor"/>
    </font>
    <font>
      <sz val="11"/>
      <color indexed="8"/>
      <name val="Calibri"/>
      <family val="2"/>
      <scheme val="minor"/>
    </font>
    <font>
      <vertAlign val="subscript"/>
      <sz val="11"/>
      <name val="Calibri"/>
      <family val="2"/>
      <scheme val="minor"/>
    </font>
    <font>
      <b/>
      <sz val="11"/>
      <color indexed="16"/>
      <name val="Calibri"/>
      <family val="2"/>
      <scheme val="minor"/>
    </font>
    <font>
      <b/>
      <sz val="11"/>
      <color indexed="10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9"/>
      <color rgb="FF000000"/>
      <name val="Tahoma"/>
      <family val="2"/>
    </font>
    <font>
      <sz val="10"/>
      <name val="Verdana"/>
      <family val="2"/>
    </font>
    <font>
      <b/>
      <i/>
      <sz val="11"/>
      <color rgb="FFFF0000"/>
      <name val="Tahoma"/>
      <family val="2"/>
    </font>
    <font>
      <sz val="11"/>
      <color theme="8"/>
      <name val="Calibri"/>
      <family val="2"/>
      <scheme val="minor"/>
    </font>
    <font>
      <i/>
      <sz val="11"/>
      <color theme="8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 tint="-0.14999847407452621"/>
        <bgColor indexed="64"/>
      </patternFill>
    </fill>
  </fills>
  <borders count="33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hair">
        <color indexed="64"/>
      </right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hair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/>
      <bottom style="double">
        <color indexed="8"/>
      </bottom>
      <diagonal/>
    </border>
    <border>
      <left/>
      <right/>
      <top style="thin">
        <color indexed="8"/>
      </top>
      <bottom style="double">
        <color indexed="8"/>
      </bottom>
      <diagonal/>
    </border>
    <border>
      <left/>
      <right/>
      <top style="thin">
        <color indexed="8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19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3" fillId="0" borderId="0" applyNumberFormat="0" applyFill="0" applyBorder="0" applyAlignment="0">
      <protection locked="0"/>
    </xf>
    <xf numFmtId="182" fontId="1" fillId="0" borderId="0" applyFont="0" applyFill="0" applyBorder="0" applyAlignment="0" applyProtection="0"/>
    <xf numFmtId="0" fontId="2" fillId="0" borderId="0"/>
    <xf numFmtId="44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0" fontId="2" fillId="0" borderId="0"/>
    <xf numFmtId="0" fontId="4" fillId="0" borderId="0"/>
    <xf numFmtId="0" fontId="5" fillId="0" borderId="0"/>
    <xf numFmtId="0" fontId="2" fillId="0" borderId="0"/>
    <xf numFmtId="0" fontId="6" fillId="0" borderId="0" applyNumberFormat="0" applyFill="0" applyBorder="0" applyAlignment="0">
      <protection locked="0"/>
    </xf>
    <xf numFmtId="40" fontId="7" fillId="0" borderId="0" applyFont="0" applyFill="0" applyBorder="0" applyAlignment="0" applyProtection="0"/>
    <xf numFmtId="0" fontId="20" fillId="0" borderId="0" applyNumberFormat="0" applyFill="0" applyBorder="0" applyAlignment="0" applyProtection="0"/>
    <xf numFmtId="0" fontId="22" fillId="0" borderId="0" applyNumberFormat="0" applyFill="0" applyBorder="0" applyAlignment="0" applyProtection="0">
      <alignment vertical="top"/>
      <protection locked="0"/>
    </xf>
    <xf numFmtId="0" fontId="63" fillId="0" borderId="0"/>
  </cellStyleXfs>
  <cellXfs count="1327">
    <xf numFmtId="0" fontId="0" fillId="0" borderId="0" xfId="0"/>
    <xf numFmtId="0" fontId="18" fillId="6" borderId="0" xfId="0" applyFont="1" applyFill="1" applyAlignment="1">
      <alignment horizontal="center" vertical="center" textRotation="45"/>
    </xf>
    <xf numFmtId="0" fontId="0" fillId="6" borderId="0" xfId="0" applyFill="1"/>
    <xf numFmtId="0" fontId="0" fillId="0" borderId="0" xfId="0" applyFill="1"/>
    <xf numFmtId="0" fontId="27" fillId="0" borderId="0" xfId="0" applyFont="1" applyFill="1" applyBorder="1" applyAlignment="1">
      <alignment vertical="center" wrapText="1"/>
    </xf>
    <xf numFmtId="0" fontId="18" fillId="0" borderId="0" xfId="0" applyFont="1" applyFill="1" applyBorder="1" applyAlignment="1">
      <alignment horizontal="center" vertical="center" wrapText="1"/>
    </xf>
    <xf numFmtId="0" fontId="31" fillId="0" borderId="0" xfId="0" applyFont="1" applyBorder="1" applyAlignment="1">
      <alignment vertical="center" wrapText="1"/>
    </xf>
    <xf numFmtId="0" fontId="35" fillId="6" borderId="0" xfId="0" applyFont="1" applyFill="1" applyAlignment="1">
      <alignment vertical="top" textRotation="90"/>
    </xf>
    <xf numFmtId="179" fontId="44" fillId="2" borderId="0" xfId="0" applyNumberFormat="1" applyFont="1" applyFill="1" applyProtection="1">
      <protection locked="0"/>
    </xf>
    <xf numFmtId="179" fontId="14" fillId="0" borderId="0" xfId="0" applyNumberFormat="1" applyFont="1" applyFill="1" applyProtection="1">
      <protection locked="0"/>
    </xf>
    <xf numFmtId="0" fontId="55" fillId="0" borderId="0" xfId="0" applyFont="1" applyFill="1" applyAlignment="1" applyProtection="1">
      <alignment vertical="center"/>
      <protection locked="0"/>
    </xf>
    <xf numFmtId="187" fontId="57" fillId="0" borderId="0" xfId="0" applyNumberFormat="1" applyFont="1" applyFill="1" applyAlignment="1" applyProtection="1">
      <alignment vertical="center"/>
      <protection locked="0"/>
    </xf>
    <xf numFmtId="3" fontId="57" fillId="0" borderId="0" xfId="9" applyNumberFormat="1" applyFont="1" applyFill="1" applyBorder="1" applyAlignment="1" applyProtection="1">
      <alignment vertical="center"/>
      <protection locked="0"/>
    </xf>
    <xf numFmtId="3" fontId="57" fillId="0" borderId="19" xfId="9" applyNumberFormat="1" applyFont="1" applyFill="1" applyBorder="1" applyAlignment="1" applyProtection="1">
      <alignment vertical="center"/>
      <protection locked="0"/>
    </xf>
    <xf numFmtId="3" fontId="54" fillId="0" borderId="21" xfId="9" applyNumberFormat="1" applyFont="1" applyFill="1" applyBorder="1" applyAlignment="1" applyProtection="1">
      <alignment vertical="center"/>
      <protection locked="0"/>
    </xf>
    <xf numFmtId="0" fontId="0" fillId="6" borderId="0" xfId="0" applyFont="1" applyFill="1"/>
    <xf numFmtId="0" fontId="0" fillId="0" borderId="0" xfId="0" applyFont="1" applyFill="1" applyProtection="1">
      <protection locked="0"/>
    </xf>
    <xf numFmtId="0" fontId="0" fillId="0" borderId="2" xfId="0" applyFont="1" applyFill="1" applyBorder="1" applyProtection="1">
      <protection locked="0"/>
    </xf>
    <xf numFmtId="0" fontId="10" fillId="0" borderId="0" xfId="0" applyFont="1" applyFill="1" applyAlignment="1" applyProtection="1">
      <alignment horizontal="left" vertical="center" indent="3"/>
      <protection locked="0"/>
    </xf>
    <xf numFmtId="0" fontId="11" fillId="0" borderId="0" xfId="0" applyFont="1" applyFill="1" applyAlignment="1" applyProtection="1">
      <alignment horizontal="left" vertical="center" indent="3"/>
      <protection locked="0"/>
    </xf>
    <xf numFmtId="43" fontId="36" fillId="0" borderId="0" xfId="0" applyNumberFormat="1" applyFont="1" applyFill="1" applyProtection="1">
      <protection locked="0"/>
    </xf>
    <xf numFmtId="0" fontId="0" fillId="0" borderId="0" xfId="0" applyFont="1" applyFill="1" applyAlignment="1" applyProtection="1">
      <alignment horizontal="left" vertical="center" indent="5"/>
      <protection locked="0"/>
    </xf>
    <xf numFmtId="0" fontId="12" fillId="0" borderId="0" xfId="0" applyFont="1" applyFill="1" applyAlignment="1" applyProtection="1">
      <alignment horizontal="left" vertical="center" indent="5"/>
      <protection locked="0"/>
    </xf>
    <xf numFmtId="0" fontId="0" fillId="0" borderId="0" xfId="0" applyFont="1" applyFill="1" applyAlignment="1" applyProtection="1">
      <alignment horizontal="left" vertical="center" indent="7"/>
      <protection locked="0"/>
    </xf>
    <xf numFmtId="0" fontId="12" fillId="0" borderId="0" xfId="0" applyFont="1" applyFill="1" applyAlignment="1" applyProtection="1">
      <alignment horizontal="left" vertical="center" indent="7"/>
      <protection locked="0"/>
    </xf>
    <xf numFmtId="0" fontId="0" fillId="0" borderId="0" xfId="0" applyFont="1" applyFill="1" applyAlignment="1" applyProtection="1">
      <alignment horizontal="left" vertical="center" wrapText="1" indent="9"/>
      <protection locked="0"/>
    </xf>
    <xf numFmtId="0" fontId="12" fillId="0" borderId="0" xfId="0" applyFont="1" applyFill="1" applyAlignment="1" applyProtection="1">
      <alignment horizontal="left" vertical="center" wrapText="1" indent="9"/>
      <protection locked="0"/>
    </xf>
    <xf numFmtId="170" fontId="12" fillId="0" borderId="0" xfId="0" applyNumberFormat="1" applyFont="1" applyFill="1" applyProtection="1">
      <protection locked="0"/>
    </xf>
    <xf numFmtId="0" fontId="39" fillId="0" borderId="0" xfId="0" applyFont="1" applyFill="1" applyAlignment="1" applyProtection="1">
      <alignment horizontal="left" vertical="center" wrapText="1" indent="9"/>
      <protection locked="0"/>
    </xf>
    <xf numFmtId="170" fontId="41" fillId="0" borderId="0" xfId="0" applyNumberFormat="1" applyFont="1" applyFill="1" applyProtection="1">
      <protection locked="0"/>
    </xf>
    <xf numFmtId="0" fontId="0" fillId="0" borderId="0" xfId="0" applyFont="1" applyFill="1" applyAlignment="1" applyProtection="1">
      <alignment horizontal="left" vertical="center" wrapText="1" indent="7"/>
      <protection locked="0"/>
    </xf>
    <xf numFmtId="0" fontId="12" fillId="0" borderId="0" xfId="0" applyFont="1" applyFill="1" applyAlignment="1" applyProtection="1">
      <alignment horizontal="left" vertical="center" wrapText="1" indent="7"/>
      <protection locked="0"/>
    </xf>
    <xf numFmtId="170" fontId="36" fillId="0" borderId="0" xfId="0" applyNumberFormat="1" applyFont="1" applyFill="1" applyProtection="1">
      <protection locked="0"/>
    </xf>
    <xf numFmtId="0" fontId="11" fillId="0" borderId="0" xfId="0" applyFont="1" applyFill="1" applyAlignment="1" applyProtection="1">
      <alignment horizontal="left" vertical="center" wrapText="1" indent="7"/>
      <protection locked="0"/>
    </xf>
    <xf numFmtId="170" fontId="42" fillId="0" borderId="0" xfId="0" applyNumberFormat="1" applyFont="1" applyFill="1" applyProtection="1">
      <protection locked="0"/>
    </xf>
    <xf numFmtId="0" fontId="0" fillId="0" borderId="0" xfId="0" applyFont="1" applyFill="1" applyAlignment="1" applyProtection="1">
      <alignment horizontal="left" vertical="center" wrapText="1" indent="5"/>
      <protection locked="0"/>
    </xf>
    <xf numFmtId="0" fontId="12" fillId="0" borderId="0" xfId="0" applyFont="1" applyFill="1" applyAlignment="1" applyProtection="1">
      <alignment horizontal="left" vertical="center" wrapText="1" indent="5"/>
      <protection locked="0"/>
    </xf>
    <xf numFmtId="170" fontId="0" fillId="0" borderId="0" xfId="0" applyNumberFormat="1" applyFont="1" applyFill="1" applyAlignment="1" applyProtection="1">
      <alignment vertical="center" wrapText="1"/>
      <protection locked="0"/>
    </xf>
    <xf numFmtId="170" fontId="11" fillId="0" borderId="0" xfId="0" applyNumberFormat="1" applyFont="1" applyFill="1" applyProtection="1">
      <protection locked="0"/>
    </xf>
    <xf numFmtId="0" fontId="10" fillId="0" borderId="0" xfId="0" applyFont="1" applyFill="1" applyAlignment="1" applyProtection="1">
      <alignment horizontal="left" vertical="center" wrapText="1" indent="4"/>
      <protection locked="0"/>
    </xf>
    <xf numFmtId="0" fontId="11" fillId="0" borderId="0" xfId="0" applyFont="1" applyFill="1" applyAlignment="1" applyProtection="1">
      <alignment horizontal="left" vertical="center" wrapText="1" indent="4"/>
      <protection locked="0"/>
    </xf>
    <xf numFmtId="0" fontId="10" fillId="0" borderId="0" xfId="0" applyFont="1" applyFill="1" applyAlignment="1" applyProtection="1">
      <alignment horizontal="left" vertical="center" wrapText="1" indent="2"/>
      <protection locked="0"/>
    </xf>
    <xf numFmtId="0" fontId="11" fillId="0" borderId="0" xfId="0" applyFont="1" applyFill="1" applyAlignment="1" applyProtection="1">
      <alignment horizontal="left" vertical="center" wrapText="1" indent="2"/>
      <protection locked="0"/>
    </xf>
    <xf numFmtId="0" fontId="0" fillId="0" borderId="0" xfId="0" applyFont="1" applyFill="1" applyAlignment="1" applyProtection="1">
      <alignment horizontal="left" vertical="center" wrapText="1" indent="4"/>
      <protection locked="0"/>
    </xf>
    <xf numFmtId="0" fontId="12" fillId="0" borderId="0" xfId="0" applyFont="1" applyFill="1" applyAlignment="1" applyProtection="1">
      <alignment horizontal="left" vertical="center" wrapText="1" indent="4"/>
      <protection locked="0"/>
    </xf>
    <xf numFmtId="0" fontId="12" fillId="0" borderId="0" xfId="0" applyFont="1" applyFill="1" applyBorder="1" applyAlignment="1" applyProtection="1">
      <alignment horizontal="left" vertical="center" wrapText="1" indent="7"/>
      <protection locked="0"/>
    </xf>
    <xf numFmtId="170" fontId="12" fillId="0" borderId="0" xfId="0" applyNumberFormat="1" applyFont="1" applyFill="1" applyBorder="1" applyProtection="1">
      <protection locked="0"/>
    </xf>
    <xf numFmtId="0" fontId="11" fillId="0" borderId="2" xfId="0" applyFont="1" applyFill="1" applyBorder="1" applyAlignment="1" applyProtection="1">
      <alignment horizontal="left" indent="4"/>
      <protection locked="0"/>
    </xf>
    <xf numFmtId="170" fontId="42" fillId="0" borderId="2" xfId="0" applyNumberFormat="1" applyFont="1" applyFill="1" applyBorder="1" applyProtection="1">
      <protection locked="0"/>
    </xf>
    <xf numFmtId="0" fontId="12" fillId="0" borderId="0" xfId="0" applyFont="1" applyFill="1" applyProtection="1">
      <protection locked="0"/>
    </xf>
    <xf numFmtId="0" fontId="11" fillId="0" borderId="0" xfId="0" applyFont="1" applyFill="1" applyProtection="1">
      <protection locked="0"/>
    </xf>
    <xf numFmtId="0" fontId="12" fillId="0" borderId="0" xfId="0" applyFont="1" applyFill="1" applyAlignment="1" applyProtection="1">
      <alignment horizontal="left" indent="1"/>
      <protection locked="0"/>
    </xf>
    <xf numFmtId="0" fontId="12" fillId="0" borderId="0" xfId="0" applyFont="1" applyFill="1" applyAlignment="1" applyProtection="1">
      <alignment horizontal="left" indent="3"/>
      <protection locked="0"/>
    </xf>
    <xf numFmtId="171" fontId="12" fillId="0" borderId="0" xfId="0" applyNumberFormat="1" applyFont="1" applyFill="1" applyProtection="1">
      <protection locked="0"/>
    </xf>
    <xf numFmtId="171" fontId="0" fillId="0" borderId="0" xfId="0" applyNumberFormat="1" applyFont="1" applyFill="1" applyProtection="1">
      <protection locked="0"/>
    </xf>
    <xf numFmtId="0" fontId="12" fillId="0" borderId="0" xfId="0" applyFont="1" applyFill="1" applyAlignment="1" applyProtection="1">
      <alignment horizontal="left" indent="2"/>
      <protection locked="0"/>
    </xf>
    <xf numFmtId="0" fontId="11" fillId="0" borderId="0" xfId="0" applyFont="1" applyFill="1" applyAlignment="1" applyProtection="1">
      <alignment horizontal="left"/>
      <protection locked="0"/>
    </xf>
    <xf numFmtId="170" fontId="10" fillId="0" borderId="0" xfId="0" applyNumberFormat="1" applyFont="1" applyFill="1" applyProtection="1">
      <protection locked="0"/>
    </xf>
    <xf numFmtId="170" fontId="0" fillId="0" borderId="0" xfId="0" applyNumberFormat="1" applyFont="1" applyFill="1" applyProtection="1">
      <protection locked="0"/>
    </xf>
    <xf numFmtId="0" fontId="11" fillId="0" borderId="2" xfId="0" applyFont="1" applyFill="1" applyBorder="1" applyAlignment="1" applyProtection="1">
      <alignment horizontal="left" indent="1"/>
      <protection locked="0"/>
    </xf>
    <xf numFmtId="170" fontId="10" fillId="0" borderId="2" xfId="0" applyNumberFormat="1" applyFont="1" applyFill="1" applyBorder="1" applyProtection="1">
      <protection locked="0"/>
    </xf>
    <xf numFmtId="0" fontId="11" fillId="0" borderId="0" xfId="0" applyFont="1" applyBorder="1" applyAlignment="1" applyProtection="1">
      <alignment vertical="center"/>
      <protection locked="0"/>
    </xf>
    <xf numFmtId="0" fontId="0" fillId="0" borderId="0" xfId="0" applyFont="1" applyAlignment="1" applyProtection="1">
      <alignment horizontal="center"/>
      <protection locked="0"/>
    </xf>
    <xf numFmtId="0" fontId="0" fillId="0" borderId="0" xfId="0" applyFont="1" applyAlignment="1" applyProtection="1">
      <alignment horizontal="center" vertical="center"/>
      <protection locked="0"/>
    </xf>
    <xf numFmtId="0" fontId="0" fillId="0" borderId="0" xfId="0" applyFont="1" applyProtection="1">
      <protection locked="0"/>
    </xf>
    <xf numFmtId="0" fontId="12" fillId="0" borderId="28" xfId="0" applyFont="1" applyBorder="1" applyAlignment="1" applyProtection="1">
      <alignment vertical="center"/>
      <protection locked="0"/>
    </xf>
    <xf numFmtId="10" fontId="12" fillId="0" borderId="29" xfId="2" applyNumberFormat="1" applyFont="1" applyBorder="1" applyAlignment="1" applyProtection="1">
      <alignment horizontal="right" vertical="center"/>
      <protection locked="0"/>
    </xf>
    <xf numFmtId="0" fontId="0" fillId="0" borderId="0" xfId="0" applyFont="1" applyBorder="1" applyAlignment="1" applyProtection="1">
      <alignment horizontal="center" vertical="center"/>
      <protection locked="0"/>
    </xf>
    <xf numFmtId="0" fontId="12" fillId="0" borderId="30" xfId="0" applyFont="1" applyBorder="1" applyAlignment="1" applyProtection="1">
      <alignment vertical="center"/>
      <protection locked="0"/>
    </xf>
    <xf numFmtId="170" fontId="12" fillId="0" borderId="31" xfId="0" applyNumberFormat="1" applyFont="1" applyFill="1" applyBorder="1" applyAlignment="1" applyProtection="1">
      <alignment horizontal="right" vertical="center"/>
      <protection locked="0"/>
    </xf>
    <xf numFmtId="0" fontId="0" fillId="0" borderId="0" xfId="0" applyFont="1" applyBorder="1" applyAlignment="1" applyProtection="1">
      <alignment vertical="center"/>
      <protection locked="0"/>
    </xf>
    <xf numFmtId="166" fontId="0" fillId="0" borderId="0" xfId="0" applyNumberFormat="1" applyFont="1" applyBorder="1" applyAlignment="1" applyProtection="1">
      <alignment horizontal="center" vertical="center"/>
      <protection locked="0"/>
    </xf>
    <xf numFmtId="10" fontId="12" fillId="0" borderId="0" xfId="2" applyNumberFormat="1" applyFont="1" applyBorder="1" applyAlignment="1" applyProtection="1">
      <alignment horizontal="center" vertical="center"/>
      <protection locked="0"/>
    </xf>
    <xf numFmtId="166" fontId="11" fillId="0" borderId="0" xfId="0" applyNumberFormat="1" applyFont="1" applyBorder="1" applyAlignment="1" applyProtection="1">
      <alignment horizontal="center" vertical="center"/>
      <protection locked="0"/>
    </xf>
    <xf numFmtId="0" fontId="12" fillId="0" borderId="0" xfId="0" applyFont="1" applyBorder="1" applyAlignment="1" applyProtection="1">
      <alignment vertical="center"/>
      <protection locked="0"/>
    </xf>
    <xf numFmtId="170" fontId="0" fillId="0" borderId="0" xfId="0" applyNumberFormat="1" applyFont="1" applyFill="1" applyBorder="1" applyAlignment="1" applyProtection="1">
      <alignment horizontal="center" vertical="center"/>
      <protection locked="0"/>
    </xf>
    <xf numFmtId="10" fontId="0" fillId="0" borderId="0" xfId="2" applyNumberFormat="1" applyFont="1" applyBorder="1" applyAlignment="1" applyProtection="1">
      <alignment horizontal="center" vertical="center"/>
      <protection locked="0"/>
    </xf>
    <xf numFmtId="0" fontId="0" fillId="0" borderId="27" xfId="0" applyFont="1" applyBorder="1" applyProtection="1">
      <protection locked="0"/>
    </xf>
    <xf numFmtId="0" fontId="0" fillId="0" borderId="27" xfId="0" applyFont="1" applyBorder="1" applyAlignment="1" applyProtection="1">
      <alignment horizontal="center"/>
      <protection locked="0"/>
    </xf>
    <xf numFmtId="0" fontId="0" fillId="0" borderId="27" xfId="0" applyFont="1" applyBorder="1" applyAlignment="1" applyProtection="1">
      <alignment horizontal="center" vertical="center"/>
      <protection locked="0"/>
    </xf>
    <xf numFmtId="0" fontId="0" fillId="2" borderId="0" xfId="0" applyFont="1" applyFill="1" applyBorder="1" applyProtection="1">
      <protection locked="0"/>
    </xf>
    <xf numFmtId="0" fontId="0" fillId="0" borderId="0" xfId="0" applyFont="1" applyFill="1" applyBorder="1" applyProtection="1">
      <protection locked="0"/>
    </xf>
    <xf numFmtId="0" fontId="44" fillId="2" borderId="1" xfId="7" applyFont="1" applyFill="1" applyBorder="1" applyAlignment="1" applyProtection="1">
      <alignment horizontal="right" vertical="center"/>
      <protection locked="0"/>
    </xf>
    <xf numFmtId="0" fontId="43" fillId="2" borderId="1" xfId="0" applyFont="1" applyFill="1" applyBorder="1" applyAlignment="1" applyProtection="1">
      <alignment horizontal="center"/>
      <protection locked="0"/>
    </xf>
    <xf numFmtId="3" fontId="43" fillId="2" borderId="1" xfId="7" applyNumberFormat="1" applyFont="1" applyFill="1" applyBorder="1" applyAlignment="1" applyProtection="1">
      <alignment horizontal="center" vertical="center"/>
      <protection locked="0"/>
    </xf>
    <xf numFmtId="0" fontId="36" fillId="2" borderId="0" xfId="7" applyFont="1" applyFill="1" applyBorder="1" applyProtection="1">
      <protection locked="0"/>
    </xf>
    <xf numFmtId="3" fontId="36" fillId="2" borderId="0" xfId="7" applyNumberFormat="1" applyFont="1" applyFill="1" applyBorder="1" applyAlignment="1" applyProtection="1">
      <alignment horizontal="center" vertical="center"/>
      <protection locked="0"/>
    </xf>
    <xf numFmtId="3" fontId="36" fillId="2" borderId="0" xfId="2" applyNumberFormat="1" applyFont="1" applyFill="1" applyBorder="1" applyAlignment="1" applyProtection="1">
      <alignment horizontal="center" vertical="center"/>
      <protection locked="0"/>
    </xf>
    <xf numFmtId="183" fontId="36" fillId="2" borderId="0" xfId="2" applyNumberFormat="1" applyFont="1" applyFill="1" applyBorder="1" applyAlignment="1" applyProtection="1">
      <alignment horizontal="center" vertical="center"/>
      <protection locked="0"/>
    </xf>
    <xf numFmtId="0" fontId="9" fillId="2" borderId="0" xfId="0" applyFont="1" applyFill="1" applyBorder="1" applyAlignment="1" applyProtection="1">
      <alignment wrapText="1"/>
      <protection locked="0"/>
    </xf>
    <xf numFmtId="0" fontId="36" fillId="2" borderId="0" xfId="0" applyFont="1" applyFill="1" applyBorder="1" applyAlignment="1" applyProtection="1">
      <alignment wrapText="1"/>
      <protection locked="0"/>
    </xf>
    <xf numFmtId="170" fontId="42" fillId="2" borderId="0" xfId="0" applyNumberFormat="1" applyFont="1" applyFill="1" applyAlignment="1" applyProtection="1">
      <alignment horizontal="center"/>
      <protection locked="0"/>
    </xf>
    <xf numFmtId="0" fontId="9" fillId="2" borderId="0" xfId="7" applyFont="1" applyFill="1" applyBorder="1" applyProtection="1">
      <protection locked="0"/>
    </xf>
    <xf numFmtId="0" fontId="9" fillId="2" borderId="0" xfId="7" applyFont="1" applyFill="1" applyBorder="1" applyAlignment="1" applyProtection="1">
      <alignment horizontal="right" vertical="center"/>
      <protection locked="0"/>
    </xf>
    <xf numFmtId="0" fontId="36" fillId="2" borderId="0" xfId="7" applyFont="1" applyFill="1" applyBorder="1" applyAlignment="1" applyProtection="1">
      <alignment horizontal="right" vertical="center"/>
      <protection locked="0"/>
    </xf>
    <xf numFmtId="170" fontId="36" fillId="2" borderId="0" xfId="0" applyNumberFormat="1" applyFont="1" applyFill="1" applyAlignment="1" applyProtection="1">
      <alignment horizontal="center"/>
      <protection locked="0"/>
    </xf>
    <xf numFmtId="0" fontId="9" fillId="2" borderId="0" xfId="7" applyFont="1" applyFill="1" applyBorder="1" applyAlignment="1" applyProtection="1">
      <alignment horizontal="right"/>
      <protection locked="0"/>
    </xf>
    <xf numFmtId="0" fontId="36" fillId="2" borderId="0" xfId="7" applyFont="1" applyFill="1" applyBorder="1" applyAlignment="1" applyProtection="1">
      <alignment horizontal="right"/>
      <protection locked="0"/>
    </xf>
    <xf numFmtId="170" fontId="9" fillId="2" borderId="0" xfId="0" applyNumberFormat="1" applyFont="1" applyFill="1" applyAlignment="1" applyProtection="1">
      <alignment horizontal="center"/>
      <protection locked="0"/>
    </xf>
    <xf numFmtId="3" fontId="42" fillId="2" borderId="0" xfId="7" applyNumberFormat="1" applyFont="1" applyFill="1" applyBorder="1" applyAlignment="1" applyProtection="1">
      <alignment horizontal="center" vertical="center"/>
      <protection locked="0"/>
    </xf>
    <xf numFmtId="0" fontId="9" fillId="2" borderId="0" xfId="0" applyFont="1" applyFill="1" applyAlignment="1" applyProtection="1">
      <alignment horizontal="left"/>
      <protection locked="0"/>
    </xf>
    <xf numFmtId="10" fontId="9" fillId="2" borderId="0" xfId="0" applyNumberFormat="1" applyFont="1" applyFill="1" applyBorder="1" applyProtection="1">
      <protection locked="0"/>
    </xf>
    <xf numFmtId="0" fontId="9" fillId="2" borderId="0" xfId="0" applyFont="1" applyFill="1" applyBorder="1" applyProtection="1">
      <protection locked="0"/>
    </xf>
    <xf numFmtId="0" fontId="9" fillId="2" borderId="0" xfId="0" applyFont="1" applyFill="1" applyProtection="1">
      <protection locked="0"/>
    </xf>
    <xf numFmtId="0" fontId="43" fillId="2" borderId="0" xfId="0" applyFont="1" applyFill="1" applyProtection="1">
      <protection locked="0"/>
    </xf>
    <xf numFmtId="0" fontId="0" fillId="2" borderId="2" xfId="0" applyFont="1" applyFill="1" applyBorder="1" applyProtection="1">
      <protection locked="0"/>
    </xf>
    <xf numFmtId="3" fontId="0" fillId="2" borderId="2" xfId="0" applyNumberFormat="1" applyFont="1" applyFill="1" applyBorder="1" applyAlignment="1" applyProtection="1">
      <alignment horizontal="center" vertical="center"/>
      <protection locked="0"/>
    </xf>
    <xf numFmtId="0" fontId="40" fillId="2" borderId="2" xfId="0" applyFont="1" applyFill="1" applyBorder="1" applyProtection="1">
      <protection locked="0"/>
    </xf>
    <xf numFmtId="10" fontId="14" fillId="2" borderId="2" xfId="2" applyNumberFormat="1" applyFont="1" applyFill="1" applyBorder="1" applyAlignment="1" applyProtection="1">
      <alignment horizontal="center"/>
      <protection locked="0"/>
    </xf>
    <xf numFmtId="3" fontId="0" fillId="2" borderId="0" xfId="0" applyNumberFormat="1" applyFont="1" applyFill="1" applyBorder="1" applyAlignment="1" applyProtection="1">
      <alignment horizontal="center" vertical="center"/>
      <protection locked="0"/>
    </xf>
    <xf numFmtId="0" fontId="9" fillId="3" borderId="0" xfId="0" applyFont="1" applyFill="1" applyBorder="1" applyProtection="1">
      <protection locked="0"/>
    </xf>
    <xf numFmtId="0" fontId="0" fillId="3" borderId="0" xfId="0" applyFont="1" applyFill="1" applyBorder="1" applyProtection="1">
      <protection locked="0"/>
    </xf>
    <xf numFmtId="10" fontId="43" fillId="3" borderId="0" xfId="0" applyNumberFormat="1" applyFont="1" applyFill="1" applyBorder="1" applyProtection="1">
      <protection locked="0"/>
    </xf>
    <xf numFmtId="0" fontId="0" fillId="2" borderId="0" xfId="0" applyFont="1" applyFill="1" applyProtection="1">
      <protection locked="0"/>
    </xf>
    <xf numFmtId="0" fontId="0" fillId="2" borderId="2" xfId="0" applyFont="1" applyFill="1" applyBorder="1" applyAlignment="1" applyProtection="1">
      <alignment horizontal="center"/>
      <protection locked="0"/>
    </xf>
    <xf numFmtId="9" fontId="45" fillId="2" borderId="0" xfId="0" applyNumberFormat="1" applyFont="1" applyFill="1" applyBorder="1" applyAlignment="1" applyProtection="1">
      <alignment horizontal="center"/>
      <protection locked="0"/>
    </xf>
    <xf numFmtId="0" fontId="43" fillId="2" borderId="2" xfId="0" applyFont="1" applyFill="1" applyBorder="1" applyAlignment="1" applyProtection="1">
      <alignment horizontal="center" vertical="center" wrapText="1"/>
      <protection locked="0"/>
    </xf>
    <xf numFmtId="0" fontId="44" fillId="2" borderId="0" xfId="0" applyFont="1" applyFill="1" applyBorder="1" applyAlignment="1" applyProtection="1">
      <alignment horizontal="center" vertical="center" wrapText="1"/>
      <protection locked="0"/>
    </xf>
    <xf numFmtId="0" fontId="9" fillId="2" borderId="0" xfId="0" applyFont="1" applyFill="1" applyBorder="1" applyAlignment="1" applyProtection="1">
      <alignment horizontal="center"/>
      <protection locked="0"/>
    </xf>
    <xf numFmtId="4" fontId="36" fillId="2" borderId="0" xfId="0" applyNumberFormat="1" applyFont="1" applyFill="1" applyBorder="1" applyAlignment="1" applyProtection="1">
      <alignment horizontal="center" wrapText="1"/>
      <protection locked="0"/>
    </xf>
    <xf numFmtId="0" fontId="9" fillId="2" borderId="2" xfId="0" applyFont="1" applyFill="1" applyBorder="1" applyAlignment="1" applyProtection="1">
      <alignment horizontal="center"/>
      <protection locked="0"/>
    </xf>
    <xf numFmtId="170" fontId="36" fillId="2" borderId="2" xfId="0" applyNumberFormat="1" applyFont="1" applyFill="1" applyBorder="1" applyAlignment="1" applyProtection="1">
      <alignment horizontal="center"/>
      <protection locked="0"/>
    </xf>
    <xf numFmtId="0" fontId="0" fillId="2" borderId="0" xfId="0" applyFont="1" applyFill="1" applyBorder="1" applyAlignment="1" applyProtection="1">
      <alignment horizontal="center"/>
      <protection locked="0"/>
    </xf>
    <xf numFmtId="0" fontId="0" fillId="0" borderId="0" xfId="0" applyFont="1" applyFill="1" applyBorder="1" applyAlignment="1" applyProtection="1">
      <alignment horizontal="center"/>
      <protection locked="0"/>
    </xf>
    <xf numFmtId="0" fontId="0" fillId="0" borderId="0" xfId="0" applyFont="1" applyFill="1" applyAlignment="1" applyProtection="1">
      <alignment horizontal="center"/>
      <protection locked="0"/>
    </xf>
    <xf numFmtId="167" fontId="0" fillId="0" borderId="0" xfId="2" applyNumberFormat="1" applyFont="1" applyFill="1" applyProtection="1">
      <protection locked="0"/>
    </xf>
    <xf numFmtId="0" fontId="9" fillId="3" borderId="0" xfId="0" applyFont="1" applyFill="1" applyProtection="1">
      <protection locked="0"/>
    </xf>
    <xf numFmtId="10" fontId="9" fillId="3" borderId="0" xfId="0" applyNumberFormat="1" applyFont="1" applyFill="1" applyProtection="1">
      <protection locked="0"/>
    </xf>
    <xf numFmtId="167" fontId="0" fillId="3" borderId="0" xfId="2" applyNumberFormat="1" applyFont="1" applyFill="1" applyProtection="1">
      <protection locked="0"/>
    </xf>
    <xf numFmtId="0" fontId="0" fillId="3" borderId="0" xfId="0" applyFont="1" applyFill="1" applyProtection="1">
      <protection locked="0"/>
    </xf>
    <xf numFmtId="0" fontId="0" fillId="2" borderId="0" xfId="0" applyFont="1" applyFill="1" applyAlignment="1" applyProtection="1">
      <alignment vertical="center"/>
      <protection locked="0"/>
    </xf>
    <xf numFmtId="0" fontId="0" fillId="0" borderId="0" xfId="0" applyFont="1" applyAlignment="1" applyProtection="1">
      <alignment vertical="center"/>
      <protection locked="0"/>
    </xf>
    <xf numFmtId="0" fontId="9" fillId="2" borderId="0" xfId="5" applyFont="1" applyFill="1" applyProtection="1">
      <protection locked="0"/>
    </xf>
    <xf numFmtId="167" fontId="9" fillId="2" borderId="0" xfId="2" applyNumberFormat="1" applyFont="1" applyFill="1" applyProtection="1">
      <protection locked="0"/>
    </xf>
    <xf numFmtId="40" fontId="9" fillId="2" borderId="0" xfId="0" applyNumberFormat="1" applyFont="1" applyFill="1" applyProtection="1">
      <protection locked="0"/>
    </xf>
    <xf numFmtId="167" fontId="0" fillId="2" borderId="2" xfId="2" applyNumberFormat="1" applyFont="1" applyFill="1" applyBorder="1" applyProtection="1">
      <protection locked="0"/>
    </xf>
    <xf numFmtId="167" fontId="14" fillId="2" borderId="2" xfId="2" applyNumberFormat="1" applyFont="1" applyFill="1" applyBorder="1" applyProtection="1">
      <protection locked="0"/>
    </xf>
    <xf numFmtId="0" fontId="10" fillId="2" borderId="0" xfId="0" applyFont="1" applyFill="1" applyAlignment="1" applyProtection="1">
      <alignment vertical="center"/>
      <protection locked="0"/>
    </xf>
    <xf numFmtId="43" fontId="10" fillId="2" borderId="0" xfId="1" applyFont="1" applyFill="1" applyAlignment="1" applyProtection="1">
      <alignment horizontal="center" vertical="center"/>
      <protection locked="0"/>
    </xf>
    <xf numFmtId="0" fontId="15" fillId="2" borderId="0" xfId="0" applyFont="1" applyFill="1" applyAlignment="1" applyProtection="1">
      <alignment horizontal="center"/>
      <protection locked="0"/>
    </xf>
    <xf numFmtId="4" fontId="0" fillId="0" borderId="0" xfId="0" applyNumberFormat="1" applyFont="1" applyProtection="1">
      <protection locked="0"/>
    </xf>
    <xf numFmtId="43" fontId="0" fillId="2" borderId="0" xfId="1" applyFont="1" applyFill="1" applyProtection="1">
      <protection locked="0"/>
    </xf>
    <xf numFmtId="0" fontId="14" fillId="2" borderId="0" xfId="0" applyFont="1" applyFill="1" applyProtection="1">
      <protection locked="0"/>
    </xf>
    <xf numFmtId="170" fontId="36" fillId="2" borderId="0" xfId="0" applyNumberFormat="1" applyFont="1" applyFill="1" applyProtection="1">
      <protection locked="0"/>
    </xf>
    <xf numFmtId="167" fontId="14" fillId="2" borderId="0" xfId="2" applyNumberFormat="1" applyFont="1" applyFill="1" applyProtection="1">
      <protection locked="0"/>
    </xf>
    <xf numFmtId="167" fontId="0" fillId="0" borderId="0" xfId="2" applyNumberFormat="1" applyFont="1" applyProtection="1">
      <protection locked="0"/>
    </xf>
    <xf numFmtId="170" fontId="9" fillId="2" borderId="0" xfId="0" applyNumberFormat="1" applyFont="1" applyFill="1" applyProtection="1">
      <protection locked="0"/>
    </xf>
    <xf numFmtId="0" fontId="43" fillId="2" borderId="0" xfId="0" applyFont="1" applyFill="1" applyAlignment="1" applyProtection="1">
      <alignment horizontal="left"/>
      <protection locked="0"/>
    </xf>
    <xf numFmtId="170" fontId="42" fillId="2" borderId="0" xfId="0" applyNumberFormat="1" applyFont="1" applyFill="1" applyProtection="1">
      <protection locked="0"/>
    </xf>
    <xf numFmtId="167" fontId="15" fillId="2" borderId="0" xfId="0" applyNumberFormat="1" applyFont="1" applyFill="1" applyProtection="1">
      <protection locked="0"/>
    </xf>
    <xf numFmtId="171" fontId="0" fillId="2" borderId="0" xfId="1" applyNumberFormat="1" applyFont="1" applyFill="1" applyProtection="1">
      <protection locked="0"/>
    </xf>
    <xf numFmtId="167" fontId="14" fillId="2" borderId="0" xfId="0" applyNumberFormat="1" applyFont="1" applyFill="1" applyProtection="1">
      <protection locked="0"/>
    </xf>
    <xf numFmtId="167" fontId="40" fillId="2" borderId="0" xfId="0" applyNumberFormat="1" applyFont="1" applyFill="1" applyProtection="1">
      <protection locked="0"/>
    </xf>
    <xf numFmtId="167" fontId="15" fillId="2" borderId="0" xfId="2" applyNumberFormat="1" applyFont="1" applyFill="1" applyProtection="1">
      <protection locked="0"/>
    </xf>
    <xf numFmtId="0" fontId="10" fillId="2" borderId="0" xfId="0" applyFont="1" applyFill="1" applyProtection="1">
      <protection locked="0"/>
    </xf>
    <xf numFmtId="171" fontId="10" fillId="2" borderId="0" xfId="1" applyNumberFormat="1" applyFont="1" applyFill="1" applyProtection="1">
      <protection locked="0"/>
    </xf>
    <xf numFmtId="0" fontId="9" fillId="2" borderId="0" xfId="0" applyFont="1" applyFill="1" applyAlignment="1" applyProtection="1">
      <alignment horizontal="left" indent="1"/>
      <protection locked="0"/>
    </xf>
    <xf numFmtId="0" fontId="43" fillId="2" borderId="0" xfId="0" applyFont="1" applyFill="1" applyAlignment="1" applyProtection="1">
      <alignment horizontal="left" indent="1"/>
      <protection locked="0"/>
    </xf>
    <xf numFmtId="43" fontId="0" fillId="2" borderId="2" xfId="1" applyFont="1" applyFill="1" applyBorder="1" applyProtection="1">
      <protection locked="0"/>
    </xf>
    <xf numFmtId="170" fontId="0" fillId="0" borderId="0" xfId="0" applyNumberFormat="1" applyFont="1" applyProtection="1">
      <protection locked="0"/>
    </xf>
    <xf numFmtId="10" fontId="36" fillId="0" borderId="0" xfId="0" applyNumberFormat="1" applyFont="1" applyAlignment="1" applyProtection="1">
      <alignment horizontal="center" vertical="center"/>
      <protection locked="0"/>
    </xf>
    <xf numFmtId="2" fontId="36" fillId="0" borderId="0" xfId="0" applyNumberFormat="1" applyFont="1" applyAlignment="1" applyProtection="1">
      <alignment horizontal="center" vertical="center"/>
      <protection locked="0"/>
    </xf>
    <xf numFmtId="0" fontId="0" fillId="0" borderId="0" xfId="0" applyFont="1" applyBorder="1" applyProtection="1">
      <protection locked="0"/>
    </xf>
    <xf numFmtId="0" fontId="43" fillId="2" borderId="0" xfId="0" applyFont="1" applyFill="1" applyBorder="1" applyAlignment="1" applyProtection="1">
      <alignment horizontal="center" vertical="center" wrapText="1"/>
      <protection locked="0"/>
    </xf>
    <xf numFmtId="0" fontId="9" fillId="2" borderId="0" xfId="0" applyFont="1" applyFill="1" applyBorder="1" applyAlignment="1" applyProtection="1">
      <alignment vertical="center" wrapText="1"/>
      <protection locked="0"/>
    </xf>
    <xf numFmtId="0" fontId="9" fillId="2" borderId="2" xfId="0" applyFont="1" applyFill="1" applyBorder="1" applyAlignment="1" applyProtection="1">
      <alignment vertical="center" wrapText="1"/>
      <protection locked="0"/>
    </xf>
    <xf numFmtId="0" fontId="43" fillId="2" borderId="0" xfId="0" applyFont="1" applyFill="1" applyAlignment="1" applyProtection="1">
      <alignment horizontal="center" wrapText="1"/>
      <protection locked="0"/>
    </xf>
    <xf numFmtId="167" fontId="9" fillId="2" borderId="0" xfId="2" applyNumberFormat="1" applyFont="1" applyFill="1" applyAlignment="1" applyProtection="1">
      <alignment horizontal="center"/>
      <protection locked="0"/>
    </xf>
    <xf numFmtId="0" fontId="40" fillId="2" borderId="0" xfId="0" applyFont="1" applyFill="1" applyProtection="1">
      <protection locked="0"/>
    </xf>
    <xf numFmtId="171" fontId="0" fillId="2" borderId="0" xfId="1" applyNumberFormat="1" applyFont="1" applyFill="1" applyAlignment="1" applyProtection="1">
      <alignment horizontal="center"/>
      <protection locked="0"/>
    </xf>
    <xf numFmtId="167" fontId="14" fillId="2" borderId="0" xfId="2" applyNumberFormat="1" applyFont="1" applyFill="1" applyAlignment="1" applyProtection="1">
      <alignment horizontal="center"/>
      <protection locked="0"/>
    </xf>
    <xf numFmtId="178" fontId="9" fillId="2" borderId="0" xfId="1" applyNumberFormat="1" applyFont="1" applyFill="1" applyAlignment="1" applyProtection="1">
      <alignment horizontal="center"/>
      <protection locked="0"/>
    </xf>
    <xf numFmtId="178" fontId="0" fillId="2" borderId="0" xfId="1" applyNumberFormat="1" applyFont="1" applyFill="1" applyBorder="1" applyAlignment="1" applyProtection="1">
      <alignment horizontal="center"/>
      <protection locked="0"/>
    </xf>
    <xf numFmtId="171" fontId="0" fillId="2" borderId="2" xfId="0" applyNumberFormat="1" applyFont="1" applyFill="1" applyBorder="1" applyAlignment="1" applyProtection="1">
      <alignment horizontal="center"/>
      <protection locked="0"/>
    </xf>
    <xf numFmtId="167" fontId="14" fillId="2" borderId="2" xfId="2" applyNumberFormat="1" applyFont="1" applyFill="1" applyBorder="1" applyAlignment="1" applyProtection="1">
      <alignment horizontal="center"/>
      <protection locked="0"/>
    </xf>
    <xf numFmtId="0" fontId="36" fillId="0" borderId="0" xfId="0" applyFont="1" applyProtection="1">
      <protection locked="0"/>
    </xf>
    <xf numFmtId="0" fontId="43" fillId="2" borderId="2" xfId="0" applyFont="1" applyFill="1" applyBorder="1" applyAlignment="1" applyProtection="1">
      <alignment horizontal="center"/>
      <protection locked="0"/>
    </xf>
    <xf numFmtId="0" fontId="9" fillId="2" borderId="0" xfId="0" applyFont="1" applyFill="1" applyAlignment="1" applyProtection="1">
      <alignment horizontal="center"/>
      <protection locked="0"/>
    </xf>
    <xf numFmtId="171" fontId="9" fillId="2" borderId="0" xfId="1" applyNumberFormat="1" applyFont="1" applyFill="1" applyBorder="1" applyAlignment="1" applyProtection="1">
      <alignment horizontal="center"/>
      <protection locked="0"/>
    </xf>
    <xf numFmtId="167" fontId="14" fillId="2" borderId="0" xfId="2" applyNumberFormat="1" applyFont="1" applyFill="1" applyBorder="1" applyAlignment="1" applyProtection="1">
      <alignment horizontal="center"/>
      <protection locked="0"/>
    </xf>
    <xf numFmtId="171" fontId="9" fillId="2" borderId="2" xfId="1" applyNumberFormat="1" applyFont="1" applyFill="1" applyBorder="1" applyAlignment="1" applyProtection="1">
      <alignment horizontal="center"/>
      <protection locked="0"/>
    </xf>
    <xf numFmtId="0" fontId="43" fillId="2" borderId="0" xfId="0" applyFont="1" applyFill="1" applyAlignment="1" applyProtection="1">
      <alignment horizontal="center"/>
      <protection locked="0"/>
    </xf>
    <xf numFmtId="171" fontId="10" fillId="2" borderId="0" xfId="1" applyNumberFormat="1" applyFont="1" applyFill="1" applyAlignment="1" applyProtection="1">
      <alignment horizontal="center"/>
      <protection locked="0"/>
    </xf>
    <xf numFmtId="9" fontId="14" fillId="2" borderId="0" xfId="2" applyFont="1" applyFill="1" applyAlignment="1" applyProtection="1">
      <alignment horizontal="center"/>
      <protection locked="0"/>
    </xf>
    <xf numFmtId="167" fontId="0" fillId="0" borderId="0" xfId="0" applyNumberFormat="1" applyFont="1" applyProtection="1">
      <protection locked="0"/>
    </xf>
    <xf numFmtId="0" fontId="46" fillId="2" borderId="0" xfId="0" applyFont="1" applyFill="1" applyAlignment="1" applyProtection="1">
      <alignment horizontal="center"/>
      <protection locked="0"/>
    </xf>
    <xf numFmtId="0" fontId="46" fillId="2" borderId="0" xfId="0" applyFont="1" applyFill="1" applyProtection="1">
      <protection locked="0"/>
    </xf>
    <xf numFmtId="171" fontId="9" fillId="2" borderId="0" xfId="1" applyNumberFormat="1" applyFont="1" applyFill="1" applyAlignment="1" applyProtection="1">
      <protection locked="0"/>
    </xf>
    <xf numFmtId="167" fontId="44" fillId="2" borderId="0" xfId="4" applyNumberFormat="1" applyFont="1" applyFill="1" applyBorder="1" applyAlignment="1" applyProtection="1">
      <alignment horizontal="center" vertical="center"/>
      <protection locked="0"/>
    </xf>
    <xf numFmtId="171" fontId="0" fillId="2" borderId="0" xfId="0" applyNumberFormat="1" applyFont="1" applyFill="1" applyProtection="1">
      <protection locked="0"/>
    </xf>
    <xf numFmtId="167" fontId="14" fillId="2" borderId="0" xfId="2" applyNumberFormat="1" applyFont="1" applyFill="1" applyAlignment="1" applyProtection="1">
      <protection locked="0"/>
    </xf>
    <xf numFmtId="0" fontId="9" fillId="2" borderId="0" xfId="0" applyFont="1" applyFill="1" applyBorder="1" applyAlignment="1" applyProtection="1">
      <alignment horizontal="center" vertical="center" wrapText="1"/>
      <protection locked="0"/>
    </xf>
    <xf numFmtId="0" fontId="9" fillId="2" borderId="0" xfId="0" applyFont="1" applyFill="1" applyBorder="1" applyAlignment="1" applyProtection="1">
      <alignment horizontal="justify" vertical="center" wrapText="1"/>
      <protection locked="0"/>
    </xf>
    <xf numFmtId="0" fontId="9" fillId="2" borderId="0" xfId="0" quotePrefix="1" applyFont="1" applyFill="1" applyBorder="1" applyAlignment="1" applyProtection="1">
      <alignment horizontal="justify" vertical="center" wrapText="1"/>
      <protection locked="0"/>
    </xf>
    <xf numFmtId="0" fontId="9" fillId="2" borderId="2" xfId="0" applyFont="1" applyFill="1" applyBorder="1" applyAlignment="1" applyProtection="1">
      <alignment horizontal="center" vertical="center" wrapText="1"/>
      <protection locked="0"/>
    </xf>
    <xf numFmtId="0" fontId="9" fillId="2" borderId="0" xfId="0" applyFont="1" applyFill="1" applyBorder="1" applyAlignment="1" applyProtection="1">
      <alignment horizontal="left" vertical="center" wrapText="1"/>
      <protection locked="0"/>
    </xf>
    <xf numFmtId="0" fontId="9" fillId="2" borderId="2" xfId="0" applyFont="1" applyFill="1" applyBorder="1" applyAlignment="1" applyProtection="1">
      <alignment horizontal="left" vertical="center" wrapText="1"/>
      <protection locked="0"/>
    </xf>
    <xf numFmtId="0" fontId="42" fillId="2" borderId="1" xfId="0" applyFont="1" applyFill="1" applyBorder="1" applyAlignment="1" applyProtection="1">
      <alignment horizontal="center" vertical="center" wrapText="1"/>
      <protection locked="0"/>
    </xf>
    <xf numFmtId="0" fontId="43" fillId="2" borderId="1" xfId="0" applyFont="1" applyFill="1" applyBorder="1" applyAlignment="1" applyProtection="1">
      <alignment horizontal="center" vertical="center" wrapText="1"/>
      <protection locked="0"/>
    </xf>
    <xf numFmtId="0" fontId="0" fillId="0" borderId="32" xfId="0" applyFont="1" applyBorder="1" applyProtection="1">
      <protection locked="0"/>
    </xf>
    <xf numFmtId="0" fontId="0" fillId="0" borderId="32" xfId="0" applyFont="1" applyBorder="1" applyAlignment="1" applyProtection="1">
      <alignment horizontal="center"/>
      <protection locked="0"/>
    </xf>
    <xf numFmtId="0" fontId="0" fillId="0" borderId="32" xfId="0" applyFont="1" applyBorder="1" applyAlignment="1" applyProtection="1">
      <alignment horizontal="center" vertical="center"/>
      <protection locked="0"/>
    </xf>
    <xf numFmtId="166" fontId="0" fillId="0" borderId="0" xfId="0" applyNumberFormat="1" applyFont="1" applyProtection="1">
      <protection locked="0"/>
    </xf>
    <xf numFmtId="166" fontId="9" fillId="0" borderId="2" xfId="0" applyNumberFormat="1" applyFont="1" applyBorder="1" applyProtection="1">
      <protection locked="0"/>
    </xf>
    <xf numFmtId="166" fontId="0" fillId="0" borderId="2" xfId="0" applyNumberFormat="1" applyFont="1" applyBorder="1" applyProtection="1">
      <protection locked="0"/>
    </xf>
    <xf numFmtId="166" fontId="0" fillId="2" borderId="0" xfId="0" applyNumberFormat="1" applyFont="1" applyFill="1" applyProtection="1">
      <protection locked="0"/>
    </xf>
    <xf numFmtId="166" fontId="9" fillId="2" borderId="0" xfId="0" applyNumberFormat="1" applyFont="1" applyFill="1" applyProtection="1">
      <protection locked="0"/>
    </xf>
    <xf numFmtId="166" fontId="43" fillId="2" borderId="2" xfId="0" applyNumberFormat="1" applyFont="1" applyFill="1" applyBorder="1" applyAlignment="1" applyProtection="1">
      <alignment horizontal="left" vertical="center"/>
      <protection locked="0"/>
    </xf>
    <xf numFmtId="166" fontId="43" fillId="2" borderId="12" xfId="0" applyNumberFormat="1" applyFont="1" applyFill="1" applyBorder="1" applyProtection="1">
      <protection locked="0"/>
    </xf>
    <xf numFmtId="166" fontId="43" fillId="2" borderId="2" xfId="0" applyNumberFormat="1" applyFont="1" applyFill="1" applyBorder="1" applyAlignment="1" applyProtection="1">
      <alignment horizontal="center" vertical="center"/>
      <protection locked="0"/>
    </xf>
    <xf numFmtId="166" fontId="10" fillId="2" borderId="2" xfId="0" applyNumberFormat="1" applyFont="1" applyFill="1" applyBorder="1" applyAlignment="1" applyProtection="1">
      <alignment horizontal="center" vertical="center"/>
      <protection locked="0"/>
    </xf>
    <xf numFmtId="166" fontId="43" fillId="2" borderId="15" xfId="0" applyNumberFormat="1" applyFont="1" applyFill="1" applyBorder="1" applyAlignment="1" applyProtection="1">
      <alignment horizontal="center" vertical="center"/>
      <protection locked="0"/>
    </xf>
    <xf numFmtId="166" fontId="43" fillId="2" borderId="1" xfId="0" applyNumberFormat="1" applyFont="1" applyFill="1" applyBorder="1" applyAlignment="1" applyProtection="1">
      <alignment horizontal="left" vertical="center"/>
      <protection locked="0"/>
    </xf>
    <xf numFmtId="166" fontId="43" fillId="2" borderId="14" xfId="0" applyNumberFormat="1" applyFont="1" applyFill="1" applyBorder="1" applyProtection="1">
      <protection locked="0"/>
    </xf>
    <xf numFmtId="165" fontId="9" fillId="2" borderId="1" xfId="0" applyNumberFormat="1" applyFont="1" applyFill="1" applyBorder="1" applyAlignment="1" applyProtection="1">
      <alignment horizontal="center" vertical="center"/>
      <protection locked="0"/>
    </xf>
    <xf numFmtId="165" fontId="0" fillId="2" borderId="1" xfId="0" applyNumberFormat="1" applyFont="1" applyFill="1" applyBorder="1" applyAlignment="1" applyProtection="1">
      <alignment horizontal="center" vertical="center"/>
      <protection locked="0"/>
    </xf>
    <xf numFmtId="164" fontId="0" fillId="2" borderId="1" xfId="0" applyNumberFormat="1" applyFont="1" applyFill="1" applyBorder="1" applyAlignment="1" applyProtection="1">
      <alignment horizontal="center" vertical="center"/>
      <protection locked="0"/>
    </xf>
    <xf numFmtId="164" fontId="0" fillId="2" borderId="16" xfId="0" applyNumberFormat="1" applyFont="1" applyFill="1" applyBorder="1" applyAlignment="1" applyProtection="1">
      <alignment horizontal="center" vertical="center"/>
      <protection locked="0"/>
    </xf>
    <xf numFmtId="165" fontId="0" fillId="2" borderId="0" xfId="0" applyNumberFormat="1" applyFont="1" applyFill="1" applyProtection="1">
      <protection locked="0"/>
    </xf>
    <xf numFmtId="165" fontId="0" fillId="0" borderId="0" xfId="0" applyNumberFormat="1" applyFont="1" applyProtection="1">
      <protection locked="0"/>
    </xf>
    <xf numFmtId="166" fontId="9" fillId="2" borderId="0" xfId="0" applyNumberFormat="1" applyFont="1" applyFill="1" applyAlignment="1" applyProtection="1">
      <alignment horizontal="left" vertical="center"/>
      <protection locked="0"/>
    </xf>
    <xf numFmtId="167" fontId="43" fillId="2" borderId="10" xfId="2" applyNumberFormat="1" applyFont="1" applyFill="1" applyBorder="1" applyAlignment="1" applyProtection="1">
      <alignment horizontal="center" vertical="center"/>
      <protection locked="0"/>
    </xf>
    <xf numFmtId="165" fontId="40" fillId="2" borderId="0" xfId="0" applyNumberFormat="1" applyFont="1" applyFill="1" applyAlignment="1" applyProtection="1">
      <alignment horizontal="left" vertical="center"/>
      <protection locked="0"/>
    </xf>
    <xf numFmtId="165" fontId="9" fillId="2" borderId="0" xfId="0" applyNumberFormat="1" applyFont="1" applyFill="1" applyAlignment="1" applyProtection="1">
      <alignment horizontal="center" vertical="center"/>
      <protection locked="0"/>
    </xf>
    <xf numFmtId="165" fontId="0" fillId="2" borderId="0" xfId="0" applyNumberFormat="1" applyFont="1" applyFill="1" applyAlignment="1" applyProtection="1">
      <alignment horizontal="center" vertical="center"/>
      <protection locked="0"/>
    </xf>
    <xf numFmtId="165" fontId="0" fillId="2" borderId="17" xfId="0" applyNumberFormat="1" applyFont="1" applyFill="1" applyBorder="1" applyAlignment="1" applyProtection="1">
      <alignment horizontal="center" vertical="center"/>
      <protection locked="0"/>
    </xf>
    <xf numFmtId="167" fontId="10" fillId="2" borderId="12" xfId="2" applyNumberFormat="1" applyFont="1" applyFill="1" applyBorder="1" applyAlignment="1" applyProtection="1">
      <alignment horizontal="center" vertical="center"/>
      <protection locked="0"/>
    </xf>
    <xf numFmtId="166" fontId="9" fillId="2" borderId="3" xfId="0" applyNumberFormat="1" applyFont="1" applyFill="1" applyBorder="1" applyAlignment="1" applyProtection="1">
      <alignment horizontal="left" vertical="center"/>
      <protection locked="0"/>
    </xf>
    <xf numFmtId="166" fontId="0" fillId="2" borderId="3" xfId="0" applyNumberFormat="1" applyFont="1" applyFill="1" applyBorder="1" applyProtection="1">
      <protection locked="0"/>
    </xf>
    <xf numFmtId="165" fontId="0" fillId="2" borderId="3" xfId="0" applyNumberFormat="1" applyFont="1" applyFill="1" applyBorder="1" applyAlignment="1" applyProtection="1">
      <alignment horizontal="center" vertical="center"/>
      <protection locked="0"/>
    </xf>
    <xf numFmtId="177" fontId="0" fillId="2" borderId="3" xfId="0" applyNumberFormat="1" applyFont="1" applyFill="1" applyBorder="1" applyAlignment="1" applyProtection="1">
      <alignment horizontal="center" vertical="center"/>
      <protection locked="0"/>
    </xf>
    <xf numFmtId="177" fontId="0" fillId="2" borderId="18" xfId="0" applyNumberFormat="1" applyFont="1" applyFill="1" applyBorder="1" applyAlignment="1" applyProtection="1">
      <alignment horizontal="center" vertical="center"/>
      <protection locked="0"/>
    </xf>
    <xf numFmtId="177" fontId="0" fillId="2" borderId="0" xfId="0" applyNumberFormat="1" applyFont="1" applyFill="1" applyAlignment="1" applyProtection="1">
      <alignment horizontal="right" vertical="center"/>
      <protection locked="0"/>
    </xf>
    <xf numFmtId="166" fontId="46" fillId="2" borderId="2" xfId="0" applyNumberFormat="1" applyFont="1" applyFill="1" applyBorder="1" applyAlignment="1" applyProtection="1">
      <alignment horizontal="left" vertical="center"/>
      <protection locked="0"/>
    </xf>
    <xf numFmtId="166" fontId="15" fillId="2" borderId="2" xfId="0" applyNumberFormat="1" applyFont="1" applyFill="1" applyBorder="1" applyProtection="1">
      <protection locked="0"/>
    </xf>
    <xf numFmtId="177" fontId="15" fillId="2" borderId="2" xfId="0" applyNumberFormat="1" applyFont="1" applyFill="1" applyBorder="1" applyAlignment="1" applyProtection="1">
      <alignment horizontal="right" vertical="center"/>
      <protection locked="0"/>
    </xf>
    <xf numFmtId="166" fontId="14" fillId="2" borderId="2" xfId="0" applyNumberFormat="1" applyFont="1" applyFill="1" applyBorder="1" applyProtection="1">
      <protection locked="0"/>
    </xf>
    <xf numFmtId="166" fontId="0" fillId="2" borderId="2" xfId="0" applyNumberFormat="1" applyFont="1" applyFill="1" applyBorder="1" applyProtection="1">
      <protection locked="0"/>
    </xf>
    <xf numFmtId="0" fontId="9" fillId="2" borderId="2" xfId="0" applyFont="1" applyFill="1" applyBorder="1" applyProtection="1">
      <protection locked="0"/>
    </xf>
    <xf numFmtId="0" fontId="43" fillId="2" borderId="2" xfId="0" applyFont="1" applyFill="1" applyBorder="1" applyAlignment="1" applyProtection="1">
      <alignment horizontal="center" vertical="center" wrapText="1" shrinkToFit="1"/>
      <protection locked="0"/>
    </xf>
    <xf numFmtId="167" fontId="9" fillId="2" borderId="0" xfId="3" applyNumberFormat="1" applyFont="1" applyFill="1" applyAlignment="1" applyProtection="1">
      <alignment horizontal="center" vertical="center"/>
      <protection locked="0"/>
    </xf>
    <xf numFmtId="167" fontId="0" fillId="2" borderId="0" xfId="3" applyNumberFormat="1" applyFont="1" applyFill="1" applyAlignment="1" applyProtection="1">
      <alignment horizontal="center" vertical="center"/>
      <protection locked="0"/>
    </xf>
    <xf numFmtId="9" fontId="9" fillId="2" borderId="0" xfId="3" applyFont="1" applyFill="1" applyAlignment="1" applyProtection="1">
      <alignment horizontal="center" vertical="center"/>
      <protection locked="0"/>
    </xf>
    <xf numFmtId="9" fontId="0" fillId="2" borderId="0" xfId="3" applyFont="1" applyFill="1" applyAlignment="1" applyProtection="1">
      <alignment horizontal="center" vertical="center"/>
      <protection locked="0"/>
    </xf>
    <xf numFmtId="0" fontId="43" fillId="2" borderId="2" xfId="0" applyFont="1" applyFill="1" applyBorder="1" applyProtection="1">
      <protection locked="0"/>
    </xf>
    <xf numFmtId="9" fontId="0" fillId="2" borderId="2" xfId="3" applyFont="1" applyFill="1" applyBorder="1" applyAlignment="1" applyProtection="1">
      <alignment horizontal="center" vertical="center"/>
      <protection locked="0"/>
    </xf>
    <xf numFmtId="10" fontId="10" fillId="2" borderId="2" xfId="0" applyNumberFormat="1" applyFont="1" applyFill="1" applyBorder="1" applyAlignment="1" applyProtection="1">
      <alignment horizontal="center" vertical="center"/>
      <protection locked="0"/>
    </xf>
    <xf numFmtId="166" fontId="9" fillId="0" borderId="0" xfId="0" applyNumberFormat="1" applyFont="1" applyProtection="1">
      <protection locked="0"/>
    </xf>
    <xf numFmtId="176" fontId="0" fillId="0" borderId="0" xfId="2" applyNumberFormat="1" applyFont="1" applyProtection="1">
      <protection locked="0"/>
    </xf>
    <xf numFmtId="166" fontId="10" fillId="0" borderId="0" xfId="0" applyNumberFormat="1" applyFont="1" applyFill="1" applyProtection="1">
      <protection locked="0"/>
    </xf>
    <xf numFmtId="166" fontId="10" fillId="0" borderId="0" xfId="0" applyNumberFormat="1" applyFont="1" applyFill="1" applyAlignment="1" applyProtection="1">
      <alignment horizontal="left"/>
      <protection locked="0"/>
    </xf>
    <xf numFmtId="166" fontId="10" fillId="0" borderId="0" xfId="0" applyNumberFormat="1" applyFont="1" applyProtection="1">
      <protection locked="0"/>
    </xf>
    <xf numFmtId="166" fontId="10" fillId="2" borderId="0" xfId="0" applyNumberFormat="1" applyFont="1" applyFill="1" applyProtection="1">
      <protection locked="0"/>
    </xf>
    <xf numFmtId="166" fontId="43" fillId="0" borderId="0" xfId="0" applyNumberFormat="1" applyFont="1" applyFill="1" applyAlignment="1" applyProtection="1">
      <alignment horizontal="left" vertical="center"/>
      <protection locked="0"/>
    </xf>
    <xf numFmtId="166" fontId="43" fillId="0" borderId="0" xfId="0" applyNumberFormat="1" applyFont="1" applyFill="1" applyAlignment="1" applyProtection="1">
      <alignment horizontal="center" vertical="center"/>
      <protection locked="0"/>
    </xf>
    <xf numFmtId="164" fontId="9" fillId="0" borderId="3" xfId="0" applyNumberFormat="1" applyFont="1" applyFill="1" applyBorder="1" applyAlignment="1" applyProtection="1">
      <alignment horizontal="left" vertical="center"/>
      <protection locked="0"/>
    </xf>
    <xf numFmtId="164" fontId="0" fillId="0" borderId="3" xfId="0" applyNumberFormat="1" applyFont="1" applyFill="1" applyBorder="1" applyAlignment="1" applyProtection="1">
      <alignment horizontal="center" vertical="center"/>
      <protection locked="0"/>
    </xf>
    <xf numFmtId="164" fontId="9" fillId="0" borderId="3" xfId="0" applyNumberFormat="1" applyFont="1" applyFill="1" applyBorder="1" applyAlignment="1" applyProtection="1">
      <alignment horizontal="center" vertical="center"/>
      <protection locked="0"/>
    </xf>
    <xf numFmtId="164" fontId="43" fillId="0" borderId="0" xfId="0" applyNumberFormat="1" applyFont="1" applyFill="1" applyAlignment="1" applyProtection="1">
      <alignment horizontal="left" vertical="center"/>
      <protection locked="0"/>
    </xf>
    <xf numFmtId="164" fontId="43" fillId="0" borderId="0" xfId="0" applyNumberFormat="1" applyFont="1" applyFill="1" applyAlignment="1" applyProtection="1">
      <alignment horizontal="center" vertical="center"/>
      <protection locked="0"/>
    </xf>
    <xf numFmtId="164" fontId="9" fillId="0" borderId="0" xfId="0" applyNumberFormat="1" applyFont="1" applyFill="1" applyAlignment="1" applyProtection="1">
      <alignment horizontal="center" vertical="center"/>
      <protection locked="0"/>
    </xf>
    <xf numFmtId="164" fontId="0" fillId="0" borderId="0" xfId="0" applyNumberFormat="1" applyFont="1" applyFill="1" applyAlignment="1" applyProtection="1">
      <alignment horizontal="center" vertical="center"/>
      <protection locked="0"/>
    </xf>
    <xf numFmtId="164" fontId="9" fillId="0" borderId="2" xfId="0" applyNumberFormat="1" applyFont="1" applyFill="1" applyBorder="1" applyAlignment="1" applyProtection="1">
      <alignment horizontal="left" vertical="center"/>
      <protection locked="0"/>
    </xf>
    <xf numFmtId="164" fontId="9" fillId="0" borderId="2" xfId="0" applyNumberFormat="1" applyFont="1" applyFill="1" applyBorder="1" applyAlignment="1" applyProtection="1">
      <alignment horizontal="center" vertical="center"/>
      <protection locked="0"/>
    </xf>
    <xf numFmtId="164" fontId="0" fillId="0" borderId="2" xfId="0" applyNumberFormat="1" applyFont="1" applyFill="1" applyBorder="1" applyAlignment="1" applyProtection="1">
      <alignment horizontal="center" vertical="center"/>
      <protection locked="0"/>
    </xf>
    <xf numFmtId="164" fontId="10" fillId="0" borderId="0" xfId="0" applyNumberFormat="1" applyFont="1" applyFill="1" applyAlignment="1" applyProtection="1">
      <alignment horizontal="center" vertical="center"/>
      <protection locked="0"/>
    </xf>
    <xf numFmtId="166" fontId="9" fillId="0" borderId="0" xfId="0" applyNumberFormat="1" applyFont="1" applyFill="1" applyAlignment="1" applyProtection="1">
      <alignment horizontal="left"/>
      <protection locked="0"/>
    </xf>
    <xf numFmtId="166" fontId="43" fillId="0" borderId="0" xfId="0" applyNumberFormat="1" applyFont="1" applyAlignment="1" applyProtection="1">
      <alignment horizontal="left"/>
      <protection locked="0"/>
    </xf>
    <xf numFmtId="10" fontId="15" fillId="0" borderId="0" xfId="2" applyNumberFormat="1" applyFont="1" applyFill="1" applyAlignment="1" applyProtection="1">
      <alignment horizontal="center" vertical="center"/>
      <protection locked="0"/>
    </xf>
    <xf numFmtId="166" fontId="10" fillId="0" borderId="0" xfId="0" applyNumberFormat="1" applyFont="1" applyFill="1" applyAlignment="1" applyProtection="1">
      <alignment horizontal="center" vertical="center"/>
      <protection locked="0"/>
    </xf>
    <xf numFmtId="166" fontId="43" fillId="0" borderId="0" xfId="0" applyNumberFormat="1" applyFont="1" applyFill="1" applyProtection="1">
      <protection locked="0"/>
    </xf>
    <xf numFmtId="166" fontId="43" fillId="0" borderId="0" xfId="0" applyNumberFormat="1" applyFont="1" applyFill="1" applyAlignment="1" applyProtection="1">
      <alignment horizontal="left"/>
      <protection locked="0"/>
    </xf>
    <xf numFmtId="166" fontId="10" fillId="0" borderId="3" xfId="0" applyNumberFormat="1" applyFont="1" applyFill="1" applyBorder="1" applyAlignment="1" applyProtection="1">
      <alignment horizontal="left"/>
      <protection locked="0"/>
    </xf>
    <xf numFmtId="166" fontId="43" fillId="0" borderId="3" xfId="0" applyNumberFormat="1" applyFont="1" applyFill="1" applyBorder="1" applyProtection="1">
      <protection locked="0"/>
    </xf>
    <xf numFmtId="164" fontId="10" fillId="0" borderId="3" xfId="0" applyNumberFormat="1" applyFont="1" applyFill="1" applyBorder="1" applyAlignment="1" applyProtection="1">
      <alignment horizontal="center" vertical="center"/>
      <protection locked="0"/>
    </xf>
    <xf numFmtId="10" fontId="0" fillId="0" borderId="0" xfId="0" applyNumberFormat="1" applyFont="1" applyFill="1" applyAlignment="1" applyProtection="1">
      <alignment horizontal="center" vertical="center"/>
      <protection locked="0"/>
    </xf>
    <xf numFmtId="165" fontId="0" fillId="0" borderId="0" xfId="0" applyNumberFormat="1" applyFont="1" applyFill="1" applyAlignment="1" applyProtection="1">
      <alignment horizontal="center" vertical="center"/>
      <protection locked="0"/>
    </xf>
    <xf numFmtId="166" fontId="9" fillId="0" borderId="2" xfId="0" applyNumberFormat="1" applyFont="1" applyFill="1" applyBorder="1" applyAlignment="1" applyProtection="1">
      <alignment horizontal="left"/>
      <protection locked="0"/>
    </xf>
    <xf numFmtId="166" fontId="43" fillId="0" borderId="2" xfId="0" applyNumberFormat="1" applyFont="1" applyFill="1" applyBorder="1" applyProtection="1">
      <protection locked="0"/>
    </xf>
    <xf numFmtId="165" fontId="0" fillId="0" borderId="2" xfId="0" applyNumberFormat="1" applyFont="1" applyFill="1" applyBorder="1" applyAlignment="1" applyProtection="1">
      <alignment horizontal="center" vertical="center"/>
      <protection locked="0"/>
    </xf>
    <xf numFmtId="165" fontId="10" fillId="0" borderId="2" xfId="0" applyNumberFormat="1" applyFont="1" applyFill="1" applyBorder="1" applyAlignment="1" applyProtection="1">
      <alignment horizontal="center" vertical="center"/>
      <protection locked="0"/>
    </xf>
    <xf numFmtId="165" fontId="10" fillId="0" borderId="0" xfId="0" applyNumberFormat="1" applyFont="1" applyFill="1" applyAlignment="1" applyProtection="1">
      <alignment horizontal="center" vertical="center"/>
      <protection locked="0"/>
    </xf>
    <xf numFmtId="166" fontId="10" fillId="0" borderId="0" xfId="0" applyNumberFormat="1" applyFont="1" applyAlignment="1" applyProtection="1">
      <alignment horizontal="left"/>
      <protection locked="0"/>
    </xf>
    <xf numFmtId="0" fontId="0" fillId="2" borderId="0" xfId="0" applyFont="1" applyFill="1" applyAlignment="1" applyProtection="1">
      <protection locked="0"/>
    </xf>
    <xf numFmtId="0" fontId="0" fillId="2" borderId="0" xfId="0" applyFont="1" applyFill="1" applyAlignment="1" applyProtection="1">
      <alignment horizontal="center"/>
      <protection locked="0"/>
    </xf>
    <xf numFmtId="0" fontId="9" fillId="0" borderId="0" xfId="0" applyFont="1" applyProtection="1">
      <protection locked="0"/>
    </xf>
    <xf numFmtId="164" fontId="9" fillId="2" borderId="0" xfId="0" applyNumberFormat="1" applyFont="1" applyFill="1" applyAlignment="1" applyProtection="1">
      <alignment horizontal="center" vertical="center"/>
      <protection locked="0"/>
    </xf>
    <xf numFmtId="0" fontId="9" fillId="2" borderId="0" xfId="0" applyFont="1" applyFill="1" applyAlignment="1" applyProtection="1">
      <alignment horizontal="center" vertical="center"/>
      <protection locked="0"/>
    </xf>
    <xf numFmtId="164" fontId="9" fillId="2" borderId="2" xfId="0" applyNumberFormat="1" applyFont="1" applyFill="1" applyBorder="1" applyAlignment="1" applyProtection="1">
      <alignment horizontal="center" vertical="center"/>
      <protection locked="0"/>
    </xf>
    <xf numFmtId="167" fontId="0" fillId="2" borderId="0" xfId="2" applyNumberFormat="1" applyFont="1" applyFill="1" applyAlignment="1" applyProtection="1">
      <alignment vertical="center"/>
      <protection locked="0"/>
    </xf>
    <xf numFmtId="0" fontId="0" fillId="2" borderId="0" xfId="0" applyFont="1" applyFill="1" applyAlignment="1" applyProtection="1">
      <alignment horizontal="left"/>
      <protection locked="0"/>
    </xf>
    <xf numFmtId="0" fontId="9" fillId="2" borderId="2" xfId="0" applyFont="1" applyFill="1" applyBorder="1" applyAlignment="1" applyProtection="1">
      <alignment horizontal="center" vertical="center"/>
      <protection locked="0"/>
    </xf>
    <xf numFmtId="0" fontId="0" fillId="2" borderId="0" xfId="0" applyFont="1" applyFill="1" applyAlignment="1" applyProtection="1">
      <alignment horizontal="center" vertical="center"/>
      <protection locked="0"/>
    </xf>
    <xf numFmtId="164" fontId="0" fillId="2" borderId="0" xfId="0" applyNumberFormat="1" applyFont="1" applyFill="1" applyBorder="1" applyAlignment="1" applyProtection="1">
      <alignment horizontal="center" vertical="center"/>
      <protection locked="0"/>
    </xf>
    <xf numFmtId="0" fontId="0" fillId="0" borderId="0" xfId="0" applyFont="1" applyAlignment="1" applyProtection="1">
      <protection locked="0"/>
    </xf>
    <xf numFmtId="0" fontId="9" fillId="0" borderId="0" xfId="0" applyFont="1" applyFill="1" applyProtection="1">
      <protection locked="0"/>
    </xf>
    <xf numFmtId="170" fontId="9" fillId="2" borderId="2" xfId="0" applyNumberFormat="1" applyFont="1" applyFill="1" applyBorder="1" applyAlignment="1" applyProtection="1">
      <alignment horizontal="center"/>
      <protection locked="0"/>
    </xf>
    <xf numFmtId="171" fontId="9" fillId="2" borderId="2" xfId="0" applyNumberFormat="1" applyFont="1" applyFill="1" applyBorder="1" applyProtection="1">
      <protection locked="0"/>
    </xf>
    <xf numFmtId="171" fontId="0" fillId="2" borderId="2" xfId="0" applyNumberFormat="1" applyFont="1" applyFill="1" applyBorder="1" applyProtection="1">
      <protection locked="0"/>
    </xf>
    <xf numFmtId="170" fontId="42" fillId="2" borderId="2" xfId="0" applyNumberFormat="1" applyFont="1" applyFill="1" applyBorder="1" applyAlignment="1" applyProtection="1">
      <alignment horizontal="center"/>
      <protection locked="0"/>
    </xf>
    <xf numFmtId="171" fontId="43" fillId="2" borderId="0" xfId="0" applyNumberFormat="1" applyFont="1" applyFill="1" applyProtection="1">
      <protection locked="0"/>
    </xf>
    <xf numFmtId="170" fontId="10" fillId="2" borderId="0" xfId="0" applyNumberFormat="1" applyFont="1" applyFill="1" applyAlignment="1" applyProtection="1">
      <alignment horizontal="center"/>
      <protection locked="0"/>
    </xf>
    <xf numFmtId="171" fontId="9" fillId="2" borderId="0" xfId="0" applyNumberFormat="1" applyFont="1" applyFill="1" applyAlignment="1" applyProtection="1">
      <alignment wrapText="1"/>
      <protection locked="0"/>
    </xf>
    <xf numFmtId="171" fontId="9" fillId="2" borderId="0" xfId="0" applyNumberFormat="1" applyFont="1" applyFill="1" applyProtection="1">
      <protection locked="0"/>
    </xf>
    <xf numFmtId="170" fontId="0" fillId="2" borderId="0" xfId="0" applyNumberFormat="1" applyFont="1" applyFill="1" applyAlignment="1" applyProtection="1">
      <alignment horizontal="center" vertical="center"/>
      <protection locked="0"/>
    </xf>
    <xf numFmtId="167" fontId="9" fillId="2" borderId="0" xfId="0" applyNumberFormat="1" applyFont="1" applyFill="1" applyProtection="1">
      <protection locked="0"/>
    </xf>
    <xf numFmtId="170" fontId="0" fillId="2" borderId="0" xfId="0" applyNumberFormat="1" applyFont="1" applyFill="1" applyAlignment="1" applyProtection="1">
      <alignment horizontal="center"/>
      <protection locked="0"/>
    </xf>
    <xf numFmtId="171" fontId="10" fillId="2" borderId="2" xfId="0" applyNumberFormat="1" applyFont="1" applyFill="1" applyBorder="1" applyProtection="1">
      <protection locked="0"/>
    </xf>
    <xf numFmtId="170" fontId="10" fillId="2" borderId="2" xfId="0" applyNumberFormat="1" applyFont="1" applyFill="1" applyBorder="1" applyAlignment="1" applyProtection="1">
      <alignment horizontal="center"/>
      <protection locked="0"/>
    </xf>
    <xf numFmtId="0" fontId="9" fillId="0" borderId="2" xfId="0" applyFont="1" applyBorder="1" applyProtection="1">
      <protection locked="0"/>
    </xf>
    <xf numFmtId="0" fontId="0" fillId="0" borderId="2" xfId="0" applyFont="1" applyBorder="1" applyProtection="1">
      <protection locked="0"/>
    </xf>
    <xf numFmtId="171" fontId="9" fillId="2" borderId="2" xfId="1" applyNumberFormat="1" applyFont="1" applyFill="1" applyBorder="1" applyAlignment="1" applyProtection="1">
      <alignment horizontal="center" vertical="center" wrapText="1"/>
      <protection locked="0"/>
    </xf>
    <xf numFmtId="166" fontId="9" fillId="2" borderId="0" xfId="1" applyNumberFormat="1" applyFont="1" applyFill="1" applyAlignment="1" applyProtection="1">
      <alignment horizontal="center"/>
      <protection locked="0"/>
    </xf>
    <xf numFmtId="166" fontId="36" fillId="2" borderId="0" xfId="1" applyNumberFormat="1" applyFont="1" applyFill="1" applyAlignment="1" applyProtection="1">
      <alignment horizontal="center"/>
      <protection locked="0"/>
    </xf>
    <xf numFmtId="166" fontId="0" fillId="2" borderId="0" xfId="1" applyNumberFormat="1" applyFont="1" applyFill="1" applyAlignment="1" applyProtection="1">
      <alignment horizontal="center"/>
      <protection locked="0"/>
    </xf>
    <xf numFmtId="166" fontId="9" fillId="2" borderId="0" xfId="1" applyNumberFormat="1" applyFont="1" applyFill="1" applyBorder="1" applyAlignment="1" applyProtection="1">
      <alignment horizontal="center"/>
      <protection locked="0"/>
    </xf>
    <xf numFmtId="166" fontId="0" fillId="2" borderId="0" xfId="1" applyNumberFormat="1" applyFont="1" applyFill="1" applyBorder="1" applyAlignment="1" applyProtection="1">
      <alignment horizontal="center"/>
      <protection locked="0"/>
    </xf>
    <xf numFmtId="166" fontId="9" fillId="2" borderId="2" xfId="1" applyNumberFormat="1" applyFont="1" applyFill="1" applyBorder="1" applyAlignment="1" applyProtection="1">
      <alignment horizontal="center"/>
      <protection locked="0"/>
    </xf>
    <xf numFmtId="166" fontId="0" fillId="2" borderId="2" xfId="1" applyNumberFormat="1" applyFont="1" applyFill="1" applyBorder="1" applyAlignment="1" applyProtection="1">
      <alignment horizontal="center"/>
      <protection locked="0"/>
    </xf>
    <xf numFmtId="171" fontId="36" fillId="2" borderId="1" xfId="1" applyNumberFormat="1" applyFont="1" applyFill="1" applyBorder="1" applyAlignment="1" applyProtection="1">
      <alignment horizontal="center"/>
      <protection locked="0"/>
    </xf>
    <xf numFmtId="3" fontId="36" fillId="2" borderId="1" xfId="1" applyNumberFormat="1" applyFont="1" applyFill="1" applyBorder="1" applyAlignment="1" applyProtection="1">
      <alignment horizontal="center"/>
      <protection locked="0"/>
    </xf>
    <xf numFmtId="3" fontId="10" fillId="2" borderId="1" xfId="1" applyNumberFormat="1" applyFont="1" applyFill="1" applyBorder="1" applyAlignment="1" applyProtection="1">
      <alignment horizontal="center"/>
      <protection locked="0"/>
    </xf>
    <xf numFmtId="3" fontId="42" fillId="2" borderId="1" xfId="1" applyNumberFormat="1" applyFont="1" applyFill="1" applyBorder="1" applyAlignment="1" applyProtection="1">
      <alignment horizontal="center"/>
      <protection locked="0"/>
    </xf>
    <xf numFmtId="3" fontId="36" fillId="2" borderId="0" xfId="1" applyNumberFormat="1" applyFont="1" applyFill="1" applyBorder="1" applyAlignment="1" applyProtection="1">
      <alignment horizontal="center"/>
      <protection locked="0"/>
    </xf>
    <xf numFmtId="3" fontId="36" fillId="2" borderId="2" xfId="1" applyNumberFormat="1" applyFont="1" applyFill="1" applyBorder="1" applyAlignment="1" applyProtection="1">
      <alignment horizontal="center"/>
      <protection locked="0"/>
    </xf>
    <xf numFmtId="3" fontId="0" fillId="2" borderId="0" xfId="0" applyNumberFormat="1" applyFont="1" applyFill="1" applyProtection="1">
      <protection locked="0"/>
    </xf>
    <xf numFmtId="3" fontId="0" fillId="2" borderId="2" xfId="0" applyNumberFormat="1" applyFont="1" applyFill="1" applyBorder="1" applyProtection="1">
      <protection locked="0"/>
    </xf>
    <xf numFmtId="170" fontId="10" fillId="2" borderId="1" xfId="0" applyNumberFormat="1" applyFont="1" applyFill="1" applyBorder="1" applyAlignment="1" applyProtection="1">
      <alignment horizontal="right"/>
      <protection locked="0"/>
    </xf>
    <xf numFmtId="166" fontId="36" fillId="2" borderId="2" xfId="1" applyNumberFormat="1" applyFont="1" applyFill="1" applyBorder="1" applyAlignment="1" applyProtection="1">
      <alignment horizontal="center"/>
      <protection locked="0"/>
    </xf>
    <xf numFmtId="43" fontId="0" fillId="0" borderId="0" xfId="0" applyNumberFormat="1" applyFont="1" applyProtection="1">
      <protection locked="0"/>
    </xf>
    <xf numFmtId="182" fontId="0" fillId="0" borderId="0" xfId="6" applyFont="1" applyProtection="1">
      <protection locked="0"/>
    </xf>
    <xf numFmtId="0" fontId="10" fillId="0" borderId="0" xfId="0" applyFont="1" applyProtection="1">
      <protection locked="0"/>
    </xf>
    <xf numFmtId="182" fontId="10" fillId="0" borderId="0" xfId="6" applyFont="1" applyAlignment="1" applyProtection="1">
      <alignment horizontal="center" vertical="center"/>
      <protection locked="0"/>
    </xf>
    <xf numFmtId="0" fontId="10" fillId="0" borderId="0" xfId="0" applyFont="1" applyAlignment="1" applyProtection="1">
      <alignment horizontal="left" vertical="center"/>
      <protection locked="0"/>
    </xf>
    <xf numFmtId="0" fontId="0" fillId="0" borderId="0" xfId="0" applyFont="1" applyAlignment="1" applyProtection="1">
      <alignment horizontal="left" indent="1"/>
      <protection locked="0"/>
    </xf>
    <xf numFmtId="0" fontId="17" fillId="0" borderId="0" xfId="0" applyFont="1" applyAlignment="1" applyProtection="1">
      <alignment horizontal="left" indent="1"/>
      <protection locked="0"/>
    </xf>
    <xf numFmtId="0" fontId="17" fillId="0" borderId="0" xfId="0" applyFont="1" applyProtection="1">
      <protection locked="0"/>
    </xf>
    <xf numFmtId="0" fontId="17" fillId="0" borderId="0" xfId="0" applyFont="1" applyAlignment="1" applyProtection="1">
      <alignment horizontal="left" indent="2"/>
      <protection locked="0"/>
    </xf>
    <xf numFmtId="0" fontId="10" fillId="0" borderId="0" xfId="0" applyFont="1" applyAlignment="1" applyProtection="1">
      <alignment horizontal="left"/>
      <protection locked="0"/>
    </xf>
    <xf numFmtId="167" fontId="0" fillId="0" borderId="0" xfId="2" applyNumberFormat="1" applyFont="1" applyAlignment="1" applyProtection="1">
      <alignment horizontal="center"/>
      <protection locked="0"/>
    </xf>
    <xf numFmtId="182" fontId="10" fillId="0" borderId="0" xfId="6" applyFont="1" applyProtection="1">
      <protection locked="0"/>
    </xf>
    <xf numFmtId="167" fontId="14" fillId="0" borderId="0" xfId="0" applyNumberFormat="1" applyFont="1" applyProtection="1">
      <protection locked="0"/>
    </xf>
    <xf numFmtId="182" fontId="0" fillId="0" borderId="2" xfId="6" applyFont="1" applyBorder="1" applyProtection="1">
      <protection locked="0"/>
    </xf>
    <xf numFmtId="167" fontId="0" fillId="0" borderId="0" xfId="0" applyNumberFormat="1" applyFont="1" applyAlignment="1" applyProtection="1">
      <alignment horizontal="center"/>
      <protection locked="0"/>
    </xf>
    <xf numFmtId="10" fontId="0" fillId="0" borderId="0" xfId="0" applyNumberFormat="1" applyFont="1" applyAlignment="1" applyProtection="1">
      <alignment horizontal="center"/>
      <protection locked="0"/>
    </xf>
    <xf numFmtId="0" fontId="0" fillId="0" borderId="0" xfId="0" applyFont="1" applyAlignment="1" applyProtection="1">
      <alignment horizontal="left"/>
      <protection locked="0"/>
    </xf>
    <xf numFmtId="182" fontId="0" fillId="0" borderId="0" xfId="6" applyFont="1" applyAlignment="1" applyProtection="1">
      <alignment horizontal="right"/>
      <protection locked="0"/>
    </xf>
    <xf numFmtId="0" fontId="10" fillId="2" borderId="0" xfId="0" applyFont="1" applyFill="1" applyAlignment="1" applyProtection="1">
      <alignment horizontal="center" vertical="center"/>
      <protection locked="0"/>
    </xf>
    <xf numFmtId="172" fontId="0" fillId="2" borderId="0" xfId="1" applyNumberFormat="1" applyFont="1" applyFill="1" applyProtection="1">
      <protection locked="0"/>
    </xf>
    <xf numFmtId="43" fontId="14" fillId="2" borderId="0" xfId="1" applyFont="1" applyFill="1" applyProtection="1">
      <protection locked="0"/>
    </xf>
    <xf numFmtId="172" fontId="9" fillId="2" borderId="0" xfId="1" applyNumberFormat="1" applyFont="1" applyFill="1" applyProtection="1">
      <protection locked="0"/>
    </xf>
    <xf numFmtId="172" fontId="0" fillId="2" borderId="0" xfId="0" applyNumberFormat="1" applyFont="1" applyFill="1" applyProtection="1">
      <protection locked="0"/>
    </xf>
    <xf numFmtId="167" fontId="40" fillId="2" borderId="0" xfId="2" applyNumberFormat="1" applyFont="1" applyFill="1" applyProtection="1">
      <protection locked="0"/>
    </xf>
    <xf numFmtId="172" fontId="10" fillId="2" borderId="0" xfId="1" applyNumberFormat="1" applyFont="1" applyFill="1" applyProtection="1">
      <protection locked="0"/>
    </xf>
    <xf numFmtId="43" fontId="9" fillId="2" borderId="2" xfId="1" applyFont="1" applyFill="1" applyBorder="1" applyProtection="1">
      <protection locked="0"/>
    </xf>
    <xf numFmtId="172" fontId="0" fillId="0" borderId="0" xfId="0" applyNumberFormat="1" applyFont="1" applyProtection="1">
      <protection locked="0"/>
    </xf>
    <xf numFmtId="43" fontId="9" fillId="2" borderId="0" xfId="1" applyFont="1" applyFill="1" applyAlignment="1" applyProtection="1">
      <alignment horizontal="right"/>
      <protection locked="0"/>
    </xf>
    <xf numFmtId="43" fontId="9" fillId="2" borderId="0" xfId="1" applyFont="1" applyFill="1" applyAlignment="1" applyProtection="1">
      <protection locked="0"/>
    </xf>
    <xf numFmtId="43" fontId="43" fillId="2" borderId="0" xfId="1" applyFont="1" applyFill="1" applyAlignment="1" applyProtection="1">
      <protection locked="0"/>
    </xf>
    <xf numFmtId="43" fontId="0" fillId="2" borderId="0" xfId="1" applyFont="1" applyFill="1" applyAlignment="1" applyProtection="1">
      <protection locked="0"/>
    </xf>
    <xf numFmtId="167" fontId="40" fillId="2" borderId="0" xfId="2" applyNumberFormat="1" applyFont="1" applyFill="1" applyAlignment="1" applyProtection="1">
      <protection locked="0"/>
    </xf>
    <xf numFmtId="170" fontId="9" fillId="2" borderId="0" xfId="1" applyNumberFormat="1" applyFont="1" applyFill="1" applyAlignment="1" applyProtection="1">
      <protection locked="0"/>
    </xf>
    <xf numFmtId="170" fontId="0" fillId="2" borderId="0" xfId="1" applyNumberFormat="1" applyFont="1" applyFill="1" applyAlignment="1" applyProtection="1">
      <protection locked="0"/>
    </xf>
    <xf numFmtId="170" fontId="10" fillId="2" borderId="0" xfId="1" applyNumberFormat="1" applyFont="1" applyFill="1" applyAlignment="1" applyProtection="1">
      <protection locked="0"/>
    </xf>
    <xf numFmtId="167" fontId="14" fillId="2" borderId="0" xfId="0" applyNumberFormat="1" applyFont="1" applyFill="1" applyAlignment="1" applyProtection="1">
      <alignment horizontal="center"/>
      <protection locked="0"/>
    </xf>
    <xf numFmtId="43" fontId="9" fillId="2" borderId="0" xfId="1" applyFont="1" applyFill="1" applyProtection="1">
      <protection locked="0"/>
    </xf>
    <xf numFmtId="166" fontId="10" fillId="2" borderId="0" xfId="1" applyNumberFormat="1" applyFont="1" applyFill="1" applyProtection="1">
      <protection locked="0"/>
    </xf>
    <xf numFmtId="0" fontId="36" fillId="2" borderId="0" xfId="0" applyFont="1" applyFill="1" applyProtection="1">
      <protection locked="0"/>
    </xf>
    <xf numFmtId="43" fontId="36" fillId="2" borderId="0" xfId="1" applyFont="1" applyFill="1" applyProtection="1">
      <protection locked="0"/>
    </xf>
    <xf numFmtId="43" fontId="42" fillId="2" borderId="0" xfId="1" applyFont="1" applyFill="1" applyAlignment="1" applyProtection="1">
      <alignment horizontal="center" vertical="center"/>
      <protection locked="0"/>
    </xf>
    <xf numFmtId="0" fontId="42" fillId="2" borderId="0" xfId="0" applyFont="1" applyFill="1" applyAlignment="1" applyProtection="1">
      <alignment horizontal="center" vertical="center"/>
      <protection locked="0"/>
    </xf>
    <xf numFmtId="167" fontId="36" fillId="2" borderId="0" xfId="0" applyNumberFormat="1" applyFont="1" applyFill="1" applyAlignment="1" applyProtection="1">
      <alignment horizontal="center"/>
      <protection locked="0"/>
    </xf>
    <xf numFmtId="170" fontId="9" fillId="2" borderId="0" xfId="1" applyNumberFormat="1" applyFont="1" applyFill="1" applyProtection="1">
      <protection locked="0"/>
    </xf>
    <xf numFmtId="10" fontId="14" fillId="2" borderId="0" xfId="0" applyNumberFormat="1" applyFont="1" applyFill="1" applyAlignment="1" applyProtection="1">
      <alignment horizontal="center"/>
      <protection locked="0"/>
    </xf>
    <xf numFmtId="167" fontId="40" fillId="2" borderId="0" xfId="0" applyNumberFormat="1" applyFont="1" applyFill="1" applyAlignment="1" applyProtection="1">
      <alignment horizontal="center"/>
      <protection locked="0"/>
    </xf>
    <xf numFmtId="170" fontId="10" fillId="2" borderId="0" xfId="1" applyNumberFormat="1" applyFont="1" applyFill="1" applyProtection="1">
      <protection locked="0"/>
    </xf>
    <xf numFmtId="10" fontId="15" fillId="2" borderId="0" xfId="0" applyNumberFormat="1" applyFont="1" applyFill="1" applyAlignment="1" applyProtection="1">
      <alignment horizontal="center"/>
      <protection locked="0"/>
    </xf>
    <xf numFmtId="170" fontId="36" fillId="2" borderId="0" xfId="1" applyNumberFormat="1" applyFont="1" applyFill="1" applyProtection="1">
      <protection locked="0"/>
    </xf>
    <xf numFmtId="167" fontId="44" fillId="2" borderId="0" xfId="0" applyNumberFormat="1" applyFont="1" applyFill="1" applyAlignment="1" applyProtection="1">
      <alignment horizontal="center"/>
      <protection locked="0"/>
    </xf>
    <xf numFmtId="43" fontId="0" fillId="2" borderId="2" xfId="0" applyNumberFormat="1" applyFont="1" applyFill="1" applyBorder="1" applyProtection="1">
      <protection locked="0"/>
    </xf>
    <xf numFmtId="10" fontId="40" fillId="2" borderId="0" xfId="0" applyNumberFormat="1" applyFont="1" applyFill="1" applyAlignment="1" applyProtection="1">
      <alignment horizontal="center"/>
      <protection locked="0"/>
    </xf>
    <xf numFmtId="0" fontId="36" fillId="2" borderId="0" xfId="0" applyFont="1" applyFill="1" applyAlignment="1" applyProtection="1">
      <alignment horizontal="left" indent="1"/>
      <protection locked="0"/>
    </xf>
    <xf numFmtId="0" fontId="36" fillId="2" borderId="2" xfId="0" applyFont="1" applyFill="1" applyBorder="1" applyProtection="1">
      <protection locked="0"/>
    </xf>
    <xf numFmtId="43" fontId="36" fillId="2" borderId="2" xfId="1" applyFont="1" applyFill="1" applyBorder="1" applyProtection="1">
      <protection locked="0"/>
    </xf>
    <xf numFmtId="0" fontId="42" fillId="0" borderId="3" xfId="0" applyFont="1" applyFill="1" applyBorder="1" applyAlignment="1" applyProtection="1">
      <alignment vertical="center"/>
      <protection locked="0"/>
    </xf>
    <xf numFmtId="170" fontId="9" fillId="2" borderId="0" xfId="1" applyNumberFormat="1" applyFont="1" applyFill="1" applyAlignment="1" applyProtection="1">
      <alignment horizontal="right"/>
      <protection locked="0"/>
    </xf>
    <xf numFmtId="167" fontId="40" fillId="2" borderId="0" xfId="2" applyNumberFormat="1" applyFont="1" applyFill="1" applyAlignment="1" applyProtection="1">
      <alignment horizontal="center"/>
      <protection locked="0"/>
    </xf>
    <xf numFmtId="167" fontId="15" fillId="2" borderId="0" xfId="2" applyNumberFormat="1" applyFont="1" applyFill="1" applyAlignment="1" applyProtection="1">
      <alignment horizontal="center"/>
      <protection locked="0"/>
    </xf>
    <xf numFmtId="172" fontId="9" fillId="2" borderId="0" xfId="1" applyNumberFormat="1" applyFont="1" applyFill="1" applyAlignment="1" applyProtection="1">
      <alignment horizontal="right"/>
      <protection locked="0"/>
    </xf>
    <xf numFmtId="167" fontId="46" fillId="2" borderId="0" xfId="0" applyNumberFormat="1" applyFont="1" applyFill="1" applyAlignment="1" applyProtection="1">
      <alignment horizontal="center"/>
      <protection locked="0"/>
    </xf>
    <xf numFmtId="43" fontId="9" fillId="2" borderId="2" xfId="0" applyNumberFormat="1" applyFont="1" applyFill="1" applyBorder="1" applyProtection="1">
      <protection locked="0"/>
    </xf>
    <xf numFmtId="0" fontId="15" fillId="2" borderId="0" xfId="0" applyFont="1" applyFill="1" applyAlignment="1" applyProtection="1">
      <alignment horizontal="center" vertical="center"/>
      <protection locked="0"/>
    </xf>
    <xf numFmtId="170" fontId="0" fillId="2" borderId="0" xfId="1" applyNumberFormat="1" applyFont="1" applyFill="1" applyProtection="1">
      <protection locked="0"/>
    </xf>
    <xf numFmtId="170" fontId="43" fillId="2" borderId="0" xfId="1" applyNumberFormat="1" applyFont="1" applyFill="1" applyProtection="1">
      <protection locked="0"/>
    </xf>
    <xf numFmtId="0" fontId="10" fillId="2" borderId="0" xfId="0" applyFont="1" applyFill="1" applyAlignment="1" applyProtection="1">
      <alignment horizontal="left"/>
      <protection locked="0"/>
    </xf>
    <xf numFmtId="0" fontId="0" fillId="2" borderId="0" xfId="0" applyFont="1" applyFill="1" applyAlignment="1" applyProtection="1">
      <alignment horizontal="left" indent="1"/>
      <protection locked="0"/>
    </xf>
    <xf numFmtId="167" fontId="15" fillId="2" borderId="0" xfId="0" applyNumberFormat="1" applyFont="1" applyFill="1" applyAlignment="1" applyProtection="1">
      <alignment horizontal="center"/>
      <protection locked="0"/>
    </xf>
    <xf numFmtId="170" fontId="10" fillId="2" borderId="0" xfId="0" applyNumberFormat="1" applyFont="1" applyFill="1" applyProtection="1">
      <protection locked="0"/>
    </xf>
    <xf numFmtId="10" fontId="14" fillId="2" borderId="2" xfId="0" applyNumberFormat="1" applyFont="1" applyFill="1" applyBorder="1" applyAlignment="1" applyProtection="1">
      <alignment horizontal="center"/>
      <protection locked="0"/>
    </xf>
    <xf numFmtId="0" fontId="12" fillId="0" borderId="29" xfId="0" applyFont="1" applyFill="1" applyBorder="1" applyAlignment="1" applyProtection="1">
      <alignment horizontal="center"/>
      <protection locked="0"/>
    </xf>
    <xf numFmtId="0" fontId="11" fillId="0" borderId="9" xfId="0" applyFont="1" applyFill="1" applyBorder="1" applyProtection="1">
      <protection locked="0"/>
    </xf>
    <xf numFmtId="0" fontId="12" fillId="0" borderId="0" xfId="0" applyFont="1" applyFill="1" applyBorder="1" applyProtection="1">
      <protection locked="0"/>
    </xf>
    <xf numFmtId="0" fontId="11" fillId="0" borderId="0" xfId="0" applyFont="1" applyFill="1" applyBorder="1" applyAlignment="1" applyProtection="1">
      <protection locked="0"/>
    </xf>
    <xf numFmtId="0" fontId="0" fillId="0" borderId="10" xfId="0" applyFont="1" applyFill="1" applyBorder="1" applyAlignment="1" applyProtection="1">
      <alignment horizontal="center"/>
      <protection locked="0"/>
    </xf>
    <xf numFmtId="9" fontId="11" fillId="0" borderId="0" xfId="0" applyNumberFormat="1" applyFont="1" applyFill="1" applyBorder="1" applyAlignment="1" applyProtection="1">
      <protection locked="0"/>
    </xf>
    <xf numFmtId="167" fontId="11" fillId="0" borderId="0" xfId="0" applyNumberFormat="1" applyFont="1" applyFill="1" applyBorder="1" applyAlignment="1" applyProtection="1">
      <protection locked="0"/>
    </xf>
    <xf numFmtId="10" fontId="11" fillId="0" borderId="0" xfId="0" applyNumberFormat="1" applyFont="1" applyFill="1" applyBorder="1" applyAlignment="1" applyProtection="1">
      <protection locked="0"/>
    </xf>
    <xf numFmtId="193" fontId="0" fillId="0" borderId="0" xfId="0" applyNumberFormat="1" applyFont="1" applyBorder="1" applyAlignment="1" applyProtection="1">
      <protection locked="0"/>
    </xf>
    <xf numFmtId="0" fontId="12" fillId="0" borderId="10" xfId="0" applyFont="1" applyFill="1" applyBorder="1" applyAlignment="1" applyProtection="1">
      <alignment horizontal="center"/>
      <protection locked="0"/>
    </xf>
    <xf numFmtId="0" fontId="0" fillId="0" borderId="0" xfId="0" applyFont="1" applyBorder="1" applyAlignment="1" applyProtection="1">
      <protection locked="0"/>
    </xf>
    <xf numFmtId="10" fontId="12" fillId="0" borderId="0" xfId="0" applyNumberFormat="1" applyFont="1" applyFill="1" applyBorder="1" applyAlignment="1" applyProtection="1">
      <protection locked="0"/>
    </xf>
    <xf numFmtId="0" fontId="0" fillId="0" borderId="10" xfId="0" applyFont="1" applyBorder="1" applyProtection="1">
      <protection locked="0"/>
    </xf>
    <xf numFmtId="0" fontId="0" fillId="0" borderId="9" xfId="0" applyFont="1" applyBorder="1" applyProtection="1">
      <protection locked="0"/>
    </xf>
    <xf numFmtId="0" fontId="13" fillId="0" borderId="0" xfId="0" applyFont="1" applyFill="1" applyBorder="1" applyAlignment="1" applyProtection="1">
      <alignment horizontal="right"/>
      <protection locked="0"/>
    </xf>
    <xf numFmtId="171" fontId="0" fillId="0" borderId="0" xfId="1" applyNumberFormat="1" applyFont="1" applyBorder="1" applyAlignment="1" applyProtection="1">
      <protection locked="0"/>
    </xf>
    <xf numFmtId="171" fontId="0" fillId="0" borderId="0" xfId="0" applyNumberFormat="1" applyFont="1" applyBorder="1" applyAlignment="1" applyProtection="1">
      <protection locked="0"/>
    </xf>
    <xf numFmtId="197" fontId="0" fillId="0" borderId="0" xfId="0" applyNumberFormat="1" applyFont="1" applyBorder="1" applyAlignment="1" applyProtection="1">
      <protection locked="0"/>
    </xf>
    <xf numFmtId="0" fontId="10" fillId="0" borderId="0" xfId="0" applyFont="1" applyBorder="1" applyProtection="1">
      <protection locked="0"/>
    </xf>
    <xf numFmtId="171" fontId="14" fillId="0" borderId="0" xfId="0" applyNumberFormat="1" applyFont="1" applyBorder="1" applyAlignment="1" applyProtection="1">
      <protection locked="0"/>
    </xf>
    <xf numFmtId="203" fontId="0" fillId="0" borderId="0" xfId="1" applyNumberFormat="1" applyFont="1" applyBorder="1" applyAlignment="1" applyProtection="1">
      <protection locked="0"/>
    </xf>
    <xf numFmtId="0" fontId="11" fillId="0" borderId="30" xfId="0" applyFont="1" applyFill="1" applyBorder="1" applyProtection="1">
      <protection locked="0"/>
    </xf>
    <xf numFmtId="204" fontId="0" fillId="0" borderId="27" xfId="0" applyNumberFormat="1" applyFont="1" applyBorder="1" applyAlignment="1" applyProtection="1">
      <protection locked="0"/>
    </xf>
    <xf numFmtId="0" fontId="0" fillId="0" borderId="31" xfId="0" applyFont="1" applyBorder="1" applyProtection="1">
      <protection locked="0"/>
    </xf>
    <xf numFmtId="0" fontId="11" fillId="0" borderId="27" xfId="0" applyFont="1" applyFill="1" applyBorder="1" applyProtection="1">
      <protection locked="0"/>
    </xf>
    <xf numFmtId="171" fontId="0" fillId="0" borderId="0" xfId="1" applyNumberFormat="1" applyFont="1" applyProtection="1">
      <protection locked="0"/>
    </xf>
    <xf numFmtId="0" fontId="0" fillId="0" borderId="0" xfId="0" applyFont="1" applyAlignment="1" applyProtection="1">
      <alignment wrapText="1"/>
      <protection locked="0"/>
    </xf>
    <xf numFmtId="0" fontId="12" fillId="0" borderId="28" xfId="0" applyFont="1" applyFill="1" applyBorder="1" applyAlignment="1" applyProtection="1">
      <alignment horizontal="center" wrapText="1"/>
      <protection locked="0"/>
    </xf>
    <xf numFmtId="0" fontId="12" fillId="0" borderId="3" xfId="0" applyFont="1" applyFill="1" applyBorder="1" applyAlignment="1" applyProtection="1">
      <alignment horizontal="center" wrapText="1"/>
      <protection locked="0"/>
    </xf>
    <xf numFmtId="0" fontId="12" fillId="0" borderId="29" xfId="0" applyFont="1" applyFill="1" applyBorder="1" applyAlignment="1" applyProtection="1">
      <alignment horizontal="center" vertical="center" wrapText="1"/>
      <protection locked="0"/>
    </xf>
    <xf numFmtId="0" fontId="12" fillId="0" borderId="9" xfId="0" applyFont="1" applyFill="1" applyBorder="1" applyAlignment="1" applyProtection="1">
      <alignment horizontal="center" vertical="center"/>
      <protection locked="0"/>
    </xf>
    <xf numFmtId="37" fontId="12" fillId="0" borderId="0" xfId="0" applyNumberFormat="1" applyFont="1" applyFill="1" applyBorder="1" applyAlignment="1" applyProtection="1">
      <alignment horizontal="center"/>
      <protection locked="0"/>
    </xf>
    <xf numFmtId="197" fontId="0" fillId="0" borderId="0" xfId="0" applyNumberFormat="1" applyFont="1" applyBorder="1" applyAlignment="1" applyProtection="1">
      <alignment horizontal="center"/>
      <protection locked="0"/>
    </xf>
    <xf numFmtId="166" fontId="0" fillId="0" borderId="0" xfId="1" applyNumberFormat="1" applyFont="1" applyBorder="1" applyAlignment="1" applyProtection="1">
      <alignment horizontal="center"/>
      <protection locked="0"/>
    </xf>
    <xf numFmtId="205" fontId="0" fillId="0" borderId="10" xfId="1" applyNumberFormat="1" applyFont="1" applyBorder="1" applyAlignment="1" applyProtection="1">
      <alignment horizontal="center" vertical="center"/>
      <protection locked="0"/>
    </xf>
    <xf numFmtId="0" fontId="12" fillId="0" borderId="30" xfId="0" applyFont="1" applyFill="1" applyBorder="1" applyAlignment="1" applyProtection="1">
      <alignment horizontal="center" vertical="center"/>
      <protection locked="0"/>
    </xf>
    <xf numFmtId="37" fontId="12" fillId="0" borderId="27" xfId="0" applyNumberFormat="1" applyFont="1" applyFill="1" applyBorder="1" applyAlignment="1" applyProtection="1">
      <alignment horizontal="center"/>
      <protection locked="0"/>
    </xf>
    <xf numFmtId="197" fontId="0" fillId="0" borderId="27" xfId="0" applyNumberFormat="1" applyFont="1" applyBorder="1" applyAlignment="1" applyProtection="1">
      <alignment horizontal="center"/>
      <protection locked="0"/>
    </xf>
    <xf numFmtId="166" fontId="0" fillId="0" borderId="27" xfId="1" applyNumberFormat="1" applyFont="1" applyBorder="1" applyAlignment="1" applyProtection="1">
      <alignment horizontal="center"/>
      <protection locked="0"/>
    </xf>
    <xf numFmtId="205" fontId="0" fillId="0" borderId="31" xfId="1" applyNumberFormat="1" applyFont="1" applyBorder="1" applyAlignment="1" applyProtection="1">
      <alignment horizontal="center" vertical="center"/>
      <protection locked="0"/>
    </xf>
    <xf numFmtId="171" fontId="0" fillId="0" borderId="0" xfId="0" applyNumberFormat="1" applyFont="1" applyBorder="1" applyProtection="1">
      <protection locked="0"/>
    </xf>
    <xf numFmtId="0" fontId="0" fillId="0" borderId="10" xfId="0" applyFont="1" applyBorder="1" applyAlignment="1" applyProtection="1">
      <alignment horizontal="center" vertical="center"/>
      <protection locked="0"/>
    </xf>
    <xf numFmtId="192" fontId="0" fillId="0" borderId="9" xfId="0" applyNumberFormat="1" applyFont="1" applyBorder="1" applyProtection="1">
      <protection locked="0"/>
    </xf>
    <xf numFmtId="203" fontId="0" fillId="0" borderId="0" xfId="0" applyNumberFormat="1" applyFont="1" applyBorder="1" applyProtection="1">
      <protection locked="0"/>
    </xf>
    <xf numFmtId="206" fontId="0" fillId="0" borderId="0" xfId="1" applyNumberFormat="1" applyFont="1" applyBorder="1" applyProtection="1">
      <protection locked="0"/>
    </xf>
    <xf numFmtId="206" fontId="0" fillId="0" borderId="27" xfId="1" applyNumberFormat="1" applyFont="1" applyBorder="1" applyProtection="1">
      <protection locked="0"/>
    </xf>
    <xf numFmtId="207" fontId="0" fillId="0" borderId="0" xfId="0" applyNumberFormat="1" applyFont="1" applyBorder="1" applyProtection="1">
      <protection locked="0"/>
    </xf>
    <xf numFmtId="0" fontId="0" fillId="0" borderId="30" xfId="0" applyFont="1" applyBorder="1" applyProtection="1">
      <protection locked="0"/>
    </xf>
    <xf numFmtId="0" fontId="12" fillId="0" borderId="27" xfId="0" applyFont="1" applyFill="1" applyBorder="1" applyProtection="1">
      <protection locked="0"/>
    </xf>
    <xf numFmtId="171" fontId="0" fillId="0" borderId="27" xfId="1" applyNumberFormat="1" applyFont="1" applyBorder="1" applyProtection="1">
      <protection locked="0"/>
    </xf>
    <xf numFmtId="0" fontId="0" fillId="0" borderId="31" xfId="0" applyFont="1" applyBorder="1" applyAlignment="1" applyProtection="1">
      <alignment horizontal="center" vertical="center"/>
      <protection locked="0"/>
    </xf>
    <xf numFmtId="171" fontId="0" fillId="0" borderId="0" xfId="1" applyNumberFormat="1" applyFont="1" applyBorder="1" applyProtection="1">
      <protection locked="0"/>
    </xf>
    <xf numFmtId="171" fontId="11" fillId="0" borderId="0" xfId="1" applyNumberFormat="1" applyFont="1" applyFill="1" applyBorder="1" applyAlignment="1" applyProtection="1">
      <alignment horizontal="center" vertical="center"/>
      <protection locked="0"/>
    </xf>
    <xf numFmtId="0" fontId="11" fillId="0" borderId="0" xfId="0" applyFont="1" applyFill="1" applyBorder="1" applyAlignment="1" applyProtection="1">
      <alignment horizontal="center" vertical="center"/>
      <protection locked="0"/>
    </xf>
    <xf numFmtId="0" fontId="12" fillId="0" borderId="9" xfId="0" applyFont="1" applyFill="1" applyBorder="1" applyProtection="1">
      <protection locked="0"/>
    </xf>
    <xf numFmtId="0" fontId="12" fillId="0" borderId="0" xfId="0" applyFont="1" applyFill="1" applyBorder="1" applyAlignment="1" applyProtection="1">
      <alignment horizontal="center"/>
      <protection locked="0"/>
    </xf>
    <xf numFmtId="180" fontId="0" fillId="0" borderId="0" xfId="1" applyNumberFormat="1" applyFont="1" applyFill="1" applyBorder="1" applyAlignment="1" applyProtection="1">
      <alignment horizontal="center" vertical="center"/>
      <protection locked="0"/>
    </xf>
    <xf numFmtId="193" fontId="0" fillId="0" borderId="0" xfId="0" applyNumberFormat="1" applyFont="1" applyBorder="1" applyAlignment="1" applyProtection="1">
      <alignment horizontal="center" vertical="center"/>
      <protection locked="0"/>
    </xf>
    <xf numFmtId="43" fontId="0" fillId="0" borderId="0" xfId="1" applyNumberFormat="1" applyFont="1" applyBorder="1" applyAlignment="1" applyProtection="1">
      <alignment horizontal="center" vertical="center"/>
      <protection locked="0"/>
    </xf>
    <xf numFmtId="171" fontId="0" fillId="0" borderId="0" xfId="0" applyNumberFormat="1" applyFont="1" applyFill="1" applyBorder="1" applyAlignment="1" applyProtection="1">
      <alignment horizontal="center" vertical="center"/>
      <protection locked="0"/>
    </xf>
    <xf numFmtId="208" fontId="0" fillId="0" borderId="0" xfId="0" applyNumberFormat="1" applyFont="1" applyBorder="1" applyAlignment="1" applyProtection="1">
      <alignment horizontal="center" vertical="center"/>
      <protection locked="0"/>
    </xf>
    <xf numFmtId="209" fontId="0" fillId="0" borderId="0" xfId="0" applyNumberFormat="1" applyFont="1" applyBorder="1" applyAlignment="1" applyProtection="1">
      <alignment horizontal="center" vertical="center"/>
      <protection locked="0"/>
    </xf>
    <xf numFmtId="171" fontId="0" fillId="0" borderId="0" xfId="0" applyNumberFormat="1" applyFont="1" applyBorder="1" applyAlignment="1" applyProtection="1">
      <alignment horizontal="center" vertical="center"/>
      <protection locked="0"/>
    </xf>
    <xf numFmtId="171" fontId="0" fillId="0" borderId="0" xfId="1" applyNumberFormat="1" applyFont="1" applyBorder="1" applyAlignment="1" applyProtection="1">
      <alignment horizontal="center" vertical="center"/>
      <protection locked="0"/>
    </xf>
    <xf numFmtId="0" fontId="0" fillId="0" borderId="0" xfId="0" applyFont="1" applyBorder="1" applyAlignment="1" applyProtection="1">
      <alignment horizontal="center"/>
      <protection locked="0"/>
    </xf>
    <xf numFmtId="210" fontId="0" fillId="0" borderId="0" xfId="0" applyNumberFormat="1" applyFont="1" applyBorder="1" applyAlignment="1" applyProtection="1">
      <alignment horizontal="center" vertical="center"/>
      <protection locked="0"/>
    </xf>
    <xf numFmtId="0" fontId="11" fillId="0" borderId="0" xfId="0" applyFont="1" applyFill="1" applyBorder="1" applyProtection="1">
      <protection locked="0"/>
    </xf>
    <xf numFmtId="211" fontId="0" fillId="0" borderId="0" xfId="1" applyNumberFormat="1" applyFont="1" applyBorder="1" applyProtection="1">
      <protection locked="0"/>
    </xf>
    <xf numFmtId="212" fontId="0" fillId="0" borderId="0" xfId="0" applyNumberFormat="1" applyFont="1" applyBorder="1" applyAlignment="1" applyProtection="1">
      <protection locked="0"/>
    </xf>
    <xf numFmtId="171" fontId="10" fillId="0" borderId="0" xfId="0" applyNumberFormat="1" applyFont="1" applyBorder="1" applyProtection="1">
      <protection locked="0"/>
    </xf>
    <xf numFmtId="171" fontId="10" fillId="0" borderId="0" xfId="0" applyNumberFormat="1" applyFont="1" applyFill="1" applyBorder="1" applyProtection="1">
      <protection locked="0"/>
    </xf>
    <xf numFmtId="0" fontId="12" fillId="0" borderId="10" xfId="0" quotePrefix="1" applyFont="1" applyFill="1" applyBorder="1" applyProtection="1">
      <protection locked="0"/>
    </xf>
    <xf numFmtId="171" fontId="15" fillId="0" borderId="0" xfId="1" applyNumberFormat="1" applyFont="1" applyFill="1" applyBorder="1" applyProtection="1">
      <protection locked="0"/>
    </xf>
    <xf numFmtId="0" fontId="13" fillId="0" borderId="10" xfId="0" quotePrefix="1" applyFont="1" applyFill="1" applyBorder="1" applyProtection="1">
      <protection locked="0"/>
    </xf>
    <xf numFmtId="0" fontId="0" fillId="0" borderId="27" xfId="0" applyFont="1" applyBorder="1" applyAlignment="1" applyProtection="1">
      <protection locked="0"/>
    </xf>
    <xf numFmtId="0" fontId="13" fillId="0" borderId="27" xfId="0" applyFont="1" applyFill="1" applyBorder="1" applyAlignment="1" applyProtection="1">
      <alignment horizontal="right"/>
      <protection locked="0"/>
    </xf>
    <xf numFmtId="171" fontId="10" fillId="0" borderId="27" xfId="0" applyNumberFormat="1" applyFont="1" applyFill="1" applyBorder="1" applyProtection="1">
      <protection locked="0"/>
    </xf>
    <xf numFmtId="0" fontId="12" fillId="0" borderId="31" xfId="0" quotePrefix="1" applyFont="1" applyFill="1" applyBorder="1" applyProtection="1">
      <protection locked="0"/>
    </xf>
    <xf numFmtId="210" fontId="0" fillId="0" borderId="0" xfId="0" applyNumberFormat="1" applyFont="1" applyBorder="1" applyAlignment="1" applyProtection="1">
      <protection locked="0"/>
    </xf>
    <xf numFmtId="213" fontId="0" fillId="0" borderId="0" xfId="0" applyNumberFormat="1" applyFont="1" applyProtection="1">
      <protection locked="0"/>
    </xf>
    <xf numFmtId="182" fontId="0" fillId="0" borderId="0" xfId="0" applyNumberFormat="1" applyFont="1" applyProtection="1">
      <protection locked="0"/>
    </xf>
    <xf numFmtId="9" fontId="0" fillId="0" borderId="0" xfId="0" applyNumberFormat="1" applyFont="1" applyProtection="1">
      <protection locked="0"/>
    </xf>
    <xf numFmtId="207" fontId="0" fillId="0" borderId="0" xfId="0" applyNumberFormat="1" applyFont="1" applyProtection="1">
      <protection locked="0"/>
    </xf>
    <xf numFmtId="43" fontId="0" fillId="0" borderId="0" xfId="1" applyFont="1" applyProtection="1">
      <protection locked="0"/>
    </xf>
    <xf numFmtId="212" fontId="0" fillId="0" borderId="0" xfId="0" applyNumberFormat="1" applyFont="1" applyProtection="1">
      <protection locked="0"/>
    </xf>
    <xf numFmtId="208" fontId="0" fillId="0" borderId="0" xfId="0" applyNumberFormat="1" applyFont="1" applyProtection="1">
      <protection locked="0"/>
    </xf>
    <xf numFmtId="171" fontId="0" fillId="0" borderId="0" xfId="0" applyNumberFormat="1" applyFont="1" applyProtection="1">
      <protection locked="0"/>
    </xf>
    <xf numFmtId="214" fontId="0" fillId="0" borderId="0" xfId="0" applyNumberFormat="1" applyFont="1" applyProtection="1">
      <protection locked="0"/>
    </xf>
    <xf numFmtId="210" fontId="0" fillId="0" borderId="0" xfId="0" applyNumberFormat="1" applyFont="1" applyProtection="1">
      <protection locked="0"/>
    </xf>
    <xf numFmtId="0" fontId="0" fillId="0" borderId="0" xfId="0" quotePrefix="1" applyFont="1" applyProtection="1">
      <protection locked="0"/>
    </xf>
    <xf numFmtId="197" fontId="0" fillId="0" borderId="0" xfId="0" applyNumberFormat="1" applyFont="1" applyProtection="1">
      <protection locked="0"/>
    </xf>
    <xf numFmtId="215" fontId="0" fillId="0" borderId="0" xfId="0" applyNumberFormat="1" applyFont="1" applyProtection="1">
      <protection locked="0"/>
    </xf>
    <xf numFmtId="0" fontId="0" fillId="0" borderId="27" xfId="0" applyFont="1" applyBorder="1" applyAlignment="1" applyProtection="1">
      <alignment vertical="center"/>
      <protection locked="0"/>
    </xf>
    <xf numFmtId="166" fontId="0" fillId="0" borderId="0" xfId="0" applyNumberFormat="1" applyFont="1" applyFill="1" applyAlignment="1" applyProtection="1">
      <alignment vertical="center"/>
      <protection locked="0"/>
    </xf>
    <xf numFmtId="166" fontId="0" fillId="0" borderId="0" xfId="0" applyNumberFormat="1" applyFont="1" applyFill="1" applyAlignment="1" applyProtection="1">
      <alignment horizontal="center" vertical="center"/>
      <protection locked="0"/>
    </xf>
    <xf numFmtId="166" fontId="0" fillId="0" borderId="27" xfId="0" applyNumberFormat="1" applyFont="1" applyFill="1" applyBorder="1" applyAlignment="1" applyProtection="1">
      <alignment vertical="center"/>
      <protection locked="0"/>
    </xf>
    <xf numFmtId="166" fontId="0" fillId="0" borderId="27" xfId="0" applyNumberFormat="1" applyFont="1" applyFill="1" applyBorder="1" applyAlignment="1" applyProtection="1">
      <alignment horizontal="center" vertical="center"/>
      <protection locked="0"/>
    </xf>
    <xf numFmtId="166" fontId="10" fillId="0" borderId="27" xfId="0" applyNumberFormat="1" applyFont="1" applyFill="1" applyBorder="1" applyAlignment="1" applyProtection="1">
      <alignment vertical="center"/>
      <protection locked="0"/>
    </xf>
    <xf numFmtId="166" fontId="10" fillId="0" borderId="27" xfId="0" applyNumberFormat="1" applyFont="1" applyFill="1" applyBorder="1" applyAlignment="1" applyProtection="1">
      <alignment horizontal="center" vertical="center"/>
      <protection locked="0"/>
    </xf>
    <xf numFmtId="166" fontId="0" fillId="0" borderId="0" xfId="0" applyNumberFormat="1" applyFont="1" applyFill="1" applyBorder="1" applyAlignment="1" applyProtection="1">
      <alignment vertical="center"/>
      <protection locked="0"/>
    </xf>
    <xf numFmtId="170" fontId="10" fillId="0" borderId="0" xfId="0" applyNumberFormat="1" applyFont="1" applyFill="1" applyBorder="1" applyAlignment="1" applyProtection="1">
      <alignment horizontal="center" vertical="center"/>
      <protection locked="0"/>
    </xf>
    <xf numFmtId="9" fontId="0" fillId="0" borderId="13" xfId="2" applyFont="1" applyFill="1" applyBorder="1" applyAlignment="1" applyProtection="1">
      <alignment vertical="center"/>
      <protection locked="0"/>
    </xf>
    <xf numFmtId="166" fontId="0" fillId="0" borderId="14" xfId="0" applyNumberFormat="1" applyFont="1" applyFill="1" applyBorder="1" applyAlignment="1" applyProtection="1">
      <alignment vertical="center"/>
      <protection locked="0"/>
    </xf>
    <xf numFmtId="166" fontId="0" fillId="0" borderId="0" xfId="0" applyNumberFormat="1" applyFont="1" applyFill="1" applyBorder="1" applyAlignment="1" applyProtection="1">
      <alignment horizontal="center" vertical="center"/>
      <protection locked="0"/>
    </xf>
    <xf numFmtId="10" fontId="0" fillId="0" borderId="27" xfId="2" applyNumberFormat="1" applyFont="1" applyFill="1" applyBorder="1" applyAlignment="1" applyProtection="1">
      <alignment horizontal="center" vertical="center"/>
      <protection locked="0"/>
    </xf>
    <xf numFmtId="166" fontId="0" fillId="0" borderId="0" xfId="0" applyNumberFormat="1" applyFont="1" applyFill="1" applyProtection="1">
      <protection locked="0"/>
    </xf>
    <xf numFmtId="166" fontId="10" fillId="0" borderId="1" xfId="0" applyNumberFormat="1" applyFont="1" applyFill="1" applyBorder="1" applyAlignment="1" applyProtection="1">
      <alignment horizontal="center" vertical="center"/>
      <protection locked="0"/>
    </xf>
    <xf numFmtId="166" fontId="0" fillId="0" borderId="0" xfId="0" applyNumberFormat="1" applyFont="1" applyFill="1" applyBorder="1" applyProtection="1">
      <protection locked="0"/>
    </xf>
    <xf numFmtId="170" fontId="10" fillId="0" borderId="27" xfId="0" applyNumberFormat="1" applyFont="1" applyFill="1" applyBorder="1" applyAlignment="1" applyProtection="1">
      <alignment horizontal="center" vertical="center"/>
      <protection locked="0"/>
    </xf>
    <xf numFmtId="10" fontId="10" fillId="0" borderId="2" xfId="2" applyNumberFormat="1" applyFont="1" applyFill="1" applyBorder="1" applyAlignment="1" applyProtection="1">
      <alignment horizontal="center" vertical="center"/>
      <protection locked="0"/>
    </xf>
    <xf numFmtId="166" fontId="0" fillId="0" borderId="2" xfId="0" applyNumberFormat="1" applyFont="1" applyFill="1" applyBorder="1" applyAlignment="1" applyProtection="1">
      <alignment horizontal="center" vertical="center"/>
      <protection locked="0"/>
    </xf>
    <xf numFmtId="166" fontId="0" fillId="0" borderId="1" xfId="0" applyNumberFormat="1" applyFont="1" applyFill="1" applyBorder="1" applyAlignment="1" applyProtection="1">
      <alignment vertical="center"/>
      <protection locked="0"/>
    </xf>
    <xf numFmtId="9" fontId="0" fillId="0" borderId="25" xfId="2" applyFont="1" applyFill="1" applyBorder="1" applyAlignment="1" applyProtection="1">
      <alignment vertical="center"/>
      <protection locked="0"/>
    </xf>
    <xf numFmtId="166" fontId="0" fillId="0" borderId="26" xfId="0" applyNumberFormat="1" applyFont="1" applyFill="1" applyBorder="1" applyAlignment="1" applyProtection="1">
      <alignment horizontal="center" vertical="center"/>
      <protection locked="0"/>
    </xf>
    <xf numFmtId="166" fontId="0" fillId="0" borderId="2" xfId="0" applyNumberFormat="1" applyFont="1" applyFill="1" applyBorder="1" applyAlignment="1" applyProtection="1">
      <alignment vertical="center"/>
      <protection locked="0"/>
    </xf>
    <xf numFmtId="170" fontId="0" fillId="0" borderId="27" xfId="0" applyNumberFormat="1" applyFont="1" applyFill="1" applyBorder="1" applyAlignment="1" applyProtection="1">
      <alignment horizontal="center" vertical="center"/>
      <protection locked="0"/>
    </xf>
    <xf numFmtId="9" fontId="0" fillId="0" borderId="0" xfId="2" applyFont="1" applyFill="1" applyProtection="1">
      <protection locked="0"/>
    </xf>
    <xf numFmtId="0" fontId="10" fillId="0" borderId="0" xfId="0" applyFont="1" applyAlignment="1" applyProtection="1">
      <alignment vertical="center"/>
      <protection locked="0"/>
    </xf>
    <xf numFmtId="166" fontId="0" fillId="0" borderId="1" xfId="0" applyNumberFormat="1" applyFont="1" applyFill="1" applyBorder="1" applyAlignment="1" applyProtection="1">
      <alignment horizontal="center" vertical="center"/>
      <protection locked="0"/>
    </xf>
    <xf numFmtId="166" fontId="10" fillId="0" borderId="1" xfId="0" applyNumberFormat="1" applyFont="1" applyFill="1" applyBorder="1" applyAlignment="1" applyProtection="1">
      <alignment horizontal="center" vertical="center" wrapText="1"/>
      <protection locked="0"/>
    </xf>
    <xf numFmtId="166" fontId="0" fillId="0" borderId="0" xfId="0" applyNumberFormat="1" applyFont="1" applyFill="1" applyBorder="1" applyAlignment="1" applyProtection="1">
      <alignment horizontal="left"/>
      <protection locked="0"/>
    </xf>
    <xf numFmtId="170" fontId="0" fillId="0" borderId="3" xfId="0" applyNumberFormat="1" applyFont="1" applyFill="1" applyBorder="1" applyAlignment="1" applyProtection="1">
      <alignment horizontal="center"/>
      <protection locked="0"/>
    </xf>
    <xf numFmtId="9" fontId="0" fillId="0" borderId="3" xfId="2" applyFont="1" applyFill="1" applyBorder="1" applyAlignment="1" applyProtection="1">
      <alignment horizontal="center"/>
      <protection locked="0"/>
    </xf>
    <xf numFmtId="166" fontId="0" fillId="0" borderId="2" xfId="0" applyNumberFormat="1" applyFont="1" applyFill="1" applyBorder="1" applyAlignment="1" applyProtection="1">
      <alignment horizontal="left"/>
      <protection locked="0"/>
    </xf>
    <xf numFmtId="170" fontId="0" fillId="0" borderId="27" xfId="0" applyNumberFormat="1" applyFont="1" applyFill="1" applyBorder="1" applyAlignment="1" applyProtection="1">
      <alignment horizontal="center"/>
      <protection locked="0"/>
    </xf>
    <xf numFmtId="9" fontId="0" fillId="0" borderId="27" xfId="2" applyFont="1" applyFill="1" applyBorder="1" applyAlignment="1" applyProtection="1">
      <alignment horizontal="center"/>
      <protection locked="0"/>
    </xf>
    <xf numFmtId="166" fontId="10" fillId="0" borderId="27" xfId="0" applyNumberFormat="1" applyFont="1" applyFill="1" applyBorder="1" applyAlignment="1" applyProtection="1">
      <alignment horizontal="center"/>
      <protection locked="0"/>
    </xf>
    <xf numFmtId="166" fontId="10" fillId="0" borderId="0" xfId="0" applyNumberFormat="1" applyFont="1" applyFill="1" applyAlignment="1" applyProtection="1">
      <alignment horizontal="center"/>
      <protection locked="0"/>
    </xf>
    <xf numFmtId="166" fontId="0" fillId="0" borderId="3" xfId="0" applyNumberFormat="1" applyFont="1" applyFill="1" applyBorder="1" applyProtection="1">
      <protection locked="0"/>
    </xf>
    <xf numFmtId="170" fontId="0" fillId="0" borderId="0" xfId="0" applyNumberFormat="1" applyFont="1" applyFill="1" applyAlignment="1" applyProtection="1">
      <alignment horizontal="center"/>
      <protection locked="0"/>
    </xf>
    <xf numFmtId="9" fontId="0" fillId="0" borderId="0" xfId="2" applyFont="1" applyFill="1" applyBorder="1" applyAlignment="1" applyProtection="1">
      <alignment horizontal="center"/>
      <protection locked="0"/>
    </xf>
    <xf numFmtId="166" fontId="0" fillId="0" borderId="2" xfId="0" applyNumberFormat="1" applyFont="1" applyFill="1" applyBorder="1" applyProtection="1">
      <protection locked="0"/>
    </xf>
    <xf numFmtId="9" fontId="0" fillId="0" borderId="2" xfId="2" applyFont="1" applyFill="1" applyBorder="1" applyAlignment="1" applyProtection="1">
      <alignment horizontal="center"/>
      <protection locked="0"/>
    </xf>
    <xf numFmtId="166" fontId="0" fillId="0" borderId="2" xfId="0" applyNumberFormat="1" applyFont="1" applyFill="1" applyBorder="1" applyAlignment="1" applyProtection="1">
      <alignment horizontal="center"/>
      <protection locked="0"/>
    </xf>
    <xf numFmtId="166" fontId="0" fillId="0" borderId="0" xfId="0" applyNumberFormat="1" applyFont="1" applyFill="1" applyAlignment="1" applyProtection="1">
      <alignment horizontal="center"/>
      <protection locked="0"/>
    </xf>
    <xf numFmtId="166" fontId="0" fillId="0" borderId="1" xfId="0" applyNumberFormat="1" applyFont="1" applyFill="1" applyBorder="1" applyAlignment="1" applyProtection="1">
      <alignment horizontal="center"/>
      <protection locked="0"/>
    </xf>
    <xf numFmtId="166" fontId="0" fillId="0" borderId="3" xfId="0" applyNumberFormat="1" applyFont="1" applyFill="1" applyBorder="1" applyAlignment="1" applyProtection="1">
      <alignment horizontal="center"/>
      <protection locked="0"/>
    </xf>
    <xf numFmtId="166" fontId="0" fillId="0" borderId="0" xfId="0" applyNumberFormat="1" applyFont="1" applyFill="1" applyBorder="1" applyAlignment="1" applyProtection="1">
      <alignment horizontal="center"/>
      <protection locked="0"/>
    </xf>
    <xf numFmtId="166" fontId="10" fillId="0" borderId="2" xfId="0" applyNumberFormat="1" applyFont="1" applyFill="1" applyBorder="1" applyProtection="1">
      <protection locked="0"/>
    </xf>
    <xf numFmtId="170" fontId="15" fillId="0" borderId="27" xfId="0" applyNumberFormat="1" applyFont="1" applyFill="1" applyBorder="1" applyAlignment="1" applyProtection="1">
      <alignment horizontal="center"/>
      <protection locked="0"/>
    </xf>
    <xf numFmtId="0" fontId="10" fillId="0" borderId="0" xfId="0" applyFont="1" applyFill="1" applyAlignment="1" applyProtection="1">
      <alignment horizontal="left" indent="6"/>
      <protection locked="0"/>
    </xf>
    <xf numFmtId="0" fontId="0" fillId="0" borderId="1" xfId="0" applyFont="1" applyFill="1" applyBorder="1" applyAlignment="1" applyProtection="1">
      <alignment horizontal="center"/>
      <protection locked="0"/>
    </xf>
    <xf numFmtId="166" fontId="0" fillId="0" borderId="0" xfId="1" applyNumberFormat="1" applyFont="1" applyFill="1" applyAlignment="1" applyProtection="1">
      <alignment horizontal="center"/>
      <protection locked="0"/>
    </xf>
    <xf numFmtId="0" fontId="0" fillId="0" borderId="2" xfId="0" applyFont="1" applyFill="1" applyBorder="1" applyAlignment="1" applyProtection="1">
      <alignment horizontal="center"/>
      <protection locked="0"/>
    </xf>
    <xf numFmtId="171" fontId="0" fillId="0" borderId="2" xfId="1" applyNumberFormat="1" applyFont="1" applyFill="1" applyBorder="1" applyAlignment="1" applyProtection="1">
      <alignment horizontal="center" vertical="center" wrapText="1"/>
      <protection locked="0"/>
    </xf>
    <xf numFmtId="171" fontId="0" fillId="0" borderId="0" xfId="1" applyNumberFormat="1" applyFont="1" applyFill="1" applyAlignment="1" applyProtection="1">
      <alignment horizontal="center"/>
      <protection locked="0"/>
    </xf>
    <xf numFmtId="178" fontId="0" fillId="0" borderId="0" xfId="1" applyNumberFormat="1" applyFont="1" applyFill="1" applyAlignment="1" applyProtection="1">
      <alignment horizontal="center"/>
      <protection locked="0"/>
    </xf>
    <xf numFmtId="171" fontId="0" fillId="0" borderId="24" xfId="1" applyNumberFormat="1" applyFont="1" applyFill="1" applyBorder="1" applyAlignment="1" applyProtection="1">
      <alignment horizontal="center"/>
      <protection locked="0"/>
    </xf>
    <xf numFmtId="166" fontId="0" fillId="0" borderId="27" xfId="1" applyNumberFormat="1" applyFont="1" applyFill="1" applyBorder="1" applyAlignment="1" applyProtection="1">
      <alignment horizontal="center"/>
      <protection locked="0"/>
    </xf>
    <xf numFmtId="3" fontId="0" fillId="0" borderId="24" xfId="1" applyNumberFormat="1" applyFont="1" applyFill="1" applyBorder="1" applyAlignment="1" applyProtection="1">
      <alignment horizontal="center"/>
      <protection locked="0"/>
    </xf>
    <xf numFmtId="170" fontId="0" fillId="0" borderId="1" xfId="0" applyNumberFormat="1" applyFont="1" applyFill="1" applyBorder="1" applyAlignment="1" applyProtection="1">
      <alignment horizontal="center"/>
      <protection locked="0"/>
    </xf>
    <xf numFmtId="3" fontId="0" fillId="0" borderId="0" xfId="1" applyNumberFormat="1" applyFont="1" applyFill="1" applyBorder="1" applyAlignment="1" applyProtection="1">
      <alignment horizontal="center"/>
      <protection locked="0"/>
    </xf>
    <xf numFmtId="3" fontId="0" fillId="0" borderId="2" xfId="1" applyNumberFormat="1" applyFont="1" applyFill="1" applyBorder="1" applyAlignment="1" applyProtection="1">
      <alignment horizontal="center"/>
      <protection locked="0"/>
    </xf>
    <xf numFmtId="0" fontId="0" fillId="0" borderId="24" xfId="0" applyFont="1" applyFill="1" applyBorder="1" applyAlignment="1" applyProtection="1">
      <alignment horizontal="center"/>
      <protection locked="0"/>
    </xf>
    <xf numFmtId="170" fontId="10" fillId="0" borderId="24" xfId="0" applyNumberFormat="1" applyFont="1" applyFill="1" applyBorder="1" applyAlignment="1" applyProtection="1">
      <alignment horizontal="center"/>
      <protection locked="0"/>
    </xf>
    <xf numFmtId="0" fontId="0" fillId="0" borderId="0" xfId="5" applyFont="1" applyFill="1" applyProtection="1">
      <protection locked="0"/>
    </xf>
    <xf numFmtId="40" fontId="0" fillId="0" borderId="0" xfId="0" applyNumberFormat="1" applyFont="1" applyFill="1" applyProtection="1">
      <protection locked="0"/>
    </xf>
    <xf numFmtId="167" fontId="0" fillId="0" borderId="2" xfId="2" applyNumberFormat="1" applyFont="1" applyFill="1" applyBorder="1" applyProtection="1">
      <protection locked="0"/>
    </xf>
    <xf numFmtId="167" fontId="14" fillId="0" borderId="2" xfId="2" applyNumberFormat="1" applyFont="1" applyFill="1" applyBorder="1" applyProtection="1">
      <protection locked="0"/>
    </xf>
    <xf numFmtId="0" fontId="10" fillId="0" borderId="0" xfId="0" applyFont="1" applyFill="1" applyAlignment="1" applyProtection="1">
      <alignment vertical="center"/>
      <protection locked="0"/>
    </xf>
    <xf numFmtId="0" fontId="10" fillId="0" borderId="0" xfId="0" applyFont="1" applyFill="1" applyProtection="1">
      <protection locked="0"/>
    </xf>
    <xf numFmtId="43" fontId="10" fillId="0" borderId="0" xfId="1" applyFont="1" applyFill="1" applyAlignment="1" applyProtection="1">
      <alignment horizontal="center" vertical="center"/>
      <protection locked="0"/>
    </xf>
    <xf numFmtId="0" fontId="15" fillId="0" borderId="0" xfId="0" applyFont="1" applyFill="1" applyAlignment="1" applyProtection="1">
      <alignment horizontal="center"/>
      <protection locked="0"/>
    </xf>
    <xf numFmtId="43" fontId="0" fillId="0" borderId="0" xfId="1" applyFont="1" applyFill="1" applyProtection="1">
      <protection locked="0"/>
    </xf>
    <xf numFmtId="0" fontId="14" fillId="0" borderId="0" xfId="0" applyFont="1" applyFill="1" applyProtection="1">
      <protection locked="0"/>
    </xf>
    <xf numFmtId="167" fontId="14" fillId="0" borderId="0" xfId="2" applyNumberFormat="1" applyFont="1" applyFill="1" applyProtection="1">
      <protection locked="0"/>
    </xf>
    <xf numFmtId="0" fontId="10" fillId="0" borderId="0" xfId="0" applyFont="1" applyFill="1" applyAlignment="1" applyProtection="1">
      <alignment horizontal="left"/>
      <protection locked="0"/>
    </xf>
    <xf numFmtId="167" fontId="15" fillId="0" borderId="0" xfId="0" applyNumberFormat="1" applyFont="1" applyFill="1" applyProtection="1">
      <protection locked="0"/>
    </xf>
    <xf numFmtId="171" fontId="0" fillId="0" borderId="0" xfId="1" applyNumberFormat="1" applyFont="1" applyFill="1" applyProtection="1">
      <protection locked="0"/>
    </xf>
    <xf numFmtId="167" fontId="14" fillId="0" borderId="0" xfId="0" applyNumberFormat="1" applyFont="1" applyFill="1" applyProtection="1">
      <protection locked="0"/>
    </xf>
    <xf numFmtId="167" fontId="15" fillId="0" borderId="0" xfId="2" applyNumberFormat="1" applyFont="1" applyFill="1" applyProtection="1">
      <protection locked="0"/>
    </xf>
    <xf numFmtId="171" fontId="10" fillId="0" borderId="0" xfId="1" applyNumberFormat="1" applyFont="1" applyFill="1" applyProtection="1">
      <protection locked="0"/>
    </xf>
    <xf numFmtId="0" fontId="0" fillId="0" borderId="0" xfId="0" applyFont="1" applyFill="1" applyAlignment="1" applyProtection="1">
      <alignment horizontal="left" indent="1"/>
      <protection locked="0"/>
    </xf>
    <xf numFmtId="0" fontId="10" fillId="0" borderId="0" xfId="0" applyFont="1" applyFill="1" applyAlignment="1" applyProtection="1">
      <alignment horizontal="left" indent="1"/>
      <protection locked="0"/>
    </xf>
    <xf numFmtId="43" fontId="0" fillId="0" borderId="2" xfId="1" applyFont="1" applyFill="1" applyBorder="1" applyProtection="1">
      <protection locked="0"/>
    </xf>
    <xf numFmtId="0" fontId="12" fillId="0" borderId="0" xfId="5" applyFont="1" applyFill="1" applyProtection="1">
      <protection locked="0"/>
    </xf>
    <xf numFmtId="167" fontId="12" fillId="0" borderId="0" xfId="2" applyNumberFormat="1" applyFont="1" applyFill="1" applyProtection="1">
      <protection locked="0"/>
    </xf>
    <xf numFmtId="40" fontId="12" fillId="0" borderId="0" xfId="0" applyNumberFormat="1" applyFont="1" applyFill="1" applyProtection="1">
      <protection locked="0"/>
    </xf>
    <xf numFmtId="167" fontId="13" fillId="0" borderId="0" xfId="0" applyNumberFormat="1" applyFont="1" applyFill="1" applyProtection="1">
      <protection locked="0"/>
    </xf>
    <xf numFmtId="167" fontId="13" fillId="0" borderId="0" xfId="2" applyNumberFormat="1" applyFont="1" applyFill="1" applyProtection="1">
      <protection locked="0"/>
    </xf>
    <xf numFmtId="0" fontId="11" fillId="0" borderId="0" xfId="0" applyFont="1" applyFill="1" applyAlignment="1" applyProtection="1">
      <alignment horizontal="left" indent="1"/>
      <protection locked="0"/>
    </xf>
    <xf numFmtId="171" fontId="12" fillId="0" borderId="0" xfId="1" applyNumberFormat="1" applyFont="1" applyFill="1" applyProtection="1">
      <protection locked="0"/>
    </xf>
    <xf numFmtId="171" fontId="12" fillId="0" borderId="2" xfId="1" applyNumberFormat="1" applyFont="1" applyFill="1" applyBorder="1" applyAlignment="1" applyProtection="1">
      <alignment horizontal="center" vertical="center" wrapText="1"/>
      <protection locked="0"/>
    </xf>
    <xf numFmtId="166" fontId="12" fillId="0" borderId="0" xfId="1" applyNumberFormat="1" applyFont="1" applyFill="1" applyAlignment="1" applyProtection="1">
      <alignment horizontal="center"/>
      <protection locked="0"/>
    </xf>
    <xf numFmtId="178" fontId="12" fillId="0" borderId="0" xfId="1" applyNumberFormat="1" applyFont="1" applyFill="1" applyAlignment="1" applyProtection="1">
      <alignment horizontal="center"/>
      <protection locked="0"/>
    </xf>
    <xf numFmtId="3" fontId="0" fillId="0" borderId="0" xfId="0" applyNumberFormat="1" applyFont="1" applyFill="1" applyProtection="1">
      <protection locked="0"/>
    </xf>
    <xf numFmtId="0" fontId="12" fillId="0" borderId="2" xfId="0" applyFont="1" applyFill="1" applyBorder="1" applyProtection="1">
      <protection locked="0"/>
    </xf>
    <xf numFmtId="3" fontId="0" fillId="0" borderId="2" xfId="0" applyNumberFormat="1" applyFont="1" applyFill="1" applyBorder="1" applyProtection="1">
      <protection locked="0"/>
    </xf>
    <xf numFmtId="0" fontId="0" fillId="0" borderId="24" xfId="0" applyFont="1" applyFill="1" applyBorder="1" applyProtection="1">
      <protection locked="0"/>
    </xf>
    <xf numFmtId="170" fontId="10" fillId="0" borderId="24" xfId="0" applyNumberFormat="1" applyFont="1" applyFill="1" applyBorder="1" applyAlignment="1" applyProtection="1">
      <alignment horizontal="right"/>
      <protection locked="0"/>
    </xf>
    <xf numFmtId="0" fontId="12" fillId="0" borderId="24" xfId="0" applyFont="1" applyFill="1" applyBorder="1" applyProtection="1">
      <protection locked="0"/>
    </xf>
    <xf numFmtId="166" fontId="0" fillId="0" borderId="2" xfId="1" applyNumberFormat="1" applyFont="1" applyFill="1" applyBorder="1" applyAlignment="1" applyProtection="1">
      <alignment horizontal="center"/>
      <protection locked="0"/>
    </xf>
    <xf numFmtId="166" fontId="12" fillId="0" borderId="0" xfId="0" applyNumberFormat="1" applyFont="1" applyFill="1" applyProtection="1">
      <protection locked="0"/>
    </xf>
    <xf numFmtId="9" fontId="12" fillId="0" borderId="0" xfId="2" applyFont="1" applyFill="1" applyProtection="1">
      <protection locked="0"/>
    </xf>
    <xf numFmtId="166" fontId="15" fillId="0" borderId="0" xfId="0" applyNumberFormat="1" applyFont="1" applyFill="1" applyProtection="1">
      <protection locked="0"/>
    </xf>
    <xf numFmtId="166" fontId="48" fillId="0" borderId="0" xfId="0" applyNumberFormat="1" applyFont="1" applyFill="1" applyProtection="1">
      <protection locked="0"/>
    </xf>
    <xf numFmtId="166" fontId="38" fillId="0" borderId="0" xfId="0" applyNumberFormat="1" applyFont="1" applyFill="1" applyProtection="1">
      <protection locked="0"/>
    </xf>
    <xf numFmtId="166" fontId="11" fillId="0" borderId="0" xfId="0" applyNumberFormat="1" applyFont="1" applyFill="1" applyProtection="1">
      <protection locked="0"/>
    </xf>
    <xf numFmtId="10" fontId="0" fillId="0" borderId="0" xfId="2" applyNumberFormat="1" applyFont="1" applyFill="1" applyProtection="1">
      <protection locked="0"/>
    </xf>
    <xf numFmtId="0" fontId="36" fillId="2" borderId="0" xfId="12" applyFont="1" applyFill="1" applyProtection="1">
      <protection locked="0"/>
    </xf>
    <xf numFmtId="0" fontId="36" fillId="2" borderId="0" xfId="12" applyFont="1" applyFill="1" applyAlignment="1" applyProtection="1">
      <alignment horizontal="center"/>
      <protection locked="0"/>
    </xf>
    <xf numFmtId="0" fontId="36" fillId="2" borderId="0" xfId="13" applyFont="1" applyFill="1" applyProtection="1">
      <protection locked="0"/>
    </xf>
    <xf numFmtId="0" fontId="36" fillId="2" borderId="0" xfId="14" applyFont="1" applyFill="1" applyBorder="1" applyAlignment="1" applyProtection="1">
      <alignment horizontal="right"/>
      <protection locked="0"/>
    </xf>
    <xf numFmtId="167" fontId="36" fillId="2" borderId="0" xfId="3" applyNumberFormat="1" applyFont="1" applyFill="1" applyBorder="1" applyProtection="1">
      <protection locked="0"/>
    </xf>
    <xf numFmtId="0" fontId="9" fillId="2" borderId="0" xfId="12" applyFont="1" applyFill="1" applyProtection="1">
      <protection locked="0"/>
    </xf>
    <xf numFmtId="10" fontId="9" fillId="2" borderId="0" xfId="3" applyNumberFormat="1" applyFont="1" applyFill="1" applyBorder="1" applyProtection="1">
      <protection locked="0"/>
    </xf>
    <xf numFmtId="10" fontId="36" fillId="2" borderId="0" xfId="3" applyNumberFormat="1" applyFont="1" applyFill="1" applyBorder="1" applyProtection="1">
      <protection locked="0"/>
    </xf>
    <xf numFmtId="10" fontId="36" fillId="2" borderId="0" xfId="3" applyNumberFormat="1" applyFont="1" applyFill="1" applyBorder="1" applyAlignment="1" applyProtection="1">
      <alignment horizontal="right"/>
      <protection locked="0"/>
    </xf>
    <xf numFmtId="10" fontId="9" fillId="2" borderId="0" xfId="3" applyNumberFormat="1" applyFont="1" applyFill="1" applyAlignment="1" applyProtection="1">
      <alignment horizontal="right"/>
      <protection locked="0"/>
    </xf>
    <xf numFmtId="10" fontId="36" fillId="2" borderId="0" xfId="3" applyNumberFormat="1" applyFont="1" applyFill="1" applyAlignment="1" applyProtection="1">
      <alignment horizontal="right"/>
      <protection locked="0"/>
    </xf>
    <xf numFmtId="0" fontId="42" fillId="2" borderId="0" xfId="12" applyFont="1" applyFill="1" applyAlignment="1" applyProtection="1">
      <alignment horizontal="center" vertical="center" wrapText="1"/>
      <protection locked="0"/>
    </xf>
    <xf numFmtId="0" fontId="42" fillId="2" borderId="27" xfId="12" applyFont="1" applyFill="1" applyBorder="1" applyProtection="1">
      <protection locked="0"/>
    </xf>
    <xf numFmtId="0" fontId="36" fillId="2" borderId="27" xfId="12" applyFont="1" applyFill="1" applyBorder="1" applyProtection="1">
      <protection locked="0"/>
    </xf>
    <xf numFmtId="0" fontId="42" fillId="2" borderId="27" xfId="12" applyFont="1" applyFill="1" applyBorder="1" applyAlignment="1" applyProtection="1">
      <alignment horizontal="center" vertical="center" wrapText="1"/>
      <protection locked="0"/>
    </xf>
    <xf numFmtId="0" fontId="36" fillId="2" borderId="0" xfId="12" applyFont="1" applyFill="1" applyAlignment="1" applyProtection="1">
      <alignment horizontal="center" vertical="center" wrapText="1"/>
      <protection locked="0"/>
    </xf>
    <xf numFmtId="0" fontId="43" fillId="2" borderId="27" xfId="12" applyFont="1" applyFill="1" applyBorder="1" applyAlignment="1" applyProtection="1">
      <alignment horizontal="center" vertical="center" wrapText="1"/>
      <protection locked="0"/>
    </xf>
    <xf numFmtId="0" fontId="43" fillId="5" borderId="27" xfId="12" applyFont="1" applyFill="1" applyBorder="1" applyAlignment="1" applyProtection="1">
      <alignment horizontal="center" vertical="center"/>
      <protection locked="0"/>
    </xf>
    <xf numFmtId="0" fontId="9" fillId="2" borderId="0" xfId="12" applyFont="1" applyFill="1" applyAlignment="1" applyProtection="1">
      <alignment horizontal="center" vertical="center"/>
      <protection locked="0"/>
    </xf>
    <xf numFmtId="167" fontId="36" fillId="2" borderId="0" xfId="3" applyNumberFormat="1" applyFont="1" applyFill="1" applyBorder="1" applyAlignment="1" applyProtection="1">
      <alignment horizontal="center"/>
      <protection locked="0"/>
    </xf>
    <xf numFmtId="0" fontId="9" fillId="2" borderId="27" xfId="12" applyFont="1" applyFill="1" applyBorder="1" applyAlignment="1" applyProtection="1">
      <alignment horizontal="center" vertical="center"/>
      <protection locked="0"/>
    </xf>
    <xf numFmtId="170" fontId="36" fillId="2" borderId="27" xfId="0" applyNumberFormat="1" applyFont="1" applyFill="1" applyBorder="1" applyAlignment="1" applyProtection="1">
      <alignment horizontal="center"/>
      <protection locked="0"/>
    </xf>
    <xf numFmtId="167" fontId="36" fillId="2" borderId="27" xfId="3" applyNumberFormat="1" applyFont="1" applyFill="1" applyBorder="1" applyAlignment="1" applyProtection="1">
      <alignment horizontal="center"/>
      <protection locked="0"/>
    </xf>
    <xf numFmtId="170" fontId="17" fillId="2" borderId="0" xfId="0" applyNumberFormat="1" applyFont="1" applyFill="1" applyAlignment="1" applyProtection="1">
      <alignment horizontal="center"/>
      <protection locked="0"/>
    </xf>
    <xf numFmtId="170" fontId="9" fillId="2" borderId="0" xfId="0" applyNumberFormat="1" applyFont="1" applyFill="1" applyAlignment="1" applyProtection="1">
      <alignment horizontal="right"/>
      <protection locked="0"/>
    </xf>
    <xf numFmtId="183" fontId="17" fillId="2" borderId="0" xfId="12" applyNumberFormat="1" applyFont="1" applyFill="1" applyAlignment="1" applyProtection="1">
      <alignment horizontal="center"/>
      <protection locked="0"/>
    </xf>
    <xf numFmtId="38" fontId="17" fillId="2" borderId="0" xfId="3" applyNumberFormat="1" applyFont="1" applyFill="1" applyBorder="1" applyAlignment="1" applyProtection="1">
      <alignment horizontal="center"/>
      <protection locked="0"/>
    </xf>
    <xf numFmtId="38" fontId="17" fillId="2" borderId="0" xfId="15" applyNumberFormat="1" applyFont="1" applyFill="1" applyBorder="1" applyAlignment="1" applyProtection="1">
      <alignment horizontal="center"/>
      <protection locked="0"/>
    </xf>
    <xf numFmtId="0" fontId="9" fillId="2" borderId="0" xfId="0" applyFont="1" applyFill="1" applyAlignment="1" applyProtection="1">
      <alignment horizontal="right"/>
      <protection locked="0"/>
    </xf>
    <xf numFmtId="183" fontId="17" fillId="2" borderId="27" xfId="12" applyNumberFormat="1" applyFont="1" applyFill="1" applyBorder="1" applyAlignment="1" applyProtection="1">
      <alignment horizontal="center"/>
      <protection locked="0"/>
    </xf>
    <xf numFmtId="38" fontId="17" fillId="2" borderId="27" xfId="3" applyNumberFormat="1" applyFont="1" applyFill="1" applyBorder="1" applyAlignment="1" applyProtection="1">
      <alignment horizontal="center"/>
      <protection locked="0"/>
    </xf>
    <xf numFmtId="38" fontId="17" fillId="2" borderId="27" xfId="15" applyNumberFormat="1" applyFont="1" applyFill="1" applyBorder="1" applyAlignment="1" applyProtection="1">
      <alignment horizontal="center"/>
      <protection locked="0"/>
    </xf>
    <xf numFmtId="0" fontId="9" fillId="2" borderId="27" xfId="0" applyFont="1" applyFill="1" applyBorder="1" applyAlignment="1" applyProtection="1">
      <alignment horizontal="right"/>
      <protection locked="0"/>
    </xf>
    <xf numFmtId="10" fontId="36" fillId="2" borderId="27" xfId="3" applyNumberFormat="1" applyFont="1" applyFill="1" applyBorder="1" applyProtection="1">
      <protection locked="0"/>
    </xf>
    <xf numFmtId="0" fontId="17" fillId="2" borderId="3" xfId="12" applyFont="1" applyFill="1" applyBorder="1" applyAlignment="1" applyProtection="1">
      <alignment horizontal="center" vertical="center"/>
      <protection locked="0"/>
    </xf>
    <xf numFmtId="0" fontId="36" fillId="2" borderId="3" xfId="12" applyFont="1" applyFill="1" applyBorder="1" applyProtection="1">
      <protection locked="0"/>
    </xf>
    <xf numFmtId="183" fontId="17" fillId="2" borderId="3" xfId="12" applyNumberFormat="1" applyFont="1" applyFill="1" applyBorder="1" applyAlignment="1" applyProtection="1">
      <alignment horizontal="center"/>
      <protection locked="0"/>
    </xf>
    <xf numFmtId="38" fontId="17" fillId="2" borderId="3" xfId="3" applyNumberFormat="1" applyFont="1" applyFill="1" applyBorder="1" applyAlignment="1" applyProtection="1">
      <alignment horizontal="center"/>
      <protection locked="0"/>
    </xf>
    <xf numFmtId="38" fontId="17" fillId="2" borderId="3" xfId="15" applyNumberFormat="1" applyFont="1" applyFill="1" applyBorder="1" applyAlignment="1" applyProtection="1">
      <alignment horizontal="center"/>
      <protection locked="0"/>
    </xf>
    <xf numFmtId="0" fontId="10" fillId="2" borderId="3" xfId="0" applyFont="1" applyFill="1" applyBorder="1" applyAlignment="1" applyProtection="1">
      <alignment horizontal="left"/>
      <protection locked="0"/>
    </xf>
    <xf numFmtId="10" fontId="42" fillId="2" borderId="3" xfId="3" applyNumberFormat="1" applyFont="1" applyFill="1" applyBorder="1" applyProtection="1">
      <protection locked="0"/>
    </xf>
    <xf numFmtId="38" fontId="9" fillId="2" borderId="3" xfId="15" applyNumberFormat="1" applyFont="1" applyFill="1" applyBorder="1" applyAlignment="1" applyProtection="1">
      <alignment horizontal="right"/>
      <protection locked="0"/>
    </xf>
    <xf numFmtId="170" fontId="36" fillId="2" borderId="3" xfId="0" applyNumberFormat="1" applyFont="1" applyFill="1" applyBorder="1" applyAlignment="1" applyProtection="1">
      <alignment horizontal="center"/>
      <protection locked="0"/>
    </xf>
    <xf numFmtId="167" fontId="36" fillId="2" borderId="3" xfId="3" applyNumberFormat="1" applyFont="1" applyFill="1" applyBorder="1" applyAlignment="1" applyProtection="1">
      <alignment horizontal="center"/>
      <protection locked="0"/>
    </xf>
    <xf numFmtId="0" fontId="17" fillId="2" borderId="27" xfId="12" applyFont="1" applyFill="1" applyBorder="1" applyAlignment="1" applyProtection="1">
      <alignment horizontal="center" vertical="center"/>
      <protection locked="0"/>
    </xf>
    <xf numFmtId="0" fontId="10" fillId="2" borderId="27" xfId="0" applyFont="1" applyFill="1" applyBorder="1" applyAlignment="1" applyProtection="1">
      <alignment horizontal="left"/>
      <protection locked="0"/>
    </xf>
    <xf numFmtId="10" fontId="42" fillId="2" borderId="27" xfId="3" applyNumberFormat="1" applyFont="1" applyFill="1" applyBorder="1" applyProtection="1">
      <protection locked="0"/>
    </xf>
    <xf numFmtId="38" fontId="43" fillId="2" borderId="27" xfId="15" applyNumberFormat="1" applyFont="1" applyFill="1" applyBorder="1" applyAlignment="1" applyProtection="1">
      <alignment horizontal="right"/>
      <protection locked="0"/>
    </xf>
    <xf numFmtId="170" fontId="42" fillId="2" borderId="27" xfId="0" applyNumberFormat="1" applyFont="1" applyFill="1" applyBorder="1" applyAlignment="1" applyProtection="1">
      <alignment horizontal="center"/>
      <protection locked="0"/>
    </xf>
    <xf numFmtId="0" fontId="17" fillId="2" borderId="0" xfId="12" applyFont="1" applyFill="1" applyAlignment="1" applyProtection="1">
      <alignment horizontal="center" vertical="center"/>
      <protection locked="0"/>
    </xf>
    <xf numFmtId="38" fontId="36" fillId="2" borderId="0" xfId="15" applyNumberFormat="1" applyFont="1" applyFill="1" applyBorder="1" applyAlignment="1" applyProtection="1">
      <alignment horizontal="right"/>
      <protection locked="0"/>
    </xf>
    <xf numFmtId="0" fontId="36" fillId="2" borderId="0" xfId="12" applyFont="1" applyFill="1" applyAlignment="1" applyProtection="1">
      <alignment horizontal="center" vertical="center"/>
      <protection locked="0"/>
    </xf>
    <xf numFmtId="183" fontId="9" fillId="2" borderId="0" xfId="12" applyNumberFormat="1" applyFont="1" applyFill="1" applyAlignment="1" applyProtection="1">
      <alignment horizontal="center"/>
      <protection locked="0"/>
    </xf>
    <xf numFmtId="38" fontId="9" fillId="2" borderId="0" xfId="3" applyNumberFormat="1" applyFont="1" applyFill="1" applyAlignment="1" applyProtection="1">
      <alignment horizontal="center"/>
      <protection locked="0"/>
    </xf>
    <xf numFmtId="38" fontId="9" fillId="2" borderId="0" xfId="15" applyNumberFormat="1" applyFont="1" applyFill="1" applyBorder="1" applyAlignment="1" applyProtection="1">
      <alignment horizontal="center"/>
      <protection locked="0"/>
    </xf>
    <xf numFmtId="38" fontId="9" fillId="2" borderId="0" xfId="12" applyNumberFormat="1" applyFont="1" applyFill="1" applyAlignment="1" applyProtection="1">
      <alignment horizontal="center"/>
      <protection locked="0"/>
    </xf>
    <xf numFmtId="38" fontId="43" fillId="2" borderId="0" xfId="12" applyNumberFormat="1" applyFont="1" applyFill="1" applyAlignment="1" applyProtection="1">
      <alignment horizontal="left"/>
      <protection locked="0"/>
    </xf>
    <xf numFmtId="38" fontId="9" fillId="2" borderId="0" xfId="15" applyNumberFormat="1" applyFont="1" applyFill="1" applyProtection="1">
      <protection locked="0"/>
    </xf>
    <xf numFmtId="38" fontId="9" fillId="2" borderId="0" xfId="15" applyNumberFormat="1" applyFont="1" applyFill="1" applyAlignment="1" applyProtection="1">
      <alignment horizontal="center"/>
      <protection locked="0"/>
    </xf>
    <xf numFmtId="0" fontId="9" fillId="2" borderId="0" xfId="12" applyFont="1" applyFill="1" applyAlignment="1" applyProtection="1">
      <alignment horizontal="center"/>
      <protection locked="0"/>
    </xf>
    <xf numFmtId="167" fontId="36" fillId="2" borderId="0" xfId="2" applyNumberFormat="1" applyFont="1" applyFill="1" applyAlignment="1" applyProtection="1">
      <alignment horizontal="center"/>
      <protection locked="0"/>
    </xf>
    <xf numFmtId="38" fontId="36" fillId="2" borderId="0" xfId="15" applyNumberFormat="1" applyFont="1" applyFill="1" applyProtection="1">
      <protection locked="0"/>
    </xf>
    <xf numFmtId="38" fontId="36" fillId="2" borderId="0" xfId="15" applyNumberFormat="1" applyFont="1" applyFill="1" applyAlignment="1" applyProtection="1">
      <alignment horizontal="center"/>
      <protection locked="0"/>
    </xf>
    <xf numFmtId="0" fontId="42" fillId="2" borderId="0" xfId="12" applyFont="1" applyFill="1" applyProtection="1">
      <protection locked="0"/>
    </xf>
    <xf numFmtId="0" fontId="42" fillId="5" borderId="0" xfId="12" applyFont="1" applyFill="1" applyAlignment="1" applyProtection="1">
      <alignment horizontal="center" vertical="center" wrapText="1"/>
      <protection locked="0"/>
    </xf>
    <xf numFmtId="167" fontId="9" fillId="2" borderId="0" xfId="3" applyNumberFormat="1" applyFont="1" applyFill="1" applyBorder="1" applyProtection="1">
      <protection locked="0"/>
    </xf>
    <xf numFmtId="10" fontId="36" fillId="2" borderId="27" xfId="3" applyNumberFormat="1" applyFont="1" applyFill="1" applyBorder="1" applyAlignment="1" applyProtection="1">
      <alignment horizontal="right"/>
      <protection locked="0"/>
    </xf>
    <xf numFmtId="38" fontId="43" fillId="2" borderId="0" xfId="12" applyNumberFormat="1" applyFont="1" applyFill="1" applyAlignment="1" applyProtection="1">
      <alignment horizontal="center"/>
      <protection locked="0"/>
    </xf>
    <xf numFmtId="38" fontId="36" fillId="2" borderId="0" xfId="12" applyNumberFormat="1" applyFont="1" applyFill="1" applyAlignment="1" applyProtection="1">
      <alignment horizontal="center"/>
      <protection locked="0"/>
    </xf>
    <xf numFmtId="38" fontId="9" fillId="2" borderId="0" xfId="3" applyNumberFormat="1" applyFont="1" applyFill="1" applyBorder="1" applyAlignment="1" applyProtection="1">
      <alignment horizontal="center"/>
      <protection locked="0"/>
    </xf>
    <xf numFmtId="183" fontId="9" fillId="2" borderId="27" xfId="12" applyNumberFormat="1" applyFont="1" applyFill="1" applyBorder="1" applyAlignment="1" applyProtection="1">
      <alignment horizontal="center"/>
      <protection locked="0"/>
    </xf>
    <xf numFmtId="38" fontId="9" fillId="2" borderId="27" xfId="3" applyNumberFormat="1" applyFont="1" applyFill="1" applyBorder="1" applyAlignment="1" applyProtection="1">
      <alignment horizontal="center"/>
      <protection locked="0"/>
    </xf>
    <xf numFmtId="38" fontId="36" fillId="2" borderId="27" xfId="12" applyNumberFormat="1" applyFont="1" applyFill="1" applyBorder="1" applyAlignment="1" applyProtection="1">
      <alignment horizontal="center"/>
      <protection locked="0"/>
    </xf>
    <xf numFmtId="38" fontId="36" fillId="2" borderId="0" xfId="3" applyNumberFormat="1" applyFont="1" applyFill="1" applyAlignment="1" applyProtection="1">
      <alignment horizontal="center"/>
      <protection locked="0"/>
    </xf>
    <xf numFmtId="183" fontId="36" fillId="2" borderId="0" xfId="12" applyNumberFormat="1" applyFont="1" applyFill="1" applyAlignment="1" applyProtection="1">
      <alignment horizontal="center"/>
      <protection locked="0"/>
    </xf>
    <xf numFmtId="38" fontId="36" fillId="2" borderId="0" xfId="15" applyNumberFormat="1" applyFont="1" applyFill="1" applyBorder="1" applyAlignment="1" applyProtection="1">
      <alignment horizontal="center"/>
      <protection locked="0"/>
    </xf>
    <xf numFmtId="38" fontId="49" fillId="2" borderId="0" xfId="15" applyNumberFormat="1" applyFont="1" applyFill="1" applyBorder="1" applyAlignment="1" applyProtection="1">
      <alignment horizontal="center"/>
      <protection locked="0"/>
    </xf>
    <xf numFmtId="38" fontId="40" fillId="2" borderId="0" xfId="15" applyNumberFormat="1" applyFont="1" applyFill="1" applyBorder="1" applyAlignment="1" applyProtection="1">
      <alignment horizontal="center"/>
      <protection locked="0"/>
    </xf>
    <xf numFmtId="38" fontId="42" fillId="2" borderId="0" xfId="15" applyNumberFormat="1" applyFont="1" applyFill="1" applyBorder="1" applyAlignment="1" applyProtection="1">
      <alignment horizontal="center"/>
      <protection locked="0"/>
    </xf>
    <xf numFmtId="38" fontId="42" fillId="2" borderId="0" xfId="12" applyNumberFormat="1" applyFont="1" applyFill="1" applyAlignment="1" applyProtection="1">
      <alignment horizontal="center"/>
      <protection locked="0"/>
    </xf>
    <xf numFmtId="0" fontId="36" fillId="2" borderId="0" xfId="14" applyFont="1" applyFill="1" applyBorder="1" applyAlignment="1" applyProtection="1">
      <alignment horizontal="center"/>
      <protection locked="0"/>
    </xf>
    <xf numFmtId="0" fontId="36" fillId="2" borderId="0" xfId="13" applyFont="1" applyFill="1" applyAlignment="1" applyProtection="1">
      <alignment horizontal="center"/>
      <protection locked="0"/>
    </xf>
    <xf numFmtId="167" fontId="9" fillId="2" borderId="0" xfId="3" applyNumberFormat="1" applyFont="1" applyFill="1" applyBorder="1" applyAlignment="1" applyProtection="1">
      <alignment horizontal="center"/>
      <protection locked="0"/>
    </xf>
    <xf numFmtId="10" fontId="9" fillId="2" borderId="0" xfId="3" applyNumberFormat="1" applyFont="1" applyFill="1" applyBorder="1" applyAlignment="1" applyProtection="1">
      <alignment horizontal="center"/>
      <protection locked="0"/>
    </xf>
    <xf numFmtId="10" fontId="36" fillId="2" borderId="0" xfId="3" applyNumberFormat="1" applyFont="1" applyFill="1" applyBorder="1" applyAlignment="1" applyProtection="1">
      <alignment horizontal="center"/>
      <protection locked="0"/>
    </xf>
    <xf numFmtId="10" fontId="36" fillId="2" borderId="0" xfId="3" applyNumberFormat="1" applyFont="1" applyFill="1" applyAlignment="1" applyProtection="1">
      <alignment horizontal="center"/>
      <protection locked="0"/>
    </xf>
    <xf numFmtId="0" fontId="36" fillId="2" borderId="27" xfId="12" applyFont="1" applyFill="1" applyBorder="1" applyAlignment="1" applyProtection="1">
      <alignment horizontal="center"/>
      <protection locked="0"/>
    </xf>
    <xf numFmtId="0" fontId="46" fillId="2" borderId="1" xfId="12" applyFont="1" applyFill="1" applyBorder="1" applyAlignment="1" applyProtection="1">
      <alignment horizontal="center" vertical="center" wrapText="1"/>
      <protection locked="0"/>
    </xf>
    <xf numFmtId="167" fontId="44" fillId="2" borderId="0" xfId="2" applyNumberFormat="1" applyFont="1" applyFill="1" applyAlignment="1" applyProtection="1">
      <alignment horizontal="center"/>
      <protection locked="0"/>
    </xf>
    <xf numFmtId="183" fontId="36" fillId="2" borderId="27" xfId="12" applyNumberFormat="1" applyFont="1" applyFill="1" applyBorder="1" applyAlignment="1" applyProtection="1">
      <alignment horizontal="center"/>
      <protection locked="0"/>
    </xf>
    <xf numFmtId="167" fontId="44" fillId="2" borderId="27" xfId="2" applyNumberFormat="1" applyFont="1" applyFill="1" applyBorder="1" applyAlignment="1" applyProtection="1">
      <alignment horizontal="center"/>
      <protection locked="0"/>
    </xf>
    <xf numFmtId="0" fontId="44" fillId="2" borderId="0" xfId="12" applyFont="1" applyFill="1" applyAlignment="1" applyProtection="1">
      <alignment horizontal="center"/>
      <protection locked="0"/>
    </xf>
    <xf numFmtId="0" fontId="49" fillId="2" borderId="0" xfId="12" applyFont="1" applyFill="1" applyProtection="1">
      <protection locked="0"/>
    </xf>
    <xf numFmtId="0" fontId="49" fillId="2" borderId="0" xfId="12" applyFont="1" applyFill="1" applyAlignment="1" applyProtection="1">
      <alignment horizontal="center" vertical="center"/>
      <protection locked="0"/>
    </xf>
    <xf numFmtId="167" fontId="49" fillId="2" borderId="0" xfId="2" applyNumberFormat="1" applyFont="1" applyFill="1" applyAlignment="1" applyProtection="1">
      <alignment horizontal="center"/>
      <protection locked="0"/>
    </xf>
    <xf numFmtId="183" fontId="49" fillId="2" borderId="0" xfId="12" applyNumberFormat="1" applyFont="1" applyFill="1" applyAlignment="1" applyProtection="1">
      <alignment horizontal="center"/>
      <protection locked="0"/>
    </xf>
    <xf numFmtId="0" fontId="49" fillId="2" borderId="0" xfId="12" applyFont="1" applyFill="1" applyAlignment="1" applyProtection="1">
      <alignment horizontal="center"/>
      <protection locked="0"/>
    </xf>
    <xf numFmtId="9" fontId="36" fillId="2" borderId="0" xfId="2" applyFont="1" applyFill="1" applyAlignment="1" applyProtection="1">
      <alignment horizontal="center"/>
      <protection locked="0"/>
    </xf>
    <xf numFmtId="0" fontId="0" fillId="2" borderId="27" xfId="0" applyFont="1" applyFill="1" applyBorder="1" applyProtection="1">
      <protection locked="0"/>
    </xf>
    <xf numFmtId="167" fontId="0" fillId="2" borderId="27" xfId="2" applyNumberFormat="1" applyFont="1" applyFill="1" applyBorder="1" applyProtection="1">
      <protection locked="0"/>
    </xf>
    <xf numFmtId="167" fontId="14" fillId="2" borderId="27" xfId="2" applyNumberFormat="1" applyFont="1" applyFill="1" applyBorder="1" applyProtection="1">
      <protection locked="0"/>
    </xf>
    <xf numFmtId="10" fontId="17" fillId="2" borderId="0" xfId="2" applyNumberFormat="1" applyFont="1" applyFill="1" applyProtection="1">
      <protection locked="0"/>
    </xf>
    <xf numFmtId="167" fontId="50" fillId="2" borderId="0" xfId="0" applyNumberFormat="1" applyFont="1" applyFill="1" applyProtection="1">
      <protection locked="0"/>
    </xf>
    <xf numFmtId="171" fontId="9" fillId="2" borderId="0" xfId="1" applyNumberFormat="1" applyFont="1" applyFill="1" applyProtection="1">
      <protection locked="0"/>
    </xf>
    <xf numFmtId="43" fontId="0" fillId="2" borderId="27" xfId="1" applyFont="1" applyFill="1" applyBorder="1" applyProtection="1">
      <protection locked="0"/>
    </xf>
    <xf numFmtId="0" fontId="17" fillId="2" borderId="27" xfId="0" applyFont="1" applyFill="1" applyBorder="1" applyProtection="1">
      <protection locked="0"/>
    </xf>
    <xf numFmtId="0" fontId="42" fillId="2" borderId="0" xfId="0" applyFont="1" applyFill="1" applyAlignment="1" applyProtection="1">
      <alignment horizontal="center"/>
      <protection locked="0"/>
    </xf>
    <xf numFmtId="0" fontId="43" fillId="2" borderId="19" xfId="0" applyFont="1" applyFill="1" applyBorder="1" applyAlignment="1" applyProtection="1">
      <alignment horizontal="center"/>
      <protection locked="0"/>
    </xf>
    <xf numFmtId="0" fontId="42" fillId="2" borderId="19" xfId="0" applyFont="1" applyFill="1" applyBorder="1" applyAlignment="1" applyProtection="1">
      <alignment horizontal="center"/>
      <protection locked="0"/>
    </xf>
    <xf numFmtId="0" fontId="42" fillId="2" borderId="0" xfId="0" applyFont="1" applyFill="1" applyAlignment="1" applyProtection="1">
      <alignment horizontal="right"/>
      <protection locked="0"/>
    </xf>
    <xf numFmtId="37" fontId="9" fillId="2" borderId="0" xfId="0" applyNumberFormat="1" applyFont="1" applyFill="1" applyProtection="1">
      <protection locked="0"/>
    </xf>
    <xf numFmtId="3" fontId="36" fillId="2" borderId="0" xfId="0" applyNumberFormat="1" applyFont="1" applyFill="1" applyProtection="1">
      <protection locked="0"/>
    </xf>
    <xf numFmtId="192" fontId="0" fillId="2" borderId="0" xfId="0" applyNumberFormat="1" applyFont="1" applyFill="1" applyAlignment="1" applyProtection="1">
      <alignment horizontal="center"/>
      <protection locked="0"/>
    </xf>
    <xf numFmtId="37" fontId="0" fillId="2" borderId="0" xfId="0" applyNumberFormat="1" applyFont="1" applyFill="1" applyProtection="1">
      <protection locked="0"/>
    </xf>
    <xf numFmtId="3" fontId="36" fillId="2" borderId="0" xfId="0" quotePrefix="1" applyNumberFormat="1" applyFont="1" applyFill="1" applyProtection="1">
      <protection locked="0"/>
    </xf>
    <xf numFmtId="3" fontId="9" fillId="2" borderId="0" xfId="0" quotePrefix="1" applyNumberFormat="1" applyFont="1" applyFill="1" applyProtection="1">
      <protection locked="0"/>
    </xf>
    <xf numFmtId="37" fontId="0" fillId="2" borderId="27" xfId="0" applyNumberFormat="1" applyFont="1" applyFill="1" applyBorder="1" applyProtection="1">
      <protection locked="0"/>
    </xf>
    <xf numFmtId="0" fontId="36" fillId="2" borderId="0" xfId="0" applyFont="1" applyFill="1" applyAlignment="1" applyProtection="1">
      <alignment horizontal="center"/>
      <protection locked="0"/>
    </xf>
    <xf numFmtId="184" fontId="0" fillId="2" borderId="0" xfId="1" applyNumberFormat="1" applyFont="1" applyFill="1" applyProtection="1">
      <protection locked="0"/>
    </xf>
    <xf numFmtId="184" fontId="10" fillId="2" borderId="0" xfId="1" applyNumberFormat="1" applyFont="1" applyFill="1" applyProtection="1">
      <protection locked="0"/>
    </xf>
    <xf numFmtId="184" fontId="42" fillId="2" borderId="0" xfId="1" applyNumberFormat="1" applyFont="1" applyFill="1" applyProtection="1">
      <protection locked="0"/>
    </xf>
    <xf numFmtId="194" fontId="9" fillId="2" borderId="0" xfId="1" applyNumberFormat="1" applyFont="1" applyFill="1" applyProtection="1">
      <protection locked="0"/>
    </xf>
    <xf numFmtId="187" fontId="36" fillId="2" borderId="0" xfId="0" applyNumberFormat="1" applyFont="1" applyFill="1" applyProtection="1">
      <protection locked="0"/>
    </xf>
    <xf numFmtId="202" fontId="0" fillId="0" borderId="0" xfId="0" applyNumberFormat="1" applyFont="1" applyFill="1" applyProtection="1">
      <protection locked="0"/>
    </xf>
    <xf numFmtId="37" fontId="0" fillId="2" borderId="2" xfId="0" applyNumberFormat="1" applyFont="1" applyFill="1" applyBorder="1" applyProtection="1">
      <protection locked="0"/>
    </xf>
    <xf numFmtId="182" fontId="0" fillId="0" borderId="0" xfId="0" applyNumberFormat="1" applyFont="1" applyFill="1" applyProtection="1">
      <protection locked="0"/>
    </xf>
    <xf numFmtId="0" fontId="36" fillId="0" borderId="0" xfId="0" applyFont="1" applyFill="1" applyProtection="1">
      <protection locked="0"/>
    </xf>
    <xf numFmtId="0" fontId="36" fillId="2" borderId="0" xfId="0" applyFont="1" applyFill="1" applyAlignment="1" applyProtection="1">
      <alignment vertical="center"/>
      <protection locked="0"/>
    </xf>
    <xf numFmtId="0" fontId="9" fillId="2" borderId="0" xfId="0" applyFont="1" applyFill="1" applyAlignment="1" applyProtection="1">
      <alignment vertical="center"/>
      <protection locked="0"/>
    </xf>
    <xf numFmtId="168" fontId="9" fillId="2" borderId="0" xfId="0" applyNumberFormat="1" applyFont="1" applyFill="1" applyAlignment="1" applyProtection="1">
      <alignment vertical="center"/>
      <protection locked="0"/>
    </xf>
    <xf numFmtId="2" fontId="9" fillId="2" borderId="0" xfId="0" applyNumberFormat="1" applyFont="1" applyFill="1" applyAlignment="1" applyProtection="1">
      <alignment vertical="center"/>
      <protection locked="0"/>
    </xf>
    <xf numFmtId="0" fontId="9" fillId="2" borderId="2" xfId="0" applyFont="1" applyFill="1" applyBorder="1" applyAlignment="1" applyProtection="1">
      <alignment vertical="center"/>
      <protection locked="0"/>
    </xf>
    <xf numFmtId="10" fontId="36" fillId="0" borderId="0" xfId="2" applyNumberFormat="1" applyFont="1" applyFill="1" applyProtection="1">
      <protection locked="0"/>
    </xf>
    <xf numFmtId="10" fontId="36" fillId="0" borderId="0" xfId="0" applyNumberFormat="1" applyFont="1" applyFill="1" applyProtection="1">
      <protection locked="0"/>
    </xf>
    <xf numFmtId="0" fontId="36" fillId="2" borderId="2" xfId="0" applyFont="1" applyFill="1" applyBorder="1" applyAlignment="1" applyProtection="1">
      <alignment vertical="center"/>
      <protection locked="0"/>
    </xf>
    <xf numFmtId="0" fontId="44" fillId="2" borderId="2" xfId="0" applyFont="1" applyFill="1" applyBorder="1" applyAlignment="1" applyProtection="1">
      <alignment vertical="center"/>
      <protection locked="0"/>
    </xf>
    <xf numFmtId="0" fontId="44" fillId="2" borderId="2" xfId="0" applyFont="1" applyFill="1" applyBorder="1" applyAlignment="1" applyProtection="1">
      <alignment horizontal="left" vertical="center"/>
      <protection locked="0"/>
    </xf>
    <xf numFmtId="0" fontId="36" fillId="0" borderId="0" xfId="0" applyFont="1" applyFill="1" applyAlignment="1" applyProtection="1">
      <alignment vertical="center"/>
      <protection locked="0"/>
    </xf>
    <xf numFmtId="0" fontId="43" fillId="2" borderId="2" xfId="0" applyFont="1" applyFill="1" applyBorder="1" applyAlignment="1" applyProtection="1">
      <alignment vertical="center"/>
      <protection locked="0"/>
    </xf>
    <xf numFmtId="1" fontId="43" fillId="2" borderId="19" xfId="0" applyNumberFormat="1" applyFont="1" applyFill="1" applyBorder="1" applyAlignment="1" applyProtection="1">
      <alignment horizontal="center" vertical="center"/>
      <protection locked="0"/>
    </xf>
    <xf numFmtId="0" fontId="46" fillId="2" borderId="19" xfId="0" applyFont="1" applyFill="1" applyBorder="1" applyAlignment="1" applyProtection="1">
      <alignment horizontal="center" vertical="center"/>
      <protection locked="0"/>
    </xf>
    <xf numFmtId="0" fontId="46" fillId="2" borderId="19" xfId="0" applyFont="1" applyFill="1" applyBorder="1" applyAlignment="1" applyProtection="1">
      <alignment horizontal="left" vertical="center"/>
      <protection locked="0"/>
    </xf>
    <xf numFmtId="0" fontId="9" fillId="2" borderId="19" xfId="0" applyFont="1" applyFill="1" applyBorder="1" applyAlignment="1" applyProtection="1">
      <alignment vertical="center"/>
      <protection locked="0"/>
    </xf>
    <xf numFmtId="0" fontId="43" fillId="2" borderId="0" xfId="0" applyFont="1" applyFill="1" applyAlignment="1" applyProtection="1">
      <alignment vertical="center"/>
      <protection locked="0"/>
    </xf>
    <xf numFmtId="1" fontId="43" fillId="2" borderId="0" xfId="0" applyNumberFormat="1" applyFont="1" applyFill="1" applyAlignment="1" applyProtection="1">
      <alignment horizontal="center" vertical="center"/>
      <protection locked="0"/>
    </xf>
    <xf numFmtId="0" fontId="46" fillId="2" borderId="0" xfId="0" applyFont="1" applyFill="1" applyAlignment="1" applyProtection="1">
      <alignment horizontal="center" vertical="center"/>
      <protection locked="0"/>
    </xf>
    <xf numFmtId="0" fontId="46" fillId="2" borderId="0" xfId="0" applyFont="1" applyFill="1" applyAlignment="1" applyProtection="1">
      <alignment horizontal="left" vertical="center"/>
      <protection locked="0"/>
    </xf>
    <xf numFmtId="1" fontId="43" fillId="2" borderId="0" xfId="0" applyNumberFormat="1" applyFont="1" applyFill="1" applyAlignment="1" applyProtection="1">
      <alignment horizontal="right" vertical="center"/>
      <protection locked="0"/>
    </xf>
    <xf numFmtId="0" fontId="36" fillId="2" borderId="0" xfId="0" applyFont="1" applyFill="1" applyAlignment="1" applyProtection="1">
      <alignment horizontal="right" vertical="center"/>
      <protection locked="0"/>
    </xf>
    <xf numFmtId="3" fontId="43" fillId="2" borderId="0" xfId="0" applyNumberFormat="1" applyFont="1" applyFill="1" applyAlignment="1" applyProtection="1">
      <alignment horizontal="right" vertical="center"/>
      <protection locked="0"/>
    </xf>
    <xf numFmtId="3" fontId="46" fillId="2" borderId="0" xfId="0" applyNumberFormat="1" applyFont="1" applyFill="1" applyAlignment="1" applyProtection="1">
      <alignment horizontal="center" vertical="center"/>
      <protection locked="0"/>
    </xf>
    <xf numFmtId="3" fontId="46" fillId="2" borderId="0" xfId="0" applyNumberFormat="1" applyFont="1" applyFill="1" applyAlignment="1" applyProtection="1">
      <alignment horizontal="left" vertical="center"/>
      <protection locked="0"/>
    </xf>
    <xf numFmtId="3" fontId="9" fillId="2" borderId="0" xfId="0" applyNumberFormat="1" applyFont="1" applyFill="1" applyAlignment="1" applyProtection="1">
      <alignment vertical="center"/>
      <protection locked="0"/>
    </xf>
    <xf numFmtId="3" fontId="36" fillId="2" borderId="0" xfId="0" applyNumberFormat="1" applyFont="1" applyFill="1" applyAlignment="1" applyProtection="1">
      <alignment horizontal="right" vertical="center"/>
      <protection locked="0"/>
    </xf>
    <xf numFmtId="3" fontId="36" fillId="2" borderId="0" xfId="0" applyNumberFormat="1" applyFont="1" applyFill="1" applyAlignment="1" applyProtection="1">
      <alignment vertical="center"/>
      <protection locked="0"/>
    </xf>
    <xf numFmtId="3" fontId="36" fillId="0" borderId="0" xfId="0" applyNumberFormat="1" applyFont="1" applyFill="1" applyAlignment="1" applyProtection="1">
      <alignment vertical="center"/>
      <protection locked="0"/>
    </xf>
    <xf numFmtId="9" fontId="10" fillId="2" borderId="0" xfId="0" applyNumberFormat="1" applyFont="1" applyFill="1" applyAlignment="1" applyProtection="1">
      <alignment vertical="center"/>
      <protection locked="0"/>
    </xf>
    <xf numFmtId="185" fontId="46" fillId="2" borderId="0" xfId="0" applyNumberFormat="1" applyFont="1" applyFill="1" applyAlignment="1" applyProtection="1">
      <alignment horizontal="center" vertical="center"/>
      <protection locked="0"/>
    </xf>
    <xf numFmtId="185" fontId="46" fillId="2" borderId="0" xfId="0" applyNumberFormat="1" applyFont="1" applyFill="1" applyAlignment="1" applyProtection="1">
      <alignment horizontal="left" vertical="center"/>
      <protection locked="0"/>
    </xf>
    <xf numFmtId="4" fontId="43" fillId="2" borderId="0" xfId="8" applyNumberFormat="1" applyFont="1" applyFill="1" applyBorder="1" applyAlignment="1" applyProtection="1">
      <alignment vertical="center"/>
      <protection locked="0"/>
    </xf>
    <xf numFmtId="0" fontId="46" fillId="2" borderId="0" xfId="0" applyFont="1" applyFill="1" applyAlignment="1" applyProtection="1">
      <alignment horizontal="left" vertical="center" wrapText="1"/>
      <protection locked="0"/>
    </xf>
    <xf numFmtId="0" fontId="46" fillId="2" borderId="0" xfId="0" applyFont="1" applyFill="1" applyAlignment="1" applyProtection="1">
      <alignment horizontal="center" vertical="center" wrapText="1"/>
      <protection locked="0"/>
    </xf>
    <xf numFmtId="4" fontId="10" fillId="2" borderId="19" xfId="8" applyNumberFormat="1" applyFont="1" applyFill="1" applyBorder="1" applyAlignment="1" applyProtection="1">
      <alignment vertical="center"/>
      <protection locked="0"/>
    </xf>
    <xf numFmtId="0" fontId="46" fillId="2" borderId="19" xfId="0" applyFont="1" applyFill="1" applyBorder="1" applyAlignment="1" applyProtection="1">
      <alignment horizontal="center" vertical="center" wrapText="1"/>
      <protection locked="0"/>
    </xf>
    <xf numFmtId="0" fontId="40" fillId="2" borderId="0" xfId="0" applyFont="1" applyFill="1" applyAlignment="1" applyProtection="1">
      <alignment vertical="center"/>
      <protection locked="0"/>
    </xf>
    <xf numFmtId="0" fontId="40" fillId="2" borderId="0" xfId="0" applyFont="1" applyFill="1" applyAlignment="1" applyProtection="1">
      <alignment horizontal="left" vertical="center"/>
      <protection locked="0"/>
    </xf>
    <xf numFmtId="37" fontId="9" fillId="2" borderId="0" xfId="0" applyNumberFormat="1" applyFont="1" applyFill="1" applyAlignment="1" applyProtection="1">
      <alignment vertical="center"/>
      <protection locked="0"/>
    </xf>
    <xf numFmtId="37" fontId="9" fillId="2" borderId="0" xfId="8" applyNumberFormat="1" applyFont="1" applyFill="1" applyBorder="1" applyAlignment="1" applyProtection="1">
      <alignment vertical="center"/>
      <protection locked="0"/>
    </xf>
    <xf numFmtId="189" fontId="14" fillId="2" borderId="0" xfId="0" applyNumberFormat="1" applyFont="1" applyFill="1" applyAlignment="1" applyProtection="1">
      <alignment vertical="center"/>
      <protection locked="0"/>
    </xf>
    <xf numFmtId="191" fontId="40" fillId="2" borderId="0" xfId="0" applyNumberFormat="1" applyFont="1" applyFill="1" applyAlignment="1" applyProtection="1">
      <alignment horizontal="left" vertical="center"/>
      <protection locked="0"/>
    </xf>
    <xf numFmtId="189" fontId="40" fillId="2" borderId="0" xfId="0" applyNumberFormat="1" applyFont="1" applyFill="1" applyAlignment="1" applyProtection="1">
      <alignment vertical="center"/>
      <protection locked="0"/>
    </xf>
    <xf numFmtId="37" fontId="0" fillId="2" borderId="2" xfId="8" applyNumberFormat="1" applyFont="1" applyFill="1" applyBorder="1" applyAlignment="1" applyProtection="1">
      <alignment vertical="center"/>
      <protection locked="0"/>
    </xf>
    <xf numFmtId="189" fontId="14" fillId="2" borderId="2" xfId="0" applyNumberFormat="1" applyFont="1" applyFill="1" applyBorder="1" applyAlignment="1" applyProtection="1">
      <alignment vertical="center"/>
      <protection locked="0"/>
    </xf>
    <xf numFmtId="191" fontId="40" fillId="2" borderId="2" xfId="0" applyNumberFormat="1" applyFont="1" applyFill="1" applyBorder="1" applyAlignment="1" applyProtection="1">
      <alignment horizontal="left" vertical="center"/>
      <protection locked="0"/>
    </xf>
    <xf numFmtId="189" fontId="14" fillId="2" borderId="0" xfId="0" applyNumberFormat="1" applyFont="1" applyFill="1" applyAlignment="1" applyProtection="1">
      <alignment horizontal="right" vertical="center"/>
      <protection locked="0"/>
    </xf>
    <xf numFmtId="37" fontId="9" fillId="2" borderId="19" xfId="0" applyNumberFormat="1" applyFont="1" applyFill="1" applyBorder="1" applyAlignment="1" applyProtection="1">
      <alignment vertical="center"/>
      <protection locked="0"/>
    </xf>
    <xf numFmtId="37" fontId="0" fillId="2" borderId="0" xfId="8" applyNumberFormat="1" applyFont="1" applyFill="1" applyBorder="1" applyAlignment="1" applyProtection="1">
      <alignment vertical="center"/>
      <protection locked="0"/>
    </xf>
    <xf numFmtId="37" fontId="43" fillId="2" borderId="19" xfId="0" applyNumberFormat="1" applyFont="1" applyFill="1" applyBorder="1" applyAlignment="1" applyProtection="1">
      <alignment vertical="center"/>
      <protection locked="0"/>
    </xf>
    <xf numFmtId="0" fontId="9" fillId="2" borderId="20" xfId="0" applyFont="1" applyFill="1" applyBorder="1" applyAlignment="1" applyProtection="1">
      <alignment vertical="center"/>
      <protection locked="0"/>
    </xf>
    <xf numFmtId="37" fontId="0" fillId="2" borderId="1" xfId="8" applyNumberFormat="1" applyFont="1" applyFill="1" applyBorder="1" applyAlignment="1" applyProtection="1">
      <alignment vertical="center"/>
      <protection locked="0"/>
    </xf>
    <xf numFmtId="189" fontId="14" fillId="2" borderId="20" xfId="0" applyNumberFormat="1" applyFont="1" applyFill="1" applyBorder="1" applyAlignment="1" applyProtection="1">
      <alignment vertical="center"/>
      <protection locked="0"/>
    </xf>
    <xf numFmtId="191" fontId="40" fillId="2" borderId="20" xfId="0" applyNumberFormat="1" applyFont="1" applyFill="1" applyBorder="1" applyAlignment="1" applyProtection="1">
      <alignment horizontal="left" vertical="center"/>
      <protection locked="0"/>
    </xf>
    <xf numFmtId="37" fontId="43" fillId="2" borderId="0" xfId="0" applyNumberFormat="1" applyFont="1" applyFill="1" applyAlignment="1" applyProtection="1">
      <alignment vertical="center"/>
      <protection locked="0"/>
    </xf>
    <xf numFmtId="37" fontId="9" fillId="2" borderId="20" xfId="0" applyNumberFormat="1" applyFont="1" applyFill="1" applyBorder="1" applyAlignment="1" applyProtection="1">
      <alignment vertical="center"/>
      <protection locked="0"/>
    </xf>
    <xf numFmtId="37" fontId="9" fillId="2" borderId="1" xfId="8" applyNumberFormat="1" applyFont="1" applyFill="1" applyBorder="1" applyAlignment="1" applyProtection="1">
      <alignment vertical="center"/>
      <protection locked="0"/>
    </xf>
    <xf numFmtId="37" fontId="43" fillId="2" borderId="20" xfId="0" applyNumberFormat="1" applyFont="1" applyFill="1" applyBorder="1" applyAlignment="1" applyProtection="1">
      <alignment vertical="center"/>
      <protection locked="0"/>
    </xf>
    <xf numFmtId="37" fontId="9" fillId="2" borderId="0" xfId="0" applyNumberFormat="1" applyFont="1" applyFill="1" applyAlignment="1" applyProtection="1">
      <alignment horizontal="left" vertical="center"/>
      <protection locked="0"/>
    </xf>
    <xf numFmtId="37" fontId="43" fillId="2" borderId="21" xfId="0" applyNumberFormat="1" applyFont="1" applyFill="1" applyBorder="1" applyAlignment="1" applyProtection="1">
      <alignment vertical="center"/>
      <protection locked="0"/>
    </xf>
    <xf numFmtId="0" fontId="9" fillId="2" borderId="22" xfId="0" applyFont="1" applyFill="1" applyBorder="1" applyAlignment="1" applyProtection="1">
      <alignment vertical="center"/>
      <protection locked="0"/>
    </xf>
    <xf numFmtId="37" fontId="0" fillId="2" borderId="5" xfId="9" applyNumberFormat="1" applyFont="1" applyFill="1" applyBorder="1" applyAlignment="1" applyProtection="1">
      <alignment vertical="center"/>
      <protection locked="0"/>
    </xf>
    <xf numFmtId="189" fontId="14" fillId="2" borderId="5" xfId="0" applyNumberFormat="1" applyFont="1" applyFill="1" applyBorder="1" applyAlignment="1" applyProtection="1">
      <alignment vertical="center"/>
      <protection locked="0"/>
    </xf>
    <xf numFmtId="191" fontId="40" fillId="2" borderId="5" xfId="0" applyNumberFormat="1" applyFont="1" applyFill="1" applyBorder="1" applyAlignment="1" applyProtection="1">
      <alignment horizontal="left" vertical="center"/>
      <protection locked="0"/>
    </xf>
    <xf numFmtId="0" fontId="9" fillId="2" borderId="5" xfId="0" applyFont="1" applyFill="1" applyBorder="1" applyAlignment="1" applyProtection="1">
      <alignment vertical="center"/>
      <protection locked="0"/>
    </xf>
    <xf numFmtId="0" fontId="51" fillId="2" borderId="0" xfId="0" applyFont="1" applyFill="1" applyAlignment="1" applyProtection="1">
      <alignment horizontal="center" vertical="center"/>
      <protection locked="0"/>
    </xf>
    <xf numFmtId="0" fontId="52" fillId="2" borderId="0" xfId="0" applyFont="1" applyFill="1" applyAlignment="1" applyProtection="1">
      <alignment vertical="center"/>
      <protection locked="0"/>
    </xf>
    <xf numFmtId="0" fontId="52" fillId="2" borderId="0" xfId="0" applyFont="1" applyFill="1" applyAlignment="1" applyProtection="1">
      <alignment horizontal="left" vertical="center"/>
      <protection locked="0"/>
    </xf>
    <xf numFmtId="0" fontId="51" fillId="2" borderId="0" xfId="0" applyFont="1" applyFill="1" applyAlignment="1" applyProtection="1">
      <alignment vertical="center"/>
      <protection locked="0"/>
    </xf>
    <xf numFmtId="0" fontId="44" fillId="2" borderId="0" xfId="0" applyFont="1" applyFill="1" applyAlignment="1" applyProtection="1">
      <alignment vertical="center"/>
      <protection locked="0"/>
    </xf>
    <xf numFmtId="0" fontId="44" fillId="2" borderId="0" xfId="0" applyFont="1" applyFill="1" applyAlignment="1" applyProtection="1">
      <alignment horizontal="left" vertical="center"/>
      <protection locked="0"/>
    </xf>
    <xf numFmtId="0" fontId="44" fillId="0" borderId="0" xfId="0" applyFont="1" applyFill="1" applyAlignment="1" applyProtection="1">
      <alignment vertical="center"/>
      <protection locked="0"/>
    </xf>
    <xf numFmtId="0" fontId="44" fillId="0" borderId="0" xfId="0" applyFont="1" applyFill="1" applyAlignment="1" applyProtection="1">
      <alignment horizontal="left" vertical="center"/>
      <protection locked="0"/>
    </xf>
    <xf numFmtId="0" fontId="42" fillId="0" borderId="0" xfId="0" applyFont="1" applyFill="1" applyAlignment="1" applyProtection="1">
      <alignment horizontal="center" vertical="center" wrapText="1"/>
      <protection locked="0"/>
    </xf>
    <xf numFmtId="0" fontId="42" fillId="0" borderId="0" xfId="0" applyFont="1" applyFill="1" applyAlignment="1" applyProtection="1">
      <alignment horizontal="center" vertical="center"/>
      <protection locked="0"/>
    </xf>
    <xf numFmtId="0" fontId="42" fillId="0" borderId="23" xfId="0" applyFont="1" applyFill="1" applyBorder="1" applyAlignment="1" applyProtection="1">
      <alignment horizontal="center" vertical="center"/>
      <protection locked="0"/>
    </xf>
    <xf numFmtId="0" fontId="42" fillId="0" borderId="23" xfId="0" applyFont="1" applyFill="1" applyBorder="1" applyAlignment="1" applyProtection="1">
      <alignment horizontal="center" vertical="center" wrapText="1"/>
      <protection locked="0"/>
    </xf>
    <xf numFmtId="37" fontId="36" fillId="0" borderId="0" xfId="0" applyNumberFormat="1" applyFont="1" applyFill="1" applyAlignment="1" applyProtection="1">
      <alignment vertical="center"/>
      <protection locked="0"/>
    </xf>
    <xf numFmtId="191" fontId="36" fillId="0" borderId="0" xfId="0" applyNumberFormat="1" applyFont="1" applyFill="1" applyAlignment="1" applyProtection="1">
      <alignment horizontal="right" vertical="center"/>
      <protection locked="0"/>
    </xf>
    <xf numFmtId="191" fontId="36" fillId="0" borderId="0" xfId="0" applyNumberFormat="1" applyFont="1" applyFill="1" applyAlignment="1" applyProtection="1">
      <alignment vertical="center"/>
      <protection locked="0"/>
    </xf>
    <xf numFmtId="0" fontId="36" fillId="0" borderId="0" xfId="0" applyFont="1" applyFill="1" applyAlignment="1" applyProtection="1">
      <alignment horizontal="justify" vertical="center" wrapText="1"/>
      <protection locked="0"/>
    </xf>
    <xf numFmtId="0" fontId="41" fillId="0" borderId="0" xfId="0" applyFont="1" applyFill="1" applyAlignment="1" applyProtection="1">
      <alignment horizontal="justify" vertical="center" wrapText="1"/>
      <protection locked="0"/>
    </xf>
    <xf numFmtId="0" fontId="53" fillId="0" borderId="0" xfId="0" applyFont="1" applyFill="1" applyAlignment="1" applyProtection="1">
      <alignment vertical="center"/>
      <protection locked="0"/>
    </xf>
    <xf numFmtId="49" fontId="42" fillId="0" borderId="0" xfId="0" applyNumberFormat="1" applyFont="1" applyFill="1" applyAlignment="1" applyProtection="1">
      <alignment vertical="center"/>
      <protection locked="0"/>
    </xf>
    <xf numFmtId="1" fontId="42" fillId="0" borderId="0" xfId="0" applyNumberFormat="1" applyFont="1" applyFill="1" applyAlignment="1" applyProtection="1">
      <alignment horizontal="right" vertical="center"/>
      <protection locked="0"/>
    </xf>
    <xf numFmtId="3" fontId="42" fillId="0" borderId="0" xfId="0" applyNumberFormat="1" applyFont="1" applyFill="1" applyAlignment="1" applyProtection="1">
      <alignment horizontal="right" vertical="center"/>
      <protection locked="0"/>
    </xf>
    <xf numFmtId="167" fontId="42" fillId="0" borderId="0" xfId="0" applyNumberFormat="1" applyFont="1" applyFill="1" applyAlignment="1" applyProtection="1">
      <alignment horizontal="right" vertical="center"/>
      <protection locked="0"/>
    </xf>
    <xf numFmtId="49" fontId="42" fillId="0" borderId="2" xfId="0" applyNumberFormat="1" applyFont="1" applyFill="1" applyBorder="1" applyAlignment="1" applyProtection="1">
      <alignment vertical="center"/>
      <protection locked="0"/>
    </xf>
    <xf numFmtId="4" fontId="42" fillId="0" borderId="2" xfId="8" applyNumberFormat="1" applyFont="1" applyFill="1" applyBorder="1" applyAlignment="1" applyProtection="1">
      <alignment horizontal="right" vertical="center"/>
      <protection locked="0"/>
    </xf>
    <xf numFmtId="0" fontId="42" fillId="0" borderId="2" xfId="0" applyFont="1" applyFill="1" applyBorder="1" applyAlignment="1" applyProtection="1">
      <alignment horizontal="center" vertical="center" wrapText="1"/>
      <protection locked="0"/>
    </xf>
    <xf numFmtId="0" fontId="54" fillId="0" borderId="0" xfId="0" applyFont="1" applyFill="1" applyAlignment="1" applyProtection="1">
      <alignment horizontal="center" vertical="center" wrapText="1"/>
      <protection locked="0"/>
    </xf>
    <xf numFmtId="0" fontId="42" fillId="0" borderId="0" xfId="0" applyFont="1" applyFill="1" applyAlignment="1" applyProtection="1">
      <alignment vertical="center"/>
      <protection locked="0"/>
    </xf>
    <xf numFmtId="3" fontId="36" fillId="0" borderId="0" xfId="8" applyNumberFormat="1" applyFont="1" applyFill="1" applyBorder="1" applyAlignment="1" applyProtection="1">
      <alignment vertical="center"/>
      <protection locked="0"/>
    </xf>
    <xf numFmtId="196" fontId="36" fillId="0" borderId="0" xfId="0" applyNumberFormat="1" applyFont="1" applyFill="1" applyAlignment="1" applyProtection="1">
      <alignment vertical="center"/>
      <protection locked="0"/>
    </xf>
    <xf numFmtId="167" fontId="36" fillId="0" borderId="0" xfId="0" applyNumberFormat="1" applyFont="1" applyFill="1" applyAlignment="1" applyProtection="1">
      <alignment vertical="center"/>
      <protection locked="0"/>
    </xf>
    <xf numFmtId="0" fontId="56" fillId="0" borderId="0" xfId="0" applyFont="1" applyFill="1" applyAlignment="1" applyProtection="1">
      <alignment vertical="center"/>
      <protection locked="0"/>
    </xf>
    <xf numFmtId="185" fontId="36" fillId="0" borderId="19" xfId="0" applyNumberFormat="1" applyFont="1" applyFill="1" applyBorder="1" applyAlignment="1" applyProtection="1">
      <alignment vertical="center"/>
      <protection locked="0"/>
    </xf>
    <xf numFmtId="3" fontId="36" fillId="0" borderId="2" xfId="8" applyNumberFormat="1" applyFont="1" applyFill="1" applyBorder="1" applyAlignment="1" applyProtection="1">
      <alignment vertical="center"/>
      <protection locked="0"/>
    </xf>
    <xf numFmtId="196" fontId="36" fillId="0" borderId="19" xfId="9" applyNumberFormat="1" applyFont="1" applyFill="1" applyBorder="1" applyAlignment="1" applyProtection="1">
      <alignment vertical="center"/>
      <protection locked="0"/>
    </xf>
    <xf numFmtId="167" fontId="36" fillId="0" borderId="19" xfId="0" applyNumberFormat="1" applyFont="1" applyFill="1" applyBorder="1" applyAlignment="1" applyProtection="1">
      <alignment vertical="center"/>
      <protection locked="0"/>
    </xf>
    <xf numFmtId="3" fontId="36" fillId="0" borderId="19" xfId="9" applyNumberFormat="1" applyFont="1" applyFill="1" applyBorder="1" applyAlignment="1" applyProtection="1">
      <alignment vertical="center"/>
      <protection locked="0"/>
    </xf>
    <xf numFmtId="37" fontId="36" fillId="0" borderId="19" xfId="0" applyNumberFormat="1" applyFont="1" applyFill="1" applyBorder="1" applyAlignment="1" applyProtection="1">
      <alignment vertical="center"/>
      <protection locked="0"/>
    </xf>
    <xf numFmtId="3" fontId="36" fillId="0" borderId="19" xfId="8" applyNumberFormat="1" applyFont="1" applyFill="1" applyBorder="1" applyAlignment="1" applyProtection="1">
      <alignment vertical="center"/>
      <protection locked="0"/>
    </xf>
    <xf numFmtId="0" fontId="36" fillId="0" borderId="19" xfId="0" applyFont="1" applyFill="1" applyBorder="1" applyAlignment="1" applyProtection="1">
      <alignment vertical="center"/>
      <protection locked="0"/>
    </xf>
    <xf numFmtId="185" fontId="36" fillId="0" borderId="0" xfId="0" applyNumberFormat="1" applyFont="1" applyFill="1" applyAlignment="1" applyProtection="1">
      <alignment vertical="center"/>
      <protection locked="0"/>
    </xf>
    <xf numFmtId="187" fontId="36" fillId="0" borderId="0" xfId="0" applyNumberFormat="1" applyFont="1" applyFill="1" applyAlignment="1" applyProtection="1">
      <alignment vertical="center"/>
      <protection locked="0"/>
    </xf>
    <xf numFmtId="0" fontId="57" fillId="0" borderId="0" xfId="0" applyFont="1" applyFill="1" applyAlignment="1" applyProtection="1">
      <alignment vertical="center"/>
      <protection locked="0"/>
    </xf>
    <xf numFmtId="10" fontId="36" fillId="0" borderId="0" xfId="0" applyNumberFormat="1" applyFont="1" applyFill="1" applyAlignment="1" applyProtection="1">
      <alignment vertical="center"/>
      <protection locked="0"/>
    </xf>
    <xf numFmtId="3" fontId="36" fillId="0" borderId="0" xfId="9" applyNumberFormat="1" applyFont="1" applyFill="1" applyBorder="1" applyAlignment="1" applyProtection="1">
      <alignment vertical="center"/>
      <protection locked="0"/>
    </xf>
    <xf numFmtId="196" fontId="36" fillId="0" borderId="19" xfId="0" applyNumberFormat="1" applyFont="1" applyFill="1" applyBorder="1" applyAlignment="1" applyProtection="1">
      <alignment vertical="center"/>
      <protection locked="0"/>
    </xf>
    <xf numFmtId="10" fontId="36" fillId="0" borderId="19" xfId="0" applyNumberFormat="1" applyFont="1" applyFill="1" applyBorder="1" applyAlignment="1" applyProtection="1">
      <alignment vertical="center"/>
      <protection locked="0"/>
    </xf>
    <xf numFmtId="0" fontId="42" fillId="0" borderId="21" xfId="0" applyFont="1" applyFill="1" applyBorder="1" applyAlignment="1" applyProtection="1">
      <alignment vertical="center"/>
      <protection locked="0"/>
    </xf>
    <xf numFmtId="196" fontId="42" fillId="0" borderId="21" xfId="0" applyNumberFormat="1" applyFont="1" applyFill="1" applyBorder="1" applyAlignment="1" applyProtection="1">
      <alignment vertical="center"/>
      <protection locked="0"/>
    </xf>
    <xf numFmtId="10" fontId="42" fillId="0" borderId="21" xfId="0" applyNumberFormat="1" applyFont="1" applyFill="1" applyBorder="1" applyAlignment="1" applyProtection="1">
      <alignment vertical="center"/>
      <protection locked="0"/>
    </xf>
    <xf numFmtId="3" fontId="42" fillId="0" borderId="21" xfId="9" applyNumberFormat="1" applyFont="1" applyFill="1" applyBorder="1" applyAlignment="1" applyProtection="1">
      <alignment vertical="center"/>
      <protection locked="0"/>
    </xf>
    <xf numFmtId="187" fontId="42" fillId="0" borderId="21" xfId="0" applyNumberFormat="1" applyFont="1" applyFill="1" applyBorder="1" applyAlignment="1" applyProtection="1">
      <alignment vertical="center"/>
      <protection locked="0"/>
    </xf>
    <xf numFmtId="3" fontId="42" fillId="0" borderId="21" xfId="8" applyNumberFormat="1" applyFont="1" applyFill="1" applyBorder="1" applyAlignment="1" applyProtection="1">
      <alignment vertical="center"/>
      <protection locked="0"/>
    </xf>
    <xf numFmtId="168" fontId="36" fillId="0" borderId="0" xfId="0" applyNumberFormat="1" applyFont="1" applyFill="1" applyAlignment="1" applyProtection="1">
      <alignment vertical="center"/>
      <protection locked="0"/>
    </xf>
    <xf numFmtId="0" fontId="36" fillId="0" borderId="0" xfId="0" applyFont="1" applyFill="1" applyAlignment="1" applyProtection="1">
      <alignment horizontal="center" vertical="center"/>
      <protection locked="0"/>
    </xf>
    <xf numFmtId="0" fontId="57" fillId="0" borderId="0" xfId="0" applyFont="1" applyFill="1" applyAlignment="1" applyProtection="1">
      <alignment horizontal="left" vertical="center"/>
      <protection locked="0"/>
    </xf>
    <xf numFmtId="0" fontId="36" fillId="0" borderId="0" xfId="0" applyFont="1" applyFill="1" applyAlignment="1" applyProtection="1">
      <alignment horizontal="right" vertical="center"/>
      <protection locked="0"/>
    </xf>
    <xf numFmtId="0" fontId="36" fillId="0" borderId="0" xfId="0" quotePrefix="1" applyFont="1" applyFill="1" applyAlignment="1" applyProtection="1">
      <alignment vertical="center"/>
      <protection locked="0"/>
    </xf>
    <xf numFmtId="168" fontId="36" fillId="0" borderId="0" xfId="0" applyNumberFormat="1" applyFont="1" applyFill="1" applyAlignment="1" applyProtection="1">
      <alignment horizontal="right" vertical="center"/>
      <protection locked="0"/>
    </xf>
    <xf numFmtId="1" fontId="36" fillId="0" borderId="0" xfId="0" applyNumberFormat="1" applyFont="1" applyFill="1" applyAlignment="1" applyProtection="1">
      <alignment horizontal="right" vertical="center"/>
      <protection locked="0"/>
    </xf>
    <xf numFmtId="2" fontId="36" fillId="0" borderId="0" xfId="0" applyNumberFormat="1" applyFont="1" applyFill="1" applyAlignment="1" applyProtection="1">
      <alignment vertical="center"/>
      <protection locked="0"/>
    </xf>
    <xf numFmtId="44" fontId="36" fillId="0" borderId="0" xfId="8" applyFont="1" applyFill="1" applyAlignment="1" applyProtection="1">
      <alignment vertical="center"/>
      <protection locked="0"/>
    </xf>
    <xf numFmtId="195" fontId="36" fillId="0" borderId="0" xfId="0" applyNumberFormat="1" applyFont="1" applyFill="1" applyAlignment="1" applyProtection="1">
      <alignment vertical="center"/>
      <protection locked="0"/>
    </xf>
    <xf numFmtId="197" fontId="36" fillId="0" borderId="0" xfId="0" applyNumberFormat="1" applyFont="1" applyFill="1" applyAlignment="1" applyProtection="1">
      <alignment vertical="center"/>
      <protection locked="0"/>
    </xf>
    <xf numFmtId="197" fontId="36" fillId="0" borderId="0" xfId="0" applyNumberFormat="1" applyFont="1" applyFill="1" applyAlignment="1" applyProtection="1">
      <alignment horizontal="right" vertical="center"/>
      <protection locked="0"/>
    </xf>
    <xf numFmtId="10" fontId="36" fillId="0" borderId="0" xfId="3" applyNumberFormat="1" applyFont="1" applyFill="1" applyBorder="1" applyAlignment="1" applyProtection="1">
      <alignment horizontal="right" vertical="center"/>
      <protection locked="0"/>
    </xf>
    <xf numFmtId="195" fontId="36" fillId="0" borderId="0" xfId="0" applyNumberFormat="1" applyFont="1" applyFill="1" applyAlignment="1" applyProtection="1">
      <alignment horizontal="right" vertical="center"/>
      <protection locked="0"/>
    </xf>
    <xf numFmtId="198" fontId="36" fillId="0" borderId="0" xfId="0" applyNumberFormat="1" applyFont="1" applyFill="1" applyAlignment="1" applyProtection="1">
      <alignment vertical="center"/>
      <protection locked="0"/>
    </xf>
    <xf numFmtId="192" fontId="36" fillId="0" borderId="0" xfId="0" applyNumberFormat="1" applyFont="1" applyFill="1" applyAlignment="1" applyProtection="1">
      <alignment vertical="center"/>
      <protection locked="0"/>
    </xf>
    <xf numFmtId="199" fontId="36" fillId="0" borderId="0" xfId="0" applyNumberFormat="1" applyFont="1" applyFill="1" applyAlignment="1" applyProtection="1">
      <alignment vertical="center"/>
      <protection locked="0"/>
    </xf>
    <xf numFmtId="4" fontId="36" fillId="0" borderId="0" xfId="0" applyNumberFormat="1" applyFont="1" applyFill="1" applyAlignment="1" applyProtection="1">
      <alignment vertical="center"/>
      <protection locked="0"/>
    </xf>
    <xf numFmtId="193" fontId="36" fillId="0" borderId="0" xfId="0" applyNumberFormat="1" applyFont="1" applyFill="1" applyAlignment="1" applyProtection="1">
      <alignment vertical="center"/>
      <protection locked="0"/>
    </xf>
    <xf numFmtId="200" fontId="36" fillId="0" borderId="0" xfId="0" applyNumberFormat="1" applyFont="1" applyFill="1" applyAlignment="1" applyProtection="1">
      <alignment vertical="center"/>
      <protection locked="0"/>
    </xf>
    <xf numFmtId="3" fontId="36" fillId="0" borderId="0" xfId="0" applyNumberFormat="1" applyFont="1" applyFill="1" applyAlignment="1" applyProtection="1">
      <alignment horizontal="right" vertical="center"/>
      <protection locked="0"/>
    </xf>
    <xf numFmtId="167" fontId="36" fillId="0" borderId="0" xfId="3" applyNumberFormat="1" applyFont="1" applyFill="1" applyBorder="1" applyAlignment="1" applyProtection="1">
      <alignment horizontal="right" vertical="center"/>
      <protection locked="0"/>
    </xf>
    <xf numFmtId="42" fontId="36" fillId="0" borderId="0" xfId="9" applyFont="1" applyFill="1" applyBorder="1" applyAlignment="1" applyProtection="1">
      <alignment vertical="center"/>
      <protection locked="0"/>
    </xf>
    <xf numFmtId="3" fontId="36" fillId="0" borderId="0" xfId="9" applyNumberFormat="1" applyFont="1" applyFill="1" applyBorder="1" applyAlignment="1" applyProtection="1">
      <alignment horizontal="right"/>
      <protection locked="0"/>
    </xf>
    <xf numFmtId="42" fontId="36" fillId="0" borderId="0" xfId="9" applyFont="1" applyFill="1" applyBorder="1" applyAlignment="1" applyProtection="1">
      <alignment horizontal="right" vertical="center"/>
      <protection locked="0"/>
    </xf>
    <xf numFmtId="3" fontId="36" fillId="0" borderId="2" xfId="9" applyNumberFormat="1" applyFont="1" applyFill="1" applyBorder="1" applyAlignment="1" applyProtection="1">
      <alignment horizontal="right"/>
      <protection locked="0"/>
    </xf>
    <xf numFmtId="199" fontId="36" fillId="0" borderId="2" xfId="1" applyNumberFormat="1" applyFont="1" applyFill="1" applyBorder="1" applyAlignment="1" applyProtection="1">
      <alignment horizontal="right" vertical="center"/>
      <protection locked="0"/>
    </xf>
    <xf numFmtId="0" fontId="36" fillId="0" borderId="0" xfId="0" applyFont="1" applyFill="1" applyAlignment="1" applyProtection="1">
      <alignment horizontal="right"/>
      <protection locked="0"/>
    </xf>
    <xf numFmtId="3" fontId="36" fillId="0" borderId="0" xfId="0" applyNumberFormat="1" applyFont="1" applyFill="1" applyAlignment="1" applyProtection="1">
      <alignment horizontal="right"/>
      <protection locked="0"/>
    </xf>
    <xf numFmtId="3" fontId="36" fillId="0" borderId="19" xfId="0" applyNumberFormat="1" applyFont="1" applyFill="1" applyBorder="1" applyAlignment="1" applyProtection="1">
      <alignment horizontal="right"/>
      <protection locked="0"/>
    </xf>
    <xf numFmtId="186" fontId="36" fillId="0" borderId="0" xfId="0" applyNumberFormat="1" applyFont="1" applyFill="1" applyAlignment="1" applyProtection="1">
      <alignment vertical="center"/>
      <protection locked="0"/>
    </xf>
    <xf numFmtId="0" fontId="59" fillId="0" borderId="0" xfId="0" applyFont="1" applyFill="1" applyAlignment="1" applyProtection="1">
      <alignment vertical="center"/>
      <protection locked="0"/>
    </xf>
    <xf numFmtId="0" fontId="42" fillId="0" borderId="19" xfId="0" applyFont="1" applyFill="1" applyBorder="1" applyAlignment="1" applyProtection="1">
      <alignment horizontal="center" vertical="center"/>
      <protection locked="0"/>
    </xf>
    <xf numFmtId="201" fontId="36" fillId="0" borderId="0" xfId="0" applyNumberFormat="1" applyFont="1" applyFill="1" applyAlignment="1" applyProtection="1">
      <alignment vertical="center"/>
      <protection locked="0"/>
    </xf>
    <xf numFmtId="0" fontId="42" fillId="0" borderId="0" xfId="0" applyFont="1" applyFill="1" applyAlignment="1" applyProtection="1">
      <alignment horizontal="left" vertical="center"/>
      <protection locked="0"/>
    </xf>
    <xf numFmtId="0" fontId="42" fillId="0" borderId="19" xfId="0" applyFont="1" applyFill="1" applyBorder="1" applyAlignment="1" applyProtection="1">
      <alignment horizontal="left" vertical="center"/>
      <protection locked="0"/>
    </xf>
    <xf numFmtId="0" fontId="36" fillId="0" borderId="0" xfId="0" quotePrefix="1" applyFont="1" applyFill="1" applyAlignment="1" applyProtection="1">
      <alignment horizontal="center" vertical="center"/>
      <protection locked="0"/>
    </xf>
    <xf numFmtId="3" fontId="36" fillId="0" borderId="19" xfId="0" applyNumberFormat="1" applyFont="1" applyFill="1" applyBorder="1" applyAlignment="1" applyProtection="1">
      <alignment vertical="center"/>
      <protection locked="0"/>
    </xf>
    <xf numFmtId="3" fontId="36" fillId="0" borderId="0" xfId="9" applyNumberFormat="1" applyFont="1" applyFill="1" applyAlignment="1" applyProtection="1">
      <alignment vertical="center"/>
      <protection locked="0"/>
    </xf>
    <xf numFmtId="188" fontId="36" fillId="0" borderId="0" xfId="0" applyNumberFormat="1" applyFont="1" applyFill="1" applyAlignment="1" applyProtection="1">
      <alignment vertical="center"/>
      <protection locked="0"/>
    </xf>
    <xf numFmtId="3" fontId="36" fillId="0" borderId="0" xfId="3" applyNumberFormat="1" applyFont="1" applyFill="1" applyBorder="1" applyAlignment="1" applyProtection="1">
      <alignment vertical="center"/>
      <protection locked="0"/>
    </xf>
    <xf numFmtId="188" fontId="36" fillId="0" borderId="0" xfId="8" applyNumberFormat="1" applyFont="1" applyFill="1" applyBorder="1" applyAlignment="1" applyProtection="1">
      <alignment vertical="center"/>
      <protection locked="0"/>
    </xf>
    <xf numFmtId="0" fontId="36" fillId="0" borderId="0" xfId="0" applyFont="1" applyFill="1" applyAlignment="1" applyProtection="1">
      <alignment horizontal="center" vertical="center" shrinkToFit="1"/>
      <protection locked="0"/>
    </xf>
    <xf numFmtId="37" fontId="36" fillId="0" borderId="0" xfId="0" applyNumberFormat="1" applyFont="1" applyFill="1" applyAlignment="1" applyProtection="1">
      <alignment horizontal="right" vertical="center"/>
      <protection locked="0"/>
    </xf>
    <xf numFmtId="0" fontId="42" fillId="0" borderId="19" xfId="0" applyFont="1" applyFill="1" applyBorder="1" applyAlignment="1" applyProtection="1">
      <alignment vertical="center"/>
      <protection locked="0"/>
    </xf>
    <xf numFmtId="190" fontId="36" fillId="0" borderId="0" xfId="0" applyNumberFormat="1" applyFont="1" applyFill="1" applyAlignment="1" applyProtection="1">
      <alignment horizontal="right" vertical="center"/>
      <protection locked="0"/>
    </xf>
    <xf numFmtId="190" fontId="36" fillId="0" borderId="0" xfId="0" applyNumberFormat="1" applyFont="1" applyFill="1" applyAlignment="1" applyProtection="1">
      <alignment vertical="center"/>
      <protection locked="0"/>
    </xf>
    <xf numFmtId="3" fontId="36" fillId="0" borderId="0" xfId="8" applyNumberFormat="1" applyFont="1" applyFill="1" applyAlignment="1" applyProtection="1">
      <alignment horizontal="right"/>
      <protection locked="0"/>
    </xf>
    <xf numFmtId="195" fontId="36" fillId="0" borderId="0" xfId="0" applyNumberFormat="1" applyFont="1" applyFill="1" applyAlignment="1" applyProtection="1">
      <alignment horizontal="right"/>
      <protection locked="0"/>
    </xf>
    <xf numFmtId="3" fontId="42" fillId="0" borderId="0" xfId="8" applyNumberFormat="1" applyFont="1" applyFill="1" applyAlignment="1" applyProtection="1">
      <alignment horizontal="right"/>
      <protection locked="0"/>
    </xf>
    <xf numFmtId="0" fontId="60" fillId="0" borderId="0" xfId="0" applyFont="1" applyFill="1" applyAlignment="1" applyProtection="1">
      <alignment vertical="center"/>
      <protection locked="0"/>
    </xf>
    <xf numFmtId="0" fontId="59" fillId="0" borderId="0" xfId="11" applyFont="1" applyFill="1" applyProtection="1">
      <protection locked="0"/>
    </xf>
    <xf numFmtId="0" fontId="36" fillId="0" borderId="0" xfId="11" applyFont="1" applyFill="1" applyProtection="1">
      <protection locked="0"/>
    </xf>
    <xf numFmtId="0" fontId="42" fillId="0" borderId="0" xfId="11" applyFont="1" applyFill="1" applyProtection="1">
      <protection locked="0"/>
    </xf>
    <xf numFmtId="0" fontId="42" fillId="0" borderId="2" xfId="11" applyFont="1" applyFill="1" applyBorder="1" applyAlignment="1" applyProtection="1">
      <alignment horizontal="center"/>
      <protection locked="0"/>
    </xf>
    <xf numFmtId="0" fontId="42" fillId="0" borderId="2" xfId="11" applyFont="1" applyFill="1" applyBorder="1" applyAlignment="1" applyProtection="1">
      <alignment horizontal="center" wrapText="1"/>
      <protection locked="0"/>
    </xf>
    <xf numFmtId="0" fontId="42" fillId="0" borderId="2" xfId="11" applyFont="1" applyFill="1" applyBorder="1" applyProtection="1">
      <protection locked="0"/>
    </xf>
    <xf numFmtId="0" fontId="42" fillId="0" borderId="1" xfId="11" applyFont="1" applyFill="1" applyBorder="1" applyAlignment="1" applyProtection="1">
      <alignment horizontal="center"/>
      <protection locked="0"/>
    </xf>
    <xf numFmtId="1" fontId="42" fillId="0" borderId="1" xfId="11" applyNumberFormat="1" applyFont="1" applyFill="1" applyBorder="1" applyAlignment="1" applyProtection="1">
      <alignment horizontal="center"/>
      <protection locked="0"/>
    </xf>
    <xf numFmtId="0" fontId="36" fillId="0" borderId="0" xfId="11" applyFont="1" applyFill="1" applyAlignment="1" applyProtection="1">
      <alignment horizontal="right"/>
      <protection locked="0"/>
    </xf>
    <xf numFmtId="0" fontId="36" fillId="0" borderId="0" xfId="11" applyFont="1" applyFill="1" applyAlignment="1" applyProtection="1">
      <alignment horizontal="center"/>
      <protection locked="0"/>
    </xf>
    <xf numFmtId="3" fontId="36" fillId="0" borderId="0" xfId="11" applyNumberFormat="1" applyFont="1" applyFill="1" applyAlignment="1" applyProtection="1">
      <alignment horizontal="right"/>
      <protection locked="0"/>
    </xf>
    <xf numFmtId="3" fontId="36" fillId="0" borderId="0" xfId="11" applyNumberFormat="1" applyFont="1" applyFill="1" applyAlignment="1" applyProtection="1">
      <alignment horizontal="left"/>
      <protection locked="0"/>
    </xf>
    <xf numFmtId="1" fontId="36" fillId="0" borderId="0" xfId="11" applyNumberFormat="1" applyFont="1" applyFill="1" applyAlignment="1" applyProtection="1">
      <alignment horizontal="left"/>
      <protection locked="0"/>
    </xf>
    <xf numFmtId="1" fontId="36" fillId="0" borderId="0" xfId="11" applyNumberFormat="1" applyFont="1" applyFill="1" applyAlignment="1" applyProtection="1">
      <alignment horizontal="right"/>
      <protection locked="0"/>
    </xf>
    <xf numFmtId="9" fontId="36" fillId="0" borderId="0" xfId="11" applyNumberFormat="1" applyFont="1" applyFill="1" applyAlignment="1" applyProtection="1">
      <alignment horizontal="left"/>
      <protection locked="0"/>
    </xf>
    <xf numFmtId="0" fontId="36" fillId="0" borderId="0" xfId="11" applyFont="1" applyFill="1" applyAlignment="1" applyProtection="1">
      <alignment horizontal="left"/>
      <protection locked="0"/>
    </xf>
    <xf numFmtId="37" fontId="36" fillId="0" borderId="0" xfId="11" applyNumberFormat="1" applyFont="1" applyFill="1" applyAlignment="1" applyProtection="1">
      <alignment horizontal="right"/>
      <protection locked="0"/>
    </xf>
    <xf numFmtId="168" fontId="36" fillId="0" borderId="0" xfId="11" applyNumberFormat="1" applyFont="1" applyFill="1" applyAlignment="1" applyProtection="1">
      <alignment horizontal="right"/>
      <protection locked="0"/>
    </xf>
    <xf numFmtId="9" fontId="36" fillId="0" borderId="0" xfId="11" applyNumberFormat="1" applyFont="1" applyFill="1" applyProtection="1">
      <protection locked="0"/>
    </xf>
    <xf numFmtId="0" fontId="44" fillId="0" borderId="0" xfId="0" applyFont="1" applyFill="1" applyProtection="1">
      <protection locked="0"/>
    </xf>
    <xf numFmtId="0" fontId="44" fillId="0" borderId="0" xfId="0" applyFont="1" applyFill="1" applyAlignment="1" applyProtection="1">
      <alignment horizontal="left"/>
      <protection locked="0"/>
    </xf>
    <xf numFmtId="180" fontId="0" fillId="2" borderId="0" xfId="1" applyNumberFormat="1" applyFont="1" applyFill="1" applyAlignment="1" applyProtection="1">
      <alignment horizontal="center"/>
      <protection locked="0"/>
    </xf>
    <xf numFmtId="180" fontId="0" fillId="2" borderId="0" xfId="1" applyNumberFormat="1" applyFont="1" applyFill="1" applyProtection="1">
      <protection locked="0"/>
    </xf>
    <xf numFmtId="10" fontId="0" fillId="2" borderId="0" xfId="0" applyNumberFormat="1" applyFont="1" applyFill="1" applyAlignment="1" applyProtection="1">
      <alignment horizontal="center"/>
      <protection locked="0"/>
    </xf>
    <xf numFmtId="180" fontId="0" fillId="2" borderId="0" xfId="0" applyNumberFormat="1" applyFont="1" applyFill="1" applyAlignment="1" applyProtection="1">
      <alignment horizontal="center"/>
      <protection locked="0"/>
    </xf>
    <xf numFmtId="10" fontId="10" fillId="2" borderId="0" xfId="0" applyNumberFormat="1" applyFont="1" applyFill="1" applyAlignment="1" applyProtection="1">
      <alignment horizontal="center"/>
      <protection locked="0"/>
    </xf>
    <xf numFmtId="0" fontId="10" fillId="2" borderId="2" xfId="0" applyFont="1" applyFill="1" applyBorder="1" applyProtection="1">
      <protection locked="0"/>
    </xf>
    <xf numFmtId="10" fontId="10" fillId="2" borderId="2" xfId="0" applyNumberFormat="1" applyFont="1" applyFill="1" applyBorder="1" applyAlignment="1" applyProtection="1">
      <alignment horizontal="center"/>
      <protection locked="0"/>
    </xf>
    <xf numFmtId="180" fontId="0" fillId="2" borderId="2" xfId="0" applyNumberFormat="1" applyFont="1" applyFill="1" applyBorder="1" applyAlignment="1" applyProtection="1">
      <alignment horizontal="center"/>
      <protection locked="0"/>
    </xf>
    <xf numFmtId="0" fontId="14" fillId="2" borderId="2" xfId="0" applyFont="1" applyFill="1" applyBorder="1" applyAlignment="1" applyProtection="1">
      <alignment horizontal="center"/>
      <protection locked="0"/>
    </xf>
    <xf numFmtId="10" fontId="43" fillId="3" borderId="0" xfId="0" applyNumberFormat="1" applyFont="1" applyFill="1" applyProtection="1">
      <protection locked="0"/>
    </xf>
    <xf numFmtId="10" fontId="10" fillId="3" borderId="0" xfId="0" applyNumberFormat="1" applyFont="1" applyFill="1" applyProtection="1">
      <protection locked="0"/>
    </xf>
    <xf numFmtId="0" fontId="40" fillId="3" borderId="0" xfId="0" applyFont="1" applyFill="1" applyProtection="1">
      <protection locked="0"/>
    </xf>
    <xf numFmtId="170" fontId="10" fillId="3" borderId="0" xfId="0" applyNumberFormat="1" applyFont="1" applyFill="1" applyAlignment="1" applyProtection="1">
      <alignment horizontal="center"/>
      <protection locked="0"/>
    </xf>
    <xf numFmtId="170" fontId="0" fillId="2" borderId="0" xfId="0" applyNumberFormat="1" applyFont="1" applyFill="1" applyProtection="1">
      <protection locked="0"/>
    </xf>
    <xf numFmtId="167" fontId="0" fillId="2" borderId="0" xfId="2" applyNumberFormat="1" applyFont="1" applyFill="1" applyProtection="1">
      <protection locked="0"/>
    </xf>
    <xf numFmtId="166" fontId="0" fillId="0" borderId="0" xfId="0" applyNumberFormat="1" applyFont="1" applyFill="1" applyAlignment="1" applyProtection="1">
      <alignment horizontal="left" vertical="top"/>
      <protection locked="0"/>
    </xf>
    <xf numFmtId="166" fontId="10" fillId="0" borderId="0" xfId="0" applyNumberFormat="1" applyFont="1" applyFill="1" applyAlignment="1" applyProtection="1">
      <alignment horizontal="left" vertical="top"/>
      <protection locked="0"/>
    </xf>
    <xf numFmtId="166" fontId="10" fillId="0" borderId="0" xfId="0" applyNumberFormat="1" applyFont="1" applyFill="1" applyAlignment="1" applyProtection="1">
      <alignment horizontal="center" vertical="top"/>
      <protection locked="0"/>
    </xf>
    <xf numFmtId="166" fontId="10" fillId="0" borderId="0" xfId="0" applyNumberFormat="1" applyFont="1" applyFill="1" applyAlignment="1" applyProtection="1">
      <alignment horizontal="right" vertical="top"/>
      <protection locked="0"/>
    </xf>
    <xf numFmtId="164" fontId="0" fillId="0" borderId="0" xfId="0" applyNumberFormat="1" applyFont="1" applyFill="1" applyAlignment="1" applyProtection="1">
      <alignment horizontal="center" vertical="top"/>
      <protection locked="0"/>
    </xf>
    <xf numFmtId="164" fontId="15" fillId="0" borderId="0" xfId="0" applyNumberFormat="1" applyFont="1" applyFill="1" applyAlignment="1" applyProtection="1">
      <alignment horizontal="right" vertical="top"/>
      <protection locked="0"/>
    </xf>
    <xf numFmtId="164" fontId="10" fillId="0" borderId="0" xfId="0" applyNumberFormat="1" applyFont="1" applyFill="1" applyAlignment="1" applyProtection="1">
      <alignment horizontal="center" vertical="top"/>
      <protection locked="0"/>
    </xf>
    <xf numFmtId="164" fontId="0" fillId="0" borderId="0" xfId="0" applyNumberFormat="1" applyFont="1" applyFill="1" applyAlignment="1" applyProtection="1">
      <alignment horizontal="left" vertical="top"/>
      <protection locked="0"/>
    </xf>
    <xf numFmtId="166" fontId="61" fillId="0" borderId="0" xfId="0" applyNumberFormat="1" applyFont="1" applyFill="1" applyAlignment="1" applyProtection="1">
      <alignment horizontal="left" vertical="top"/>
      <protection locked="0"/>
    </xf>
    <xf numFmtId="166" fontId="15" fillId="0" borderId="13" xfId="0" applyNumberFormat="1" applyFont="1" applyFill="1" applyBorder="1" applyAlignment="1" applyProtection="1">
      <alignment horizontal="right" vertical="top"/>
      <protection locked="0"/>
    </xf>
    <xf numFmtId="164" fontId="10" fillId="0" borderId="14" xfId="0" applyNumberFormat="1" applyFont="1" applyFill="1" applyBorder="1" applyAlignment="1" applyProtection="1">
      <alignment horizontal="center" vertical="top"/>
      <protection locked="0"/>
    </xf>
    <xf numFmtId="166" fontId="10" fillId="0" borderId="13" xfId="0" applyNumberFormat="1" applyFont="1" applyFill="1" applyBorder="1" applyAlignment="1" applyProtection="1">
      <alignment horizontal="center" vertical="top"/>
      <protection locked="0"/>
    </xf>
    <xf numFmtId="10" fontId="10" fillId="0" borderId="14" xfId="2" applyNumberFormat="1" applyFont="1" applyFill="1" applyBorder="1" applyAlignment="1" applyProtection="1">
      <alignment horizontal="center" vertical="top"/>
      <protection locked="0"/>
    </xf>
    <xf numFmtId="166" fontId="0" fillId="0" borderId="0" xfId="0" applyNumberFormat="1" applyFont="1" applyFill="1" applyAlignment="1" applyProtection="1">
      <alignment horizontal="center" vertical="top"/>
      <protection locked="0"/>
    </xf>
    <xf numFmtId="164" fontId="0" fillId="0" borderId="0" xfId="0" applyNumberFormat="1" applyFont="1" applyFill="1" applyAlignment="1" applyProtection="1">
      <alignment horizontal="right" vertical="top"/>
      <protection locked="0"/>
    </xf>
    <xf numFmtId="166" fontId="10" fillId="0" borderId="13" xfId="0" applyNumberFormat="1" applyFont="1" applyFill="1" applyBorder="1" applyAlignment="1" applyProtection="1">
      <alignment horizontal="right" vertical="top"/>
      <protection locked="0"/>
    </xf>
    <xf numFmtId="10" fontId="15" fillId="0" borderId="14" xfId="2" applyNumberFormat="1" applyFont="1" applyFill="1" applyBorder="1" applyAlignment="1" applyProtection="1">
      <alignment horizontal="center" vertical="top"/>
      <protection locked="0"/>
    </xf>
    <xf numFmtId="0" fontId="0" fillId="0" borderId="27" xfId="0" applyFont="1" applyFill="1" applyBorder="1" applyProtection="1">
      <protection locked="0"/>
    </xf>
    <xf numFmtId="0" fontId="0" fillId="0" borderId="27" xfId="0" applyFont="1" applyFill="1" applyBorder="1" applyAlignment="1" applyProtection="1">
      <alignment horizontal="center"/>
      <protection locked="0"/>
    </xf>
    <xf numFmtId="166" fontId="16" fillId="2" borderId="0" xfId="0" applyNumberFormat="1" applyFont="1" applyFill="1" applyAlignment="1" applyProtection="1">
      <alignment horizontal="left" vertical="top"/>
      <protection locked="0"/>
    </xf>
    <xf numFmtId="166" fontId="0" fillId="0" borderId="0" xfId="0" applyNumberFormat="1" applyFont="1" applyFill="1" applyAlignment="1" applyProtection="1">
      <alignment horizontal="right" vertical="top"/>
      <protection locked="0"/>
    </xf>
    <xf numFmtId="166" fontId="10" fillId="0" borderId="2" xfId="0" applyNumberFormat="1" applyFont="1" applyFill="1" applyBorder="1" applyAlignment="1" applyProtection="1">
      <alignment horizontal="left" vertical="top"/>
      <protection locked="0"/>
    </xf>
    <xf numFmtId="164" fontId="10" fillId="0" borderId="2" xfId="0" applyNumberFormat="1" applyFont="1" applyFill="1" applyBorder="1" applyAlignment="1" applyProtection="1">
      <alignment horizontal="center" vertical="top"/>
      <protection locked="0"/>
    </xf>
    <xf numFmtId="164" fontId="15" fillId="0" borderId="2" xfId="0" applyNumberFormat="1" applyFont="1" applyFill="1" applyBorder="1" applyAlignment="1" applyProtection="1">
      <alignment horizontal="right" vertical="top"/>
      <protection locked="0"/>
    </xf>
    <xf numFmtId="10" fontId="37" fillId="0" borderId="0" xfId="2" applyNumberFormat="1" applyFont="1" applyFill="1" applyAlignment="1" applyProtection="1">
      <alignment horizontal="left" vertical="top"/>
      <protection locked="0"/>
    </xf>
    <xf numFmtId="9" fontId="0" fillId="0" borderId="0" xfId="2" applyFont="1" applyFill="1" applyAlignment="1" applyProtection="1">
      <alignment horizontal="left" vertical="top"/>
      <protection locked="0"/>
    </xf>
    <xf numFmtId="166" fontId="0" fillId="0" borderId="2" xfId="0" applyNumberFormat="1" applyFont="1" applyFill="1" applyBorder="1" applyAlignment="1" applyProtection="1">
      <alignment horizontal="left" vertical="top"/>
      <protection locked="0"/>
    </xf>
    <xf numFmtId="9" fontId="0" fillId="0" borderId="2" xfId="2" applyFont="1" applyFill="1" applyBorder="1" applyAlignment="1" applyProtection="1">
      <alignment horizontal="left" vertical="top"/>
      <protection locked="0"/>
    </xf>
    <xf numFmtId="164" fontId="0" fillId="0" borderId="2" xfId="0" applyNumberFormat="1" applyFont="1" applyFill="1" applyBorder="1" applyAlignment="1" applyProtection="1">
      <alignment horizontal="center" vertical="top"/>
      <protection locked="0"/>
    </xf>
    <xf numFmtId="166" fontId="0" fillId="0" borderId="0" xfId="0" applyNumberFormat="1" applyFont="1" applyFill="1" applyAlignment="1" applyProtection="1">
      <alignment horizontal="left" vertical="center"/>
      <protection locked="0"/>
    </xf>
    <xf numFmtId="166" fontId="10" fillId="0" borderId="0" xfId="0" applyNumberFormat="1" applyFont="1" applyFill="1" applyAlignment="1" applyProtection="1">
      <alignment horizontal="left" vertical="center"/>
      <protection locked="0"/>
    </xf>
    <xf numFmtId="166" fontId="10" fillId="0" borderId="0" xfId="0" applyNumberFormat="1" applyFont="1" applyFill="1" applyAlignment="1" applyProtection="1">
      <alignment horizontal="right" vertical="center"/>
      <protection locked="0"/>
    </xf>
    <xf numFmtId="0" fontId="0" fillId="0" borderId="0" xfId="0" applyFont="1" applyFill="1" applyAlignment="1" applyProtection="1">
      <alignment vertical="center"/>
      <protection locked="0"/>
    </xf>
    <xf numFmtId="164" fontId="15" fillId="0" borderId="0" xfId="0" applyNumberFormat="1" applyFont="1" applyFill="1" applyAlignment="1" applyProtection="1">
      <alignment horizontal="right" vertical="center"/>
      <protection locked="0"/>
    </xf>
    <xf numFmtId="166" fontId="10" fillId="0" borderId="2" xfId="0" applyNumberFormat="1" applyFont="1" applyFill="1" applyBorder="1" applyAlignment="1" applyProtection="1">
      <alignment horizontal="left" vertical="center"/>
      <protection locked="0"/>
    </xf>
    <xf numFmtId="164" fontId="10" fillId="0" borderId="2" xfId="0" applyNumberFormat="1" applyFont="1" applyFill="1" applyBorder="1" applyAlignment="1" applyProtection="1">
      <alignment horizontal="center" vertical="center"/>
      <protection locked="0"/>
    </xf>
    <xf numFmtId="164" fontId="15" fillId="0" borderId="2" xfId="0" applyNumberFormat="1" applyFont="1" applyFill="1" applyBorder="1" applyAlignment="1" applyProtection="1">
      <alignment horizontal="right" vertical="center"/>
      <protection locked="0"/>
    </xf>
    <xf numFmtId="0" fontId="0" fillId="0" borderId="2" xfId="0" applyFont="1" applyFill="1" applyBorder="1" applyAlignment="1" applyProtection="1">
      <alignment horizontal="right"/>
      <protection locked="0"/>
    </xf>
    <xf numFmtId="0" fontId="0" fillId="0" borderId="0" xfId="0" applyFont="1" applyFill="1" applyAlignment="1" applyProtection="1">
      <alignment horizontal="left" vertical="center"/>
      <protection locked="0"/>
    </xf>
    <xf numFmtId="166" fontId="0" fillId="0" borderId="2" xfId="0" applyNumberFormat="1" applyFont="1" applyFill="1" applyBorder="1" applyAlignment="1" applyProtection="1">
      <alignment horizontal="left" vertical="center"/>
      <protection locked="0"/>
    </xf>
    <xf numFmtId="0" fontId="0" fillId="0" borderId="0" xfId="0" applyFont="1" applyFill="1" applyAlignment="1" applyProtection="1">
      <alignment horizontal="right"/>
      <protection locked="0"/>
    </xf>
    <xf numFmtId="166" fontId="10" fillId="0" borderId="1" xfId="0" applyNumberFormat="1" applyFont="1" applyFill="1" applyBorder="1" applyAlignment="1" applyProtection="1">
      <alignment horizontal="left" vertical="top"/>
      <protection locked="0"/>
    </xf>
    <xf numFmtId="166" fontId="10" fillId="0" borderId="1" xfId="0" applyNumberFormat="1" applyFont="1" applyFill="1" applyBorder="1" applyAlignment="1" applyProtection="1">
      <alignment horizontal="center" vertical="top"/>
      <protection locked="0"/>
    </xf>
    <xf numFmtId="166" fontId="10" fillId="0" borderId="1" xfId="0" applyNumberFormat="1" applyFont="1" applyFill="1" applyBorder="1" applyAlignment="1" applyProtection="1">
      <alignment horizontal="right" vertical="top"/>
      <protection locked="0"/>
    </xf>
    <xf numFmtId="166" fontId="14" fillId="0" borderId="0" xfId="0" applyNumberFormat="1" applyFont="1" applyFill="1" applyAlignment="1" applyProtection="1">
      <alignment horizontal="left" vertical="top"/>
      <protection locked="0"/>
    </xf>
    <xf numFmtId="167" fontId="36" fillId="0" borderId="0" xfId="2" applyNumberFormat="1" applyFont="1" applyFill="1" applyAlignment="1" applyProtection="1">
      <alignment horizontal="center" vertical="top"/>
      <protection locked="0"/>
    </xf>
    <xf numFmtId="167" fontId="0" fillId="0" borderId="0" xfId="2" applyNumberFormat="1" applyFont="1" applyFill="1" applyAlignment="1" applyProtection="1">
      <alignment horizontal="center" vertical="top"/>
      <protection locked="0"/>
    </xf>
    <xf numFmtId="9" fontId="0" fillId="0" borderId="0" xfId="2" applyFont="1" applyFill="1" applyAlignment="1" applyProtection="1">
      <alignment horizontal="center" vertical="top"/>
      <protection locked="0"/>
    </xf>
    <xf numFmtId="164" fontId="10" fillId="0" borderId="0" xfId="0" applyNumberFormat="1" applyFont="1" applyFill="1" applyAlignment="1" applyProtection="1">
      <alignment horizontal="right" vertical="top"/>
      <protection locked="0"/>
    </xf>
    <xf numFmtId="166" fontId="0" fillId="0" borderId="0" xfId="0" applyNumberFormat="1" applyFont="1" applyAlignment="1" applyProtection="1">
      <alignment horizontal="left" vertical="top"/>
      <protection locked="0"/>
    </xf>
    <xf numFmtId="10" fontId="0" fillId="0" borderId="0" xfId="2" applyNumberFormat="1" applyFont="1" applyAlignment="1" applyProtection="1">
      <alignment horizontal="left" vertical="top"/>
      <protection locked="0"/>
    </xf>
    <xf numFmtId="166" fontId="0" fillId="0" borderId="0" xfId="0" applyNumberFormat="1" applyFont="1" applyAlignment="1" applyProtection="1">
      <alignment horizontal="right" vertical="top"/>
      <protection locked="0"/>
    </xf>
    <xf numFmtId="166" fontId="11" fillId="0" borderId="0" xfId="0" applyNumberFormat="1" applyFont="1" applyAlignment="1" applyProtection="1">
      <alignment horizontal="left" vertical="top"/>
      <protection locked="0"/>
    </xf>
    <xf numFmtId="166" fontId="11" fillId="0" borderId="0" xfId="0" applyNumberFormat="1" applyFont="1" applyAlignment="1" applyProtection="1">
      <alignment horizontal="right" vertical="top"/>
      <protection locked="0"/>
    </xf>
    <xf numFmtId="166" fontId="13" fillId="0" borderId="0" xfId="0" applyNumberFormat="1" applyFont="1" applyAlignment="1" applyProtection="1">
      <alignment horizontal="left" vertical="top"/>
      <protection locked="0"/>
    </xf>
    <xf numFmtId="164" fontId="0" fillId="4" borderId="0" xfId="0" applyNumberFormat="1" applyFont="1" applyFill="1" applyAlignment="1" applyProtection="1">
      <alignment horizontal="right" vertical="top"/>
      <protection locked="0"/>
    </xf>
    <xf numFmtId="9" fontId="12" fillId="0" borderId="0" xfId="2" applyFont="1" applyAlignment="1" applyProtection="1">
      <alignment horizontal="right" vertical="top"/>
      <protection locked="0"/>
    </xf>
    <xf numFmtId="166" fontId="14" fillId="0" borderId="0" xfId="0" applyNumberFormat="1" applyFont="1" applyAlignment="1" applyProtection="1">
      <alignment horizontal="left" vertical="top"/>
      <protection locked="0"/>
    </xf>
    <xf numFmtId="9" fontId="0" fillId="0" borderId="0" xfId="2" applyFont="1" applyAlignment="1" applyProtection="1">
      <alignment horizontal="right" vertical="top"/>
      <protection locked="0"/>
    </xf>
    <xf numFmtId="166" fontId="12" fillId="0" borderId="0" xfId="0" applyNumberFormat="1" applyFont="1" applyAlignment="1" applyProtection="1">
      <alignment horizontal="left" vertical="top"/>
      <protection locked="0"/>
    </xf>
    <xf numFmtId="164" fontId="12" fillId="4" borderId="0" xfId="0" applyNumberFormat="1" applyFont="1" applyFill="1" applyAlignment="1" applyProtection="1">
      <alignment horizontal="right" vertical="top"/>
      <protection locked="0"/>
    </xf>
    <xf numFmtId="164" fontId="12" fillId="0" borderId="0" xfId="0" applyNumberFormat="1" applyFont="1" applyAlignment="1" applyProtection="1">
      <alignment horizontal="right" vertical="top"/>
      <protection locked="0"/>
    </xf>
    <xf numFmtId="164" fontId="0" fillId="0" borderId="0" xfId="0" applyNumberFormat="1" applyFont="1" applyAlignment="1" applyProtection="1">
      <alignment horizontal="right" vertical="top"/>
      <protection locked="0"/>
    </xf>
    <xf numFmtId="164" fontId="15" fillId="0" borderId="0" xfId="0" applyNumberFormat="1" applyFont="1" applyAlignment="1" applyProtection="1">
      <alignment horizontal="right" vertical="top"/>
      <protection locked="0"/>
    </xf>
    <xf numFmtId="9" fontId="12" fillId="0" borderId="0" xfId="2" applyFont="1" applyAlignment="1" applyProtection="1">
      <alignment horizontal="left" vertical="top"/>
      <protection locked="0"/>
    </xf>
    <xf numFmtId="164" fontId="14" fillId="0" borderId="0" xfId="0" applyNumberFormat="1" applyFont="1" applyAlignment="1" applyProtection="1">
      <alignment horizontal="right" vertical="top"/>
      <protection locked="0"/>
    </xf>
    <xf numFmtId="164" fontId="14" fillId="4" borderId="0" xfId="0" applyNumberFormat="1" applyFont="1" applyFill="1" applyAlignment="1" applyProtection="1">
      <alignment horizontal="right" vertical="top"/>
      <protection locked="0"/>
    </xf>
    <xf numFmtId="164" fontId="10" fillId="0" borderId="0" xfId="0" applyNumberFormat="1" applyFont="1" applyAlignment="1" applyProtection="1">
      <alignment horizontal="right" vertical="top"/>
      <protection locked="0"/>
    </xf>
    <xf numFmtId="166" fontId="10" fillId="0" borderId="0" xfId="0" applyNumberFormat="1" applyFont="1" applyAlignment="1" applyProtection="1">
      <alignment horizontal="left" vertical="top"/>
      <protection locked="0"/>
    </xf>
    <xf numFmtId="164" fontId="0" fillId="0" borderId="0" xfId="0" applyNumberFormat="1" applyFont="1" applyAlignment="1" applyProtection="1">
      <alignment horizontal="left" vertical="top"/>
      <protection locked="0"/>
    </xf>
    <xf numFmtId="10" fontId="37" fillId="0" borderId="0" xfId="2" applyNumberFormat="1" applyFont="1" applyAlignment="1" applyProtection="1">
      <alignment horizontal="left" vertical="top"/>
      <protection locked="0"/>
    </xf>
    <xf numFmtId="166" fontId="38" fillId="0" borderId="0" xfId="0" applyNumberFormat="1" applyFont="1" applyAlignment="1" applyProtection="1">
      <alignment horizontal="left" vertical="top"/>
      <protection locked="0"/>
    </xf>
    <xf numFmtId="166" fontId="39" fillId="0" borderId="13" xfId="0" applyNumberFormat="1" applyFont="1" applyFill="1" applyBorder="1" applyAlignment="1" applyProtection="1">
      <alignment horizontal="right" vertical="top"/>
      <protection locked="0"/>
    </xf>
    <xf numFmtId="164" fontId="10" fillId="0" borderId="14" xfId="0" applyNumberFormat="1" applyFont="1" applyFill="1" applyBorder="1" applyAlignment="1" applyProtection="1">
      <alignment horizontal="right" vertical="top"/>
      <protection locked="0"/>
    </xf>
    <xf numFmtId="166" fontId="11" fillId="0" borderId="13" xfId="0" applyNumberFormat="1" applyFont="1" applyFill="1" applyBorder="1" applyAlignment="1" applyProtection="1">
      <alignment horizontal="right" vertical="top"/>
      <protection locked="0"/>
    </xf>
    <xf numFmtId="10" fontId="11" fillId="0" borderId="14" xfId="2" applyNumberFormat="1" applyFont="1" applyFill="1" applyBorder="1" applyAlignment="1" applyProtection="1">
      <alignment horizontal="right" vertical="top"/>
      <protection locked="0"/>
    </xf>
    <xf numFmtId="10" fontId="37" fillId="0" borderId="14" xfId="2" applyNumberFormat="1" applyFont="1" applyFill="1" applyBorder="1" applyAlignment="1" applyProtection="1">
      <alignment horizontal="right" vertical="top"/>
      <protection locked="0"/>
    </xf>
    <xf numFmtId="166" fontId="0" fillId="0" borderId="7" xfId="0" applyNumberFormat="1" applyFont="1" applyBorder="1" applyAlignment="1" applyProtection="1">
      <alignment horizontal="left" vertical="top"/>
      <protection locked="0"/>
    </xf>
    <xf numFmtId="166" fontId="12" fillId="0" borderId="3" xfId="0" applyNumberFormat="1" applyFont="1" applyBorder="1" applyAlignment="1" applyProtection="1">
      <alignment horizontal="left" vertical="top"/>
      <protection locked="0"/>
    </xf>
    <xf numFmtId="164" fontId="0" fillId="4" borderId="3" xfId="0" applyNumberFormat="1" applyFont="1" applyFill="1" applyBorder="1" applyAlignment="1" applyProtection="1">
      <alignment horizontal="right" vertical="top"/>
      <protection locked="0"/>
    </xf>
    <xf numFmtId="164" fontId="0" fillId="0" borderId="3" xfId="0" applyNumberFormat="1" applyFont="1" applyBorder="1" applyAlignment="1" applyProtection="1">
      <alignment horizontal="right" vertical="top"/>
      <protection locked="0"/>
    </xf>
    <xf numFmtId="164" fontId="15" fillId="0" borderId="8" xfId="0" applyNumberFormat="1" applyFont="1" applyBorder="1" applyAlignment="1" applyProtection="1">
      <alignment horizontal="right" vertical="top"/>
      <protection locked="0"/>
    </xf>
    <xf numFmtId="9" fontId="12" fillId="0" borderId="9" xfId="2" applyFont="1" applyBorder="1" applyAlignment="1" applyProtection="1">
      <alignment horizontal="left" vertical="top"/>
      <protection locked="0"/>
    </xf>
    <xf numFmtId="166" fontId="12" fillId="0" borderId="0" xfId="0" applyNumberFormat="1" applyFont="1" applyBorder="1" applyAlignment="1" applyProtection="1">
      <alignment horizontal="left" vertical="top"/>
      <protection locked="0"/>
    </xf>
    <xf numFmtId="164" fontId="0" fillId="0" borderId="0" xfId="0" applyNumberFormat="1" applyFont="1" applyBorder="1" applyAlignment="1" applyProtection="1">
      <alignment horizontal="right" vertical="top"/>
      <protection locked="0"/>
    </xf>
    <xf numFmtId="164" fontId="15" fillId="0" borderId="10" xfId="0" applyNumberFormat="1" applyFont="1" applyBorder="1" applyAlignment="1" applyProtection="1">
      <alignment horizontal="right" vertical="top"/>
      <protection locked="0"/>
    </xf>
    <xf numFmtId="166" fontId="0" fillId="0" borderId="9" xfId="0" applyNumberFormat="1" applyFont="1" applyBorder="1" applyAlignment="1" applyProtection="1">
      <alignment horizontal="left" vertical="top"/>
      <protection locked="0"/>
    </xf>
    <xf numFmtId="164" fontId="0" fillId="4" borderId="0" xfId="0" applyNumberFormat="1" applyFont="1" applyFill="1" applyBorder="1" applyAlignment="1" applyProtection="1">
      <alignment horizontal="right" vertical="top"/>
      <protection locked="0"/>
    </xf>
    <xf numFmtId="9" fontId="12" fillId="0" borderId="11" xfId="2" applyFont="1" applyBorder="1" applyAlignment="1" applyProtection="1">
      <alignment horizontal="left" vertical="top"/>
      <protection locked="0"/>
    </xf>
    <xf numFmtId="166" fontId="12" fillId="0" borderId="2" xfId="0" applyNumberFormat="1" applyFont="1" applyBorder="1" applyAlignment="1" applyProtection="1">
      <alignment horizontal="left" vertical="top"/>
      <protection locked="0"/>
    </xf>
    <xf numFmtId="164" fontId="0" fillId="0" borderId="2" xfId="0" applyNumberFormat="1" applyFont="1" applyBorder="1" applyAlignment="1" applyProtection="1">
      <alignment horizontal="right" vertical="top"/>
      <protection locked="0"/>
    </xf>
    <xf numFmtId="164" fontId="15" fillId="0" borderId="12" xfId="0" applyNumberFormat="1" applyFont="1" applyBorder="1" applyAlignment="1" applyProtection="1">
      <alignment horizontal="right" vertical="top"/>
      <protection locked="0"/>
    </xf>
    <xf numFmtId="9" fontId="0" fillId="0" borderId="0" xfId="2" applyFont="1" applyAlignment="1" applyProtection="1">
      <alignment horizontal="left" vertical="top"/>
      <protection locked="0"/>
    </xf>
    <xf numFmtId="166" fontId="0" fillId="0" borderId="0" xfId="0" applyNumberFormat="1" applyFont="1" applyBorder="1" applyAlignment="1" applyProtection="1">
      <alignment horizontal="left" vertical="top"/>
      <protection locked="0"/>
    </xf>
    <xf numFmtId="166" fontId="0" fillId="0" borderId="11" xfId="0" applyNumberFormat="1" applyFont="1" applyBorder="1" applyAlignment="1" applyProtection="1">
      <alignment horizontal="left" vertical="top"/>
      <protection locked="0"/>
    </xf>
    <xf numFmtId="164" fontId="0" fillId="4" borderId="2" xfId="0" applyNumberFormat="1" applyFont="1" applyFill="1" applyBorder="1" applyAlignment="1" applyProtection="1">
      <alignment horizontal="right" vertical="top"/>
      <protection locked="0"/>
    </xf>
    <xf numFmtId="167" fontId="0" fillId="0" borderId="0" xfId="2" applyNumberFormat="1" applyFont="1" applyAlignment="1" applyProtection="1">
      <alignment horizontal="left" vertical="top"/>
      <protection locked="0"/>
    </xf>
    <xf numFmtId="167" fontId="12" fillId="0" borderId="0" xfId="2" applyNumberFormat="1" applyFont="1" applyAlignment="1" applyProtection="1">
      <alignment horizontal="left" vertical="top"/>
      <protection locked="0"/>
    </xf>
    <xf numFmtId="166" fontId="11" fillId="0" borderId="0" xfId="0" applyNumberFormat="1" applyFont="1" applyFill="1" applyAlignment="1" applyProtection="1">
      <alignment horizontal="left" vertical="center"/>
      <protection locked="0"/>
    </xf>
    <xf numFmtId="166" fontId="11" fillId="0" borderId="0" xfId="0" applyNumberFormat="1" applyFont="1" applyFill="1" applyAlignment="1" applyProtection="1">
      <alignment horizontal="center" vertical="center"/>
      <protection locked="0"/>
    </xf>
    <xf numFmtId="166" fontId="12" fillId="0" borderId="0" xfId="0" applyNumberFormat="1" applyFont="1" applyFill="1" applyAlignment="1" applyProtection="1">
      <alignment horizontal="left" vertical="center"/>
      <protection locked="0"/>
    </xf>
    <xf numFmtId="181" fontId="12" fillId="0" borderId="0" xfId="0" applyNumberFormat="1" applyFont="1" applyFill="1" applyAlignment="1" applyProtection="1">
      <alignment horizontal="center" vertical="center"/>
      <protection locked="0"/>
    </xf>
    <xf numFmtId="167" fontId="12" fillId="0" borderId="0" xfId="2" applyNumberFormat="1" applyFont="1" applyFill="1" applyAlignment="1" applyProtection="1">
      <alignment horizontal="center" vertical="center"/>
      <protection locked="0"/>
    </xf>
    <xf numFmtId="181" fontId="0" fillId="0" borderId="0" xfId="0" applyNumberFormat="1" applyFont="1" applyFill="1" applyAlignment="1" applyProtection="1">
      <alignment horizontal="center" vertical="center"/>
      <protection locked="0"/>
    </xf>
    <xf numFmtId="166" fontId="12" fillId="0" borderId="2" xfId="0" applyNumberFormat="1" applyFont="1" applyFill="1" applyBorder="1" applyAlignment="1" applyProtection="1">
      <alignment horizontal="left" vertical="center"/>
      <protection locked="0"/>
    </xf>
    <xf numFmtId="167" fontId="0" fillId="0" borderId="2" xfId="2" applyNumberFormat="1" applyFont="1" applyFill="1" applyBorder="1" applyAlignment="1" applyProtection="1">
      <alignment horizontal="center" vertical="center"/>
      <protection locked="0"/>
    </xf>
    <xf numFmtId="181" fontId="0" fillId="0" borderId="2" xfId="0" applyNumberFormat="1" applyFont="1" applyFill="1" applyBorder="1" applyAlignment="1" applyProtection="1">
      <alignment horizontal="center" vertical="center"/>
      <protection locked="0"/>
    </xf>
    <xf numFmtId="9" fontId="14" fillId="0" borderId="0" xfId="2" applyFont="1" applyFill="1" applyAlignment="1" applyProtection="1">
      <alignment horizontal="center" vertical="center"/>
      <protection locked="0"/>
    </xf>
    <xf numFmtId="166" fontId="9" fillId="0" borderId="0" xfId="0" applyNumberFormat="1" applyFont="1" applyFill="1" applyProtection="1">
      <protection locked="0"/>
    </xf>
    <xf numFmtId="166" fontId="9" fillId="0" borderId="0" xfId="0" applyNumberFormat="1" applyFont="1" applyFill="1" applyAlignment="1" applyProtection="1">
      <alignment horizontal="center" vertical="center"/>
      <protection locked="0"/>
    </xf>
    <xf numFmtId="166" fontId="9" fillId="0" borderId="2" xfId="0" applyNumberFormat="1" applyFont="1" applyFill="1" applyBorder="1" applyProtection="1">
      <protection locked="0"/>
    </xf>
    <xf numFmtId="166" fontId="9" fillId="0" borderId="2" xfId="0" applyNumberFormat="1" applyFont="1" applyFill="1" applyBorder="1" applyAlignment="1" applyProtection="1">
      <alignment horizontal="center" vertical="center"/>
      <protection locked="0"/>
    </xf>
    <xf numFmtId="166" fontId="43" fillId="0" borderId="2" xfId="0" applyNumberFormat="1" applyFont="1" applyFill="1" applyBorder="1" applyAlignment="1" applyProtection="1">
      <alignment horizontal="center" vertical="center"/>
      <protection locked="0"/>
    </xf>
    <xf numFmtId="166" fontId="10" fillId="0" borderId="2" xfId="0" applyNumberFormat="1" applyFont="1" applyFill="1" applyBorder="1" applyAlignment="1" applyProtection="1">
      <alignment horizontal="center" vertical="center"/>
      <protection locked="0"/>
    </xf>
    <xf numFmtId="166" fontId="46" fillId="0" borderId="0" xfId="0" applyNumberFormat="1" applyFont="1" applyFill="1" applyProtection="1">
      <protection locked="0"/>
    </xf>
    <xf numFmtId="164" fontId="0" fillId="0" borderId="0" xfId="0" applyNumberFormat="1" applyFont="1" applyFill="1" applyProtection="1">
      <protection locked="0"/>
    </xf>
    <xf numFmtId="164" fontId="9" fillId="0" borderId="0" xfId="0" applyNumberFormat="1" applyFont="1" applyFill="1" applyProtection="1">
      <protection locked="0"/>
    </xf>
    <xf numFmtId="9" fontId="40" fillId="0" borderId="0" xfId="2" applyFont="1" applyFill="1" applyAlignment="1" applyProtection="1">
      <alignment horizontal="center" vertical="center"/>
      <protection locked="0"/>
    </xf>
    <xf numFmtId="167" fontId="14" fillId="0" borderId="0" xfId="2" applyNumberFormat="1" applyFont="1" applyFill="1" applyAlignment="1" applyProtection="1">
      <alignment horizontal="center" vertical="center"/>
      <protection locked="0"/>
    </xf>
    <xf numFmtId="166" fontId="14" fillId="0" borderId="0" xfId="0" applyNumberFormat="1" applyFont="1" applyFill="1" applyProtection="1">
      <protection locked="0"/>
    </xf>
    <xf numFmtId="166" fontId="0" fillId="0" borderId="7" xfId="0" applyNumberFormat="1" applyFont="1" applyFill="1" applyBorder="1" applyProtection="1">
      <protection locked="0"/>
    </xf>
    <xf numFmtId="166" fontId="43" fillId="0" borderId="3" xfId="0" applyNumberFormat="1" applyFont="1" applyFill="1" applyBorder="1" applyAlignment="1" applyProtection="1">
      <alignment horizontal="center" vertical="center"/>
      <protection locked="0"/>
    </xf>
    <xf numFmtId="166" fontId="0" fillId="0" borderId="8" xfId="0" applyNumberFormat="1" applyFont="1" applyFill="1" applyBorder="1" applyAlignment="1" applyProtection="1">
      <alignment horizontal="center" vertical="center"/>
      <protection locked="0"/>
    </xf>
    <xf numFmtId="166" fontId="9" fillId="0" borderId="9" xfId="0" applyNumberFormat="1" applyFont="1" applyFill="1" applyBorder="1" applyProtection="1">
      <protection locked="0"/>
    </xf>
    <xf numFmtId="9" fontId="9" fillId="0" borderId="0" xfId="2" applyNumberFormat="1" applyFont="1" applyFill="1" applyBorder="1" applyAlignment="1" applyProtection="1">
      <alignment horizontal="center" vertical="center"/>
      <protection locked="0"/>
    </xf>
    <xf numFmtId="166" fontId="0" fillId="0" borderId="10" xfId="0" applyNumberFormat="1" applyFont="1" applyFill="1" applyBorder="1" applyAlignment="1" applyProtection="1">
      <alignment horizontal="center" vertical="center"/>
      <protection locked="0"/>
    </xf>
    <xf numFmtId="9" fontId="0" fillId="0" borderId="0" xfId="2" applyNumberFormat="1" applyFont="1" applyFill="1" applyBorder="1" applyAlignment="1" applyProtection="1">
      <alignment horizontal="center" vertical="center"/>
      <protection locked="0"/>
    </xf>
    <xf numFmtId="166" fontId="46" fillId="0" borderId="11" xfId="0" applyNumberFormat="1" applyFont="1" applyFill="1" applyBorder="1" applyProtection="1">
      <protection locked="0"/>
    </xf>
    <xf numFmtId="9" fontId="10" fillId="0" borderId="2" xfId="2" applyFont="1" applyFill="1" applyBorder="1" applyAlignment="1" applyProtection="1">
      <alignment horizontal="center" vertical="center"/>
      <protection locked="0"/>
    </xf>
    <xf numFmtId="10" fontId="10" fillId="0" borderId="12" xfId="2" applyNumberFormat="1" applyFont="1" applyFill="1" applyBorder="1" applyAlignment="1" applyProtection="1">
      <alignment horizontal="center" vertical="center"/>
      <protection locked="0"/>
    </xf>
    <xf numFmtId="10" fontId="14" fillId="0" borderId="0" xfId="2" applyNumberFormat="1" applyFont="1" applyFill="1" applyAlignment="1" applyProtection="1">
      <alignment horizontal="center" vertical="center"/>
      <protection locked="0"/>
    </xf>
    <xf numFmtId="166" fontId="43" fillId="0" borderId="13" xfId="0" applyNumberFormat="1" applyFont="1" applyFill="1" applyBorder="1" applyProtection="1">
      <protection locked="0"/>
    </xf>
    <xf numFmtId="164" fontId="10" fillId="0" borderId="14" xfId="0" applyNumberFormat="1" applyFont="1" applyFill="1" applyBorder="1" applyAlignment="1" applyProtection="1">
      <alignment horizontal="center" vertical="center"/>
      <protection locked="0"/>
    </xf>
    <xf numFmtId="166" fontId="9" fillId="2" borderId="0" xfId="0" quotePrefix="1" applyNumberFormat="1" applyFont="1" applyFill="1" applyAlignment="1" applyProtection="1">
      <alignment horizontal="center" vertical="center"/>
      <protection locked="0"/>
    </xf>
    <xf numFmtId="164" fontId="9" fillId="2" borderId="0" xfId="0" applyNumberFormat="1" applyFont="1" applyFill="1" applyAlignment="1" applyProtection="1">
      <alignment horizontal="right" vertical="center"/>
      <protection locked="0"/>
    </xf>
    <xf numFmtId="166" fontId="9" fillId="2" borderId="2" xfId="0" quotePrefix="1" applyNumberFormat="1" applyFont="1" applyFill="1" applyBorder="1" applyAlignment="1" applyProtection="1">
      <alignment horizontal="center" vertical="center"/>
      <protection locked="0"/>
    </xf>
    <xf numFmtId="166" fontId="9" fillId="2" borderId="2" xfId="0" applyNumberFormat="1" applyFont="1" applyFill="1" applyBorder="1" applyProtection="1">
      <protection locked="0"/>
    </xf>
    <xf numFmtId="164" fontId="0" fillId="2" borderId="2" xfId="0" applyNumberFormat="1" applyFont="1" applyFill="1" applyBorder="1" applyAlignment="1" applyProtection="1">
      <alignment horizontal="right" vertical="center"/>
      <protection locked="0"/>
    </xf>
    <xf numFmtId="166" fontId="43" fillId="2" borderId="1" xfId="0" quotePrefix="1" applyNumberFormat="1" applyFont="1" applyFill="1" applyBorder="1" applyAlignment="1" applyProtection="1">
      <alignment horizontal="center" vertical="center"/>
      <protection locked="0"/>
    </xf>
    <xf numFmtId="166" fontId="43" fillId="2" borderId="1" xfId="0" applyNumberFormat="1" applyFont="1" applyFill="1" applyBorder="1" applyProtection="1">
      <protection locked="0"/>
    </xf>
    <xf numFmtId="164" fontId="10" fillId="2" borderId="1" xfId="0" applyNumberFormat="1" applyFont="1" applyFill="1" applyBorder="1" applyAlignment="1" applyProtection="1">
      <alignment horizontal="right" vertical="center"/>
      <protection locked="0"/>
    </xf>
    <xf numFmtId="0" fontId="36" fillId="0" borderId="2" xfId="0" applyFont="1" applyBorder="1" applyProtection="1">
      <protection locked="0"/>
    </xf>
    <xf numFmtId="0" fontId="42" fillId="0" borderId="0" xfId="0" applyFont="1" applyAlignment="1" applyProtection="1">
      <alignment horizontal="center" vertical="center"/>
      <protection locked="0"/>
    </xf>
    <xf numFmtId="0" fontId="9" fillId="2" borderId="1" xfId="0" applyFont="1" applyFill="1" applyBorder="1" applyProtection="1">
      <protection locked="0"/>
    </xf>
    <xf numFmtId="167" fontId="9" fillId="2" borderId="0" xfId="2" applyNumberFormat="1" applyFont="1" applyFill="1" applyAlignment="1" applyProtection="1">
      <alignment horizontal="center" vertical="center"/>
      <protection locked="0"/>
    </xf>
    <xf numFmtId="10" fontId="9" fillId="2" borderId="0" xfId="2" applyNumberFormat="1" applyFont="1" applyFill="1" applyAlignment="1" applyProtection="1">
      <alignment horizontal="center" vertical="center"/>
      <protection locked="0"/>
    </xf>
    <xf numFmtId="166" fontId="36" fillId="0" borderId="0" xfId="0" applyNumberFormat="1" applyFont="1" applyAlignment="1" applyProtection="1">
      <alignment horizontal="center" vertical="center"/>
      <protection locked="0"/>
    </xf>
    <xf numFmtId="166" fontId="9" fillId="2" borderId="2" xfId="0" applyNumberFormat="1" applyFont="1" applyFill="1" applyBorder="1" applyAlignment="1" applyProtection="1">
      <alignment horizontal="left" vertical="center"/>
      <protection locked="0"/>
    </xf>
    <xf numFmtId="167" fontId="9" fillId="2" borderId="2" xfId="2" applyNumberFormat="1" applyFont="1" applyFill="1" applyBorder="1" applyAlignment="1" applyProtection="1">
      <alignment horizontal="center" vertical="center"/>
      <protection locked="0"/>
    </xf>
    <xf numFmtId="166" fontId="9" fillId="2" borderId="0" xfId="0" applyNumberFormat="1" applyFont="1" applyFill="1" applyAlignment="1" applyProtection="1">
      <alignment horizontal="center" vertical="center"/>
      <protection locked="0"/>
    </xf>
    <xf numFmtId="9" fontId="9" fillId="2" borderId="0" xfId="2" applyFont="1" applyFill="1" applyAlignment="1" applyProtection="1">
      <alignment horizontal="center" vertical="center"/>
      <protection locked="0"/>
    </xf>
    <xf numFmtId="166" fontId="43" fillId="2" borderId="0" xfId="0" applyNumberFormat="1" applyFont="1" applyFill="1" applyAlignment="1" applyProtection="1">
      <alignment horizontal="left" vertical="center"/>
      <protection locked="0"/>
    </xf>
    <xf numFmtId="166" fontId="43" fillId="2" borderId="0" xfId="0" applyNumberFormat="1" applyFont="1" applyFill="1" applyAlignment="1" applyProtection="1">
      <alignment horizontal="center" vertical="center"/>
      <protection locked="0"/>
    </xf>
    <xf numFmtId="170" fontId="0" fillId="2" borderId="0" xfId="0" applyNumberFormat="1" applyFont="1" applyFill="1" applyBorder="1" applyAlignment="1" applyProtection="1">
      <alignment vertical="center"/>
      <protection locked="0"/>
    </xf>
    <xf numFmtId="166" fontId="42" fillId="0" borderId="0" xfId="0" applyNumberFormat="1" applyFont="1" applyAlignment="1" applyProtection="1">
      <alignment horizontal="center" vertical="center"/>
      <protection locked="0"/>
    </xf>
    <xf numFmtId="166" fontId="36" fillId="2" borderId="0" xfId="0" applyNumberFormat="1" applyFont="1" applyFill="1" applyAlignment="1" applyProtection="1">
      <alignment horizontal="center" vertical="center"/>
      <protection locked="0"/>
    </xf>
    <xf numFmtId="0" fontId="42" fillId="0" borderId="0" xfId="0" applyFont="1" applyProtection="1">
      <protection locked="0"/>
    </xf>
    <xf numFmtId="166" fontId="9" fillId="2" borderId="2" xfId="0" applyNumberFormat="1" applyFont="1" applyFill="1" applyBorder="1" applyAlignment="1" applyProtection="1">
      <alignment horizontal="center" vertical="center"/>
      <protection locked="0"/>
    </xf>
    <xf numFmtId="166" fontId="36" fillId="2" borderId="2" xfId="0" applyNumberFormat="1" applyFont="1" applyFill="1" applyBorder="1" applyAlignment="1" applyProtection="1">
      <alignment horizontal="center" vertical="center"/>
      <protection locked="0"/>
    </xf>
    <xf numFmtId="170" fontId="0" fillId="2" borderId="2" xfId="0" applyNumberFormat="1" applyFont="1" applyFill="1" applyBorder="1" applyAlignment="1" applyProtection="1">
      <alignment vertical="center"/>
      <protection locked="0"/>
    </xf>
    <xf numFmtId="170" fontId="10" fillId="2" borderId="2" xfId="0" applyNumberFormat="1" applyFont="1" applyFill="1" applyBorder="1" applyAlignment="1" applyProtection="1">
      <alignment vertical="center"/>
      <protection locked="0"/>
    </xf>
    <xf numFmtId="175" fontId="0" fillId="2" borderId="0" xfId="0" applyNumberFormat="1" applyFont="1" applyFill="1" applyAlignment="1" applyProtection="1">
      <alignment horizontal="center" vertical="center"/>
      <protection locked="0"/>
    </xf>
    <xf numFmtId="170" fontId="10" fillId="2" borderId="1" xfId="0" applyNumberFormat="1" applyFont="1" applyFill="1" applyBorder="1" applyAlignment="1" applyProtection="1">
      <alignment vertical="center"/>
      <protection locked="0"/>
    </xf>
    <xf numFmtId="0" fontId="9" fillId="2" borderId="7" xfId="0" applyFont="1" applyFill="1" applyBorder="1" applyProtection="1">
      <protection locked="0"/>
    </xf>
    <xf numFmtId="0" fontId="9" fillId="2" borderId="3" xfId="0" applyFont="1" applyFill="1" applyBorder="1" applyProtection="1">
      <protection locked="0"/>
    </xf>
    <xf numFmtId="0" fontId="0" fillId="2" borderId="3" xfId="0" applyFont="1" applyFill="1" applyBorder="1" applyProtection="1">
      <protection locked="0"/>
    </xf>
    <xf numFmtId="0" fontId="0" fillId="2" borderId="8" xfId="0" applyFont="1" applyFill="1" applyBorder="1" applyProtection="1">
      <protection locked="0"/>
    </xf>
    <xf numFmtId="0" fontId="9" fillId="2" borderId="9" xfId="0" applyFont="1" applyFill="1" applyBorder="1" applyAlignment="1" applyProtection="1">
      <alignment vertical="center"/>
      <protection locked="0"/>
    </xf>
    <xf numFmtId="0" fontId="43" fillId="2" borderId="0" xfId="0" applyFont="1" applyFill="1" applyBorder="1" applyAlignment="1" applyProtection="1">
      <alignment vertical="center"/>
      <protection locked="0"/>
    </xf>
    <xf numFmtId="0" fontId="9" fillId="2" borderId="0" xfId="0" applyFont="1" applyFill="1" applyBorder="1" applyAlignment="1" applyProtection="1">
      <alignment vertical="center"/>
      <protection locked="0"/>
    </xf>
    <xf numFmtId="0" fontId="0" fillId="2" borderId="0" xfId="0" applyFont="1" applyFill="1" applyBorder="1" applyAlignment="1" applyProtection="1">
      <alignment vertical="center"/>
      <protection locked="0"/>
    </xf>
    <xf numFmtId="0" fontId="0" fillId="2" borderId="10" xfId="0" applyFont="1" applyFill="1" applyBorder="1" applyAlignment="1" applyProtection="1">
      <alignment vertical="center"/>
      <protection locked="0"/>
    </xf>
    <xf numFmtId="0" fontId="9" fillId="2" borderId="9" xfId="0" applyFont="1" applyFill="1" applyBorder="1" applyProtection="1">
      <protection locked="0"/>
    </xf>
    <xf numFmtId="0" fontId="0" fillId="2" borderId="10" xfId="0" applyFont="1" applyFill="1" applyBorder="1" applyAlignment="1" applyProtection="1">
      <alignment wrapText="1"/>
      <protection locked="0"/>
    </xf>
    <xf numFmtId="0" fontId="0" fillId="2" borderId="10" xfId="0" applyFont="1" applyFill="1" applyBorder="1" applyProtection="1">
      <protection locked="0"/>
    </xf>
    <xf numFmtId="0" fontId="43" fillId="2" borderId="3" xfId="0" applyFont="1" applyFill="1" applyBorder="1" applyProtection="1">
      <protection locked="0"/>
    </xf>
    <xf numFmtId="174" fontId="9" fillId="2" borderId="3" xfId="0" applyNumberFormat="1" applyFont="1" applyFill="1" applyBorder="1" applyAlignment="1" applyProtection="1">
      <alignment vertical="center"/>
      <protection locked="0"/>
    </xf>
    <xf numFmtId="174" fontId="0" fillId="2" borderId="3" xfId="0" applyNumberFormat="1" applyFont="1" applyFill="1" applyBorder="1" applyAlignment="1" applyProtection="1">
      <alignment vertical="center"/>
      <protection locked="0"/>
    </xf>
    <xf numFmtId="174" fontId="0" fillId="2" borderId="2" xfId="0" applyNumberFormat="1" applyFont="1" applyFill="1" applyBorder="1" applyAlignment="1" applyProtection="1">
      <alignment vertical="center"/>
      <protection locked="0"/>
    </xf>
    <xf numFmtId="0" fontId="43" fillId="2" borderId="0" xfId="0" applyFont="1" applyFill="1" applyBorder="1" applyProtection="1">
      <protection locked="0"/>
    </xf>
    <xf numFmtId="9" fontId="43" fillId="2" borderId="0" xfId="0" applyNumberFormat="1" applyFont="1" applyFill="1" applyBorder="1" applyProtection="1">
      <protection locked="0"/>
    </xf>
    <xf numFmtId="0" fontId="0" fillId="2" borderId="9" xfId="0" applyFont="1" applyFill="1" applyBorder="1" applyProtection="1">
      <protection locked="0"/>
    </xf>
    <xf numFmtId="0" fontId="0" fillId="2" borderId="11" xfId="0" applyFont="1" applyFill="1" applyBorder="1" applyProtection="1">
      <protection locked="0"/>
    </xf>
    <xf numFmtId="0" fontId="0" fillId="2" borderId="12" xfId="0" applyFont="1" applyFill="1" applyBorder="1" applyProtection="1">
      <protection locked="0"/>
    </xf>
    <xf numFmtId="0" fontId="9" fillId="0" borderId="0" xfId="0" applyFont="1" applyBorder="1" applyProtection="1">
      <protection locked="0"/>
    </xf>
    <xf numFmtId="0" fontId="9" fillId="2" borderId="0" xfId="0" applyFont="1" applyFill="1" applyBorder="1" applyAlignment="1" applyProtection="1">
      <alignment horizontal="left" vertical="center"/>
      <protection locked="0"/>
    </xf>
    <xf numFmtId="170" fontId="9" fillId="2" borderId="0" xfId="0" applyNumberFormat="1" applyFont="1" applyFill="1" applyBorder="1" applyAlignment="1" applyProtection="1">
      <alignment vertical="center"/>
      <protection locked="0"/>
    </xf>
    <xf numFmtId="170" fontId="36" fillId="2" borderId="2" xfId="0" applyNumberFormat="1" applyFont="1" applyFill="1" applyBorder="1" applyAlignment="1" applyProtection="1">
      <alignment vertical="center"/>
      <protection locked="0"/>
    </xf>
    <xf numFmtId="0" fontId="43" fillId="2" borderId="1" xfId="0" applyFont="1" applyFill="1" applyBorder="1" applyAlignment="1" applyProtection="1">
      <alignment horizontal="left" vertical="center"/>
      <protection locked="0"/>
    </xf>
    <xf numFmtId="0" fontId="43" fillId="2" borderId="2" xfId="0" applyFont="1" applyFill="1" applyBorder="1" applyAlignment="1" applyProtection="1">
      <alignment horizontal="center" vertical="center"/>
      <protection locked="0"/>
    </xf>
    <xf numFmtId="0" fontId="9" fillId="2" borderId="0" xfId="0" applyFont="1" applyFill="1" applyAlignment="1" applyProtection="1">
      <alignment horizontal="right" vertical="center"/>
      <protection locked="0"/>
    </xf>
    <xf numFmtId="170" fontId="36" fillId="2" borderId="3" xfId="0" applyNumberFormat="1" applyFont="1" applyFill="1" applyBorder="1" applyAlignment="1" applyProtection="1">
      <alignment vertical="center"/>
      <protection locked="0"/>
    </xf>
    <xf numFmtId="170" fontId="0" fillId="2" borderId="0" xfId="0" applyNumberFormat="1" applyFont="1" applyFill="1" applyAlignment="1" applyProtection="1">
      <alignment vertical="center"/>
      <protection locked="0"/>
    </xf>
    <xf numFmtId="170" fontId="9" fillId="2" borderId="0" xfId="0" applyNumberFormat="1" applyFont="1" applyFill="1" applyAlignment="1" applyProtection="1">
      <alignment vertical="center"/>
      <protection locked="0"/>
    </xf>
    <xf numFmtId="0" fontId="43" fillId="2" borderId="2" xfId="0" applyFont="1" applyFill="1" applyBorder="1" applyAlignment="1" applyProtection="1">
      <alignment horizontal="right" vertical="center"/>
      <protection locked="0"/>
    </xf>
    <xf numFmtId="170" fontId="9" fillId="0" borderId="0" xfId="0" applyNumberFormat="1" applyFont="1" applyProtection="1">
      <protection locked="0"/>
    </xf>
    <xf numFmtId="170" fontId="9" fillId="2" borderId="1" xfId="0" applyNumberFormat="1" applyFont="1" applyFill="1" applyBorder="1" applyAlignment="1" applyProtection="1">
      <alignment horizontal="center" vertical="center"/>
      <protection locked="0"/>
    </xf>
    <xf numFmtId="170" fontId="0" fillId="2" borderId="1" xfId="0" applyNumberFormat="1" applyFont="1" applyFill="1" applyBorder="1" applyAlignment="1" applyProtection="1">
      <alignment vertical="center"/>
      <protection locked="0"/>
    </xf>
    <xf numFmtId="10" fontId="9" fillId="2" borderId="2" xfId="0" applyNumberFormat="1" applyFont="1" applyFill="1" applyBorder="1" applyAlignment="1" applyProtection="1">
      <alignment horizontal="center" vertical="center"/>
      <protection locked="0"/>
    </xf>
    <xf numFmtId="10" fontId="0" fillId="2" borderId="0" xfId="0" applyNumberFormat="1" applyFont="1" applyFill="1" applyProtection="1">
      <protection locked="0"/>
    </xf>
    <xf numFmtId="10" fontId="9" fillId="2" borderId="0" xfId="0" applyNumberFormat="1" applyFont="1" applyFill="1" applyProtection="1">
      <protection locked="0"/>
    </xf>
    <xf numFmtId="0" fontId="43" fillId="2" borderId="5" xfId="0" applyFont="1" applyFill="1" applyBorder="1" applyProtection="1">
      <protection locked="0"/>
    </xf>
    <xf numFmtId="170" fontId="10" fillId="2" borderId="5" xfId="0" applyNumberFormat="1" applyFont="1" applyFill="1" applyBorder="1" applyProtection="1">
      <protection locked="0"/>
    </xf>
    <xf numFmtId="167" fontId="10" fillId="2" borderId="5" xfId="2" applyNumberFormat="1" applyFont="1" applyFill="1" applyBorder="1" applyProtection="1">
      <protection locked="0"/>
    </xf>
    <xf numFmtId="10" fontId="40" fillId="2" borderId="0" xfId="2" applyNumberFormat="1" applyFont="1" applyFill="1" applyProtection="1">
      <protection locked="0"/>
    </xf>
    <xf numFmtId="170" fontId="0" fillId="2" borderId="0" xfId="0" applyNumberFormat="1" applyFont="1" applyFill="1" applyBorder="1" applyProtection="1">
      <protection locked="0"/>
    </xf>
    <xf numFmtId="10" fontId="14" fillId="2" borderId="0" xfId="2" applyNumberFormat="1" applyFont="1" applyFill="1" applyBorder="1" applyProtection="1">
      <protection locked="0"/>
    </xf>
    <xf numFmtId="10" fontId="40" fillId="2" borderId="0" xfId="2" applyNumberFormat="1" applyFont="1" applyFill="1" applyBorder="1" applyProtection="1">
      <protection locked="0"/>
    </xf>
    <xf numFmtId="170" fontId="9" fillId="2" borderId="0" xfId="0" applyNumberFormat="1" applyFont="1" applyFill="1" applyBorder="1" applyProtection="1">
      <protection locked="0"/>
    </xf>
    <xf numFmtId="170" fontId="10" fillId="2" borderId="0" xfId="0" applyNumberFormat="1" applyFont="1" applyFill="1" applyBorder="1" applyProtection="1">
      <protection locked="0"/>
    </xf>
    <xf numFmtId="10" fontId="14" fillId="2" borderId="0" xfId="2" applyNumberFormat="1" applyFont="1" applyFill="1" applyProtection="1">
      <protection locked="0"/>
    </xf>
    <xf numFmtId="10" fontId="15" fillId="2" borderId="6" xfId="2" applyNumberFormat="1" applyFont="1" applyFill="1" applyBorder="1" applyProtection="1">
      <protection locked="0"/>
    </xf>
    <xf numFmtId="10" fontId="14" fillId="2" borderId="4" xfId="2" applyNumberFormat="1" applyFont="1" applyFill="1" applyBorder="1" applyProtection="1">
      <protection locked="0"/>
    </xf>
    <xf numFmtId="10" fontId="40" fillId="2" borderId="4" xfId="2" applyNumberFormat="1" applyFont="1" applyFill="1" applyBorder="1" applyProtection="1">
      <protection locked="0"/>
    </xf>
    <xf numFmtId="0" fontId="46" fillId="2" borderId="2" xfId="0" applyFont="1" applyFill="1" applyBorder="1" applyAlignment="1" applyProtection="1">
      <alignment horizontal="center" vertical="center"/>
      <protection locked="0"/>
    </xf>
    <xf numFmtId="0" fontId="9" fillId="0" borderId="0" xfId="0" applyFont="1" applyAlignment="1" applyProtection="1">
      <alignment vertical="center"/>
      <protection locked="0"/>
    </xf>
    <xf numFmtId="9" fontId="40" fillId="2" borderId="0" xfId="0" applyNumberFormat="1" applyFont="1" applyFill="1" applyAlignment="1" applyProtection="1">
      <alignment horizontal="center"/>
      <protection locked="0"/>
    </xf>
    <xf numFmtId="9" fontId="9" fillId="2" borderId="0" xfId="0" applyNumberFormat="1" applyFont="1" applyFill="1" applyAlignment="1" applyProtection="1">
      <alignment horizontal="center" vertical="center"/>
      <protection locked="0"/>
    </xf>
    <xf numFmtId="9" fontId="40" fillId="2" borderId="2" xfId="0" applyNumberFormat="1" applyFont="1" applyFill="1" applyBorder="1" applyAlignment="1" applyProtection="1">
      <alignment horizontal="center"/>
      <protection locked="0"/>
    </xf>
    <xf numFmtId="9" fontId="9" fillId="2" borderId="2" xfId="0" applyNumberFormat="1" applyFont="1" applyFill="1" applyBorder="1" applyAlignment="1" applyProtection="1">
      <alignment horizontal="center" vertical="center"/>
      <protection locked="0"/>
    </xf>
    <xf numFmtId="9" fontId="15" fillId="2" borderId="1" xfId="0" applyNumberFormat="1" applyFont="1" applyFill="1" applyBorder="1" applyAlignment="1" applyProtection="1">
      <alignment horizontal="center"/>
      <protection locked="0"/>
    </xf>
    <xf numFmtId="9" fontId="10" fillId="2" borderId="1" xfId="0" applyNumberFormat="1" applyFont="1" applyFill="1" applyBorder="1" applyAlignment="1" applyProtection="1">
      <alignment horizontal="center" vertical="center"/>
      <protection locked="0"/>
    </xf>
    <xf numFmtId="0" fontId="9" fillId="2" borderId="1" xfId="0" applyFont="1" applyFill="1" applyBorder="1" applyAlignment="1" applyProtection="1">
      <alignment horizontal="center" wrapText="1"/>
      <protection locked="0"/>
    </xf>
    <xf numFmtId="0" fontId="9" fillId="2" borderId="1" xfId="0" applyFont="1" applyFill="1" applyBorder="1" applyAlignment="1" applyProtection="1">
      <alignment wrapText="1"/>
      <protection locked="0"/>
    </xf>
    <xf numFmtId="169" fontId="9" fillId="2" borderId="1" xfId="1" applyNumberFormat="1" applyFont="1" applyFill="1" applyBorder="1" applyAlignment="1" applyProtection="1">
      <alignment horizontal="center" vertical="center"/>
      <protection locked="0"/>
    </xf>
    <xf numFmtId="0" fontId="9" fillId="2" borderId="1" xfId="0" applyFont="1" applyFill="1" applyBorder="1" applyAlignment="1" applyProtection="1">
      <alignment horizontal="center" vertical="center" wrapText="1"/>
      <protection locked="0"/>
    </xf>
    <xf numFmtId="0" fontId="0" fillId="2" borderId="1" xfId="0" applyFont="1" applyFill="1" applyBorder="1" applyAlignment="1" applyProtection="1">
      <alignment wrapText="1"/>
      <protection locked="0"/>
    </xf>
    <xf numFmtId="169" fontId="0" fillId="2" borderId="1" xfId="1" applyNumberFormat="1" applyFont="1" applyFill="1" applyBorder="1" applyAlignment="1" applyProtection="1">
      <alignment horizontal="center" vertical="center"/>
      <protection locked="0"/>
    </xf>
    <xf numFmtId="0" fontId="0" fillId="2" borderId="1" xfId="0" applyFont="1" applyFill="1" applyBorder="1" applyAlignment="1" applyProtection="1">
      <alignment horizontal="center" wrapText="1"/>
      <protection locked="0"/>
    </xf>
    <xf numFmtId="169" fontId="0" fillId="2" borderId="0" xfId="1" applyNumberFormat="1" applyFont="1" applyFill="1" applyBorder="1" applyAlignment="1" applyProtection="1">
      <alignment horizontal="center" vertical="center"/>
      <protection locked="0"/>
    </xf>
    <xf numFmtId="169" fontId="9" fillId="2" borderId="0" xfId="1" applyNumberFormat="1" applyFont="1" applyFill="1" applyBorder="1" applyAlignment="1" applyProtection="1">
      <alignment horizontal="center" vertical="center"/>
      <protection locked="0"/>
    </xf>
    <xf numFmtId="169" fontId="10" fillId="2" borderId="1" xfId="1" applyNumberFormat="1" applyFont="1" applyFill="1" applyBorder="1" applyAlignment="1" applyProtection="1">
      <alignment horizontal="center" vertical="center"/>
      <protection locked="0"/>
    </xf>
    <xf numFmtId="0" fontId="0" fillId="2" borderId="2" xfId="0" applyFont="1" applyFill="1" applyBorder="1" applyAlignment="1" applyProtection="1">
      <alignment wrapText="1"/>
      <protection locked="0"/>
    </xf>
    <xf numFmtId="169" fontId="10" fillId="2" borderId="2" xfId="1" applyNumberFormat="1" applyFont="1" applyFill="1" applyBorder="1" applyAlignment="1" applyProtection="1">
      <alignment horizontal="center" vertical="center"/>
      <protection locked="0"/>
    </xf>
    <xf numFmtId="0" fontId="10" fillId="2" borderId="1" xfId="0" applyFont="1" applyFill="1" applyBorder="1" applyAlignment="1" applyProtection="1">
      <alignment wrapText="1"/>
      <protection locked="0"/>
    </xf>
    <xf numFmtId="0" fontId="0" fillId="2" borderId="3" xfId="0" applyFont="1" applyFill="1" applyBorder="1" applyAlignment="1" applyProtection="1">
      <alignment horizontal="center" wrapText="1"/>
      <protection locked="0"/>
    </xf>
    <xf numFmtId="0" fontId="9" fillId="2" borderId="3" xfId="0" applyFont="1" applyFill="1" applyBorder="1" applyAlignment="1" applyProtection="1">
      <alignment wrapText="1"/>
      <protection locked="0"/>
    </xf>
    <xf numFmtId="169" fontId="0" fillId="2" borderId="3" xfId="1" applyNumberFormat="1" applyFont="1" applyFill="1" applyBorder="1" applyAlignment="1" applyProtection="1">
      <alignment horizontal="center" vertical="center"/>
      <protection locked="0"/>
    </xf>
    <xf numFmtId="0" fontId="14" fillId="0" borderId="0" xfId="0" applyFont="1" applyProtection="1">
      <protection locked="0"/>
    </xf>
    <xf numFmtId="0" fontId="0" fillId="0" borderId="2" xfId="0" applyFont="1" applyBorder="1" applyAlignment="1" applyProtection="1">
      <alignment horizontal="center" vertical="center"/>
      <protection locked="0"/>
    </xf>
    <xf numFmtId="0" fontId="0" fillId="0" borderId="2" xfId="0" applyFont="1" applyBorder="1" applyAlignment="1" applyProtection="1">
      <alignment horizontal="center" vertical="center" wrapText="1"/>
      <protection locked="0"/>
    </xf>
    <xf numFmtId="0" fontId="0" fillId="0" borderId="2" xfId="0" applyFont="1" applyBorder="1" applyAlignment="1" applyProtection="1">
      <alignment vertical="center" wrapText="1"/>
      <protection locked="0"/>
    </xf>
    <xf numFmtId="0" fontId="0" fillId="0" borderId="0" xfId="0" applyFont="1" applyBorder="1" applyAlignment="1" applyProtection="1">
      <alignment vertical="center" wrapText="1"/>
      <protection locked="0"/>
    </xf>
    <xf numFmtId="0" fontId="0" fillId="0" borderId="0" xfId="0" applyFont="1" applyAlignment="1" applyProtection="1">
      <alignment vertical="center" wrapText="1"/>
      <protection locked="0"/>
    </xf>
    <xf numFmtId="0" fontId="0" fillId="0" borderId="0" xfId="0" applyFont="1" applyAlignment="1" applyProtection="1">
      <alignment horizontal="center" vertical="center" wrapText="1"/>
      <protection locked="0"/>
    </xf>
    <xf numFmtId="0" fontId="9" fillId="2" borderId="0" xfId="0" applyFont="1" applyFill="1" applyAlignment="1" applyProtection="1">
      <alignment horizontal="center" vertical="center" wrapText="1"/>
      <protection locked="0"/>
    </xf>
    <xf numFmtId="169" fontId="9" fillId="2" borderId="0" xfId="1" applyNumberFormat="1" applyFont="1" applyFill="1" applyAlignment="1" applyProtection="1">
      <alignment horizontal="center" vertical="center"/>
      <protection locked="0"/>
    </xf>
    <xf numFmtId="166" fontId="9" fillId="2" borderId="0" xfId="1" applyNumberFormat="1" applyFont="1" applyFill="1" applyAlignment="1" applyProtection="1">
      <alignment horizontal="center" vertical="center"/>
      <protection locked="0"/>
    </xf>
    <xf numFmtId="169" fontId="0" fillId="2" borderId="0" xfId="1" applyNumberFormat="1" applyFont="1" applyFill="1" applyAlignment="1" applyProtection="1">
      <alignment horizontal="center" vertical="center"/>
      <protection locked="0"/>
    </xf>
    <xf numFmtId="10" fontId="0" fillId="0" borderId="0" xfId="2" applyNumberFormat="1" applyFont="1" applyAlignment="1" applyProtection="1">
      <alignment horizontal="center" vertical="center"/>
      <protection locked="0"/>
    </xf>
    <xf numFmtId="169" fontId="9" fillId="2" borderId="2" xfId="1" applyNumberFormat="1" applyFont="1" applyFill="1" applyBorder="1" applyAlignment="1" applyProtection="1">
      <alignment horizontal="center" vertical="center"/>
      <protection locked="0"/>
    </xf>
    <xf numFmtId="166" fontId="9" fillId="2" borderId="2" xfId="1" applyNumberFormat="1" applyFont="1" applyFill="1" applyBorder="1" applyAlignment="1" applyProtection="1">
      <alignment horizontal="center" vertical="center"/>
      <protection locked="0"/>
    </xf>
    <xf numFmtId="169" fontId="0" fillId="2" borderId="2" xfId="1" applyNumberFormat="1" applyFont="1" applyFill="1" applyBorder="1" applyAlignment="1" applyProtection="1">
      <alignment horizontal="center" vertical="center"/>
      <protection locked="0"/>
    </xf>
    <xf numFmtId="0" fontId="9" fillId="0" borderId="0" xfId="0" applyFont="1" applyAlignment="1" applyProtection="1">
      <alignment horizontal="center"/>
      <protection locked="0"/>
    </xf>
    <xf numFmtId="0" fontId="43" fillId="2" borderId="1" xfId="0" applyFont="1" applyFill="1" applyBorder="1" applyAlignment="1" applyProtection="1">
      <alignment horizontal="center" vertical="center"/>
      <protection locked="0"/>
    </xf>
    <xf numFmtId="166" fontId="0" fillId="2" borderId="0" xfId="1" applyNumberFormat="1" applyFont="1" applyFill="1" applyAlignment="1" applyProtection="1">
      <alignment horizontal="center" vertical="center"/>
      <protection locked="0"/>
    </xf>
    <xf numFmtId="166" fontId="10" fillId="2" borderId="2" xfId="1" applyNumberFormat="1" applyFont="1" applyFill="1" applyBorder="1" applyAlignment="1" applyProtection="1">
      <alignment horizontal="center" vertical="center"/>
      <protection locked="0"/>
    </xf>
    <xf numFmtId="10" fontId="40" fillId="2" borderId="3" xfId="2" applyNumberFormat="1" applyFont="1" applyFill="1" applyBorder="1" applyProtection="1">
      <protection locked="0"/>
    </xf>
    <xf numFmtId="10" fontId="0" fillId="2" borderId="3" xfId="0" applyNumberFormat="1" applyFont="1" applyFill="1" applyBorder="1" applyProtection="1">
      <protection locked="0"/>
    </xf>
    <xf numFmtId="10" fontId="40" fillId="2" borderId="0" xfId="2" applyNumberFormat="1" applyFont="1" applyFill="1" applyAlignment="1" applyProtection="1">
      <alignment horizontal="center"/>
      <protection locked="0"/>
    </xf>
    <xf numFmtId="173" fontId="9" fillId="2" borderId="0" xfId="0" applyNumberFormat="1" applyFont="1" applyFill="1" applyAlignment="1" applyProtection="1">
      <alignment horizontal="center"/>
      <protection locked="0"/>
    </xf>
    <xf numFmtId="167" fontId="40" fillId="2" borderId="2" xfId="2" applyNumberFormat="1" applyFont="1" applyFill="1" applyBorder="1" applyAlignment="1" applyProtection="1">
      <alignment horizontal="center"/>
      <protection locked="0"/>
    </xf>
    <xf numFmtId="10" fontId="40" fillId="2" borderId="2" xfId="2" applyNumberFormat="1" applyFont="1" applyFill="1" applyBorder="1" applyAlignment="1" applyProtection="1">
      <alignment horizontal="center"/>
      <protection locked="0"/>
    </xf>
    <xf numFmtId="10" fontId="0" fillId="2" borderId="0" xfId="2" applyNumberFormat="1" applyFont="1" applyFill="1" applyProtection="1">
      <protection locked="0"/>
    </xf>
    <xf numFmtId="0" fontId="9" fillId="2" borderId="5" xfId="0" applyFont="1" applyFill="1" applyBorder="1" applyProtection="1">
      <protection locked="0"/>
    </xf>
    <xf numFmtId="170" fontId="0" fillId="2" borderId="5" xfId="0" applyNumberFormat="1" applyFont="1" applyFill="1" applyBorder="1" applyProtection="1">
      <protection locked="0"/>
    </xf>
    <xf numFmtId="10" fontId="14" fillId="2" borderId="5" xfId="2" applyNumberFormat="1" applyFont="1" applyFill="1" applyBorder="1" applyProtection="1">
      <protection locked="0"/>
    </xf>
    <xf numFmtId="10" fontId="14" fillId="2" borderId="6" xfId="2" applyNumberFormat="1" applyFont="1" applyFill="1" applyBorder="1" applyProtection="1">
      <protection locked="0"/>
    </xf>
    <xf numFmtId="170" fontId="0" fillId="2" borderId="0" xfId="2" applyNumberFormat="1" applyFont="1" applyFill="1" applyProtection="1">
      <protection locked="0"/>
    </xf>
    <xf numFmtId="10" fontId="9" fillId="2" borderId="4" xfId="1" applyNumberFormat="1" applyFont="1" applyFill="1" applyBorder="1" applyProtection="1">
      <protection locked="0"/>
    </xf>
    <xf numFmtId="10" fontId="9" fillId="2" borderId="0" xfId="1" applyNumberFormat="1" applyFont="1" applyFill="1" applyProtection="1">
      <protection locked="0"/>
    </xf>
    <xf numFmtId="43" fontId="40" fillId="2" borderId="0" xfId="1" applyFont="1" applyFill="1" applyProtection="1">
      <protection locked="0"/>
    </xf>
    <xf numFmtId="3" fontId="0" fillId="2" borderId="0" xfId="0" applyNumberFormat="1" applyFont="1" applyFill="1" applyAlignment="1" applyProtection="1">
      <alignment horizontal="center"/>
      <protection locked="0"/>
    </xf>
    <xf numFmtId="167" fontId="0" fillId="2" borderId="0" xfId="0" applyNumberFormat="1" applyFont="1" applyFill="1" applyAlignment="1" applyProtection="1">
      <alignment horizontal="center"/>
      <protection locked="0"/>
    </xf>
    <xf numFmtId="3" fontId="9" fillId="2" borderId="0" xfId="0" applyNumberFormat="1" applyFont="1" applyFill="1" applyAlignment="1" applyProtection="1">
      <alignment horizontal="center"/>
      <protection locked="0"/>
    </xf>
    <xf numFmtId="3" fontId="9" fillId="2" borderId="2" xfId="0" applyNumberFormat="1" applyFont="1" applyFill="1" applyBorder="1" applyAlignment="1" applyProtection="1">
      <alignment horizontal="center"/>
      <protection locked="0"/>
    </xf>
    <xf numFmtId="168" fontId="0" fillId="2" borderId="0" xfId="0" applyNumberFormat="1" applyFont="1" applyFill="1" applyAlignment="1" applyProtection="1">
      <alignment horizontal="center"/>
      <protection locked="0"/>
    </xf>
    <xf numFmtId="3" fontId="0" fillId="2" borderId="2" xfId="0" applyNumberFormat="1" applyFont="1" applyFill="1" applyBorder="1" applyAlignment="1" applyProtection="1">
      <alignment horizontal="center"/>
      <protection locked="0"/>
    </xf>
    <xf numFmtId="0" fontId="9" fillId="0" borderId="2" xfId="0" applyFont="1" applyBorder="1" applyAlignment="1" applyProtection="1">
      <protection locked="0"/>
    </xf>
    <xf numFmtId="167" fontId="40" fillId="0" borderId="0" xfId="2" applyNumberFormat="1" applyFont="1" applyAlignment="1" applyProtection="1">
      <protection locked="0"/>
    </xf>
    <xf numFmtId="0" fontId="43" fillId="2" borderId="2" xfId="0" applyFont="1" applyFill="1" applyBorder="1" applyAlignment="1" applyProtection="1">
      <protection locked="0"/>
    </xf>
    <xf numFmtId="0" fontId="9" fillId="2" borderId="0" xfId="0" applyFont="1" applyFill="1" applyAlignment="1" applyProtection="1">
      <protection locked="0"/>
    </xf>
    <xf numFmtId="0" fontId="43" fillId="2" borderId="0" xfId="0" applyFont="1" applyFill="1" applyAlignment="1" applyProtection="1">
      <protection locked="0"/>
    </xf>
    <xf numFmtId="0" fontId="40" fillId="2" borderId="0" xfId="0" applyFont="1" applyFill="1" applyAlignment="1" applyProtection="1">
      <alignment horizontal="center"/>
      <protection locked="0"/>
    </xf>
    <xf numFmtId="167" fontId="46" fillId="2" borderId="0" xfId="2" applyNumberFormat="1" applyFont="1" applyFill="1" applyAlignment="1" applyProtection="1">
      <alignment horizontal="center"/>
      <protection locked="0"/>
    </xf>
    <xf numFmtId="173" fontId="43" fillId="2" borderId="0" xfId="0" applyNumberFormat="1" applyFont="1" applyFill="1" applyAlignment="1" applyProtection="1">
      <alignment horizontal="center"/>
      <protection locked="0"/>
    </xf>
    <xf numFmtId="0" fontId="9" fillId="2" borderId="2" xfId="0" applyFont="1" applyFill="1" applyBorder="1" applyAlignment="1" applyProtection="1">
      <protection locked="0"/>
    </xf>
    <xf numFmtId="0" fontId="40" fillId="2" borderId="2" xfId="0" applyFont="1" applyFill="1" applyBorder="1" applyAlignment="1" applyProtection="1">
      <alignment horizontal="center"/>
      <protection locked="0"/>
    </xf>
    <xf numFmtId="173" fontId="0" fillId="2" borderId="2" xfId="0" applyNumberFormat="1" applyFont="1" applyFill="1" applyBorder="1" applyAlignment="1" applyProtection="1">
      <alignment horizontal="center"/>
      <protection locked="0"/>
    </xf>
    <xf numFmtId="0" fontId="9" fillId="0" borderId="0" xfId="0" applyFont="1" applyAlignment="1" applyProtection="1">
      <protection locked="0"/>
    </xf>
    <xf numFmtId="171" fontId="0" fillId="0" borderId="0" xfId="0" applyNumberFormat="1" applyFont="1" applyAlignment="1" applyProtection="1">
      <protection locked="0"/>
    </xf>
    <xf numFmtId="0" fontId="0" fillId="6" borderId="0" xfId="0" applyFont="1" applyFill="1" applyProtection="1"/>
    <xf numFmtId="0" fontId="0" fillId="6" borderId="0" xfId="0" applyFont="1" applyFill="1" applyBorder="1" applyProtection="1"/>
    <xf numFmtId="0" fontId="0" fillId="6" borderId="0" xfId="0" applyFont="1" applyFill="1" applyAlignment="1" applyProtection="1">
      <alignment vertical="center"/>
    </xf>
    <xf numFmtId="166" fontId="0" fillId="6" borderId="0" xfId="0" applyNumberFormat="1" applyFont="1" applyFill="1" applyProtection="1"/>
    <xf numFmtId="166" fontId="10" fillId="6" borderId="0" xfId="0" applyNumberFormat="1" applyFont="1" applyFill="1" applyProtection="1"/>
    <xf numFmtId="0" fontId="0" fillId="6" borderId="0" xfId="0" applyFont="1" applyFill="1" applyAlignment="1" applyProtection="1"/>
    <xf numFmtId="0" fontId="0" fillId="6" borderId="0" xfId="0" applyFont="1" applyFill="1" applyAlignment="1" applyProtection="1">
      <alignment horizontal="center"/>
    </xf>
    <xf numFmtId="0" fontId="0" fillId="6" borderId="0" xfId="0" applyFont="1" applyFill="1" applyAlignment="1" applyProtection="1">
      <alignment horizontal="center" vertical="center"/>
    </xf>
    <xf numFmtId="0" fontId="10" fillId="6" borderId="0" xfId="0" applyFont="1" applyFill="1" applyAlignment="1" applyProtection="1">
      <alignment vertical="center"/>
    </xf>
    <xf numFmtId="0" fontId="36" fillId="6" borderId="0" xfId="12" applyFont="1" applyFill="1" applyProtection="1"/>
    <xf numFmtId="0" fontId="36" fillId="6" borderId="0" xfId="12" applyFont="1" applyFill="1" applyAlignment="1" applyProtection="1">
      <alignment horizontal="center"/>
    </xf>
    <xf numFmtId="0" fontId="49" fillId="6" borderId="0" xfId="12" applyFont="1" applyFill="1" applyProtection="1"/>
    <xf numFmtId="0" fontId="36" fillId="6" borderId="0" xfId="0" applyFont="1" applyFill="1" applyProtection="1"/>
    <xf numFmtId="0" fontId="44" fillId="6" borderId="0" xfId="0" applyFont="1" applyFill="1" applyProtection="1"/>
    <xf numFmtId="0" fontId="36" fillId="6" borderId="0" xfId="0" applyFont="1" applyFill="1" applyAlignment="1" applyProtection="1">
      <alignment vertical="center"/>
    </xf>
    <xf numFmtId="0" fontId="0" fillId="6" borderId="0" xfId="0" applyFont="1" applyFill="1" applyAlignment="1" applyProtection="1">
      <alignment horizontal="right"/>
    </xf>
    <xf numFmtId="166" fontId="0" fillId="6" borderId="0" xfId="0" applyNumberFormat="1" applyFont="1" applyFill="1" applyAlignment="1" applyProtection="1">
      <alignment horizontal="left" vertical="top"/>
    </xf>
    <xf numFmtId="166" fontId="0" fillId="6" borderId="0" xfId="0" applyNumberFormat="1" applyFont="1" applyFill="1" applyAlignment="1" applyProtection="1">
      <alignment horizontal="right" vertical="top"/>
    </xf>
    <xf numFmtId="166" fontId="0" fillId="6" borderId="0" xfId="0" applyNumberFormat="1" applyFont="1" applyFill="1" applyAlignment="1" applyProtection="1">
      <alignment horizontal="center" vertical="center"/>
    </xf>
    <xf numFmtId="166" fontId="0" fillId="6" borderId="0" xfId="0" applyNumberFormat="1" applyFont="1" applyFill="1" applyAlignment="1" applyProtection="1">
      <alignment horizontal="left" vertical="center"/>
    </xf>
    <xf numFmtId="0" fontId="42" fillId="6" borderId="0" xfId="0" applyFont="1" applyFill="1" applyAlignment="1" applyProtection="1">
      <alignment horizontal="center" vertical="center"/>
    </xf>
    <xf numFmtId="0" fontId="11" fillId="0" borderId="1" xfId="0" applyFont="1" applyFill="1" applyBorder="1" applyAlignment="1" applyProtection="1">
      <alignment horizontal="center"/>
      <protection locked="0"/>
    </xf>
    <xf numFmtId="166" fontId="0" fillId="0" borderId="0" xfId="0" applyNumberFormat="1" applyFont="1" applyFill="1" applyBorder="1" applyAlignment="1" applyProtection="1">
      <alignment horizontal="left" vertical="center"/>
      <protection locked="0"/>
    </xf>
    <xf numFmtId="0" fontId="64" fillId="0" borderId="0" xfId="18" applyFont="1"/>
    <xf numFmtId="0" fontId="65" fillId="2" borderId="0" xfId="0" applyFont="1" applyFill="1" applyProtection="1">
      <protection locked="0"/>
    </xf>
    <xf numFmtId="167" fontId="65" fillId="2" borderId="0" xfId="2" applyNumberFormat="1" applyFont="1" applyFill="1" applyProtection="1">
      <protection locked="0"/>
    </xf>
    <xf numFmtId="40" fontId="65" fillId="2" borderId="0" xfId="0" applyNumberFormat="1" applyFont="1" applyFill="1" applyProtection="1">
      <protection locked="0"/>
    </xf>
    <xf numFmtId="179" fontId="66" fillId="2" borderId="0" xfId="0" applyNumberFormat="1" applyFont="1" applyFill="1" applyProtection="1">
      <protection locked="0"/>
    </xf>
    <xf numFmtId="0" fontId="65" fillId="2" borderId="2" xfId="0" applyFont="1" applyFill="1" applyBorder="1" applyProtection="1">
      <protection locked="0"/>
    </xf>
    <xf numFmtId="167" fontId="65" fillId="2" borderId="2" xfId="2" applyNumberFormat="1" applyFont="1" applyFill="1" applyBorder="1" applyProtection="1">
      <protection locked="0"/>
    </xf>
    <xf numFmtId="167" fontId="66" fillId="2" borderId="2" xfId="2" applyNumberFormat="1" applyFont="1" applyFill="1" applyBorder="1" applyProtection="1">
      <protection locked="0"/>
    </xf>
    <xf numFmtId="0" fontId="31" fillId="0" borderId="0" xfId="0" applyFont="1" applyBorder="1" applyAlignment="1">
      <alignment horizontal="center" vertical="center" wrapText="1"/>
    </xf>
    <xf numFmtId="0" fontId="18" fillId="6" borderId="0" xfId="0" applyFont="1" applyFill="1" applyAlignment="1">
      <alignment horizontal="center" vertical="center" wrapText="1"/>
    </xf>
    <xf numFmtId="0" fontId="18" fillId="6" borderId="0" xfId="0" applyFont="1" applyFill="1" applyAlignment="1">
      <alignment horizontal="center" vertical="center"/>
    </xf>
    <xf numFmtId="0" fontId="21" fillId="6" borderId="0" xfId="16" applyFont="1" applyFill="1" applyAlignment="1" applyProtection="1">
      <alignment horizontal="center" vertical="top" textRotation="90"/>
    </xf>
    <xf numFmtId="0" fontId="23" fillId="6" borderId="0" xfId="17" applyFont="1" applyFill="1" applyAlignment="1" applyProtection="1">
      <alignment horizontal="center" vertical="top" textRotation="90"/>
    </xf>
    <xf numFmtId="0" fontId="24" fillId="0" borderId="0" xfId="0" applyFont="1" applyFill="1" applyBorder="1" applyAlignment="1">
      <alignment horizontal="center" vertical="center" wrapText="1"/>
    </xf>
    <xf numFmtId="0" fontId="26" fillId="0" borderId="0" xfId="0" applyFont="1" applyFill="1" applyBorder="1" applyAlignment="1">
      <alignment horizontal="center" vertical="center" wrapText="1"/>
    </xf>
    <xf numFmtId="0" fontId="18" fillId="0" borderId="0" xfId="0" applyFont="1" applyFill="1" applyBorder="1" applyAlignment="1">
      <alignment horizontal="center" vertical="center" wrapText="1"/>
    </xf>
    <xf numFmtId="0" fontId="0" fillId="0" borderId="0" xfId="0" applyFill="1" applyBorder="1" applyAlignment="1">
      <alignment horizontal="center" vertical="center" wrapText="1"/>
    </xf>
    <xf numFmtId="0" fontId="28" fillId="0" borderId="0" xfId="17" applyFont="1" applyFill="1" applyBorder="1" applyAlignment="1" applyProtection="1">
      <alignment horizontal="center" vertical="center" wrapText="1"/>
    </xf>
    <xf numFmtId="0" fontId="29" fillId="0" borderId="0" xfId="0" applyFont="1" applyFill="1" applyBorder="1" applyAlignment="1">
      <alignment horizontal="center" vertical="center" wrapText="1"/>
    </xf>
    <xf numFmtId="0" fontId="30" fillId="0" borderId="0" xfId="16" applyFont="1" applyFill="1" applyBorder="1" applyAlignment="1" applyProtection="1">
      <alignment horizontal="center" vertical="center" wrapText="1"/>
    </xf>
    <xf numFmtId="0" fontId="32" fillId="0" borderId="0" xfId="0" applyFont="1" applyBorder="1" applyAlignment="1">
      <alignment horizontal="center" vertical="center" wrapText="1"/>
    </xf>
    <xf numFmtId="0" fontId="11" fillId="0" borderId="2" xfId="0" applyFont="1" applyFill="1" applyBorder="1" applyAlignment="1" applyProtection="1">
      <alignment horizontal="center"/>
      <protection locked="0"/>
    </xf>
    <xf numFmtId="0" fontId="18" fillId="6" borderId="0" xfId="0" applyFont="1" applyFill="1" applyAlignment="1" applyProtection="1">
      <alignment horizontal="center" vertical="center" wrapText="1"/>
    </xf>
    <xf numFmtId="0" fontId="18" fillId="6" borderId="0" xfId="0" applyFont="1" applyFill="1" applyAlignment="1" applyProtection="1">
      <alignment horizontal="center" vertical="center"/>
    </xf>
    <xf numFmtId="0" fontId="11" fillId="0" borderId="1" xfId="0" applyFont="1" applyFill="1" applyBorder="1" applyAlignment="1" applyProtection="1">
      <alignment horizontal="center" vertical="center"/>
      <protection locked="0"/>
    </xf>
    <xf numFmtId="0" fontId="43" fillId="2" borderId="1" xfId="0" applyFont="1" applyFill="1" applyBorder="1" applyAlignment="1" applyProtection="1">
      <alignment horizontal="center"/>
      <protection locked="0"/>
    </xf>
    <xf numFmtId="0" fontId="43" fillId="2" borderId="2" xfId="0" applyFont="1" applyFill="1" applyBorder="1" applyAlignment="1" applyProtection="1">
      <alignment horizontal="center"/>
      <protection locked="0"/>
    </xf>
    <xf numFmtId="0" fontId="43" fillId="2" borderId="0" xfId="0" applyFont="1" applyFill="1" applyAlignment="1" applyProtection="1">
      <alignment horizontal="center"/>
      <protection locked="0"/>
    </xf>
    <xf numFmtId="0" fontId="9" fillId="2" borderId="1" xfId="0" applyFont="1" applyFill="1" applyBorder="1" applyAlignment="1" applyProtection="1">
      <alignment horizontal="center"/>
      <protection locked="0"/>
    </xf>
    <xf numFmtId="0" fontId="43" fillId="2" borderId="1" xfId="0" applyFont="1" applyFill="1" applyBorder="1" applyAlignment="1" applyProtection="1">
      <alignment horizontal="center" vertical="center"/>
      <protection locked="0"/>
    </xf>
    <xf numFmtId="0" fontId="9" fillId="2" borderId="2" xfId="0" applyFont="1" applyFill="1" applyBorder="1" applyAlignment="1" applyProtection="1">
      <alignment horizontal="center"/>
      <protection locked="0"/>
    </xf>
    <xf numFmtId="0" fontId="43" fillId="2" borderId="2" xfId="0" applyFont="1" applyFill="1" applyBorder="1" applyAlignment="1" applyProtection="1">
      <alignment horizontal="center" vertical="center"/>
      <protection locked="0"/>
    </xf>
    <xf numFmtId="0" fontId="43" fillId="2" borderId="3" xfId="0" applyFont="1" applyFill="1" applyBorder="1" applyAlignment="1" applyProtection="1">
      <alignment horizontal="center" vertical="center"/>
      <protection locked="0"/>
    </xf>
    <xf numFmtId="0" fontId="9" fillId="2" borderId="3" xfId="0" applyFont="1" applyFill="1" applyBorder="1" applyAlignment="1" applyProtection="1">
      <alignment horizontal="center" vertical="center"/>
      <protection locked="0"/>
    </xf>
    <xf numFmtId="0" fontId="9" fillId="2" borderId="2" xfId="0" applyFont="1" applyFill="1" applyBorder="1" applyAlignment="1" applyProtection="1">
      <alignment horizontal="center" vertical="center"/>
      <protection locked="0"/>
    </xf>
    <xf numFmtId="170" fontId="10" fillId="2" borderId="3" xfId="0" applyNumberFormat="1" applyFont="1" applyFill="1" applyBorder="1" applyAlignment="1" applyProtection="1">
      <alignment horizontal="center" vertical="center"/>
      <protection locked="0"/>
    </xf>
    <xf numFmtId="170" fontId="10" fillId="2" borderId="2" xfId="0" applyNumberFormat="1" applyFont="1" applyFill="1" applyBorder="1" applyAlignment="1" applyProtection="1">
      <alignment horizontal="center" vertical="center"/>
      <protection locked="0"/>
    </xf>
    <xf numFmtId="0" fontId="9" fillId="2" borderId="0" xfId="0" applyFont="1" applyFill="1" applyBorder="1" applyAlignment="1" applyProtection="1">
      <alignment horizontal="justify" vertical="center" wrapText="1"/>
      <protection locked="0"/>
    </xf>
    <xf numFmtId="166" fontId="43" fillId="0" borderId="1" xfId="0" applyNumberFormat="1" applyFont="1" applyFill="1" applyBorder="1" applyAlignment="1" applyProtection="1">
      <alignment horizontal="center" vertical="center"/>
      <protection locked="0"/>
    </xf>
    <xf numFmtId="166" fontId="11" fillId="0" borderId="1" xfId="0" applyNumberFormat="1" applyFont="1" applyFill="1" applyBorder="1" applyAlignment="1" applyProtection="1">
      <alignment horizontal="center" vertical="center"/>
      <protection locked="0"/>
    </xf>
    <xf numFmtId="0" fontId="10" fillId="0" borderId="1" xfId="0" applyFont="1" applyFill="1" applyBorder="1" applyAlignment="1" applyProtection="1">
      <alignment horizontal="center" vertical="center"/>
      <protection locked="0"/>
    </xf>
    <xf numFmtId="0" fontId="46" fillId="2" borderId="19" xfId="0" applyFont="1" applyFill="1" applyBorder="1" applyAlignment="1" applyProtection="1">
      <alignment horizontal="center" vertical="center" wrapText="1"/>
      <protection locked="0"/>
    </xf>
    <xf numFmtId="10" fontId="9" fillId="2" borderId="2" xfId="3" applyNumberFormat="1" applyFont="1" applyFill="1" applyBorder="1" applyAlignment="1" applyProtection="1">
      <alignment horizontal="left" vertical="center" indent="2"/>
      <protection locked="0"/>
    </xf>
    <xf numFmtId="0" fontId="43" fillId="2" borderId="0" xfId="0" applyFont="1" applyFill="1" applyAlignment="1" applyProtection="1">
      <alignment horizontal="center" wrapText="1"/>
      <protection locked="0"/>
    </xf>
    <xf numFmtId="0" fontId="43" fillId="2" borderId="19" xfId="0" applyFont="1" applyFill="1" applyBorder="1" applyAlignment="1" applyProtection="1">
      <alignment horizontal="center" wrapText="1"/>
      <protection locked="0"/>
    </xf>
    <xf numFmtId="0" fontId="40" fillId="2" borderId="0" xfId="0" applyFont="1" applyFill="1" applyAlignment="1" applyProtection="1">
      <alignment horizontal="left" vertical="center" shrinkToFit="1"/>
      <protection locked="0"/>
    </xf>
    <xf numFmtId="0" fontId="9" fillId="2" borderId="0" xfId="0" applyFont="1" applyFill="1" applyAlignment="1" applyProtection="1">
      <alignment horizontal="right"/>
      <protection locked="0"/>
    </xf>
    <xf numFmtId="0" fontId="43" fillId="2" borderId="0" xfId="0" applyFont="1" applyFill="1" applyAlignment="1" applyProtection="1">
      <alignment horizontal="right"/>
      <protection locked="0"/>
    </xf>
    <xf numFmtId="0" fontId="43" fillId="2" borderId="27" xfId="0" applyFont="1" applyFill="1" applyBorder="1" applyAlignment="1" applyProtection="1">
      <alignment horizontal="center"/>
      <protection locked="0"/>
    </xf>
    <xf numFmtId="0" fontId="42" fillId="2" borderId="27" xfId="12" applyFont="1" applyFill="1" applyBorder="1" applyAlignment="1" applyProtection="1">
      <alignment horizontal="center" vertical="center" wrapText="1"/>
      <protection locked="0"/>
    </xf>
    <xf numFmtId="0" fontId="43" fillId="2" borderId="1" xfId="12" applyFont="1" applyFill="1" applyBorder="1" applyAlignment="1" applyProtection="1">
      <alignment horizontal="center" vertical="center" wrapText="1"/>
      <protection locked="0"/>
    </xf>
    <xf numFmtId="0" fontId="42" fillId="2" borderId="0" xfId="12" applyFont="1" applyFill="1" applyAlignment="1" applyProtection="1">
      <alignment horizontal="center" vertical="center" wrapText="1"/>
      <protection locked="0"/>
    </xf>
    <xf numFmtId="0" fontId="9" fillId="2" borderId="3" xfId="12" applyFont="1" applyFill="1" applyBorder="1" applyAlignment="1" applyProtection="1">
      <alignment horizontal="center" vertical="center"/>
      <protection locked="0"/>
    </xf>
    <xf numFmtId="0" fontId="9" fillId="2" borderId="0" xfId="12" applyFont="1" applyFill="1" applyAlignment="1" applyProtection="1">
      <alignment horizontal="center" vertical="center"/>
      <protection locked="0"/>
    </xf>
    <xf numFmtId="0" fontId="9" fillId="2" borderId="27" xfId="12" applyFont="1" applyFill="1" applyBorder="1" applyAlignment="1" applyProtection="1">
      <alignment horizontal="center" vertical="center"/>
      <protection locked="0"/>
    </xf>
    <xf numFmtId="0" fontId="11" fillId="0" borderId="24" xfId="0" applyFont="1" applyFill="1" applyBorder="1" applyAlignment="1" applyProtection="1">
      <alignment horizontal="center" vertical="center"/>
      <protection locked="0"/>
    </xf>
    <xf numFmtId="0" fontId="11" fillId="0" borderId="24" xfId="0" applyFont="1" applyFill="1" applyBorder="1" applyAlignment="1" applyProtection="1">
      <alignment horizontal="center"/>
      <protection locked="0"/>
    </xf>
    <xf numFmtId="0" fontId="10" fillId="0" borderId="24" xfId="0" applyFont="1" applyFill="1" applyBorder="1" applyAlignment="1" applyProtection="1">
      <alignment horizontal="center"/>
      <protection locked="0"/>
    </xf>
    <xf numFmtId="0" fontId="10" fillId="0" borderId="2" xfId="0" applyFont="1" applyFill="1" applyBorder="1" applyAlignment="1" applyProtection="1">
      <alignment horizontal="center"/>
      <protection locked="0"/>
    </xf>
    <xf numFmtId="0" fontId="10" fillId="0" borderId="24" xfId="0" applyFont="1" applyFill="1" applyBorder="1" applyAlignment="1" applyProtection="1">
      <alignment horizontal="center" vertical="center"/>
      <protection locked="0"/>
    </xf>
    <xf numFmtId="0" fontId="10" fillId="0" borderId="1" xfId="0" applyFont="1" applyBorder="1" applyAlignment="1" applyProtection="1">
      <alignment horizontal="center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0" fontId="10" fillId="0" borderId="0" xfId="0" applyFont="1" applyAlignment="1" applyProtection="1">
      <alignment horizontal="center" vertical="center"/>
      <protection locked="0"/>
    </xf>
    <xf numFmtId="0" fontId="10" fillId="0" borderId="27" xfId="0" applyFont="1" applyBorder="1" applyAlignment="1" applyProtection="1">
      <alignment horizontal="center" vertical="center"/>
      <protection locked="0"/>
    </xf>
    <xf numFmtId="0" fontId="11" fillId="0" borderId="27" xfId="0" applyFont="1" applyFill="1" applyBorder="1" applyAlignment="1" applyProtection="1">
      <alignment horizontal="center"/>
      <protection locked="0"/>
    </xf>
    <xf numFmtId="0" fontId="11" fillId="0" borderId="28" xfId="0" applyFont="1" applyFill="1" applyBorder="1" applyAlignment="1" applyProtection="1">
      <alignment horizontal="center"/>
      <protection locked="0"/>
    </xf>
    <xf numFmtId="0" fontId="11" fillId="0" borderId="3" xfId="0" applyFont="1" applyFill="1" applyBorder="1" applyAlignment="1" applyProtection="1">
      <alignment horizontal="center"/>
      <protection locked="0"/>
    </xf>
    <xf numFmtId="0" fontId="11" fillId="0" borderId="29" xfId="0" applyFont="1" applyFill="1" applyBorder="1" applyAlignment="1" applyProtection="1">
      <alignment horizontal="center"/>
      <protection locked="0"/>
    </xf>
    <xf numFmtId="0" fontId="43" fillId="2" borderId="1" xfId="0" applyFont="1" applyFill="1" applyBorder="1" applyAlignment="1" applyProtection="1">
      <alignment horizontal="center" vertical="center" wrapText="1"/>
      <protection locked="0"/>
    </xf>
    <xf numFmtId="0" fontId="10" fillId="0" borderId="1" xfId="0" applyFont="1" applyBorder="1" applyAlignment="1" applyProtection="1">
      <alignment horizontal="center" vertical="center" wrapText="1"/>
      <protection locked="0"/>
    </xf>
    <xf numFmtId="0" fontId="9" fillId="2" borderId="0" xfId="0" applyFont="1" applyFill="1" applyAlignment="1" applyProtection="1">
      <alignment horizontal="center" vertical="center"/>
      <protection locked="0"/>
    </xf>
    <xf numFmtId="9" fontId="0" fillId="2" borderId="0" xfId="2" applyNumberFormat="1" applyFont="1" applyFill="1" applyAlignment="1" applyProtection="1">
      <alignment horizontal="center" vertical="center"/>
      <protection locked="0"/>
    </xf>
    <xf numFmtId="167" fontId="46" fillId="2" borderId="0" xfId="2" applyNumberFormat="1" applyFont="1" applyFill="1" applyAlignment="1" applyProtection="1">
      <alignment horizontal="center" vertical="center"/>
      <protection locked="0"/>
    </xf>
    <xf numFmtId="164" fontId="9" fillId="2" borderId="3" xfId="0" applyNumberFormat="1" applyFont="1" applyFill="1" applyBorder="1" applyAlignment="1" applyProtection="1">
      <alignment horizontal="center" vertical="center"/>
      <protection locked="0"/>
    </xf>
    <xf numFmtId="0" fontId="9" fillId="2" borderId="0" xfId="0" applyFont="1" applyFill="1" applyAlignment="1" applyProtection="1">
      <alignment horizontal="left" vertical="center"/>
      <protection locked="0"/>
    </xf>
    <xf numFmtId="167" fontId="9" fillId="2" borderId="0" xfId="2" applyNumberFormat="1" applyFont="1" applyFill="1" applyAlignment="1" applyProtection="1">
      <alignment horizontal="center" vertical="center"/>
      <protection locked="0"/>
    </xf>
    <xf numFmtId="164" fontId="9" fillId="2" borderId="0" xfId="0" applyNumberFormat="1" applyFont="1" applyFill="1" applyBorder="1" applyAlignment="1" applyProtection="1">
      <alignment horizontal="center" vertical="center"/>
      <protection locked="0"/>
    </xf>
    <xf numFmtId="166" fontId="43" fillId="2" borderId="0" xfId="0" applyNumberFormat="1" applyFont="1" applyFill="1" applyBorder="1" applyAlignment="1" applyProtection="1">
      <alignment horizontal="center" vertical="center"/>
      <protection locked="0"/>
    </xf>
    <xf numFmtId="0" fontId="9" fillId="0" borderId="0" xfId="0" applyFont="1" applyAlignment="1" applyProtection="1">
      <protection locked="0"/>
    </xf>
    <xf numFmtId="166" fontId="43" fillId="2" borderId="1" xfId="0" applyNumberFormat="1" applyFont="1" applyFill="1" applyBorder="1" applyAlignment="1" applyProtection="1">
      <alignment horizontal="center" vertical="center"/>
      <protection locked="0"/>
    </xf>
    <xf numFmtId="166" fontId="40" fillId="2" borderId="0" xfId="0" applyNumberFormat="1" applyFont="1" applyFill="1" applyBorder="1" applyAlignment="1" applyProtection="1">
      <alignment horizontal="left" vertical="center" wrapText="1"/>
      <protection locked="0"/>
    </xf>
    <xf numFmtId="166" fontId="40" fillId="2" borderId="2" xfId="0" applyNumberFormat="1" applyFont="1" applyFill="1" applyBorder="1" applyAlignment="1" applyProtection="1">
      <alignment horizontal="left" vertical="center" wrapText="1"/>
      <protection locked="0"/>
    </xf>
    <xf numFmtId="0" fontId="9" fillId="2" borderId="0" xfId="0" applyFont="1" applyFill="1" applyBorder="1" applyAlignment="1" applyProtection="1">
      <alignment horizontal="center" vertical="center" wrapText="1"/>
      <protection locked="0"/>
    </xf>
  </cellXfs>
  <cellStyles count="19">
    <cellStyle name="Collegamento ipertestuale" xfId="16" builtinId="8"/>
    <cellStyle name="Collegamento ipertestuale 2" xfId="17" xr:uid="{00000000-0005-0000-0000-000001000000}"/>
    <cellStyle name="Comma_Investment valuation template jon" xfId="15" xr:uid="{00000000-0005-0000-0000-000002000000}"/>
    <cellStyle name="Input 2" xfId="14" xr:uid="{00000000-0005-0000-0000-000003000000}"/>
    <cellStyle name="Migliaia" xfId="1" builtinId="3"/>
    <cellStyle name="Migliaia 2" xfId="4" xr:uid="{00000000-0005-0000-0000-000005000000}"/>
    <cellStyle name="Migliaia 3" xfId="6" xr:uid="{00000000-0005-0000-0000-000006000000}"/>
    <cellStyle name="Normal_Comparative Valuation Approaches" xfId="13" xr:uid="{00000000-0005-0000-0000-000007000000}"/>
    <cellStyle name="Normal_Investment valuation template jon" xfId="12" xr:uid="{00000000-0005-0000-0000-000008000000}"/>
    <cellStyle name="Normal_London AddOn" xfId="11" xr:uid="{00000000-0005-0000-0000-000009000000}"/>
    <cellStyle name="Normal_Rates Calculator" xfId="7" xr:uid="{00000000-0005-0000-0000-00000A000000}"/>
    <cellStyle name="Normale" xfId="0" builtinId="0"/>
    <cellStyle name="Normale 2 2 2" xfId="18" xr:uid="{3E4E3126-CC2D-2E4F-AB57-9A38BCCECF2E}"/>
    <cellStyle name="Override" xfId="5" xr:uid="{00000000-0005-0000-0000-00000C000000}"/>
    <cellStyle name="Percentuale" xfId="2" builtinId="5"/>
    <cellStyle name="Percentuale 2" xfId="3" xr:uid="{00000000-0005-0000-0000-00000E000000}"/>
    <cellStyle name="ri_Pre-Analysis Print Tables" xfId="10" xr:uid="{00000000-0005-0000-0000-00000F000000}"/>
    <cellStyle name="Valuta" xfId="8" builtinId="4"/>
    <cellStyle name="Valuta [0]" xfId="9" builtinId="7"/>
  </cellStyles>
  <dxfs count="34"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externalLink" Target="externalLinks/externalLink19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styles" Target="styles.xml"/><Relationship Id="rId16" Type="http://schemas.openxmlformats.org/officeDocument/2006/relationships/worksheet" Target="worksheets/sheet16.xml"/><Relationship Id="rId107" Type="http://schemas.openxmlformats.org/officeDocument/2006/relationships/externalLink" Target="externalLinks/externalLink9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externalLink" Target="externalLinks/externalLink4.xml"/><Relationship Id="rId123" Type="http://schemas.openxmlformats.org/officeDocument/2006/relationships/externalLink" Target="externalLinks/externalLink25.xml"/><Relationship Id="rId128" Type="http://schemas.openxmlformats.org/officeDocument/2006/relationships/externalLink" Target="externalLinks/externalLink30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externalLink" Target="externalLinks/externalLink15.xml"/><Relationship Id="rId118" Type="http://schemas.openxmlformats.org/officeDocument/2006/relationships/externalLink" Target="externalLinks/externalLink20.xml"/><Relationship Id="rId134" Type="http://schemas.openxmlformats.org/officeDocument/2006/relationships/externalLink" Target="externalLinks/externalLink36.xml"/><Relationship Id="rId139" Type="http://schemas.openxmlformats.org/officeDocument/2006/relationships/sharedStrings" Target="sharedStrings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externalLink" Target="externalLinks/externalLink5.xml"/><Relationship Id="rId108" Type="http://schemas.openxmlformats.org/officeDocument/2006/relationships/externalLink" Target="externalLinks/externalLink10.xml"/><Relationship Id="rId124" Type="http://schemas.openxmlformats.org/officeDocument/2006/relationships/externalLink" Target="externalLinks/externalLink26.xml"/><Relationship Id="rId129" Type="http://schemas.openxmlformats.org/officeDocument/2006/relationships/externalLink" Target="externalLinks/externalLink31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externalLink" Target="externalLinks/externalLink16.xml"/><Relationship Id="rId119" Type="http://schemas.openxmlformats.org/officeDocument/2006/relationships/externalLink" Target="externalLinks/externalLink21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130" Type="http://schemas.openxmlformats.org/officeDocument/2006/relationships/externalLink" Target="externalLinks/externalLink32.xml"/><Relationship Id="rId135" Type="http://schemas.openxmlformats.org/officeDocument/2006/relationships/externalLink" Target="externalLinks/externalLink37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externalLink" Target="externalLinks/externalLink11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externalLink" Target="externalLinks/externalLink6.xml"/><Relationship Id="rId120" Type="http://schemas.openxmlformats.org/officeDocument/2006/relationships/externalLink" Target="externalLinks/externalLink22.xml"/><Relationship Id="rId125" Type="http://schemas.openxmlformats.org/officeDocument/2006/relationships/externalLink" Target="externalLinks/externalLink27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externalLink" Target="externalLinks/externalLink12.xml"/><Relationship Id="rId115" Type="http://schemas.openxmlformats.org/officeDocument/2006/relationships/externalLink" Target="externalLinks/externalLink17.xml"/><Relationship Id="rId131" Type="http://schemas.openxmlformats.org/officeDocument/2006/relationships/externalLink" Target="externalLinks/externalLink33.xml"/><Relationship Id="rId136" Type="http://schemas.openxmlformats.org/officeDocument/2006/relationships/externalLink" Target="externalLinks/externalLink3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externalLink" Target="externalLinks/externalLink2.xml"/><Relationship Id="rId105" Type="http://schemas.openxmlformats.org/officeDocument/2006/relationships/externalLink" Target="externalLinks/externalLink7.xml"/><Relationship Id="rId126" Type="http://schemas.openxmlformats.org/officeDocument/2006/relationships/externalLink" Target="externalLinks/externalLink2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externalLink" Target="externalLinks/externalLink23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externalLink" Target="externalLinks/externalLink18.xml"/><Relationship Id="rId137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externalLink" Target="externalLinks/externalLink13.xml"/><Relationship Id="rId132" Type="http://schemas.openxmlformats.org/officeDocument/2006/relationships/externalLink" Target="externalLinks/externalLink34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externalLink" Target="externalLinks/externalLink8.xml"/><Relationship Id="rId127" Type="http://schemas.openxmlformats.org/officeDocument/2006/relationships/externalLink" Target="externalLinks/externalLink29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externalLink" Target="externalLinks/externalLink1.xml"/><Relationship Id="rId101" Type="http://schemas.openxmlformats.org/officeDocument/2006/relationships/externalLink" Target="externalLinks/externalLink3.xml"/><Relationship Id="rId122" Type="http://schemas.openxmlformats.org/officeDocument/2006/relationships/externalLink" Target="externalLinks/externalLink2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26" Type="http://schemas.openxmlformats.org/officeDocument/2006/relationships/worksheet" Target="worksheets/sheet26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externalLink" Target="externalLinks/externalLink14.xml"/><Relationship Id="rId133" Type="http://schemas.openxmlformats.org/officeDocument/2006/relationships/externalLink" Target="externalLinks/externalLink35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http://www.morri-trimarchi.it" TargetMode="Externa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http://www.morri-trimarchi.it" TargetMode="Externa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http://www.morri-trimarchi.it" TargetMode="Externa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http://www.morri-trimarchi.it" TargetMode="Externa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http://www.morri-trimarchi.it" TargetMode="Externa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http://www.morri-trimarchi.it" TargetMode="External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http://www.morri-trimarchi.it" TargetMode="Externa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http://www.morri-trimarchi.it" TargetMode="External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http://www.morri-trimarchi.it" TargetMode="Externa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http://www.morri-trimarchi.it" TargetMode="External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http://www.morri-trimarchi.it" TargetMode="Externa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http://www.morri-trimarchi.it" TargetMode="External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http://www.morri-trimarchi.it" TargetMode="External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http://www.morri-trimarchi.it" TargetMode="Externa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http://www.morri-trimarchi.it" TargetMode="External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http://www.morri-trimarchi.it" TargetMode="Externa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http://www.morri-trimarchi.it" TargetMode="External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http://www.morri-trimarchi.it" TargetMode="External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http://www.morri-trimarchi.it" TargetMode="Externa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http://www.morri-trimarchi.it" TargetMode="External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http://www.morri-trimarchi.it" TargetMode="Externa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http://www.morri-trimarchi.it" TargetMode="Externa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http://www.morri-trimarchi.it" TargetMode="External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http://www.morri-trimarchi.it" TargetMode="Externa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http://www.morri-trimarchi.it" TargetMode="External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http://www.morri-trimarchi.it" TargetMode="External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http://www.morri-trimarchi.it" TargetMode="External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http://www.morri-trimarchi.it" TargetMode="External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http://www.morri-trimarchi.it" TargetMode="External"/></Relationships>
</file>

<file path=xl/drawings/_rels/drawing3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http://www.morri-trimarchi.it" TargetMode="External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http://www.morri-trimarchi.it" TargetMode="External"/></Relationships>
</file>

<file path=xl/drawings/_rels/drawing3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http://www.morri-trimarchi.it" TargetMode="External"/></Relationships>
</file>

<file path=xl/drawings/_rels/drawing3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http://www.morri-trimarchi.it" TargetMode="Externa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http://www.morri-trimarchi.it" TargetMode="External"/></Relationships>
</file>

<file path=xl/drawings/_rels/drawing4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http://www.morri-trimarchi.it" TargetMode="External"/></Relationships>
</file>

<file path=xl/drawings/_rels/drawing4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http://www.morri-trimarchi.it" TargetMode="External"/></Relationships>
</file>

<file path=xl/drawings/_rels/drawing4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http://www.morri-trimarchi.it" TargetMode="External"/></Relationships>
</file>

<file path=xl/drawings/_rels/drawing4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http://www.morri-trimarchi.it" TargetMode="External"/></Relationships>
</file>

<file path=xl/drawings/_rels/drawing4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http://www.morri-trimarchi.it" TargetMode="External"/></Relationships>
</file>

<file path=xl/drawings/_rels/drawing4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http://www.morri-trimarchi.it" TargetMode="External"/></Relationships>
</file>

<file path=xl/drawings/_rels/drawing4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http://www.morri-trimarchi.it" TargetMode="External"/></Relationships>
</file>

<file path=xl/drawings/_rels/drawing4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http://www.morri-trimarchi.it" TargetMode="External"/></Relationships>
</file>

<file path=xl/drawings/_rels/drawing4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http://www.morri-trimarchi.it" TargetMode="External"/></Relationships>
</file>

<file path=xl/drawings/_rels/drawing4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http://www.morri-trimarchi.it" TargetMode="Externa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http://www.morri-trimarchi.it" TargetMode="External"/></Relationships>
</file>

<file path=xl/drawings/_rels/drawing5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http://www.morri-trimarchi.it" TargetMode="External"/></Relationships>
</file>

<file path=xl/drawings/_rels/drawing5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http://www.morri-trimarchi.it" TargetMode="External"/></Relationships>
</file>

<file path=xl/drawings/_rels/drawing5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http://www.morri-trimarchi.it" TargetMode="External"/></Relationships>
</file>

<file path=xl/drawings/_rels/drawing5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http://www.morri-trimarchi.it" TargetMode="External"/></Relationships>
</file>

<file path=xl/drawings/_rels/drawing5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http://www.morri-trimarchi.it" TargetMode="External"/></Relationships>
</file>

<file path=xl/drawings/_rels/drawing5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http://www.morri-trimarchi.it" TargetMode="External"/></Relationships>
</file>

<file path=xl/drawings/_rels/drawing5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http://www.morri-trimarchi.it" TargetMode="External"/></Relationships>
</file>

<file path=xl/drawings/_rels/drawing5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http://www.morri-trimarchi.it" TargetMode="External"/></Relationships>
</file>

<file path=xl/drawings/_rels/drawing5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http://www.morri-trimarchi.it" TargetMode="External"/></Relationships>
</file>

<file path=xl/drawings/_rels/drawing5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http://www.morri-trimarchi.it" TargetMode="Externa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http://www.morri-trimarchi.it" TargetMode="External"/></Relationships>
</file>

<file path=xl/drawings/_rels/drawing6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http://www.morri-trimarchi.it" TargetMode="External"/></Relationships>
</file>

<file path=xl/drawings/_rels/drawing6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http://www.morri-trimarchi.it" TargetMode="External"/></Relationships>
</file>

<file path=xl/drawings/_rels/drawing6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http://www.morri-trimarchi.it" TargetMode="External"/></Relationships>
</file>

<file path=xl/drawings/_rels/drawing6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http://www.morri-trimarchi.it" TargetMode="External"/></Relationships>
</file>

<file path=xl/drawings/_rels/drawing6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http://www.morri-trimarchi.it" TargetMode="External"/></Relationships>
</file>

<file path=xl/drawings/_rels/drawing6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http://www.morri-trimarchi.it" TargetMode="External"/></Relationships>
</file>

<file path=xl/drawings/_rels/drawing6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http://www.morri-trimarchi.it" TargetMode="External"/></Relationships>
</file>

<file path=xl/drawings/_rels/drawing6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http://www.morri-trimarchi.it" TargetMode="External"/></Relationships>
</file>

<file path=xl/drawings/_rels/drawing6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http://www.morri-trimarchi.it" TargetMode="External"/></Relationships>
</file>

<file path=xl/drawings/_rels/drawing6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http://www.morri-trimarchi.it" TargetMode="Externa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http://www.morri-trimarchi.it" TargetMode="External"/></Relationships>
</file>

<file path=xl/drawings/_rels/drawing7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http://www.morri-trimarchi.it" TargetMode="External"/></Relationships>
</file>

<file path=xl/drawings/_rels/drawing7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http://www.morri-trimarchi.it" TargetMode="External"/></Relationships>
</file>

<file path=xl/drawings/_rels/drawing7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http://www.morri-trimarchi.it" TargetMode="External"/></Relationships>
</file>

<file path=xl/drawings/_rels/drawing7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http://www.morri-trimarchi.it" TargetMode="External"/></Relationships>
</file>

<file path=xl/drawings/_rels/drawing7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http://www.morri-trimarchi.it" TargetMode="External"/></Relationships>
</file>

<file path=xl/drawings/_rels/drawing7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http://www.morri-trimarchi.it" TargetMode="External"/></Relationships>
</file>

<file path=xl/drawings/_rels/drawing7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http://www.morri-trimarchi.it" TargetMode="External"/></Relationships>
</file>

<file path=xl/drawings/_rels/drawing7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http://www.morri-trimarchi.it" TargetMode="External"/></Relationships>
</file>

<file path=xl/drawings/_rels/drawing7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http://www.morri-trimarchi.it" TargetMode="External"/></Relationships>
</file>

<file path=xl/drawings/_rels/drawing79.xml.rels><?xml version="1.0" encoding="UTF-8" standalone="yes"?>
<Relationships xmlns="http://schemas.openxmlformats.org/package/2006/relationships"><Relationship Id="rId3" Type="http://schemas.openxmlformats.org/officeDocument/2006/relationships/hyperlink" Target="http://www.morri-trimarchi.it" TargetMode="External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4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http://www.morri-trimarchi.it" TargetMode="External"/></Relationships>
</file>

<file path=xl/drawings/_rels/drawing8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http://www.morri-trimarchi.it" TargetMode="External"/></Relationships>
</file>

<file path=xl/drawings/_rels/drawing8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http://www.morri-trimarchi.it" TargetMode="External"/></Relationships>
</file>

<file path=xl/drawings/_rels/drawing8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http://www.morri-trimarchi.it" TargetMode="External"/></Relationships>
</file>

<file path=xl/drawings/_rels/drawing8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http://www.morri-trimarchi.it" TargetMode="External"/></Relationships>
</file>

<file path=xl/drawings/_rels/drawing8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http://www.morri-trimarchi.it" TargetMode="External"/></Relationships>
</file>

<file path=xl/drawings/_rels/drawing8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http://www.morri-trimarchi.it" TargetMode="External"/></Relationships>
</file>

<file path=xl/drawings/_rels/drawing8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http://www.morri-trimarchi.it" TargetMode="External"/></Relationships>
</file>

<file path=xl/drawings/_rels/drawing8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http://www.morri-trimarchi.it" TargetMode="External"/></Relationships>
</file>

<file path=xl/drawings/_rels/drawing8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http://www.morri-trimarchi.it" TargetMode="External"/></Relationships>
</file>

<file path=xl/drawings/_rels/drawing8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http://www.morri-trimarchi.it" TargetMode="Externa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http://www.morri-trimarchi.it" TargetMode="External"/></Relationships>
</file>

<file path=xl/drawings/_rels/drawing9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http://www.morri-trimarchi.it" TargetMode="External"/></Relationships>
</file>

<file path=xl/drawings/_rels/drawing9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http://www.morri-trimarchi.it" TargetMode="External"/></Relationships>
</file>

<file path=xl/drawings/_rels/drawing9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http://www.morri-trimarchi.it" TargetMode="External"/></Relationships>
</file>

<file path=xl/drawings/_rels/drawing9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http://www.morri-trimarchi.it" TargetMode="External"/></Relationships>
</file>

<file path=xl/drawings/_rels/drawing9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http://www.morri-trimarchi.it" TargetMode="External"/></Relationships>
</file>

<file path=xl/drawings/_rels/drawing9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http://www.morri-trimarchi.it" TargetMode="External"/></Relationships>
</file>

<file path=xl/drawings/_rels/drawing9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http://www.morri-trimarchi.it" TargetMode="External"/></Relationships>
</file>

<file path=xl/drawings/_rels/drawing9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http://www.morri-trimarchi.it" TargetMode="External"/></Relationships>
</file>

<file path=xl/drawings/_rels/drawing9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http://www.morri-trimarchi.it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713718</xdr:colOff>
      <xdr:row>2</xdr:row>
      <xdr:rowOff>141841</xdr:rowOff>
    </xdr:to>
    <xdr:pic>
      <xdr:nvPicPr>
        <xdr:cNvPr id="4" name="Immagine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1204B78-3456-FA47-8516-8304E7BBE1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13718" cy="1094341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713718</xdr:colOff>
      <xdr:row>2</xdr:row>
      <xdr:rowOff>141841</xdr:rowOff>
    </xdr:to>
    <xdr:pic>
      <xdr:nvPicPr>
        <xdr:cNvPr id="2" name="Immagin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920637E-350A-8747-A5EA-6F8CD26B46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13718" cy="1094341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713718</xdr:colOff>
      <xdr:row>2</xdr:row>
      <xdr:rowOff>141841</xdr:rowOff>
    </xdr:to>
    <xdr:pic>
      <xdr:nvPicPr>
        <xdr:cNvPr id="2" name="Immagin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FD93664-347D-094C-935B-2FB0484C1C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13718" cy="1094341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713718</xdr:colOff>
      <xdr:row>2</xdr:row>
      <xdr:rowOff>141841</xdr:rowOff>
    </xdr:to>
    <xdr:pic>
      <xdr:nvPicPr>
        <xdr:cNvPr id="2" name="Immagin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AA48D50-B17C-0642-B5ED-642BD9435E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13718" cy="1094341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713718</xdr:colOff>
      <xdr:row>2</xdr:row>
      <xdr:rowOff>141841</xdr:rowOff>
    </xdr:to>
    <xdr:pic>
      <xdr:nvPicPr>
        <xdr:cNvPr id="2" name="Immagin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21A7882-8610-F643-B189-2376307806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13718" cy="1094341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713718</xdr:colOff>
      <xdr:row>2</xdr:row>
      <xdr:rowOff>141841</xdr:rowOff>
    </xdr:to>
    <xdr:pic>
      <xdr:nvPicPr>
        <xdr:cNvPr id="2" name="Immagin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E2C800E-8945-6C47-B0D8-C700F8D132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13718" cy="1094341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713718</xdr:colOff>
      <xdr:row>2</xdr:row>
      <xdr:rowOff>141841</xdr:rowOff>
    </xdr:to>
    <xdr:pic>
      <xdr:nvPicPr>
        <xdr:cNvPr id="2" name="Immagin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07A653D-CC52-7C4A-B0BA-EF7996B555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13718" cy="1094341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713718</xdr:colOff>
      <xdr:row>2</xdr:row>
      <xdr:rowOff>141841</xdr:rowOff>
    </xdr:to>
    <xdr:pic>
      <xdr:nvPicPr>
        <xdr:cNvPr id="2" name="Immagin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FD15F74-28D4-AC4A-B532-0C9E5CA1BE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13718" cy="1094341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189138</xdr:colOff>
      <xdr:row>10</xdr:row>
      <xdr:rowOff>23133</xdr:rowOff>
    </xdr:from>
    <xdr:to>
      <xdr:col>10</xdr:col>
      <xdr:colOff>470005</xdr:colOff>
      <xdr:row>12</xdr:row>
      <xdr:rowOff>155368</xdr:rowOff>
    </xdr:to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" name="Object 3">
              <a:extLst>
                <a:ext uri="{FF2B5EF4-FFF2-40B4-BE49-F238E27FC236}">
                  <a16:creationId xmlns:a16="http://schemas.microsoft.com/office/drawing/2014/main" id="{DF28F1C7-D921-4325-BAD2-96415030AFD2}"/>
                </a:ext>
              </a:extLst>
            </xdr:cNvPr>
            <xdr:cNvSpPr txBox="1"/>
          </xdr:nvSpPr>
          <xdr:spPr>
            <a:xfrm>
              <a:off x="1760763" y="2109108"/>
              <a:ext cx="4786192" cy="456085"/>
            </a:xfrm>
            <a:prstGeom prst="rect">
              <a:avLst/>
            </a:prstGeom>
          </xdr:spPr>
          <xdr:txBody>
            <a:bodyPr vertOverflow="clip" horzOverflow="clip" wrap="none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left"/>
                  </m:oMathParaPr>
                  <m:oMath xmlns:m="http://schemas.openxmlformats.org/officeDocument/2006/math">
                    <m:r>
                      <a:rPr lang="it-IT" i="1">
                        <a:solidFill>
                          <a:srgbClr val="000000"/>
                        </a:solidFill>
                        <a:latin typeface="Cambria Math" panose="02040503050406030204" pitchFamily="18" charset="0"/>
                      </a:rPr>
                      <m:t>𝑉𝐴</m:t>
                    </m:r>
                    <m:r>
                      <a:rPr lang="it-IT" i="1">
                        <a:solidFill>
                          <a:srgbClr val="000000"/>
                        </a:solidFill>
                        <a:latin typeface="Cambria Math" panose="02040503050406030204" pitchFamily="18" charset="0"/>
                      </a:rPr>
                      <m:t>=</m:t>
                    </m:r>
                    <m:f>
                      <m:fPr>
                        <m:ctrlPr>
                          <a:rPr lang="it-IT" i="1">
                            <a:solidFill>
                              <a:srgbClr val="000000"/>
                            </a:solidFill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it-IT" b="0" i="1">
                            <a:solidFill>
                              <a:srgbClr val="000000"/>
                            </a:solidFill>
                            <a:latin typeface="Cambria Math" panose="02040503050406030204" pitchFamily="18" charset="0"/>
                          </a:rPr>
                          <m:t>3</m:t>
                        </m:r>
                        <m:r>
                          <a:rPr lang="it-IT" i="1">
                            <a:solidFill>
                              <a:srgbClr val="000000"/>
                            </a:solidFill>
                            <a:latin typeface="Cambria Math" panose="02040503050406030204" pitchFamily="18" charset="0"/>
                          </a:rPr>
                          <m:t>00</m:t>
                        </m:r>
                      </m:num>
                      <m:den>
                        <m:r>
                          <a:rPr lang="it-IT" i="1">
                            <a:solidFill>
                              <a:srgbClr val="000000"/>
                            </a:solidFill>
                            <a:latin typeface="Cambria Math" panose="02040503050406030204" pitchFamily="18" charset="0"/>
                          </a:rPr>
                          <m:t>(1+0,12</m:t>
                        </m:r>
                        <m:sSup>
                          <m:sSupPr>
                            <m:ctrlPr>
                              <a:rPr lang="it-IT" i="1">
                                <a:solidFill>
                                  <a:srgbClr val="000000"/>
                                </a:solidFill>
                                <a:latin typeface="Cambria Math" panose="02040503050406030204" pitchFamily="18" charset="0"/>
                              </a:rPr>
                            </m:ctrlPr>
                          </m:sSupPr>
                          <m:e>
                            <m:r>
                              <a:rPr lang="it-IT" i="1">
                                <a:solidFill>
                                  <a:srgbClr val="000000"/>
                                </a:solidFill>
                                <a:latin typeface="Cambria Math" panose="02040503050406030204" pitchFamily="18" charset="0"/>
                              </a:rPr>
                              <m:t>)</m:t>
                            </m:r>
                          </m:e>
                          <m:sup>
                            <m:r>
                              <a:rPr lang="it-IT" i="1">
                                <a:solidFill>
                                  <a:srgbClr val="000000"/>
                                </a:solidFill>
                                <a:latin typeface="Cambria Math" panose="02040503050406030204" pitchFamily="18" charset="0"/>
                              </a:rPr>
                              <m:t>1</m:t>
                            </m:r>
                          </m:sup>
                        </m:sSup>
                      </m:den>
                    </m:f>
                    <m:r>
                      <a:rPr lang="it-IT" i="1">
                        <a:solidFill>
                          <a:srgbClr val="000000"/>
                        </a:solidFill>
                        <a:latin typeface="Cambria Math" panose="02040503050406030204" pitchFamily="18" charset="0"/>
                      </a:rPr>
                      <m:t>+</m:t>
                    </m:r>
                    <m:f>
                      <m:fPr>
                        <m:ctrlPr>
                          <a:rPr lang="it-IT" i="1">
                            <a:solidFill>
                              <a:srgbClr val="000000"/>
                            </a:solidFill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it-IT" b="0" i="1">
                            <a:solidFill>
                              <a:srgbClr val="000000"/>
                            </a:solidFill>
                            <a:latin typeface="Cambria Math" panose="02040503050406030204" pitchFamily="18" charset="0"/>
                          </a:rPr>
                          <m:t>3</m:t>
                        </m:r>
                        <m:r>
                          <a:rPr lang="it-IT" i="1">
                            <a:solidFill>
                              <a:srgbClr val="000000"/>
                            </a:solidFill>
                            <a:latin typeface="Cambria Math" panose="02040503050406030204" pitchFamily="18" charset="0"/>
                          </a:rPr>
                          <m:t>00</m:t>
                        </m:r>
                      </m:num>
                      <m:den>
                        <m:r>
                          <a:rPr lang="it-IT" i="1">
                            <a:solidFill>
                              <a:srgbClr val="000000"/>
                            </a:solidFill>
                            <a:latin typeface="Cambria Math" panose="02040503050406030204" pitchFamily="18" charset="0"/>
                          </a:rPr>
                          <m:t>(1+0,12</m:t>
                        </m:r>
                        <m:sSup>
                          <m:sSupPr>
                            <m:ctrlPr>
                              <a:rPr lang="it-IT" i="1">
                                <a:solidFill>
                                  <a:srgbClr val="000000"/>
                                </a:solidFill>
                                <a:latin typeface="Cambria Math" panose="02040503050406030204" pitchFamily="18" charset="0"/>
                              </a:rPr>
                            </m:ctrlPr>
                          </m:sSupPr>
                          <m:e>
                            <m:r>
                              <a:rPr lang="it-IT" i="1">
                                <a:solidFill>
                                  <a:srgbClr val="000000"/>
                                </a:solidFill>
                                <a:latin typeface="Cambria Math" panose="02040503050406030204" pitchFamily="18" charset="0"/>
                              </a:rPr>
                              <m:t>)</m:t>
                            </m:r>
                          </m:e>
                          <m:sup>
                            <m:r>
                              <a:rPr lang="it-IT" i="1">
                                <a:solidFill>
                                  <a:srgbClr val="000000"/>
                                </a:solidFill>
                                <a:latin typeface="Cambria Math" panose="02040503050406030204" pitchFamily="18" charset="0"/>
                              </a:rPr>
                              <m:t>2</m:t>
                            </m:r>
                          </m:sup>
                        </m:sSup>
                      </m:den>
                    </m:f>
                    <m:r>
                      <a:rPr lang="it-IT" i="1">
                        <a:solidFill>
                          <a:srgbClr val="000000"/>
                        </a:solidFill>
                        <a:latin typeface="Cambria Math" panose="02040503050406030204" pitchFamily="18" charset="0"/>
                      </a:rPr>
                      <m:t>+</m:t>
                    </m:r>
                    <m:f>
                      <m:fPr>
                        <m:ctrlPr>
                          <a:rPr lang="it-IT" i="1">
                            <a:solidFill>
                              <a:srgbClr val="000000"/>
                            </a:solidFill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it-IT" i="1">
                            <a:solidFill>
                              <a:srgbClr val="000000"/>
                            </a:solidFill>
                            <a:latin typeface="Cambria Math" panose="02040503050406030204" pitchFamily="18" charset="0"/>
                          </a:rPr>
                          <m:t>3</m:t>
                        </m:r>
                        <m:r>
                          <a:rPr lang="it-IT" b="0" i="1">
                            <a:solidFill>
                              <a:srgbClr val="000000"/>
                            </a:solidFill>
                            <a:latin typeface="Cambria Math" panose="02040503050406030204" pitchFamily="18" charset="0"/>
                          </a:rPr>
                          <m:t>5</m:t>
                        </m:r>
                        <m:r>
                          <a:rPr lang="it-IT" i="1">
                            <a:solidFill>
                              <a:srgbClr val="000000"/>
                            </a:solidFill>
                            <a:latin typeface="Cambria Math" panose="02040503050406030204" pitchFamily="18" charset="0"/>
                          </a:rPr>
                          <m:t>0</m:t>
                        </m:r>
                      </m:num>
                      <m:den>
                        <m:r>
                          <a:rPr lang="it-IT" i="1">
                            <a:solidFill>
                              <a:srgbClr val="000000"/>
                            </a:solidFill>
                            <a:latin typeface="Cambria Math" panose="02040503050406030204" pitchFamily="18" charset="0"/>
                          </a:rPr>
                          <m:t>(1+0,12</m:t>
                        </m:r>
                        <m:sSup>
                          <m:sSupPr>
                            <m:ctrlPr>
                              <a:rPr lang="it-IT" i="1">
                                <a:solidFill>
                                  <a:srgbClr val="000000"/>
                                </a:solidFill>
                                <a:latin typeface="Cambria Math" panose="02040503050406030204" pitchFamily="18" charset="0"/>
                              </a:rPr>
                            </m:ctrlPr>
                          </m:sSupPr>
                          <m:e>
                            <m:r>
                              <a:rPr lang="it-IT" i="1">
                                <a:solidFill>
                                  <a:srgbClr val="000000"/>
                                </a:solidFill>
                                <a:latin typeface="Cambria Math" panose="02040503050406030204" pitchFamily="18" charset="0"/>
                              </a:rPr>
                              <m:t>)</m:t>
                            </m:r>
                          </m:e>
                          <m:sup>
                            <m:r>
                              <a:rPr lang="it-IT" i="1">
                                <a:solidFill>
                                  <a:srgbClr val="000000"/>
                                </a:solidFill>
                                <a:latin typeface="Cambria Math" panose="02040503050406030204" pitchFamily="18" charset="0"/>
                              </a:rPr>
                              <m:t>3</m:t>
                            </m:r>
                          </m:sup>
                        </m:sSup>
                      </m:den>
                    </m:f>
                    <m:r>
                      <a:rPr lang="it-IT" i="1">
                        <a:solidFill>
                          <a:srgbClr val="000000"/>
                        </a:solidFill>
                        <a:latin typeface="Cambria Math" panose="02040503050406030204" pitchFamily="18" charset="0"/>
                      </a:rPr>
                      <m:t>+</m:t>
                    </m:r>
                    <m:f>
                      <m:fPr>
                        <m:ctrlPr>
                          <a:rPr lang="it-IT" i="1">
                            <a:solidFill>
                              <a:srgbClr val="000000"/>
                            </a:solidFill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it-IT" i="1">
                            <a:solidFill>
                              <a:srgbClr val="000000"/>
                            </a:solidFill>
                            <a:latin typeface="Cambria Math" panose="02040503050406030204" pitchFamily="18" charset="0"/>
                          </a:rPr>
                          <m:t>3</m:t>
                        </m:r>
                        <m:r>
                          <a:rPr lang="it-IT" b="0" i="1">
                            <a:solidFill>
                              <a:srgbClr val="000000"/>
                            </a:solidFill>
                            <a:latin typeface="Cambria Math" panose="02040503050406030204" pitchFamily="18" charset="0"/>
                          </a:rPr>
                          <m:t>5</m:t>
                        </m:r>
                        <m:r>
                          <a:rPr lang="it-IT" i="1">
                            <a:solidFill>
                              <a:srgbClr val="000000"/>
                            </a:solidFill>
                            <a:latin typeface="Cambria Math" panose="02040503050406030204" pitchFamily="18" charset="0"/>
                          </a:rPr>
                          <m:t>0</m:t>
                        </m:r>
                      </m:num>
                      <m:den>
                        <m:r>
                          <a:rPr lang="it-IT" i="1">
                            <a:solidFill>
                              <a:srgbClr val="000000"/>
                            </a:solidFill>
                            <a:latin typeface="Cambria Math" panose="02040503050406030204" pitchFamily="18" charset="0"/>
                          </a:rPr>
                          <m:t>(1+0,12</m:t>
                        </m:r>
                        <m:sSup>
                          <m:sSupPr>
                            <m:ctrlPr>
                              <a:rPr lang="it-IT" i="1">
                                <a:solidFill>
                                  <a:srgbClr val="000000"/>
                                </a:solidFill>
                                <a:latin typeface="Cambria Math" panose="02040503050406030204" pitchFamily="18" charset="0"/>
                              </a:rPr>
                            </m:ctrlPr>
                          </m:sSupPr>
                          <m:e>
                            <m:r>
                              <a:rPr lang="it-IT" i="1">
                                <a:solidFill>
                                  <a:srgbClr val="000000"/>
                                </a:solidFill>
                                <a:latin typeface="Cambria Math" panose="02040503050406030204" pitchFamily="18" charset="0"/>
                              </a:rPr>
                              <m:t>)</m:t>
                            </m:r>
                          </m:e>
                          <m:sup>
                            <m:r>
                              <a:rPr lang="it-IT" i="1">
                                <a:solidFill>
                                  <a:srgbClr val="000000"/>
                                </a:solidFill>
                                <a:latin typeface="Cambria Math" panose="02040503050406030204" pitchFamily="18" charset="0"/>
                              </a:rPr>
                              <m:t>4</m:t>
                            </m:r>
                          </m:sup>
                        </m:sSup>
                      </m:den>
                    </m:f>
                    <m:r>
                      <a:rPr lang="it-IT" i="1">
                        <a:solidFill>
                          <a:srgbClr val="000000"/>
                        </a:solidFill>
                        <a:latin typeface="Cambria Math" panose="02040503050406030204" pitchFamily="18" charset="0"/>
                      </a:rPr>
                      <m:t>+</m:t>
                    </m:r>
                    <m:f>
                      <m:fPr>
                        <m:ctrlPr>
                          <a:rPr lang="it-IT" i="1">
                            <a:solidFill>
                              <a:srgbClr val="000000"/>
                            </a:solidFill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it-IT" b="0" i="1">
                            <a:solidFill>
                              <a:srgbClr val="000000"/>
                            </a:solidFill>
                            <a:latin typeface="Cambria Math" panose="02040503050406030204" pitchFamily="18" charset="0"/>
                          </a:rPr>
                          <m:t>16</m:t>
                        </m:r>
                        <m:r>
                          <a:rPr lang="it-IT" i="1">
                            <a:solidFill>
                              <a:srgbClr val="000000"/>
                            </a:solidFill>
                            <a:latin typeface="Cambria Math" panose="02040503050406030204" pitchFamily="18" charset="0"/>
                          </a:rPr>
                          <m:t>00</m:t>
                        </m:r>
                      </m:num>
                      <m:den>
                        <m:r>
                          <a:rPr lang="it-IT" i="1">
                            <a:solidFill>
                              <a:srgbClr val="000000"/>
                            </a:solidFill>
                            <a:latin typeface="Cambria Math" panose="02040503050406030204" pitchFamily="18" charset="0"/>
                          </a:rPr>
                          <m:t>(1+0,12</m:t>
                        </m:r>
                        <m:sSup>
                          <m:sSupPr>
                            <m:ctrlPr>
                              <a:rPr lang="it-IT" i="1">
                                <a:solidFill>
                                  <a:srgbClr val="000000"/>
                                </a:solidFill>
                                <a:latin typeface="Cambria Math" panose="02040503050406030204" pitchFamily="18" charset="0"/>
                              </a:rPr>
                            </m:ctrlPr>
                          </m:sSupPr>
                          <m:e>
                            <m:r>
                              <a:rPr lang="it-IT" i="1">
                                <a:solidFill>
                                  <a:srgbClr val="000000"/>
                                </a:solidFill>
                                <a:latin typeface="Cambria Math" panose="02040503050406030204" pitchFamily="18" charset="0"/>
                              </a:rPr>
                              <m:t>)</m:t>
                            </m:r>
                          </m:e>
                          <m:sup>
                            <m:r>
                              <a:rPr lang="it-IT" i="1">
                                <a:solidFill>
                                  <a:srgbClr val="000000"/>
                                </a:solidFill>
                                <a:latin typeface="Cambria Math" panose="02040503050406030204" pitchFamily="18" charset="0"/>
                              </a:rPr>
                              <m:t>5</m:t>
                            </m:r>
                          </m:sup>
                        </m:sSup>
                      </m:den>
                    </m:f>
                    <m:r>
                      <a:rPr lang="it-IT" i="1">
                        <a:solidFill>
                          <a:srgbClr val="000000"/>
                        </a:solidFill>
                        <a:latin typeface="Cambria Math" panose="02040503050406030204" pitchFamily="18" charset="0"/>
                      </a:rPr>
                      <m:t>=</m:t>
                    </m:r>
                  </m:oMath>
                </m:oMathPara>
              </a14:m>
              <a:endParaRPr lang="it-IT"/>
            </a:p>
          </xdr:txBody>
        </xdr:sp>
      </mc:Choice>
      <mc:Fallback xmlns="">
        <xdr:sp macro="" textlink="">
          <xdr:nvSpPr>
            <xdr:cNvPr id="3" name="Object 3">
              <a:extLst>
                <a:ext uri="{FF2B5EF4-FFF2-40B4-BE49-F238E27FC236}">
                  <a16:creationId xmlns:a16="http://schemas.microsoft.com/office/drawing/2014/main" id="{DF28F1C7-D921-4325-BAD2-96415030AFD2}"/>
                </a:ext>
              </a:extLst>
            </xdr:cNvPr>
            <xdr:cNvSpPr txBox="1"/>
          </xdr:nvSpPr>
          <xdr:spPr>
            <a:xfrm>
              <a:off x="1760763" y="2109108"/>
              <a:ext cx="4786192" cy="456085"/>
            </a:xfrm>
            <a:prstGeom prst="rect">
              <a:avLst/>
            </a:prstGeom>
          </xdr:spPr>
          <xdr:txBody>
            <a:bodyPr vertOverflow="clip" horzOverflow="clip" wrap="none">
              <a:spAutoFit/>
            </a:bodyPr>
            <a:lstStyle/>
            <a:p>
              <a:pPr/>
              <a:r>
                <a:rPr lang="it-IT" i="0">
                  <a:solidFill>
                    <a:srgbClr val="000000"/>
                  </a:solidFill>
                  <a:latin typeface="Cambria Math" panose="02040503050406030204" pitchFamily="18" charset="0"/>
                </a:rPr>
                <a:t>𝑉𝐴=</a:t>
              </a:r>
              <a:r>
                <a:rPr lang="it-IT" b="0" i="0">
                  <a:solidFill>
                    <a:srgbClr val="000000"/>
                  </a:solidFill>
                  <a:latin typeface="Cambria Math" panose="02040503050406030204" pitchFamily="18" charset="0"/>
                </a:rPr>
                <a:t>3</a:t>
              </a:r>
              <a:r>
                <a:rPr lang="it-IT" i="0">
                  <a:solidFill>
                    <a:srgbClr val="000000"/>
                  </a:solidFill>
                  <a:latin typeface="Cambria Math" panose="02040503050406030204" pitchFamily="18" charset="0"/>
                </a:rPr>
                <a:t>00/((1+0,12)^1 )+</a:t>
              </a:r>
              <a:r>
                <a:rPr lang="it-IT" b="0" i="0">
                  <a:solidFill>
                    <a:srgbClr val="000000"/>
                  </a:solidFill>
                  <a:latin typeface="Cambria Math" panose="02040503050406030204" pitchFamily="18" charset="0"/>
                </a:rPr>
                <a:t>3</a:t>
              </a:r>
              <a:r>
                <a:rPr lang="it-IT" i="0">
                  <a:solidFill>
                    <a:srgbClr val="000000"/>
                  </a:solidFill>
                  <a:latin typeface="Cambria Math" panose="02040503050406030204" pitchFamily="18" charset="0"/>
                </a:rPr>
                <a:t>00/((1+0,12)^2 )+3</a:t>
              </a:r>
              <a:r>
                <a:rPr lang="it-IT" b="0" i="0">
                  <a:solidFill>
                    <a:srgbClr val="000000"/>
                  </a:solidFill>
                  <a:latin typeface="Cambria Math" panose="02040503050406030204" pitchFamily="18" charset="0"/>
                </a:rPr>
                <a:t>5</a:t>
              </a:r>
              <a:r>
                <a:rPr lang="it-IT" i="0">
                  <a:solidFill>
                    <a:srgbClr val="000000"/>
                  </a:solidFill>
                  <a:latin typeface="Cambria Math" panose="02040503050406030204" pitchFamily="18" charset="0"/>
                </a:rPr>
                <a:t>0/((1+0,12)^3 )+3</a:t>
              </a:r>
              <a:r>
                <a:rPr lang="it-IT" b="0" i="0">
                  <a:solidFill>
                    <a:srgbClr val="000000"/>
                  </a:solidFill>
                  <a:latin typeface="Cambria Math" panose="02040503050406030204" pitchFamily="18" charset="0"/>
                </a:rPr>
                <a:t>5</a:t>
              </a:r>
              <a:r>
                <a:rPr lang="it-IT" i="0">
                  <a:solidFill>
                    <a:srgbClr val="000000"/>
                  </a:solidFill>
                  <a:latin typeface="Cambria Math" panose="02040503050406030204" pitchFamily="18" charset="0"/>
                </a:rPr>
                <a:t>0/((1+0,12)^4 )+</a:t>
              </a:r>
              <a:r>
                <a:rPr lang="it-IT" b="0" i="0">
                  <a:solidFill>
                    <a:srgbClr val="000000"/>
                  </a:solidFill>
                  <a:latin typeface="Cambria Math" panose="02040503050406030204" pitchFamily="18" charset="0"/>
                </a:rPr>
                <a:t>16</a:t>
              </a:r>
              <a:r>
                <a:rPr lang="it-IT" i="0">
                  <a:solidFill>
                    <a:srgbClr val="000000"/>
                  </a:solidFill>
                  <a:latin typeface="Cambria Math" panose="02040503050406030204" pitchFamily="18" charset="0"/>
                </a:rPr>
                <a:t>00/((1+0,12)^5 )=</a:t>
              </a:r>
              <a:endParaRPr lang="it-IT"/>
            </a:p>
          </xdr:txBody>
        </xdr:sp>
      </mc:Fallback>
    </mc:AlternateContent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713718</xdr:colOff>
      <xdr:row>2</xdr:row>
      <xdr:rowOff>141841</xdr:rowOff>
    </xdr:to>
    <xdr:pic>
      <xdr:nvPicPr>
        <xdr:cNvPr id="4" name="Immagine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071D70A-2F6C-C646-8D3E-F2CA17EFD9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13718" cy="1094341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713718</xdr:colOff>
      <xdr:row>2</xdr:row>
      <xdr:rowOff>141841</xdr:rowOff>
    </xdr:to>
    <xdr:pic>
      <xdr:nvPicPr>
        <xdr:cNvPr id="2" name="Immagin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24BB2C6-70EA-084E-BC54-0A3882A99E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13718" cy="1094341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713718</xdr:colOff>
      <xdr:row>2</xdr:row>
      <xdr:rowOff>141841</xdr:rowOff>
    </xdr:to>
    <xdr:pic>
      <xdr:nvPicPr>
        <xdr:cNvPr id="2" name="Immagin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9E6676F-CF8F-1D43-82B3-754AE77DB7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13718" cy="109434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713718</xdr:colOff>
      <xdr:row>2</xdr:row>
      <xdr:rowOff>141841</xdr:rowOff>
    </xdr:to>
    <xdr:pic>
      <xdr:nvPicPr>
        <xdr:cNvPr id="3" name="Immagin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39229F4-565E-414B-BE13-8B17B5C71C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13718" cy="1094341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713718</xdr:colOff>
      <xdr:row>2</xdr:row>
      <xdr:rowOff>141841</xdr:rowOff>
    </xdr:to>
    <xdr:pic>
      <xdr:nvPicPr>
        <xdr:cNvPr id="2" name="Immagin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80C77B8-95F4-B649-8A8A-64234836DD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13718" cy="1094341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713718</xdr:colOff>
      <xdr:row>2</xdr:row>
      <xdr:rowOff>141841</xdr:rowOff>
    </xdr:to>
    <xdr:pic>
      <xdr:nvPicPr>
        <xdr:cNvPr id="2" name="Immagin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16835DE-D810-3749-BD32-96D19EC478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13718" cy="1094341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713718</xdr:colOff>
      <xdr:row>2</xdr:row>
      <xdr:rowOff>141841</xdr:rowOff>
    </xdr:to>
    <xdr:pic>
      <xdr:nvPicPr>
        <xdr:cNvPr id="2" name="Immagin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FE9033D-8543-CA49-8F13-3D7D4E85AB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13718" cy="109434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713718</xdr:colOff>
      <xdr:row>2</xdr:row>
      <xdr:rowOff>2141</xdr:rowOff>
    </xdr:to>
    <xdr:pic>
      <xdr:nvPicPr>
        <xdr:cNvPr id="3" name="Immagin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002B65A-A6E3-0647-80B9-68B5753EEF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13718" cy="1094341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713718</xdr:colOff>
      <xdr:row>2</xdr:row>
      <xdr:rowOff>141841</xdr:rowOff>
    </xdr:to>
    <xdr:pic>
      <xdr:nvPicPr>
        <xdr:cNvPr id="2" name="Immagin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5D234D0-B7D0-604C-9C98-3B9EFEBDB6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13718" cy="1094341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713718</xdr:colOff>
      <xdr:row>2</xdr:row>
      <xdr:rowOff>141841</xdr:rowOff>
    </xdr:to>
    <xdr:pic>
      <xdr:nvPicPr>
        <xdr:cNvPr id="2" name="Immagin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ED7CAA9-B51C-7448-A8CE-B36AD1E83A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13718" cy="1094341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713718</xdr:colOff>
      <xdr:row>2</xdr:row>
      <xdr:rowOff>141841</xdr:rowOff>
    </xdr:to>
    <xdr:pic>
      <xdr:nvPicPr>
        <xdr:cNvPr id="2" name="Immagin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7A54D4A-1188-A246-AC52-CDF59E521D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13718" cy="1094341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713718</xdr:colOff>
      <xdr:row>2</xdr:row>
      <xdr:rowOff>141841</xdr:rowOff>
    </xdr:to>
    <xdr:pic>
      <xdr:nvPicPr>
        <xdr:cNvPr id="2" name="Immagin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1B77E74-E929-1E4D-A45E-13844C0C10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13718" cy="1094341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713718</xdr:colOff>
      <xdr:row>2</xdr:row>
      <xdr:rowOff>141841</xdr:rowOff>
    </xdr:to>
    <xdr:pic>
      <xdr:nvPicPr>
        <xdr:cNvPr id="2" name="Immagin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80F1DFB-3153-C74C-82B6-594D17EFA0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13718" cy="1094341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713718</xdr:colOff>
      <xdr:row>2</xdr:row>
      <xdr:rowOff>141841</xdr:rowOff>
    </xdr:to>
    <xdr:pic>
      <xdr:nvPicPr>
        <xdr:cNvPr id="2" name="Immagin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D5F0525-9E9B-AB41-B9DE-5785A287C4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13718" cy="1094341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713718</xdr:colOff>
      <xdr:row>2</xdr:row>
      <xdr:rowOff>141841</xdr:rowOff>
    </xdr:to>
    <xdr:pic>
      <xdr:nvPicPr>
        <xdr:cNvPr id="2" name="Immagin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2CAB385-EE1F-BE45-8ABA-D2853BF4E6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13718" cy="109434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713718</xdr:colOff>
      <xdr:row>2</xdr:row>
      <xdr:rowOff>141841</xdr:rowOff>
    </xdr:to>
    <xdr:pic>
      <xdr:nvPicPr>
        <xdr:cNvPr id="3" name="Immagin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51E811A-7E53-D74D-926B-8FC0BF927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13718" cy="1094341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713718</xdr:colOff>
      <xdr:row>2</xdr:row>
      <xdr:rowOff>141841</xdr:rowOff>
    </xdr:to>
    <xdr:pic>
      <xdr:nvPicPr>
        <xdr:cNvPr id="2" name="Immagin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AEF4AD9-9587-8542-889D-1DB70B3677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13718" cy="1094341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713718</xdr:colOff>
      <xdr:row>2</xdr:row>
      <xdr:rowOff>141841</xdr:rowOff>
    </xdr:to>
    <xdr:pic>
      <xdr:nvPicPr>
        <xdr:cNvPr id="2" name="Immagin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23859A3-B836-7045-9C65-EB22993E9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13718" cy="1094341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713718</xdr:colOff>
      <xdr:row>2</xdr:row>
      <xdr:rowOff>134785</xdr:rowOff>
    </xdr:to>
    <xdr:pic>
      <xdr:nvPicPr>
        <xdr:cNvPr id="2" name="Immagin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0B01DD0-E5CF-BC49-8866-1A0DD97E6B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13718" cy="1094341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713718</xdr:colOff>
      <xdr:row>2</xdr:row>
      <xdr:rowOff>134785</xdr:rowOff>
    </xdr:to>
    <xdr:pic>
      <xdr:nvPicPr>
        <xdr:cNvPr id="2" name="Immagin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DBFF397-25C0-A845-966A-BE9F417859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13718" cy="1094341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713718</xdr:colOff>
      <xdr:row>2</xdr:row>
      <xdr:rowOff>141841</xdr:rowOff>
    </xdr:to>
    <xdr:pic>
      <xdr:nvPicPr>
        <xdr:cNvPr id="2" name="Immagin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9F9D3DA-E868-614A-9CCA-86A31FB8F2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13718" cy="1094341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713718</xdr:colOff>
      <xdr:row>2</xdr:row>
      <xdr:rowOff>141841</xdr:rowOff>
    </xdr:to>
    <xdr:pic>
      <xdr:nvPicPr>
        <xdr:cNvPr id="2" name="Immagin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6252F1A-BADF-9341-AE02-A133569ADB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13718" cy="1094341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713718</xdr:colOff>
      <xdr:row>2</xdr:row>
      <xdr:rowOff>141841</xdr:rowOff>
    </xdr:to>
    <xdr:pic>
      <xdr:nvPicPr>
        <xdr:cNvPr id="2" name="Immagin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199D47E-4ECB-AA4A-967B-F29139B406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13718" cy="1094341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713718</xdr:colOff>
      <xdr:row>2</xdr:row>
      <xdr:rowOff>141841</xdr:rowOff>
    </xdr:to>
    <xdr:pic>
      <xdr:nvPicPr>
        <xdr:cNvPr id="2" name="Immagin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EE7009F-EAB0-0747-A463-593420A981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13718" cy="1094341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713718</xdr:colOff>
      <xdr:row>2</xdr:row>
      <xdr:rowOff>134785</xdr:rowOff>
    </xdr:to>
    <xdr:pic>
      <xdr:nvPicPr>
        <xdr:cNvPr id="2" name="Immagin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006FBEE-E8D7-1841-938F-5FB8D64951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13718" cy="1094341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713718</xdr:colOff>
      <xdr:row>2</xdr:row>
      <xdr:rowOff>134785</xdr:rowOff>
    </xdr:to>
    <xdr:pic>
      <xdr:nvPicPr>
        <xdr:cNvPr id="2" name="Immagin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77D6858-9654-D14E-B6E4-A271F88A05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13718" cy="109434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713718</xdr:colOff>
      <xdr:row>2</xdr:row>
      <xdr:rowOff>141841</xdr:rowOff>
    </xdr:to>
    <xdr:pic>
      <xdr:nvPicPr>
        <xdr:cNvPr id="3" name="Immagin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2CF9BAA-FDBA-774B-A24A-2470D6B0BB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13718" cy="1094341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713718</xdr:colOff>
      <xdr:row>2</xdr:row>
      <xdr:rowOff>141841</xdr:rowOff>
    </xdr:to>
    <xdr:pic>
      <xdr:nvPicPr>
        <xdr:cNvPr id="2" name="Immagin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2BFA30E-D41B-7A4F-9D7F-DD3B5496FD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13718" cy="1094341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713718</xdr:colOff>
      <xdr:row>2</xdr:row>
      <xdr:rowOff>141841</xdr:rowOff>
    </xdr:to>
    <xdr:pic>
      <xdr:nvPicPr>
        <xdr:cNvPr id="3" name="Immagin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C5B198B-2773-D840-8A68-FABFE85CB6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13718" cy="1094341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713718</xdr:colOff>
      <xdr:row>2</xdr:row>
      <xdr:rowOff>141841</xdr:rowOff>
    </xdr:to>
    <xdr:pic>
      <xdr:nvPicPr>
        <xdr:cNvPr id="2" name="Immagin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05485A9-A66C-D34C-94F8-C2D58C8FC6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13718" cy="1094341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713718</xdr:colOff>
      <xdr:row>2</xdr:row>
      <xdr:rowOff>141841</xdr:rowOff>
    </xdr:to>
    <xdr:pic>
      <xdr:nvPicPr>
        <xdr:cNvPr id="2" name="Immagin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B4F8FD7-2CDD-3148-81E2-394AB0F295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13718" cy="109434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713718</xdr:colOff>
      <xdr:row>1</xdr:row>
      <xdr:rowOff>332341</xdr:rowOff>
    </xdr:to>
    <xdr:pic>
      <xdr:nvPicPr>
        <xdr:cNvPr id="3" name="Immagin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BAB5437-5BEC-9845-8A24-8B7F26D907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13718" cy="109434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713718</xdr:colOff>
      <xdr:row>1</xdr:row>
      <xdr:rowOff>192641</xdr:rowOff>
    </xdr:to>
    <xdr:pic>
      <xdr:nvPicPr>
        <xdr:cNvPr id="4" name="Immagine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75826D6-4A4E-A14E-B7E4-2002981642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13718" cy="954641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713718</xdr:colOff>
      <xdr:row>2</xdr:row>
      <xdr:rowOff>134785</xdr:rowOff>
    </xdr:to>
    <xdr:pic>
      <xdr:nvPicPr>
        <xdr:cNvPr id="2" name="Immagin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9E92BAE-C21D-A844-9018-7CEE77D6E1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13718" cy="1094341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713718</xdr:colOff>
      <xdr:row>2</xdr:row>
      <xdr:rowOff>141841</xdr:rowOff>
    </xdr:to>
    <xdr:pic>
      <xdr:nvPicPr>
        <xdr:cNvPr id="2" name="Immagin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73B4282-57A5-F141-B967-BED971EA15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13718" cy="1094341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713718</xdr:colOff>
      <xdr:row>2</xdr:row>
      <xdr:rowOff>141841</xdr:rowOff>
    </xdr:to>
    <xdr:pic>
      <xdr:nvPicPr>
        <xdr:cNvPr id="2" name="Immagin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0C58542-9856-C04B-83A8-423ADE0382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13718" cy="1094341"/>
        </a:xfrm>
        <a:prstGeom prst="rect">
          <a:avLst/>
        </a:prstGeom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713718</xdr:colOff>
      <xdr:row>2</xdr:row>
      <xdr:rowOff>141841</xdr:rowOff>
    </xdr:to>
    <xdr:pic>
      <xdr:nvPicPr>
        <xdr:cNvPr id="2" name="Immagin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36BEE91-844E-4F42-983D-22DAC400AD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13718" cy="1094341"/>
        </a:xfrm>
        <a:prstGeom prst="rect">
          <a:avLst/>
        </a:prstGeom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713718</xdr:colOff>
      <xdr:row>2</xdr:row>
      <xdr:rowOff>141841</xdr:rowOff>
    </xdr:to>
    <xdr:pic>
      <xdr:nvPicPr>
        <xdr:cNvPr id="2" name="Immagin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B1B79B8-57DD-D346-9BDB-8E564FB22E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13718" cy="1094341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713718</xdr:colOff>
      <xdr:row>2</xdr:row>
      <xdr:rowOff>129141</xdr:rowOff>
    </xdr:to>
    <xdr:pic>
      <xdr:nvPicPr>
        <xdr:cNvPr id="2" name="Immagin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3B37325-70DE-0149-956C-5175F9C7CA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13718" cy="109434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713718</xdr:colOff>
      <xdr:row>2</xdr:row>
      <xdr:rowOff>141841</xdr:rowOff>
    </xdr:to>
    <xdr:pic>
      <xdr:nvPicPr>
        <xdr:cNvPr id="4" name="Immagine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030FDED-F040-CC4A-84C3-C55788639D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13718" cy="1094341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713718</xdr:colOff>
      <xdr:row>2</xdr:row>
      <xdr:rowOff>103741</xdr:rowOff>
    </xdr:to>
    <xdr:pic>
      <xdr:nvPicPr>
        <xdr:cNvPr id="2" name="Immagin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A9E51B5-F867-3847-9D12-0F790C2D87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13718" cy="1094341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713718</xdr:colOff>
      <xdr:row>2</xdr:row>
      <xdr:rowOff>141841</xdr:rowOff>
    </xdr:to>
    <xdr:pic>
      <xdr:nvPicPr>
        <xdr:cNvPr id="2" name="Immagin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8F82DA7-F38E-BB4A-85F4-41FA385B59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13718" cy="1094341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713718</xdr:colOff>
      <xdr:row>2</xdr:row>
      <xdr:rowOff>129141</xdr:rowOff>
    </xdr:to>
    <xdr:pic>
      <xdr:nvPicPr>
        <xdr:cNvPr id="2" name="Immagin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DE11CC7-2CEE-3440-9A82-307A7509FE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13718" cy="1094341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713718</xdr:colOff>
      <xdr:row>2</xdr:row>
      <xdr:rowOff>129141</xdr:rowOff>
    </xdr:to>
    <xdr:pic>
      <xdr:nvPicPr>
        <xdr:cNvPr id="2" name="Immagin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D257589-D7BA-B941-B69C-22F48CDA3E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13718" cy="1094341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713718</xdr:colOff>
      <xdr:row>2</xdr:row>
      <xdr:rowOff>147614</xdr:rowOff>
    </xdr:to>
    <xdr:pic>
      <xdr:nvPicPr>
        <xdr:cNvPr id="2" name="Immagin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37251C1-3BB5-B049-AA91-9DF6D2548B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13718" cy="1094341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713718</xdr:colOff>
      <xdr:row>2</xdr:row>
      <xdr:rowOff>141841</xdr:rowOff>
    </xdr:to>
    <xdr:pic>
      <xdr:nvPicPr>
        <xdr:cNvPr id="2" name="Immagin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80952C4-9EE5-D64D-A266-68CC488FF1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13718" cy="1094341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713718</xdr:colOff>
      <xdr:row>2</xdr:row>
      <xdr:rowOff>141841</xdr:rowOff>
    </xdr:to>
    <xdr:pic>
      <xdr:nvPicPr>
        <xdr:cNvPr id="2" name="Immagin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44666E9-86EA-644F-B0DD-B62E0554B8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13718" cy="1094341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713718</xdr:colOff>
      <xdr:row>2</xdr:row>
      <xdr:rowOff>141841</xdr:rowOff>
    </xdr:to>
    <xdr:pic>
      <xdr:nvPicPr>
        <xdr:cNvPr id="2" name="Immagin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EF1922F-4CDE-3D43-B30C-6ECEA05A59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13718" cy="1094341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713718</xdr:colOff>
      <xdr:row>2</xdr:row>
      <xdr:rowOff>141841</xdr:rowOff>
    </xdr:to>
    <xdr:pic>
      <xdr:nvPicPr>
        <xdr:cNvPr id="2" name="Immagin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147B949-3E10-FB4F-8951-9EC5BD1177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13718" cy="1094341"/>
        </a:xfrm>
        <a:prstGeom prst="rect">
          <a:avLst/>
        </a:prstGeom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713718</xdr:colOff>
      <xdr:row>2</xdr:row>
      <xdr:rowOff>141841</xdr:rowOff>
    </xdr:to>
    <xdr:pic>
      <xdr:nvPicPr>
        <xdr:cNvPr id="2" name="Immagin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F8242E7-B958-914B-888F-C129844B78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13718" cy="109434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713718</xdr:colOff>
      <xdr:row>2</xdr:row>
      <xdr:rowOff>141841</xdr:rowOff>
    </xdr:to>
    <xdr:pic>
      <xdr:nvPicPr>
        <xdr:cNvPr id="3" name="Immagin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1B577E7-197E-F641-96F0-33080D28D1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13718" cy="1094341"/>
        </a:xfrm>
        <a:prstGeom prst="rect">
          <a:avLst/>
        </a:prstGeom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713718</xdr:colOff>
      <xdr:row>2</xdr:row>
      <xdr:rowOff>141841</xdr:rowOff>
    </xdr:to>
    <xdr:pic>
      <xdr:nvPicPr>
        <xdr:cNvPr id="2" name="Immagin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193931E-E4C4-044A-96DF-E5FC927324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13718" cy="1094341"/>
        </a:xfrm>
        <a:prstGeom prst="rect">
          <a:avLst/>
        </a:prstGeom>
      </xdr:spPr>
    </xdr:pic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713718</xdr:colOff>
      <xdr:row>2</xdr:row>
      <xdr:rowOff>141841</xdr:rowOff>
    </xdr:to>
    <xdr:pic>
      <xdr:nvPicPr>
        <xdr:cNvPr id="2" name="Immagin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A680AEE-F6C3-2E49-98B2-08B486611A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13718" cy="1094341"/>
        </a:xfrm>
        <a:prstGeom prst="rect">
          <a:avLst/>
        </a:prstGeom>
      </xdr:spPr>
    </xdr:pic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713718</xdr:colOff>
      <xdr:row>2</xdr:row>
      <xdr:rowOff>141841</xdr:rowOff>
    </xdr:to>
    <xdr:pic>
      <xdr:nvPicPr>
        <xdr:cNvPr id="2" name="Immagin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C4DB645-23A9-8741-9711-315D25EC04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13718" cy="1094341"/>
        </a:xfrm>
        <a:prstGeom prst="rect">
          <a:avLst/>
        </a:prstGeom>
      </xdr:spPr>
    </xdr:pic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713718</xdr:colOff>
      <xdr:row>2</xdr:row>
      <xdr:rowOff>141841</xdr:rowOff>
    </xdr:to>
    <xdr:pic>
      <xdr:nvPicPr>
        <xdr:cNvPr id="2" name="Immagin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3189693-F0DE-2347-B073-2ABDA38407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13718" cy="1094341"/>
        </a:xfrm>
        <a:prstGeom prst="rect">
          <a:avLst/>
        </a:prstGeom>
      </xdr:spPr>
    </xdr:pic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713718</xdr:colOff>
      <xdr:row>2</xdr:row>
      <xdr:rowOff>141841</xdr:rowOff>
    </xdr:to>
    <xdr:pic>
      <xdr:nvPicPr>
        <xdr:cNvPr id="2" name="Immagin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B5D9A17-49C1-7440-BF3C-1AE6849C02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13718" cy="1094341"/>
        </a:xfrm>
        <a:prstGeom prst="rect">
          <a:avLst/>
        </a:prstGeom>
      </xdr:spPr>
    </xdr:pic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713718</xdr:colOff>
      <xdr:row>2</xdr:row>
      <xdr:rowOff>141841</xdr:rowOff>
    </xdr:to>
    <xdr:pic>
      <xdr:nvPicPr>
        <xdr:cNvPr id="2" name="Immagin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E32CD70-AC3F-0340-BFB5-111D667118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13718" cy="1094341"/>
        </a:xfrm>
        <a:prstGeom prst="rect">
          <a:avLst/>
        </a:prstGeom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713718</xdr:colOff>
      <xdr:row>2</xdr:row>
      <xdr:rowOff>134785</xdr:rowOff>
    </xdr:to>
    <xdr:pic>
      <xdr:nvPicPr>
        <xdr:cNvPr id="2" name="Immagin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A157D3B-742D-9244-8743-28ECBA2877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13718" cy="1094341"/>
        </a:xfrm>
        <a:prstGeom prst="rect">
          <a:avLst/>
        </a:prstGeom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713718</xdr:colOff>
      <xdr:row>2</xdr:row>
      <xdr:rowOff>134785</xdr:rowOff>
    </xdr:to>
    <xdr:pic>
      <xdr:nvPicPr>
        <xdr:cNvPr id="2" name="Immagin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B58D662-65B9-3649-B211-2722F42822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13718" cy="1094341"/>
        </a:xfrm>
        <a:prstGeom prst="rect">
          <a:avLst/>
        </a:prstGeom>
      </xdr:spPr>
    </xdr:pic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713718</xdr:colOff>
      <xdr:row>2</xdr:row>
      <xdr:rowOff>134785</xdr:rowOff>
    </xdr:to>
    <xdr:pic>
      <xdr:nvPicPr>
        <xdr:cNvPr id="2" name="Immagin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EC86A80-49CC-1C4B-AF44-6EF183E832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13718" cy="1094341"/>
        </a:xfrm>
        <a:prstGeom prst="rect">
          <a:avLst/>
        </a:prstGeom>
      </xdr:spPr>
    </xdr:pic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713718</xdr:colOff>
      <xdr:row>2</xdr:row>
      <xdr:rowOff>134785</xdr:rowOff>
    </xdr:to>
    <xdr:pic>
      <xdr:nvPicPr>
        <xdr:cNvPr id="2" name="Immagin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BDA4111-739F-2E4D-B76F-AF0C5181EE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13718" cy="1094341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713718</xdr:colOff>
      <xdr:row>2</xdr:row>
      <xdr:rowOff>141841</xdr:rowOff>
    </xdr:to>
    <xdr:pic>
      <xdr:nvPicPr>
        <xdr:cNvPr id="4" name="Immagine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EBDD278-DBA8-8D4F-93A1-734761AAB9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13718" cy="1094341"/>
        </a:xfrm>
        <a:prstGeom prst="rect">
          <a:avLst/>
        </a:prstGeom>
      </xdr:spPr>
    </xdr:pic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713718</xdr:colOff>
      <xdr:row>2</xdr:row>
      <xdr:rowOff>134785</xdr:rowOff>
    </xdr:to>
    <xdr:pic>
      <xdr:nvPicPr>
        <xdr:cNvPr id="2" name="Immagin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CCA03F6-DD08-7A4D-A1C1-29C402BFE6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13718" cy="1094341"/>
        </a:xfrm>
        <a:prstGeom prst="rect">
          <a:avLst/>
        </a:prstGeom>
      </xdr:spPr>
    </xdr:pic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713718</xdr:colOff>
      <xdr:row>2</xdr:row>
      <xdr:rowOff>134785</xdr:rowOff>
    </xdr:to>
    <xdr:pic>
      <xdr:nvPicPr>
        <xdr:cNvPr id="2" name="Immagin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F032614-700D-4C4E-87A6-7538AF983A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13718" cy="1094341"/>
        </a:xfrm>
        <a:prstGeom prst="rect">
          <a:avLst/>
        </a:prstGeom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713718</xdr:colOff>
      <xdr:row>2</xdr:row>
      <xdr:rowOff>134785</xdr:rowOff>
    </xdr:to>
    <xdr:pic>
      <xdr:nvPicPr>
        <xdr:cNvPr id="2" name="Immagin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5E44613-CEBD-1B46-A47E-754D2B748B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13718" cy="1094341"/>
        </a:xfrm>
        <a:prstGeom prst="rect">
          <a:avLst/>
        </a:prstGeom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713718</xdr:colOff>
      <xdr:row>2</xdr:row>
      <xdr:rowOff>134785</xdr:rowOff>
    </xdr:to>
    <xdr:pic>
      <xdr:nvPicPr>
        <xdr:cNvPr id="2" name="Immagin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BBDB72D-FEAB-3846-90B4-D8AF77F593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13718" cy="1094341"/>
        </a:xfrm>
        <a:prstGeom prst="rect">
          <a:avLst/>
        </a:prstGeom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713718</xdr:colOff>
      <xdr:row>2</xdr:row>
      <xdr:rowOff>134785</xdr:rowOff>
    </xdr:to>
    <xdr:pic>
      <xdr:nvPicPr>
        <xdr:cNvPr id="2" name="Immagin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1A18363-3793-4F47-BB80-C94571A9D6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13718" cy="1094341"/>
        </a:xfrm>
        <a:prstGeom prst="rect">
          <a:avLst/>
        </a:prstGeom>
      </xdr:spPr>
    </xdr:pic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713718</xdr:colOff>
      <xdr:row>1</xdr:row>
      <xdr:rowOff>332341</xdr:rowOff>
    </xdr:to>
    <xdr:pic>
      <xdr:nvPicPr>
        <xdr:cNvPr id="2" name="Immagin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784E97D-ED43-854D-B868-F3D1D82A10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13718" cy="1094341"/>
        </a:xfrm>
        <a:prstGeom prst="rect">
          <a:avLst/>
        </a:prstGeom>
      </xdr:spPr>
    </xdr:pic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713718</xdr:colOff>
      <xdr:row>2</xdr:row>
      <xdr:rowOff>141841</xdr:rowOff>
    </xdr:to>
    <xdr:pic>
      <xdr:nvPicPr>
        <xdr:cNvPr id="2" name="Immagin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74FB243-82B3-F94D-8E4B-5AED8C3C6E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13718" cy="1094341"/>
        </a:xfrm>
        <a:prstGeom prst="rect">
          <a:avLst/>
        </a:prstGeom>
      </xdr:spPr>
    </xdr:pic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713718</xdr:colOff>
      <xdr:row>2</xdr:row>
      <xdr:rowOff>141841</xdr:rowOff>
    </xdr:to>
    <xdr:pic>
      <xdr:nvPicPr>
        <xdr:cNvPr id="2" name="Immagin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026415C-5ACC-084F-B9A5-F535B3BDE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13718" cy="1094341"/>
        </a:xfrm>
        <a:prstGeom prst="rect">
          <a:avLst/>
        </a:prstGeom>
      </xdr:spPr>
    </xdr:pic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713718</xdr:colOff>
      <xdr:row>2</xdr:row>
      <xdr:rowOff>141841</xdr:rowOff>
    </xdr:to>
    <xdr:pic>
      <xdr:nvPicPr>
        <xdr:cNvPr id="2" name="Immagin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974BDFB-FA1E-3C45-AF45-B51F91D82F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13718" cy="1094341"/>
        </a:xfrm>
        <a:prstGeom prst="rect">
          <a:avLst/>
        </a:prstGeom>
      </xdr:spPr>
    </xdr:pic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0</xdr:row>
      <xdr:rowOff>0</xdr:rowOff>
    </xdr:from>
    <xdr:to>
      <xdr:col>2</xdr:col>
      <xdr:colOff>0</xdr:colOff>
      <xdr:row>0</xdr:row>
      <xdr:rowOff>0</xdr:rowOff>
    </xdr:to>
    <xdr:pic>
      <xdr:nvPicPr>
        <xdr:cNvPr id="2" name="Immagine 1">
          <a:extLst>
            <a:ext uri="{FF2B5EF4-FFF2-40B4-BE49-F238E27FC236}">
              <a16:creationId xmlns:a16="http://schemas.microsoft.com/office/drawing/2014/main" id="{F29E2825-BDC2-9040-A1D0-99F5BDEFBE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850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0</xdr:row>
      <xdr:rowOff>0</xdr:rowOff>
    </xdr:from>
    <xdr:to>
      <xdr:col>2</xdr:col>
      <xdr:colOff>0</xdr:colOff>
      <xdr:row>0</xdr:row>
      <xdr:rowOff>0</xdr:rowOff>
    </xdr:to>
    <xdr:pic>
      <xdr:nvPicPr>
        <xdr:cNvPr id="3" name="Immagine 2">
          <a:extLst>
            <a:ext uri="{FF2B5EF4-FFF2-40B4-BE49-F238E27FC236}">
              <a16:creationId xmlns:a16="http://schemas.microsoft.com/office/drawing/2014/main" id="{48A72457-3C3D-D04D-93B7-D8441B1141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850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713718</xdr:colOff>
      <xdr:row>2</xdr:row>
      <xdr:rowOff>141841</xdr:rowOff>
    </xdr:to>
    <xdr:pic>
      <xdr:nvPicPr>
        <xdr:cNvPr id="4" name="Immagine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F9F9B664-6F54-054F-A480-A642BAE401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13718" cy="1094341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713718</xdr:colOff>
      <xdr:row>2</xdr:row>
      <xdr:rowOff>141841</xdr:rowOff>
    </xdr:to>
    <xdr:pic>
      <xdr:nvPicPr>
        <xdr:cNvPr id="3" name="Immagin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A4B7B24-6FD7-3D4B-AD26-42D06A9472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13718" cy="1094341"/>
        </a:xfrm>
        <a:prstGeom prst="rect">
          <a:avLst/>
        </a:prstGeom>
      </xdr:spPr>
    </xdr:pic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713718</xdr:colOff>
      <xdr:row>2</xdr:row>
      <xdr:rowOff>141841</xdr:rowOff>
    </xdr:to>
    <xdr:pic>
      <xdr:nvPicPr>
        <xdr:cNvPr id="2" name="Immagin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BEB0FDA-CF55-4F40-AFB0-3C1277E96B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13718" cy="1094341"/>
        </a:xfrm>
        <a:prstGeom prst="rect">
          <a:avLst/>
        </a:prstGeom>
      </xdr:spPr>
    </xdr:pic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713718</xdr:colOff>
      <xdr:row>2</xdr:row>
      <xdr:rowOff>141841</xdr:rowOff>
    </xdr:to>
    <xdr:pic>
      <xdr:nvPicPr>
        <xdr:cNvPr id="2" name="Immagin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548C719-C1B1-BA44-9DFE-ABCE131346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13718" cy="1094341"/>
        </a:xfrm>
        <a:prstGeom prst="rect">
          <a:avLst/>
        </a:prstGeom>
      </xdr:spPr>
    </xdr:pic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713718</xdr:colOff>
      <xdr:row>2</xdr:row>
      <xdr:rowOff>141841</xdr:rowOff>
    </xdr:to>
    <xdr:pic>
      <xdr:nvPicPr>
        <xdr:cNvPr id="2" name="Immagin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CB0D301-53DE-DF4C-B466-3F9603C4CC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13718" cy="1094341"/>
        </a:xfrm>
        <a:prstGeom prst="rect">
          <a:avLst/>
        </a:prstGeom>
      </xdr:spPr>
    </xdr:pic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713718</xdr:colOff>
      <xdr:row>2</xdr:row>
      <xdr:rowOff>141841</xdr:rowOff>
    </xdr:to>
    <xdr:pic>
      <xdr:nvPicPr>
        <xdr:cNvPr id="2" name="Immagin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619AB91-F4D9-7140-B1F6-E18A734670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13718" cy="1094341"/>
        </a:xfrm>
        <a:prstGeom prst="rect">
          <a:avLst/>
        </a:prstGeom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713718</xdr:colOff>
      <xdr:row>2</xdr:row>
      <xdr:rowOff>141841</xdr:rowOff>
    </xdr:to>
    <xdr:pic>
      <xdr:nvPicPr>
        <xdr:cNvPr id="2" name="Immagin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48C3519-198E-D14A-A40C-1BA9AF5267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13718" cy="1094341"/>
        </a:xfrm>
        <a:prstGeom prst="rect">
          <a:avLst/>
        </a:prstGeom>
      </xdr:spPr>
    </xdr:pic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713718</xdr:colOff>
      <xdr:row>2</xdr:row>
      <xdr:rowOff>141841</xdr:rowOff>
    </xdr:to>
    <xdr:pic>
      <xdr:nvPicPr>
        <xdr:cNvPr id="2" name="Immagin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0F2B290-2EA9-F441-89AE-17497572B6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13718" cy="1094341"/>
        </a:xfrm>
        <a:prstGeom prst="rect">
          <a:avLst/>
        </a:prstGeom>
      </xdr:spPr>
    </xdr:pic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713718</xdr:colOff>
      <xdr:row>2</xdr:row>
      <xdr:rowOff>141841</xdr:rowOff>
    </xdr:to>
    <xdr:pic>
      <xdr:nvPicPr>
        <xdr:cNvPr id="2" name="Immagin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B853BB3-A5F0-B64F-B52A-E9AC512FDE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13718" cy="1094341"/>
        </a:xfrm>
        <a:prstGeom prst="rect">
          <a:avLst/>
        </a:prstGeom>
      </xdr:spPr>
    </xdr:pic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713718</xdr:colOff>
      <xdr:row>2</xdr:row>
      <xdr:rowOff>141841</xdr:rowOff>
    </xdr:to>
    <xdr:pic>
      <xdr:nvPicPr>
        <xdr:cNvPr id="2" name="Immagin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B95D473-FCB4-0848-83E1-24188AD9B7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13718" cy="1094341"/>
        </a:xfrm>
        <a:prstGeom prst="rect">
          <a:avLst/>
        </a:prstGeom>
      </xdr:spPr>
    </xdr:pic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713718</xdr:colOff>
      <xdr:row>2</xdr:row>
      <xdr:rowOff>141841</xdr:rowOff>
    </xdr:to>
    <xdr:pic>
      <xdr:nvPicPr>
        <xdr:cNvPr id="2" name="Immagin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C91CF0A-25A0-7B4E-98AA-951DDD4C09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13718" cy="1094341"/>
        </a:xfrm>
        <a:prstGeom prst="rect">
          <a:avLst/>
        </a:prstGeom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713718</xdr:colOff>
      <xdr:row>2</xdr:row>
      <xdr:rowOff>141841</xdr:rowOff>
    </xdr:to>
    <xdr:pic>
      <xdr:nvPicPr>
        <xdr:cNvPr id="2" name="Immagin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FF47A59-6F28-CF43-862B-ED40F3D322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13718" cy="1094341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713718</xdr:colOff>
      <xdr:row>2</xdr:row>
      <xdr:rowOff>141841</xdr:rowOff>
    </xdr:to>
    <xdr:pic>
      <xdr:nvPicPr>
        <xdr:cNvPr id="2" name="Immagin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0BAB80B-39B8-0C46-B82C-943597D99B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13718" cy="1094341"/>
        </a:xfrm>
        <a:prstGeom prst="rect">
          <a:avLst/>
        </a:prstGeom>
      </xdr:spPr>
    </xdr:pic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713718</xdr:colOff>
      <xdr:row>2</xdr:row>
      <xdr:rowOff>141841</xdr:rowOff>
    </xdr:to>
    <xdr:pic>
      <xdr:nvPicPr>
        <xdr:cNvPr id="2" name="Immagin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0DDF291-C9E7-CE41-8047-69E51624C8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13718" cy="1094341"/>
        </a:xfrm>
        <a:prstGeom prst="rect">
          <a:avLst/>
        </a:prstGeom>
      </xdr:spPr>
    </xdr:pic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713718</xdr:colOff>
      <xdr:row>2</xdr:row>
      <xdr:rowOff>141841</xdr:rowOff>
    </xdr:to>
    <xdr:pic>
      <xdr:nvPicPr>
        <xdr:cNvPr id="2" name="Immagin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DF5D335-C4D8-6F4B-A029-1898D780C8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13718" cy="1094341"/>
        </a:xfrm>
        <a:prstGeom prst="rect">
          <a:avLst/>
        </a:prstGeom>
      </xdr:spPr>
    </xdr:pic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713718</xdr:colOff>
      <xdr:row>2</xdr:row>
      <xdr:rowOff>141841</xdr:rowOff>
    </xdr:to>
    <xdr:pic>
      <xdr:nvPicPr>
        <xdr:cNvPr id="2" name="Immagin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D50ECF0-62DF-D446-8EAE-063B075719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13718" cy="1094341"/>
        </a:xfrm>
        <a:prstGeom prst="rect">
          <a:avLst/>
        </a:prstGeom>
      </xdr:spPr>
    </xdr:pic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713718</xdr:colOff>
      <xdr:row>2</xdr:row>
      <xdr:rowOff>141841</xdr:rowOff>
    </xdr:to>
    <xdr:pic>
      <xdr:nvPicPr>
        <xdr:cNvPr id="2" name="Immagin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6B86536-AA21-594C-902E-30F9087354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13718" cy="1094341"/>
        </a:xfrm>
        <a:prstGeom prst="rect">
          <a:avLst/>
        </a:prstGeom>
      </xdr:spPr>
    </xdr:pic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713718</xdr:colOff>
      <xdr:row>2</xdr:row>
      <xdr:rowOff>134785</xdr:rowOff>
    </xdr:to>
    <xdr:pic>
      <xdr:nvPicPr>
        <xdr:cNvPr id="2" name="Immagin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EA32A14-D4A2-0941-B0E5-34A32F26A4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13718" cy="1094341"/>
        </a:xfrm>
        <a:prstGeom prst="rect">
          <a:avLst/>
        </a:prstGeom>
      </xdr:spPr>
    </xdr:pic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713718</xdr:colOff>
      <xdr:row>2</xdr:row>
      <xdr:rowOff>134785</xdr:rowOff>
    </xdr:to>
    <xdr:pic>
      <xdr:nvPicPr>
        <xdr:cNvPr id="2" name="Immagin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5A8E7D3-ABC2-6F4D-86A5-FDE79FBCC3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13718" cy="1094341"/>
        </a:xfrm>
        <a:prstGeom prst="rect">
          <a:avLst/>
        </a:prstGeom>
      </xdr:spPr>
    </xdr:pic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713718</xdr:colOff>
      <xdr:row>2</xdr:row>
      <xdr:rowOff>141841</xdr:rowOff>
    </xdr:to>
    <xdr:pic>
      <xdr:nvPicPr>
        <xdr:cNvPr id="2" name="Immagin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4896B8D-2B48-1141-A903-48FB2BBDB4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13718" cy="1094341"/>
        </a:xfrm>
        <a:prstGeom prst="rect">
          <a:avLst/>
        </a:prstGeom>
      </xdr:spPr>
    </xdr:pic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713718</xdr:colOff>
      <xdr:row>2</xdr:row>
      <xdr:rowOff>141841</xdr:rowOff>
    </xdr:to>
    <xdr:pic>
      <xdr:nvPicPr>
        <xdr:cNvPr id="2" name="Immagin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9C00DDC-EA63-9A43-8E5D-05E54DBEA1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13718" cy="1094341"/>
        </a:xfrm>
        <a:prstGeom prst="rect">
          <a:avLst/>
        </a:prstGeom>
      </xdr:spPr>
    </xdr:pic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713718</xdr:colOff>
      <xdr:row>2</xdr:row>
      <xdr:rowOff>141841</xdr:rowOff>
    </xdr:to>
    <xdr:pic>
      <xdr:nvPicPr>
        <xdr:cNvPr id="2" name="Immagin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6278C4B-0F3E-D14A-B002-CFF60FCABA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13718" cy="1094341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/Users/FreddiPalmieri/Downloads/Ghibpao/Lucchini%202/document/ES98/CONS98/TAVV98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/C:/C:/C:/C:/C:/Users/FreddiPalmieri/Downloads/S:/area%20di%20scambio/ibd-msr/msref/Lorenzo/Master%20Masseto%20-%20Phase%203%20-%2018.03.02%20-%20Final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repository/public1/ibd-msr/msref/Giuseppe/Project%20BB/Models/TI%20Olivetti%20etc/20_BB(RE_values)_newperimter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/C:/C:/C:/C:/repository/public1/ibd-msr/msref/Giuseppe/Project%20BB/Models/TI%20Olivetti%20etc/20_BB(RE_values)_newperimter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/Users/FreddiPalmieri/Downloads/S:/area%20di%20scambio/ibd-msr/msref/Giuseppe/Project%20BB/Models/TI%20Olivetti%20etc/20_BB(RE_values)_newperimter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/C:/C:/C:/C:/C:/Users/FreddiPalmieri/Downloads/S:/area%20di%20scambio/ibd-msr/msref/Giuseppe/Project%20BB/Models/TI%20Olivetti%20etc/20_BB(RE_values)_newperimter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Repository/realtypartners/Pentagramma/Model/Final%20non%20binding/05%20Principe%20Amedeo%205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/C:/C:/C:/C:/Repository/realtypartners/Pentagramma/Model/Final%20non%20binding/05%20Principe%20Amedeo%205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/C:/C:/C:/C:/C:/Users/macbookpro/Downloads/repository/public1/ibd-msr/msref/Giuseppe/Project%20BB/Models/TI%20Olivetti%20etc/20_BB(RE_values)_newperimter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/PROGETTI/Fondi/VARIE/BP%20Unicredit%2010.01.12%20v24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/C:/C:/C:/C:/R:/PROGETTI/Fondi/VARIE/BP%20Unicredit%2010.01.12%20v24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/C:/C:/C:/C:/C:/Users/FreddiPalmieri/Downloads/Ghibpao/Lucchini%202/document/ES98/CONS98/TAVV98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/Pianificazione%20e%20Controllo/02%20-%20Fondi/Atlantic%206/BP/2013/Cestino/BP_Venere_AVA_120313_draft8_modava.xlsm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/C:/C:/C:/C:/R:/Pianificazione%20e%20Controllo/02%20-%20Fondi/Atlantic%206/BP/2013/Cestino/BP_Venere_AVA_120313_draft8_modava.xlsm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/C:/C:/C:/C:/R:/Users/sserra/Desktop/PFO2/New%20Format%20BP/20130709%20Dettaglio%20Assumptions%20immobiliari.xlsx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/Users/sserra/Desktop/PFO2/New%20Format%20BP/20130709%20Dettaglio%20Assumptions%20immobiliari.xlsx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/C:/C:/C:/C:/ADVIUMFS/Advium/Bloomberg_siirto/Bloomberg_siirto/Bloomberg_siirto/Vaasan%20&amp;%20Vaasan/Margareta/Financial%20models/Bloomberg_siirto/Bloomberg_siirto/Aktia/Akvavit/Modeller/Peer%20group.xls" TargetMode="External"/></Relationships>
</file>

<file path=xl/externalLinks/_rels/externalLink25.xml.rels><?xml version="1.0" encoding="UTF-8" standalone="yes"?>
<Relationships xmlns="http://schemas.openxmlformats.org/package/2006/relationships"><Relationship Id="rId2" Type="http://schemas.microsoft.com/office/2019/04/relationships/externalLinkLongPath" Target="file:///C:/C:/C:/C:/C:/Users/macbookpro/Downloads/ADVIUMFS/Advium/Bloomberg_siirto/Bloomberg_siirto/Bloomberg_siirto/Vaasan%20&amp;%20Vaasan/Margareta/Financial%20models/Bloomberg_siirto/Bloomberg_siirto/Aktia/Akvavit/Modeller/Peer%20group.xls?0A8916BC" TargetMode="External"/><Relationship Id="rId1" Type="http://schemas.openxmlformats.org/officeDocument/2006/relationships/externalLinkPath" Target="file:///0A8916BC/Peer%20group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/ADVIUMFS/Advium/Bloomberg_siirto/Bloomberg_siirto/Bloomberg_siirto/Vaasan%20&amp;%20Vaasan/Margareta/Financial%20models/Bloomberg_siirto/Bloomberg_siirto/Aktia/Akvavit/Modeller/Peer%20group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/Srvgallo/m-a/Massimo/Cisalfa/retail-sport-comps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/C:/C:/C:/C:/Srvgallo/m-a/Massimo/Cisalfa/retail-sport-comps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microsoft.com/office/2006/relationships/xlExternalLinkPath/xlStartup" Target="POWER7.XLA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/C:/C:/C:/C:/C:/Users/FreddiPalmieri/Downloads/Ghibpao/Lucchini%202/document/BDG98/PART98dic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/Users/AMARTI~1/AppData/Local/Temp/notesF3B52A/DB%20Fondo%20Erasmo%20RSU%2031-12-2013%2030%20anni%20Rev01.xlsm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/C:/C:/C:/C:/C:/Users/AMARTI~1/AppData/Local/Temp/notesF3B52A/DB%20Fondo%20Erasmo%20RSU%2031-12-2013%2030%20anni%20Rev01.xlsm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/qiref/QiREF/VALUTAZIONI/Fondo%20Senior/2014%2006%2030%20Valutazione/Fondo%20Senior%20DCF%2030%2006%202014%20v12.xlsx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/C:/C:/C:/C:/L:/qiref/QiREF/VALUTAZIONI/Fondo%20Senior/2014%2006%2030%20Valutazione/Fondo%20Senior%20DCF%2030%2006%202014%20v12.xlsx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/C:/C:/C:/C:/C:/Valuation%20Jobs/Jobs/2002/Completed/I-C%20Hyde%20Park%20Corner/Valuation%20&amp;%20Calculations/IC-HPC%20Valuation%202002%20(As%20Is)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/C:/C:/C:/C:/D:/Valuation%20Jobs/Jobs/2002/Completed/I-C%20Hyde%20Park%20Corner/Valuation%20&amp;%20Calculations/IC-HPC%20Valuation%202002%20(As%20Is)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/Siserver/altro/My%20Documents/Out%20of%20Reach/OOR%2099/1999%20OUT%20OF%20REACH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/Users/FreddiPalmieri/Downloads/A:/xRETE_SCHEDE_agg24_10_02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/C:/C:/C:/C:/C:/Users/FreddiPalmieri/Downloads/A:/xRETE_SCHEDE_agg24_10_0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/Users/FreddiPalmieri/Downloads/Ghibpao/Lucchini%202/document/BDG98/PART98dic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repository/public1/ibd-msr/msref/Lorenzo/Master%20Masseto%20-%20Phase%203%20-%2018.03.02%20-%20Final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/C:/C:/C:/C:/repository/public1/ibd-msr/msref/Lorenzo/Master%20Masseto%20-%20Phase%203%20-%2018.03.02%20-%20Fina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/C:/C:/C:/C:/C:/Users/FreddiPalmieri/Downloads/A:/WINDOWS/TEMP/Project%20Brunello/modello9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/Users/FreddiPalmieri/Downloads/A:/WINDOWS/TEMP/Project%20Brunello/modello9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/Users/FreddiPalmieri/Downloads/S:/area%20di%20scambio/ibd-msr/msref/Lorenzo/Master%20Masseto%20-%20Phase%203%20-%2018.03.02%20-%20Final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tec97-98"/>
    </sheetNames>
    <sheetDataSet>
      <sheetData sheetId="0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se Flows"/>
      <sheetName val="Cover"/>
      <sheetName val="Annual CF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ntManagerCode"/>
      <sheetName val="PrintManager"/>
      <sheetName val="Input"/>
      <sheetName val="Perimeter Eyechart"/>
      <sheetName val="Cover"/>
      <sheetName val="Fair Market Value"/>
      <sheetName val="Description"/>
      <sheetName val="Rent Roll"/>
      <sheetName val="Annual CF"/>
      <sheetName val="Semi-An CF"/>
      <sheetName val="Calculations"/>
      <sheetName val="Money Maker"/>
      <sheetName val="Jay Mantz Presentation"/>
      <sheetName val="Consolidated CF"/>
      <sheetName val="Consolidated Annual CF"/>
      <sheetName val="Lease Flows"/>
      <sheetName val="Sum Lease Flows"/>
      <sheetName val="Assets disp"/>
      <sheetName val="Comps"/>
      <sheetName val="OdP Analysis"/>
      <sheetName val="ROLLUP"/>
      <sheetName val="Assumptions"/>
      <sheetName val="Deal CF"/>
      <sheetName val="Annual"/>
      <sheetName val="Perimeter"/>
      <sheetName val="Summary Asset"/>
      <sheetName val="Summary"/>
      <sheetName val="Equity"/>
      <sheetName val="Fees"/>
      <sheetName val="Promotes"/>
      <sheetName val="MSMC CF PRE TEMPLATE"/>
      <sheetName val="TI 1 Portfolio"/>
      <sheetName val="Olivetti"/>
      <sheetName val="Fonspa"/>
      <sheetName val="IM.SER"/>
      <sheetName val="TI 2 Portfolio"/>
      <sheetName val="TI Industri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>
        <row r="8">
          <cell r="H8">
            <v>0.5</v>
          </cell>
          <cell r="I8">
            <v>1</v>
          </cell>
          <cell r="J8">
            <v>1.5</v>
          </cell>
          <cell r="K8">
            <v>2</v>
          </cell>
          <cell r="L8">
            <v>2.5</v>
          </cell>
          <cell r="M8">
            <v>3</v>
          </cell>
          <cell r="N8">
            <v>3.5</v>
          </cell>
          <cell r="O8">
            <v>4</v>
          </cell>
          <cell r="P8">
            <v>4.5</v>
          </cell>
          <cell r="Q8">
            <v>5</v>
          </cell>
          <cell r="R8">
            <v>5.5</v>
          </cell>
          <cell r="S8">
            <v>6</v>
          </cell>
          <cell r="T8">
            <v>6.5</v>
          </cell>
          <cell r="U8">
            <v>7</v>
          </cell>
          <cell r="V8">
            <v>7.5</v>
          </cell>
          <cell r="W8">
            <v>8</v>
          </cell>
          <cell r="X8">
            <v>8.5</v>
          </cell>
          <cell r="Y8">
            <v>9</v>
          </cell>
          <cell r="Z8">
            <v>9.5</v>
          </cell>
          <cell r="AA8">
            <v>10</v>
          </cell>
          <cell r="AB8">
            <v>10.5</v>
          </cell>
          <cell r="AC8">
            <v>11</v>
          </cell>
          <cell r="AD8">
            <v>11.5</v>
          </cell>
          <cell r="AE8">
            <v>12</v>
          </cell>
        </row>
        <row r="160">
          <cell r="H160">
            <v>1.4737750181657063</v>
          </cell>
          <cell r="I160">
            <v>1.7193491279729762</v>
          </cell>
          <cell r="J160">
            <v>1.5550508284084341</v>
          </cell>
          <cell r="K160">
            <v>1.7492573488675498</v>
          </cell>
          <cell r="L160">
            <v>1.7647019837910667</v>
          </cell>
          <cell r="M160">
            <v>1.6478132743864338</v>
          </cell>
          <cell r="N160">
            <v>1.5373984724626211</v>
          </cell>
          <cell r="O160">
            <v>1.4099172736778856</v>
          </cell>
          <cell r="P160">
            <v>1.5728821751022692</v>
          </cell>
          <cell r="Q160">
            <v>1.590402410463855</v>
          </cell>
          <cell r="R160">
            <v>1.5870591451791174</v>
          </cell>
          <cell r="S160">
            <v>1.2705733139357105</v>
          </cell>
          <cell r="T160">
            <v>1.3770358974987935</v>
          </cell>
          <cell r="U160">
            <v>1.7358055351794928</v>
          </cell>
          <cell r="V160">
            <v>1.7479938708144189</v>
          </cell>
          <cell r="W160">
            <v>1.7600148485346896</v>
          </cell>
          <cell r="X160">
            <v>1.7980843924158725</v>
          </cell>
          <cell r="Y160">
            <v>1.8143300442453227</v>
          </cell>
          <cell r="Z160">
            <v>1.8269215023564125</v>
          </cell>
          <cell r="AA160" t="str">
            <v>--</v>
          </cell>
          <cell r="AB160" t="str">
            <v>--</v>
          </cell>
          <cell r="AC160" t="str">
            <v>--</v>
          </cell>
          <cell r="AD160" t="str">
            <v>--</v>
          </cell>
          <cell r="AE160" t="str">
            <v>--</v>
          </cell>
        </row>
        <row r="229">
          <cell r="H229">
            <v>0</v>
          </cell>
          <cell r="I229">
            <v>0</v>
          </cell>
          <cell r="J229">
            <v>3247685.4810464005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888550640.25012267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</row>
        <row r="230">
          <cell r="H230">
            <v>17728095.015074123</v>
          </cell>
          <cell r="I230">
            <v>18122725.781243123</v>
          </cell>
          <cell r="J230">
            <v>18323886.554257125</v>
          </cell>
          <cell r="K230">
            <v>20437185.381948352</v>
          </cell>
          <cell r="L230">
            <v>20630243.602492243</v>
          </cell>
          <cell r="M230">
            <v>20689019.176773131</v>
          </cell>
          <cell r="N230">
            <v>21170987.662649669</v>
          </cell>
          <cell r="O230">
            <v>21379354.65058947</v>
          </cell>
          <cell r="P230">
            <v>21980784.398969032</v>
          </cell>
          <cell r="Q230">
            <v>22150060.115521561</v>
          </cell>
          <cell r="R230">
            <v>22618003.537762679</v>
          </cell>
          <cell r="S230">
            <v>22719927.302462734</v>
          </cell>
          <cell r="T230">
            <v>23028131.463700883</v>
          </cell>
          <cell r="U230">
            <v>23070262.912780881</v>
          </cell>
          <cell r="V230">
            <v>23112893.046401393</v>
          </cell>
          <cell r="W230">
            <v>23155024.495481394</v>
          </cell>
          <cell r="X230">
            <v>23198059.95932572</v>
          </cell>
          <cell r="Y230">
            <v>23240191.408405721</v>
          </cell>
          <cell r="Z230">
            <v>23282322.857485719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</row>
        <row r="231">
          <cell r="H231">
            <v>1399586.4485584833</v>
          </cell>
          <cell r="I231">
            <v>1409747.3144990653</v>
          </cell>
          <cell r="J231">
            <v>1404634.2336116205</v>
          </cell>
          <cell r="K231">
            <v>1402905.7824910821</v>
          </cell>
          <cell r="L231">
            <v>1395701.4608406294</v>
          </cell>
          <cell r="M231">
            <v>1378905.5215999626</v>
          </cell>
          <cell r="N231">
            <v>1392337.6474732705</v>
          </cell>
          <cell r="O231">
            <v>1386226.8092082406</v>
          </cell>
          <cell r="P231">
            <v>1408191.882403193</v>
          </cell>
          <cell r="Q231">
            <v>1399288.8104676439</v>
          </cell>
          <cell r="R231">
            <v>1411719.1460812793</v>
          </cell>
          <cell r="S231">
            <v>1398005.2204419815</v>
          </cell>
          <cell r="T231">
            <v>1399025.6088411186</v>
          </cell>
          <cell r="U231">
            <v>1381040.8035146743</v>
          </cell>
          <cell r="V231">
            <v>1363091.6185125518</v>
          </cell>
          <cell r="W231">
            <v>1345106.8131861072</v>
          </cell>
          <cell r="X231">
            <v>1327186.5803428288</v>
          </cell>
          <cell r="Y231">
            <v>1309201.7750163842</v>
          </cell>
          <cell r="Z231">
            <v>1291216.9696899399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</row>
        <row r="232"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170942225.68181095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</row>
        <row r="233">
          <cell r="H233">
            <v>-2988465.9690557648</v>
          </cell>
          <cell r="I233">
            <v>3471635.7824390237</v>
          </cell>
          <cell r="J233">
            <v>-2979961.7365451097</v>
          </cell>
          <cell r="K233">
            <v>5831511.5666156895</v>
          </cell>
          <cell r="L233">
            <v>7545776.5418986697</v>
          </cell>
          <cell r="M233">
            <v>1240371.0414259443</v>
          </cell>
          <cell r="N233">
            <v>1886329.1113568514</v>
          </cell>
          <cell r="O233">
            <v>-4368397.6955217412</v>
          </cell>
          <cell r="P233">
            <v>3387710.1355753047</v>
          </cell>
          <cell r="Q233">
            <v>1000496.2893628813</v>
          </cell>
          <cell r="R233">
            <v>4658639.2128401091</v>
          </cell>
          <cell r="S233">
            <v>-4137912.8107186775</v>
          </cell>
          <cell r="T233">
            <v>810301.92089711665</v>
          </cell>
          <cell r="U233">
            <v>8744113.1081254128</v>
          </cell>
          <cell r="V233">
            <v>9046820.1948352847</v>
          </cell>
          <cell r="W233">
            <v>9333110.9888618737</v>
          </cell>
          <cell r="X233">
            <v>10216815.295178365</v>
          </cell>
          <cell r="Y233">
            <v>10608726.216928339</v>
          </cell>
          <cell r="Z233">
            <v>302546997.42842591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</row>
      </sheetData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al CF"/>
    </sheetNames>
    <sheetDataSet>
      <sheetData sheetId="0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al CF"/>
    </sheetNames>
    <sheetDataSet>
      <sheetData sheetId="0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al CF"/>
    </sheetNames>
    <sheetDataSet>
      <sheetData sheetId="0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ntManagerCode"/>
      <sheetName val="PrintManager"/>
      <sheetName val="dbase"/>
      <sheetName val="Matrice"/>
      <sheetName val="wacc"/>
      <sheetName val="Surface"/>
      <sheetName val="Foglio1"/>
      <sheetName val="Superfici per tenant"/>
      <sheetName val="Assumption"/>
      <sheetName val="Principe Amedeo"/>
      <sheetName val="Superfici 1"/>
      <sheetName val="ROLLUP"/>
      <sheetName val="Input"/>
      <sheetName val="Semi-An CF"/>
      <sheetName val="Annual CF"/>
      <sheetName val="Cover"/>
      <sheetName val="Closing Cost"/>
      <sheetName val="Recap"/>
      <sheetName val="Lease Flows"/>
      <sheetName val="Rent Roll"/>
      <sheetName val="Sum Lease Flows"/>
      <sheetName val="Fair Market Value"/>
      <sheetName val="Semi-An CF Next Buyer"/>
      <sheetName val="AdditionalPrintCode"/>
      <sheetName val="MainPrintCode"/>
      <sheetName val="Table_18% (350)"/>
      <sheetName val="Semi-An Unlevered"/>
      <sheetName val="Annual Unlevered"/>
      <sheetName val="Semi-An CFS Summary"/>
      <sheetName val="Annual CFS Summary"/>
      <sheetName val="Returns"/>
      <sheetName val="Levered WaterFall"/>
      <sheetName val="EyeChart"/>
      <sheetName val="Olivier_Dolcetto"/>
      <sheetName val="Play_Boy"/>
      <sheetName val="Module1"/>
      <sheetName val="Module2"/>
      <sheetName val="Module3"/>
      <sheetName val="Module4"/>
      <sheetName val="Module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</sheetNames>
    <sheetDataSet>
      <sheetData sheetId="0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al CF"/>
    </sheetNames>
    <sheetDataSet>
      <sheetData sheetId="0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s"/>
      <sheetName val="Info Chart"/>
      <sheetName val="Assumptions"/>
      <sheetName val="ASS_fondo"/>
      <sheetName val="Asset DB"/>
      <sheetName val="Asset Tenant"/>
      <sheetName val="RR"/>
      <sheetName val="Cronoprogramma"/>
      <sheetName val="CF Single Asset"/>
      <sheetName val="CF_Portfolio"/>
      <sheetName val="IRR investitore"/>
      <sheetName val="CE_Trim"/>
      <sheetName val="Debt MX"/>
      <sheetName val="Rent MX"/>
      <sheetName val="Sales MX"/>
      <sheetName val="Acquisition MX"/>
      <sheetName val="Capex MX"/>
      <sheetName val="OperatingCost MX"/>
      <sheetName val="Results MX"/>
      <sheetName val="Book Value"/>
    </sheetNames>
    <sheetDataSet>
      <sheetData sheetId="0">
        <row r="13">
          <cell r="F13">
            <v>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>
        <row r="3">
          <cell r="B3">
            <v>2</v>
          </cell>
        </row>
      </sheetData>
      <sheetData sheetId="9"/>
      <sheetData sheetId="10"/>
      <sheetData sheetId="11"/>
      <sheetData sheetId="12"/>
      <sheetData sheetId="13">
        <row r="17">
          <cell r="G17">
            <v>0</v>
          </cell>
          <cell r="H17">
            <v>640178.5575</v>
          </cell>
          <cell r="I17">
            <v>478752.74743749993</v>
          </cell>
          <cell r="J17">
            <v>466745.16574999999</v>
          </cell>
          <cell r="K17">
            <v>464395.18699999998</v>
          </cell>
          <cell r="L17">
            <v>624925.37464274012</v>
          </cell>
          <cell r="M17">
            <v>828852.73510866077</v>
          </cell>
          <cell r="N17">
            <v>848175.32638353063</v>
          </cell>
          <cell r="O17">
            <v>822064.22386627225</v>
          </cell>
          <cell r="P17">
            <v>827020.50112963165</v>
          </cell>
          <cell r="Q17">
            <v>833250.4716819328</v>
          </cell>
          <cell r="R17">
            <v>835335.73971967027</v>
          </cell>
          <cell r="S17">
            <v>812706.08007055148</v>
          </cell>
          <cell r="T17">
            <v>816753.83291914314</v>
          </cell>
          <cell r="U17">
            <v>822084.90948024578</v>
          </cell>
          <cell r="V17">
            <v>823337.82869035099</v>
          </cell>
          <cell r="W17">
            <v>893704.07592984824</v>
          </cell>
          <cell r="X17">
            <v>897797.65991792642</v>
          </cell>
          <cell r="Y17">
            <v>846385.94490111072</v>
          </cell>
          <cell r="Z17">
            <v>847657.65789936751</v>
          </cell>
          <cell r="AA17">
            <v>849279.65063973574</v>
          </cell>
          <cell r="AB17">
            <v>852548.78205967881</v>
          </cell>
          <cell r="AC17">
            <v>932469.69331766199</v>
          </cell>
          <cell r="AD17">
            <v>933760.48201089248</v>
          </cell>
          <cell r="AE17">
            <v>935406.80464236625</v>
          </cell>
          <cell r="AF17">
            <v>938724.97303360864</v>
          </cell>
          <cell r="AG17">
            <v>946456.73871742678</v>
          </cell>
          <cell r="AH17">
            <v>947766.88924105582</v>
          </cell>
          <cell r="AI17">
            <v>949437.90671200166</v>
          </cell>
          <cell r="AJ17">
            <v>952805.84762911266</v>
          </cell>
          <cell r="AK17">
            <v>960653.58979818807</v>
          </cell>
          <cell r="AL17">
            <v>944883.44633251475</v>
          </cell>
          <cell r="AM17">
            <v>875286.62949137436</v>
          </cell>
          <cell r="AN17">
            <v>878705.08952224196</v>
          </cell>
          <cell r="AO17">
            <v>886414.04863014631</v>
          </cell>
          <cell r="AP17">
            <v>907940.73237334145</v>
          </cell>
          <cell r="AQ17">
            <v>998242.20067724539</v>
          </cell>
          <cell r="AR17">
            <v>1001711.9376085759</v>
          </cell>
          <cell r="AS17">
            <v>1009536.5311030985</v>
          </cell>
          <cell r="AT17">
            <v>786039.35437648383</v>
          </cell>
          <cell r="AU17">
            <v>789115.4003750477</v>
          </cell>
          <cell r="AV17">
            <v>792637.18336034834</v>
          </cell>
          <cell r="AW17">
            <v>797217.63925760391</v>
          </cell>
          <cell r="AX17">
            <v>1025414.6987660909</v>
          </cell>
          <cell r="AY17">
            <v>1028536.885454633</v>
          </cell>
          <cell r="AZ17">
            <v>1031307.4144740945</v>
          </cell>
          <cell r="BA17">
            <v>1035956.5772098086</v>
          </cell>
          <cell r="BB17">
            <v>1108470.4739457171</v>
          </cell>
          <cell r="BC17">
            <v>1111639.4934345873</v>
          </cell>
          <cell r="BD17">
            <v>1114437.5996078898</v>
          </cell>
          <cell r="BE17">
            <v>1119156.4997846396</v>
          </cell>
          <cell r="BF17">
            <v>1126296.2900325807</v>
          </cell>
          <cell r="BG17">
            <v>1129512.8448137841</v>
          </cell>
          <cell r="BH17">
            <v>941332.09607899608</v>
          </cell>
          <cell r="BI17">
            <v>706093.89905968925</v>
          </cell>
          <cell r="BJ17">
            <v>691705.11117715552</v>
          </cell>
          <cell r="BK17">
            <v>691596.98946824321</v>
          </cell>
          <cell r="BL17">
            <v>897115.40992723976</v>
          </cell>
          <cell r="BM17">
            <v>1158076.2018514634</v>
          </cell>
          <cell r="BN17">
            <v>1186020.3484812444</v>
          </cell>
          <cell r="BO17">
            <v>1151201.9699742552</v>
          </cell>
          <cell r="BP17">
            <v>1155573.5581198472</v>
          </cell>
          <cell r="BQ17">
            <v>1160749.0807228221</v>
          </cell>
          <cell r="BR17">
            <v>1167000.5392280128</v>
          </cell>
          <cell r="BS17">
            <v>1131438.6267588641</v>
          </cell>
          <cell r="BT17">
            <v>1134604.3434228133</v>
          </cell>
          <cell r="BU17">
            <v>1138390.3532942194</v>
          </cell>
          <cell r="BV17">
            <v>1144735.5836769883</v>
          </cell>
          <cell r="BW17">
            <v>1237236.4776751483</v>
          </cell>
          <cell r="BX17">
            <v>1240449.6800890565</v>
          </cell>
          <cell r="BY17">
            <v>1159603.0354562474</v>
          </cell>
          <cell r="BZ17">
            <v>1166043.4442947577</v>
          </cell>
          <cell r="CA17">
            <v>1169638.4346173755</v>
          </cell>
          <cell r="CB17">
            <v>1172899.8350674924</v>
          </cell>
          <cell r="CC17">
            <v>1271932.2316603535</v>
          </cell>
          <cell r="CD17">
            <v>1278469.2466314412</v>
          </cell>
          <cell r="CE17">
            <v>1282118.1618088984</v>
          </cell>
          <cell r="CF17">
            <v>1285428.4832657673</v>
          </cell>
          <cell r="CG17">
            <v>1291011.2151352586</v>
          </cell>
          <cell r="CH17">
            <v>1297646.2853309126</v>
          </cell>
          <cell r="CI17">
            <v>1299807.9246109324</v>
          </cell>
          <cell r="CJ17">
            <v>1303167.9008896542</v>
          </cell>
          <cell r="CK17">
            <v>0</v>
          </cell>
          <cell r="CL17">
            <v>0</v>
          </cell>
        </row>
        <row r="18"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94877.270027999999</v>
          </cell>
          <cell r="O18">
            <v>94877.270027999999</v>
          </cell>
          <cell r="P18">
            <v>94877.270027999999</v>
          </cell>
          <cell r="Q18">
            <v>94877.270027999999</v>
          </cell>
          <cell r="R18">
            <v>96300.429078419984</v>
          </cell>
          <cell r="S18">
            <v>96300.429078419984</v>
          </cell>
          <cell r="T18">
            <v>96300.429078419984</v>
          </cell>
          <cell r="U18">
            <v>96300.429078419984</v>
          </cell>
          <cell r="V18">
            <v>97744.935514596276</v>
          </cell>
          <cell r="W18">
            <v>97744.935514596276</v>
          </cell>
          <cell r="X18">
            <v>97744.935514596276</v>
          </cell>
          <cell r="Y18">
            <v>97744.935514596276</v>
          </cell>
          <cell r="Z18">
            <v>99211.109547315195</v>
          </cell>
          <cell r="AA18">
            <v>99211.109547315195</v>
          </cell>
          <cell r="AB18">
            <v>99211.109547315195</v>
          </cell>
          <cell r="AC18">
            <v>99211.109547315195</v>
          </cell>
          <cell r="AD18">
            <v>100699.27619052492</v>
          </cell>
          <cell r="AE18">
            <v>100699.27619052492</v>
          </cell>
          <cell r="AF18">
            <v>100699.27619052492</v>
          </cell>
          <cell r="AG18">
            <v>100699.27619052492</v>
          </cell>
          <cell r="AH18">
            <v>102209.76533338279</v>
          </cell>
          <cell r="AI18">
            <v>102209.76533338279</v>
          </cell>
          <cell r="AJ18">
            <v>102209.76533338279</v>
          </cell>
          <cell r="AK18">
            <v>102209.76533338279</v>
          </cell>
          <cell r="AL18">
            <v>103742.91181338351</v>
          </cell>
          <cell r="AM18">
            <v>103742.91181338351</v>
          </cell>
          <cell r="AN18">
            <v>103742.91181338351</v>
          </cell>
          <cell r="AO18">
            <v>103742.91181338351</v>
          </cell>
          <cell r="AP18">
            <v>105299.05549058427</v>
          </cell>
          <cell r="AQ18">
            <v>105299.05549058427</v>
          </cell>
          <cell r="AR18">
            <v>105299.05549058427</v>
          </cell>
          <cell r="AS18">
            <v>105299.05549058427</v>
          </cell>
          <cell r="AT18">
            <v>106878.54132294303</v>
          </cell>
          <cell r="AU18">
            <v>106878.54132294303</v>
          </cell>
          <cell r="AV18">
            <v>106878.54132294303</v>
          </cell>
          <cell r="AW18">
            <v>106878.54132294303</v>
          </cell>
          <cell r="AX18">
            <v>108481.71944278714</v>
          </cell>
          <cell r="AY18">
            <v>108481.71944278714</v>
          </cell>
          <cell r="AZ18">
            <v>108481.71944278714</v>
          </cell>
          <cell r="BA18">
            <v>108481.71944278714</v>
          </cell>
          <cell r="BB18">
            <v>110108.94523442893</v>
          </cell>
          <cell r="BC18">
            <v>110108.94523442893</v>
          </cell>
          <cell r="BD18">
            <v>110108.94523442893</v>
          </cell>
          <cell r="BE18">
            <v>110108.94523442893</v>
          </cell>
          <cell r="BF18">
            <v>111760.57941294536</v>
          </cell>
          <cell r="BG18">
            <v>111760.57941294536</v>
          </cell>
          <cell r="BH18">
            <v>111760.57941294536</v>
          </cell>
          <cell r="BI18">
            <v>111760.57941294536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125188.54289932756</v>
          </cell>
          <cell r="BQ18">
            <v>125188.54289932756</v>
          </cell>
          <cell r="BR18">
            <v>125188.54289932756</v>
          </cell>
          <cell r="BS18">
            <v>125188.54289932756</v>
          </cell>
          <cell r="BT18">
            <v>127066.37104281745</v>
          </cell>
          <cell r="BU18">
            <v>127066.37104281745</v>
          </cell>
          <cell r="BV18">
            <v>127066.37104281745</v>
          </cell>
          <cell r="BW18">
            <v>127066.37104281745</v>
          </cell>
          <cell r="BX18">
            <v>128972.36660845971</v>
          </cell>
          <cell r="BY18">
            <v>128972.36660845971</v>
          </cell>
          <cell r="BZ18">
            <v>128972.36660845971</v>
          </cell>
          <cell r="CA18">
            <v>128972.36660845971</v>
          </cell>
          <cell r="CB18">
            <v>130906.95210758661</v>
          </cell>
          <cell r="CC18">
            <v>130906.95210758661</v>
          </cell>
          <cell r="CD18">
            <v>130906.95210758661</v>
          </cell>
          <cell r="CE18">
            <v>130906.95210758661</v>
          </cell>
          <cell r="CF18">
            <v>132870.55638920038</v>
          </cell>
          <cell r="CG18">
            <v>132870.55638920038</v>
          </cell>
          <cell r="CH18">
            <v>132870.55638920038</v>
          </cell>
          <cell r="CI18">
            <v>132870.55638920038</v>
          </cell>
          <cell r="CJ18">
            <v>134863.61473503837</v>
          </cell>
          <cell r="CK18">
            <v>0</v>
          </cell>
          <cell r="CL18">
            <v>0</v>
          </cell>
        </row>
        <row r="19">
          <cell r="G19">
            <v>0</v>
          </cell>
          <cell r="H19">
            <v>440943.21249999997</v>
          </cell>
          <cell r="I19">
            <v>357316.16861250001</v>
          </cell>
          <cell r="J19">
            <v>357890.87276250002</v>
          </cell>
          <cell r="K19">
            <v>358393.37276250002</v>
          </cell>
          <cell r="L19">
            <v>409625.41995749995</v>
          </cell>
          <cell r="M19">
            <v>501116.41504253354</v>
          </cell>
          <cell r="N19">
            <v>501699.73975478357</v>
          </cell>
          <cell r="O19">
            <v>502209.77725478355</v>
          </cell>
          <cell r="P19">
            <v>504202.71186270856</v>
          </cell>
          <cell r="Q19">
            <v>508633.16126817151</v>
          </cell>
          <cell r="R19">
            <v>469161.52240592148</v>
          </cell>
          <cell r="S19">
            <v>469679.21046842146</v>
          </cell>
          <cell r="T19">
            <v>471702.03909546544</v>
          </cell>
          <cell r="U19">
            <v>476198.94524201041</v>
          </cell>
          <cell r="V19">
            <v>516885.34099774575</v>
          </cell>
          <cell r="W19">
            <v>517410.79438118322</v>
          </cell>
          <cell r="X19">
            <v>519463.96543763269</v>
          </cell>
          <cell r="Y19">
            <v>524028.3251763758</v>
          </cell>
          <cell r="Z19">
            <v>524638.62111271184</v>
          </cell>
          <cell r="AA19">
            <v>525171.95629690087</v>
          </cell>
          <cell r="AB19">
            <v>527255.9249191971</v>
          </cell>
          <cell r="AC19">
            <v>531888.75005402148</v>
          </cell>
          <cell r="AD19">
            <v>312879.83429901768</v>
          </cell>
          <cell r="AE19">
            <v>313421.1695109696</v>
          </cell>
          <cell r="AF19">
            <v>315536.39766260033</v>
          </cell>
          <cell r="AG19">
            <v>273162.53709897923</v>
          </cell>
          <cell r="AH19">
            <v>500145.62531934422</v>
          </cell>
          <cell r="AI19">
            <v>500695.08055947541</v>
          </cell>
          <cell r="AJ19">
            <v>502185.31084462791</v>
          </cell>
          <cell r="AK19">
            <v>549639.31316329946</v>
          </cell>
          <cell r="AL19">
            <v>553672.80161761679</v>
          </cell>
          <cell r="AM19">
            <v>554230.49868634983</v>
          </cell>
          <cell r="AN19">
            <v>555743.08242577966</v>
          </cell>
          <cell r="AO19">
            <v>511033.07618425012</v>
          </cell>
          <cell r="AP19">
            <v>515127.06696538202</v>
          </cell>
          <cell r="AQ19">
            <v>515693.12949014612</v>
          </cell>
          <cell r="AR19">
            <v>516525.63958551991</v>
          </cell>
          <cell r="AS19">
            <v>568436.31784142402</v>
          </cell>
          <cell r="AT19">
            <v>572591.71848427295</v>
          </cell>
          <cell r="AU19">
            <v>573166.27194690856</v>
          </cell>
          <cell r="AV19">
            <v>574011.26969371294</v>
          </cell>
          <cell r="AW19">
            <v>576962.86260904546</v>
          </cell>
          <cell r="AX19">
            <v>581180.59426153719</v>
          </cell>
          <cell r="AY19">
            <v>581763.76602611225</v>
          </cell>
          <cell r="AZ19">
            <v>582621.43873911875</v>
          </cell>
          <cell r="BA19">
            <v>546156.01614526333</v>
          </cell>
          <cell r="BB19">
            <v>550437.01377254236</v>
          </cell>
          <cell r="BC19">
            <v>550437.01377254236</v>
          </cell>
          <cell r="BD19">
            <v>551307.55157624383</v>
          </cell>
          <cell r="BE19">
            <v>596863.38717133703</v>
          </cell>
          <cell r="BF19">
            <v>601208.5997630253</v>
          </cell>
          <cell r="BG19">
            <v>601208.5997630253</v>
          </cell>
          <cell r="BH19">
            <v>542302.20837922243</v>
          </cell>
          <cell r="BI19">
            <v>440294.35584876413</v>
          </cell>
          <cell r="BJ19">
            <v>444704.74662932771</v>
          </cell>
          <cell r="BK19">
            <v>444704.74662932771</v>
          </cell>
          <cell r="BL19">
            <v>509394.90088877652</v>
          </cell>
          <cell r="BM19">
            <v>625986.32495599473</v>
          </cell>
          <cell r="BN19">
            <v>630462.87159826676</v>
          </cell>
          <cell r="BO19">
            <v>630462.87159826676</v>
          </cell>
          <cell r="BP19">
            <v>631433.22391215852</v>
          </cell>
          <cell r="BQ19">
            <v>635376.11983033456</v>
          </cell>
          <cell r="BR19">
            <v>591274.42057540803</v>
          </cell>
          <cell r="BS19">
            <v>591274.42057540803</v>
          </cell>
          <cell r="BT19">
            <v>592259.32817400817</v>
          </cell>
          <cell r="BU19">
            <v>596261.36753095686</v>
          </cell>
          <cell r="BV19">
            <v>652775.72820292576</v>
          </cell>
          <cell r="BW19">
            <v>652775.72820292576</v>
          </cell>
          <cell r="BX19">
            <v>653775.40941550478</v>
          </cell>
          <cell r="BY19">
            <v>657837.4793628077</v>
          </cell>
          <cell r="BZ19">
            <v>662567.36412596935</v>
          </cell>
          <cell r="CA19">
            <v>662567.36412596935</v>
          </cell>
          <cell r="CB19">
            <v>663582.04055673722</v>
          </cell>
          <cell r="CC19">
            <v>667705.04155324982</v>
          </cell>
          <cell r="CD19">
            <v>401872.50521413522</v>
          </cell>
          <cell r="CE19">
            <v>401872.50521413522</v>
          </cell>
          <cell r="CF19">
            <v>402902.40179136454</v>
          </cell>
          <cell r="CG19">
            <v>352058.93112371705</v>
          </cell>
          <cell r="CH19">
            <v>645685.75904646027</v>
          </cell>
          <cell r="CI19">
            <v>645685.75904646027</v>
          </cell>
          <cell r="CJ19">
            <v>646731.1040723481</v>
          </cell>
          <cell r="CK19">
            <v>0</v>
          </cell>
          <cell r="CL19">
            <v>0</v>
          </cell>
        </row>
        <row r="20">
          <cell r="G20">
            <v>0</v>
          </cell>
          <cell r="H20">
            <v>688303.17749999999</v>
          </cell>
          <cell r="I20">
            <v>698515.22516249993</v>
          </cell>
          <cell r="J20">
            <v>698515.22516249993</v>
          </cell>
          <cell r="K20">
            <v>698515.22516249993</v>
          </cell>
          <cell r="L20">
            <v>698627.72516249993</v>
          </cell>
          <cell r="M20">
            <v>708992.95353993739</v>
          </cell>
          <cell r="N20">
            <v>7612.4999999999991</v>
          </cell>
          <cell r="O20">
            <v>7612.4999999999991</v>
          </cell>
          <cell r="P20">
            <v>7726.6874999999982</v>
          </cell>
          <cell r="Q20">
            <v>7726.6874999999982</v>
          </cell>
          <cell r="R20">
            <v>670550.51457251853</v>
          </cell>
          <cell r="S20">
            <v>670550.51457251853</v>
          </cell>
          <cell r="T20">
            <v>670666.41488501849</v>
          </cell>
          <cell r="U20">
            <v>670666.41488501849</v>
          </cell>
          <cell r="V20">
            <v>680608.77229110617</v>
          </cell>
          <cell r="W20">
            <v>680608.77229110617</v>
          </cell>
          <cell r="X20">
            <v>680726.41110829369</v>
          </cell>
          <cell r="Y20">
            <v>680726.41110829369</v>
          </cell>
          <cell r="Z20">
            <v>690817.90387547272</v>
          </cell>
          <cell r="AA20">
            <v>690817.90387547272</v>
          </cell>
          <cell r="AB20">
            <v>690937.30727491807</v>
          </cell>
          <cell r="AC20">
            <v>690937.30727491807</v>
          </cell>
          <cell r="AD20">
            <v>701180.17243360484</v>
          </cell>
          <cell r="AE20">
            <v>701180.17243360484</v>
          </cell>
          <cell r="AF20">
            <v>701301.36688404181</v>
          </cell>
          <cell r="AG20">
            <v>701301.36688404181</v>
          </cell>
          <cell r="AH20">
            <v>711697.87502010877</v>
          </cell>
          <cell r="AI20">
            <v>711697.87502010877</v>
          </cell>
          <cell r="AJ20">
            <v>711820.88738730235</v>
          </cell>
          <cell r="AK20">
            <v>711820.88738730235</v>
          </cell>
          <cell r="AL20">
            <v>722373.34314541041</v>
          </cell>
          <cell r="AM20">
            <v>722373.34314541041</v>
          </cell>
          <cell r="AN20">
            <v>722498.20069811179</v>
          </cell>
          <cell r="AO20">
            <v>722498.20069811179</v>
          </cell>
          <cell r="AP20">
            <v>733208.94329259137</v>
          </cell>
          <cell r="AQ20">
            <v>733208.94329259137</v>
          </cell>
          <cell r="AR20">
            <v>733335.67370858334</v>
          </cell>
          <cell r="AS20">
            <v>733335.67370858334</v>
          </cell>
          <cell r="AT20">
            <v>744207.07744198013</v>
          </cell>
          <cell r="AU20">
            <v>744207.07744198013</v>
          </cell>
          <cell r="AV20">
            <v>744335.708814212</v>
          </cell>
          <cell r="AW20">
            <v>744335.708814212</v>
          </cell>
          <cell r="AX20">
            <v>755370.1836036098</v>
          </cell>
          <cell r="AY20">
            <v>755370.1836036098</v>
          </cell>
          <cell r="AZ20">
            <v>755500.74444642512</v>
          </cell>
          <cell r="BA20">
            <v>755500.74444642512</v>
          </cell>
          <cell r="BB20">
            <v>757866.11932715995</v>
          </cell>
          <cell r="BC20">
            <v>757866.11932715995</v>
          </cell>
          <cell r="BD20">
            <v>757866.11932715995</v>
          </cell>
          <cell r="BE20">
            <v>757866.11932715995</v>
          </cell>
          <cell r="BF20">
            <v>778135.12583039433</v>
          </cell>
          <cell r="BG20">
            <v>778135.12583039433</v>
          </cell>
          <cell r="BH20">
            <v>778135.12583039433</v>
          </cell>
          <cell r="BI20">
            <v>778135.12583039433</v>
          </cell>
          <cell r="BJ20">
            <v>789807.15271785005</v>
          </cell>
          <cell r="BK20">
            <v>789807.15271785005</v>
          </cell>
          <cell r="BL20">
            <v>789807.15271785005</v>
          </cell>
          <cell r="BM20">
            <v>789807.15271785005</v>
          </cell>
          <cell r="BN20">
            <v>9170.0478830373086</v>
          </cell>
          <cell r="BO20">
            <v>9170.0478830373086</v>
          </cell>
          <cell r="BP20">
            <v>9170.0478830373086</v>
          </cell>
          <cell r="BQ20">
            <v>9170.0478830373086</v>
          </cell>
          <cell r="BR20">
            <v>866740.89612505329</v>
          </cell>
          <cell r="BS20">
            <v>866740.89612505329</v>
          </cell>
          <cell r="BT20">
            <v>866740.89612505329</v>
          </cell>
          <cell r="BU20">
            <v>866740.89612505329</v>
          </cell>
          <cell r="BV20">
            <v>879742.00956692896</v>
          </cell>
          <cell r="BW20">
            <v>879742.00956692896</v>
          </cell>
          <cell r="BX20">
            <v>879742.00956692896</v>
          </cell>
          <cell r="BY20">
            <v>879742.00956692896</v>
          </cell>
          <cell r="BZ20">
            <v>892938.13971043273</v>
          </cell>
          <cell r="CA20">
            <v>892938.13971043273</v>
          </cell>
          <cell r="CB20">
            <v>892938.13971043273</v>
          </cell>
          <cell r="CC20">
            <v>892938.13971043273</v>
          </cell>
          <cell r="CD20">
            <v>906332.21180608915</v>
          </cell>
          <cell r="CE20">
            <v>906332.21180608915</v>
          </cell>
          <cell r="CF20">
            <v>906332.21180608915</v>
          </cell>
          <cell r="CG20">
            <v>906332.21180608915</v>
          </cell>
          <cell r="CH20">
            <v>919927.1949831805</v>
          </cell>
          <cell r="CI20">
            <v>919927.1949831805</v>
          </cell>
          <cell r="CJ20">
            <v>919927.1949831805</v>
          </cell>
          <cell r="CK20">
            <v>0</v>
          </cell>
          <cell r="CL20">
            <v>0</v>
          </cell>
        </row>
        <row r="21">
          <cell r="G21">
            <v>0</v>
          </cell>
          <cell r="H21">
            <v>180293.75</v>
          </cell>
          <cell r="I21">
            <v>182998.15624999997</v>
          </cell>
          <cell r="J21">
            <v>182998.15624999997</v>
          </cell>
          <cell r="K21">
            <v>182998.15624999997</v>
          </cell>
          <cell r="L21">
            <v>182998.15624999997</v>
          </cell>
          <cell r="M21">
            <v>185743.12859374995</v>
          </cell>
          <cell r="N21">
            <v>185743.12859374995</v>
          </cell>
          <cell r="O21">
            <v>185743.12859374995</v>
          </cell>
          <cell r="P21">
            <v>185743.12859374995</v>
          </cell>
          <cell r="Q21">
            <v>188529.27552265619</v>
          </cell>
          <cell r="R21">
            <v>188529.27552265619</v>
          </cell>
          <cell r="S21">
            <v>188529.27552265619</v>
          </cell>
          <cell r="T21">
            <v>188529.27552265619</v>
          </cell>
          <cell r="U21">
            <v>191357.21465549601</v>
          </cell>
          <cell r="V21">
            <v>191357.21465549601</v>
          </cell>
          <cell r="W21">
            <v>191357.21465549601</v>
          </cell>
          <cell r="X21">
            <v>191357.21465549601</v>
          </cell>
          <cell r="Y21">
            <v>194227.57287532842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240051.47115086613</v>
          </cell>
          <cell r="AE21">
            <v>240051.47115086613</v>
          </cell>
          <cell r="AF21">
            <v>240051.47115086613</v>
          </cell>
          <cell r="AG21">
            <v>240051.47115086613</v>
          </cell>
          <cell r="AH21">
            <v>243652.24321812909</v>
          </cell>
          <cell r="AI21">
            <v>243652.24321812909</v>
          </cell>
          <cell r="AJ21">
            <v>243652.24321812909</v>
          </cell>
          <cell r="AK21">
            <v>243652.24321812909</v>
          </cell>
          <cell r="AL21">
            <v>247307.02686640099</v>
          </cell>
          <cell r="AM21">
            <v>247307.02686640099</v>
          </cell>
          <cell r="AN21">
            <v>247307.02686640099</v>
          </cell>
          <cell r="AO21">
            <v>247307.02686640099</v>
          </cell>
          <cell r="AP21">
            <v>251016.63226939697</v>
          </cell>
          <cell r="AQ21">
            <v>251016.63226939697</v>
          </cell>
          <cell r="AR21">
            <v>251016.63226939697</v>
          </cell>
          <cell r="AS21">
            <v>251016.63226939697</v>
          </cell>
          <cell r="AT21">
            <v>254781.88175343789</v>
          </cell>
          <cell r="AU21">
            <v>254781.88175343789</v>
          </cell>
          <cell r="AV21">
            <v>254781.88175343789</v>
          </cell>
          <cell r="AW21">
            <v>254781.88175343789</v>
          </cell>
          <cell r="AX21">
            <v>258603.60997973944</v>
          </cell>
          <cell r="AY21">
            <v>258603.60997973944</v>
          </cell>
          <cell r="AZ21">
            <v>258603.60997973944</v>
          </cell>
          <cell r="BA21">
            <v>258603.60997973944</v>
          </cell>
          <cell r="BB21">
            <v>262482.66412943549</v>
          </cell>
          <cell r="BC21">
            <v>262482.66412943549</v>
          </cell>
          <cell r="BD21">
            <v>262482.66412943549</v>
          </cell>
          <cell r="BE21">
            <v>262482.66412943549</v>
          </cell>
          <cell r="BF21">
            <v>266419.90409137699</v>
          </cell>
          <cell r="BG21">
            <v>266419.90409137699</v>
          </cell>
          <cell r="BH21">
            <v>266419.90409137699</v>
          </cell>
          <cell r="BI21">
            <v>266419.90409137699</v>
          </cell>
          <cell r="BJ21">
            <v>270416.20265274763</v>
          </cell>
          <cell r="BK21">
            <v>270416.20265274763</v>
          </cell>
          <cell r="BL21">
            <v>270416.20265274763</v>
          </cell>
          <cell r="BM21">
            <v>270416.20265274763</v>
          </cell>
          <cell r="BN21">
            <v>274472.44569253881</v>
          </cell>
          <cell r="BO21">
            <v>274472.44569253881</v>
          </cell>
          <cell r="BP21">
            <v>274472.44569253881</v>
          </cell>
          <cell r="BQ21">
            <v>274472.44569253881</v>
          </cell>
          <cell r="BR21">
            <v>278589.53237792687</v>
          </cell>
          <cell r="BS21">
            <v>278589.53237792687</v>
          </cell>
          <cell r="BT21">
            <v>278589.53237792687</v>
          </cell>
          <cell r="BU21">
            <v>278589.53237792687</v>
          </cell>
          <cell r="BV21">
            <v>282768.37536359573</v>
          </cell>
          <cell r="BW21">
            <v>282768.37536359573</v>
          </cell>
          <cell r="BX21">
            <v>282768.37536359573</v>
          </cell>
          <cell r="BY21">
            <v>282768.37536359573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310532.17473094864</v>
          </cell>
          <cell r="CE21">
            <v>310532.17473094864</v>
          </cell>
          <cell r="CF21">
            <v>310532.17473094864</v>
          </cell>
          <cell r="CG21">
            <v>310532.17473094864</v>
          </cell>
          <cell r="CH21">
            <v>315190.15735191281</v>
          </cell>
          <cell r="CI21">
            <v>315190.15735191281</v>
          </cell>
          <cell r="CJ21">
            <v>315190.15735191281</v>
          </cell>
          <cell r="CK21">
            <v>0</v>
          </cell>
          <cell r="CL21">
            <v>0</v>
          </cell>
        </row>
        <row r="22"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216022.74652799999</v>
          </cell>
          <cell r="O22">
            <v>216022.74652799999</v>
          </cell>
          <cell r="P22">
            <v>216022.74652799999</v>
          </cell>
          <cell r="Q22">
            <v>216022.74652799999</v>
          </cell>
          <cell r="R22">
            <v>219263.08772591996</v>
          </cell>
          <cell r="S22">
            <v>219263.08772591996</v>
          </cell>
          <cell r="T22">
            <v>219263.08772591996</v>
          </cell>
          <cell r="U22">
            <v>219263.08772591996</v>
          </cell>
          <cell r="V22">
            <v>222552.03404180874</v>
          </cell>
          <cell r="W22">
            <v>222552.03404180874</v>
          </cell>
          <cell r="X22">
            <v>222552.03404180874</v>
          </cell>
          <cell r="Y22">
            <v>222552.03404180874</v>
          </cell>
          <cell r="Z22">
            <v>225890.31455243583</v>
          </cell>
          <cell r="AA22">
            <v>225890.31455243583</v>
          </cell>
          <cell r="AB22">
            <v>225890.31455243583</v>
          </cell>
          <cell r="AC22">
            <v>225890.31455243583</v>
          </cell>
          <cell r="AD22">
            <v>229278.66927072237</v>
          </cell>
          <cell r="AE22">
            <v>229278.66927072237</v>
          </cell>
          <cell r="AF22">
            <v>229278.66927072237</v>
          </cell>
          <cell r="AG22">
            <v>229278.66927072237</v>
          </cell>
          <cell r="AH22">
            <v>232717.8493097832</v>
          </cell>
          <cell r="AI22">
            <v>232717.8493097832</v>
          </cell>
          <cell r="AJ22">
            <v>232717.8493097832</v>
          </cell>
          <cell r="AK22">
            <v>232717.8493097832</v>
          </cell>
          <cell r="AL22">
            <v>236208.61704942991</v>
          </cell>
          <cell r="AM22">
            <v>236208.61704942991</v>
          </cell>
          <cell r="AN22">
            <v>236208.61704942991</v>
          </cell>
          <cell r="AO22">
            <v>236208.61704942991</v>
          </cell>
          <cell r="AP22">
            <v>239751.74630517134</v>
          </cell>
          <cell r="AQ22">
            <v>239751.74630517134</v>
          </cell>
          <cell r="AR22">
            <v>239751.74630517134</v>
          </cell>
          <cell r="AS22">
            <v>239751.74630517134</v>
          </cell>
          <cell r="AT22">
            <v>243348.02249974885</v>
          </cell>
          <cell r="AU22">
            <v>243348.02249974885</v>
          </cell>
          <cell r="AV22">
            <v>243348.02249974885</v>
          </cell>
          <cell r="AW22">
            <v>243348.02249974885</v>
          </cell>
          <cell r="AX22">
            <v>246998.24283724508</v>
          </cell>
          <cell r="AY22">
            <v>246998.24283724508</v>
          </cell>
          <cell r="AZ22">
            <v>246998.24283724508</v>
          </cell>
          <cell r="BA22">
            <v>246998.24283724508</v>
          </cell>
          <cell r="BB22">
            <v>250703.21647980373</v>
          </cell>
          <cell r="BC22">
            <v>250703.21647980373</v>
          </cell>
          <cell r="BD22">
            <v>250703.21647980373</v>
          </cell>
          <cell r="BE22">
            <v>250703.21647980373</v>
          </cell>
          <cell r="BF22">
            <v>254463.76472700079</v>
          </cell>
          <cell r="BG22">
            <v>254463.76472700079</v>
          </cell>
          <cell r="BH22">
            <v>254463.76472700079</v>
          </cell>
          <cell r="BI22">
            <v>254463.76472700079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285037.42638220993</v>
          </cell>
          <cell r="BQ22">
            <v>285037.42638220993</v>
          </cell>
          <cell r="BR22">
            <v>285037.42638220993</v>
          </cell>
          <cell r="BS22">
            <v>285037.42638220993</v>
          </cell>
          <cell r="BT22">
            <v>289312.98777794302</v>
          </cell>
          <cell r="BU22">
            <v>289312.98777794302</v>
          </cell>
          <cell r="BV22">
            <v>289312.98777794302</v>
          </cell>
          <cell r="BW22">
            <v>289312.98777794302</v>
          </cell>
          <cell r="BX22">
            <v>293652.68259461212</v>
          </cell>
          <cell r="BY22">
            <v>293652.68259461212</v>
          </cell>
          <cell r="BZ22">
            <v>293652.68259461212</v>
          </cell>
          <cell r="CA22">
            <v>293652.68259461212</v>
          </cell>
          <cell r="CB22">
            <v>298057.47283353133</v>
          </cell>
          <cell r="CC22">
            <v>298057.47283353133</v>
          </cell>
          <cell r="CD22">
            <v>298057.47283353133</v>
          </cell>
          <cell r="CE22">
            <v>298057.47283353133</v>
          </cell>
          <cell r="CF22">
            <v>302528.33492603427</v>
          </cell>
          <cell r="CG22">
            <v>302528.33492603427</v>
          </cell>
          <cell r="CH22">
            <v>302528.33492603427</v>
          </cell>
          <cell r="CI22">
            <v>302528.33492603427</v>
          </cell>
          <cell r="CJ22">
            <v>307066.25994992472</v>
          </cell>
          <cell r="CK22">
            <v>0</v>
          </cell>
          <cell r="CL22">
            <v>0</v>
          </cell>
        </row>
        <row r="23">
          <cell r="G23">
            <v>0</v>
          </cell>
          <cell r="H23">
            <v>392818.01</v>
          </cell>
          <cell r="I23">
            <v>393756.56249999994</v>
          </cell>
          <cell r="J23">
            <v>393756.56249999994</v>
          </cell>
          <cell r="K23">
            <v>393756.56249999994</v>
          </cell>
          <cell r="L23">
            <v>393756.56249999994</v>
          </cell>
          <cell r="M23">
            <v>404274.32317870448</v>
          </cell>
          <cell r="N23">
            <v>404274.32317870448</v>
          </cell>
          <cell r="O23">
            <v>404274.32317870448</v>
          </cell>
          <cell r="P23">
            <v>404274.32317870448</v>
          </cell>
          <cell r="Q23">
            <v>410338.43802638497</v>
          </cell>
          <cell r="R23">
            <v>410338.43802638497</v>
          </cell>
          <cell r="S23">
            <v>410338.43802638497</v>
          </cell>
          <cell r="T23">
            <v>410338.43802638497</v>
          </cell>
          <cell r="U23">
            <v>416493.5145967807</v>
          </cell>
          <cell r="V23">
            <v>416493.5145967807</v>
          </cell>
          <cell r="W23">
            <v>416493.5145967807</v>
          </cell>
          <cell r="X23">
            <v>416493.5145967807</v>
          </cell>
          <cell r="Y23">
            <v>422740.9173157324</v>
          </cell>
          <cell r="Z23">
            <v>422740.9173157324</v>
          </cell>
          <cell r="AA23">
            <v>422740.9173157324</v>
          </cell>
          <cell r="AB23">
            <v>422740.9173157324</v>
          </cell>
          <cell r="AC23">
            <v>429082.03107546835</v>
          </cell>
          <cell r="AD23">
            <v>429082.03107546835</v>
          </cell>
          <cell r="AE23">
            <v>429082.03107546835</v>
          </cell>
          <cell r="AF23">
            <v>429082.03107546835</v>
          </cell>
          <cell r="AG23">
            <v>435518.2615416004</v>
          </cell>
          <cell r="AH23">
            <v>435518.2615416004</v>
          </cell>
          <cell r="AI23">
            <v>435518.2615416004</v>
          </cell>
          <cell r="AJ23">
            <v>435518.2615416004</v>
          </cell>
          <cell r="AK23">
            <v>442051.03546472429</v>
          </cell>
          <cell r="AL23">
            <v>442051.03546472429</v>
          </cell>
          <cell r="AM23">
            <v>442051.03546472429</v>
          </cell>
          <cell r="AN23">
            <v>442051.03546472429</v>
          </cell>
          <cell r="AO23">
            <v>448681.80099669512</v>
          </cell>
          <cell r="AP23">
            <v>448681.80099669512</v>
          </cell>
          <cell r="AQ23">
            <v>448681.80099669512</v>
          </cell>
          <cell r="AR23">
            <v>448681.80099669512</v>
          </cell>
          <cell r="AS23">
            <v>455412.02801164548</v>
          </cell>
          <cell r="AT23">
            <v>455412.02801164548</v>
          </cell>
          <cell r="AU23">
            <v>5194.7217034517817</v>
          </cell>
          <cell r="AV23">
            <v>5194.7217034517817</v>
          </cell>
          <cell r="AW23">
            <v>5272.6425290035577</v>
          </cell>
          <cell r="AX23">
            <v>5272.6425290035577</v>
          </cell>
          <cell r="AY23">
            <v>443331.07998573047</v>
          </cell>
          <cell r="AZ23">
            <v>443331.07998573047</v>
          </cell>
          <cell r="BA23">
            <v>443410.16962366551</v>
          </cell>
          <cell r="BB23">
            <v>443410.16962366551</v>
          </cell>
          <cell r="BC23">
            <v>449981.04618551634</v>
          </cell>
          <cell r="BD23">
            <v>449981.04618551634</v>
          </cell>
          <cell r="BE23">
            <v>450061.32216802042</v>
          </cell>
          <cell r="BF23">
            <v>450061.32216802042</v>
          </cell>
          <cell r="BG23">
            <v>456730.76187829906</v>
          </cell>
          <cell r="BH23">
            <v>456730.76187829906</v>
          </cell>
          <cell r="BI23">
            <v>451298.75372885639</v>
          </cell>
          <cell r="BJ23">
            <v>451298.75372885639</v>
          </cell>
          <cell r="BK23">
            <v>458068.23503478919</v>
          </cell>
          <cell r="BL23">
            <v>458068.23503478919</v>
          </cell>
          <cell r="BM23">
            <v>464033.58848576719</v>
          </cell>
          <cell r="BN23">
            <v>464033.58848576719</v>
          </cell>
          <cell r="BO23">
            <v>470904.61201128899</v>
          </cell>
          <cell r="BP23">
            <v>470904.61201128899</v>
          </cell>
          <cell r="BQ23">
            <v>470994.09231305367</v>
          </cell>
          <cell r="BR23">
            <v>470994.09231305367</v>
          </cell>
          <cell r="BS23">
            <v>477968.18119145831</v>
          </cell>
          <cell r="BT23">
            <v>477968.18119145831</v>
          </cell>
          <cell r="BU23">
            <v>478059.00369774946</v>
          </cell>
          <cell r="BV23">
            <v>478059.00369774946</v>
          </cell>
          <cell r="BW23">
            <v>485137.70390933013</v>
          </cell>
          <cell r="BX23">
            <v>485137.70390933013</v>
          </cell>
          <cell r="BY23">
            <v>485229.88875321567</v>
          </cell>
          <cell r="BZ23">
            <v>485229.88875321567</v>
          </cell>
          <cell r="CA23">
            <v>492414.76946797001</v>
          </cell>
          <cell r="CB23">
            <v>492414.76946797001</v>
          </cell>
          <cell r="CC23">
            <v>492508.3370845138</v>
          </cell>
          <cell r="CD23">
            <v>492508.3370845138</v>
          </cell>
          <cell r="CE23">
            <v>499800.99100998952</v>
          </cell>
          <cell r="CF23">
            <v>499800.99100998952</v>
          </cell>
          <cell r="CG23">
            <v>499895.96214078151</v>
          </cell>
          <cell r="CH23">
            <v>499895.96214078151</v>
          </cell>
          <cell r="CI23">
            <v>499895.96214078151</v>
          </cell>
          <cell r="CJ23">
            <v>499895.96214078151</v>
          </cell>
          <cell r="CK23">
            <v>0</v>
          </cell>
          <cell r="CL23">
            <v>0</v>
          </cell>
        </row>
        <row r="24">
          <cell r="G24">
            <v>0</v>
          </cell>
          <cell r="H24">
            <v>298329.78999999998</v>
          </cell>
          <cell r="I24">
            <v>298329.78999999998</v>
          </cell>
          <cell r="J24">
            <v>302415.67434999999</v>
          </cell>
          <cell r="K24">
            <v>302804.73684999999</v>
          </cell>
          <cell r="L24">
            <v>320305.71356875001</v>
          </cell>
          <cell r="M24">
            <v>320305.71356875001</v>
          </cell>
          <cell r="N24">
            <v>324452.886184</v>
          </cell>
          <cell r="O24">
            <v>324847.7846215</v>
          </cell>
          <cell r="P24">
            <v>325110.29927228123</v>
          </cell>
          <cell r="Q24">
            <v>325110.29927228123</v>
          </cell>
          <cell r="R24">
            <v>329319.67947675992</v>
          </cell>
          <cell r="S24">
            <v>329720.50139082241</v>
          </cell>
          <cell r="T24">
            <v>329986.95376136538</v>
          </cell>
          <cell r="U24">
            <v>329986.95376136538</v>
          </cell>
          <cell r="V24">
            <v>334259.47466891131</v>
          </cell>
          <cell r="W24">
            <v>235622.73866258198</v>
          </cell>
          <cell r="X24">
            <v>235893.1878186831</v>
          </cell>
          <cell r="Y24">
            <v>235893.1878186831</v>
          </cell>
          <cell r="Z24">
            <v>238744.14298610567</v>
          </cell>
          <cell r="AA24">
            <v>349534.92176210921</v>
          </cell>
          <cell r="AB24">
            <v>321867.37380480091</v>
          </cell>
          <cell r="AC24">
            <v>321867.37380480091</v>
          </cell>
          <cell r="AD24">
            <v>324761.09329973481</v>
          </cell>
          <cell r="AE24">
            <v>326416.76093002863</v>
          </cell>
          <cell r="AF24">
            <v>358614.30810317758</v>
          </cell>
          <cell r="AG24">
            <v>358614.30810317758</v>
          </cell>
          <cell r="AH24">
            <v>361551.43339053553</v>
          </cell>
          <cell r="AI24">
            <v>363231.93603528372</v>
          </cell>
          <cell r="AJ24">
            <v>363993.52272472519</v>
          </cell>
          <cell r="AK24">
            <v>363993.52272472519</v>
          </cell>
          <cell r="AL24">
            <v>366974.70489139349</v>
          </cell>
          <cell r="AM24">
            <v>368680.41507581295</v>
          </cell>
          <cell r="AN24">
            <v>369453.42556559609</v>
          </cell>
          <cell r="AO24">
            <v>369453.42556559609</v>
          </cell>
          <cell r="AP24">
            <v>372479.32546476438</v>
          </cell>
          <cell r="AQ24">
            <v>374210.62130195007</v>
          </cell>
          <cell r="AR24">
            <v>374995.22694907995</v>
          </cell>
          <cell r="AS24">
            <v>374995.22694907995</v>
          </cell>
          <cell r="AT24">
            <v>378066.51534673577</v>
          </cell>
          <cell r="AU24">
            <v>379823.78062147927</v>
          </cell>
          <cell r="AV24">
            <v>172796.30711193755</v>
          </cell>
          <cell r="AW24">
            <v>172796.30711193755</v>
          </cell>
          <cell r="AX24">
            <v>172796.30711193755</v>
          </cell>
          <cell r="AY24">
            <v>174579.93136580224</v>
          </cell>
          <cell r="AZ24">
            <v>418696.00198595721</v>
          </cell>
          <cell r="BA24">
            <v>418696.00198595721</v>
          </cell>
          <cell r="BB24">
            <v>418696.00198595721</v>
          </cell>
          <cell r="BC24">
            <v>420506.38060362986</v>
          </cell>
          <cell r="BD24">
            <v>424976.44201574649</v>
          </cell>
          <cell r="BE24">
            <v>424976.44201574649</v>
          </cell>
          <cell r="BF24">
            <v>424976.44201574649</v>
          </cell>
          <cell r="BG24">
            <v>426813.97631268424</v>
          </cell>
          <cell r="BH24">
            <v>410426.60286271991</v>
          </cell>
          <cell r="BI24">
            <v>410426.60286271991</v>
          </cell>
          <cell r="BJ24">
            <v>410426.60286271991</v>
          </cell>
          <cell r="BK24">
            <v>412291.70017411176</v>
          </cell>
          <cell r="BL24">
            <v>439222.3814284532</v>
          </cell>
          <cell r="BM24">
            <v>439222.3814284532</v>
          </cell>
          <cell r="BN24">
            <v>439222.3814284532</v>
          </cell>
          <cell r="BO24">
            <v>441115.45519951591</v>
          </cell>
          <cell r="BP24">
            <v>445810.71714988002</v>
          </cell>
          <cell r="BQ24">
            <v>445810.71714988002</v>
          </cell>
          <cell r="BR24">
            <v>445810.71714988002</v>
          </cell>
          <cell r="BS24">
            <v>447732.18702750863</v>
          </cell>
          <cell r="BT24">
            <v>452497.87790712813</v>
          </cell>
          <cell r="BU24">
            <v>452497.87790712813</v>
          </cell>
          <cell r="BV24">
            <v>452497.87790712813</v>
          </cell>
          <cell r="BW24">
            <v>322478.41618759069</v>
          </cell>
          <cell r="BX24">
            <v>327315.5924304045</v>
          </cell>
          <cell r="BY24">
            <v>327315.5924304045</v>
          </cell>
          <cell r="BZ24">
            <v>327315.5924304045</v>
          </cell>
          <cell r="CA24">
            <v>470101.10072212591</v>
          </cell>
          <cell r="CB24">
            <v>436847.98942976393</v>
          </cell>
          <cell r="CC24">
            <v>436847.98942976393</v>
          </cell>
          <cell r="CD24">
            <v>436847.98942976393</v>
          </cell>
          <cell r="CE24">
            <v>438989.77205413976</v>
          </cell>
          <cell r="CF24">
            <v>484691.24059523095</v>
          </cell>
          <cell r="CG24">
            <v>484691.24059523095</v>
          </cell>
          <cell r="CH24">
            <v>484691.24059523095</v>
          </cell>
          <cell r="CI24">
            <v>486865.14995897235</v>
          </cell>
          <cell r="CJ24">
            <v>487850.34355009923</v>
          </cell>
          <cell r="CK24">
            <v>0</v>
          </cell>
          <cell r="CL24">
            <v>0</v>
          </cell>
        </row>
        <row r="25">
          <cell r="G25">
            <v>0</v>
          </cell>
          <cell r="H25">
            <v>163993.5625</v>
          </cell>
          <cell r="I25">
            <v>125926.45296249999</v>
          </cell>
          <cell r="J25">
            <v>125695.3316875</v>
          </cell>
          <cell r="K25">
            <v>126586.26850000001</v>
          </cell>
          <cell r="L25">
            <v>126791.76999999997</v>
          </cell>
          <cell r="M25">
            <v>127095.36407443749</v>
          </cell>
          <cell r="N25">
            <v>373373.3062874375</v>
          </cell>
          <cell r="O25">
            <v>398705.51927253971</v>
          </cell>
          <cell r="P25">
            <v>398954.83899312431</v>
          </cell>
          <cell r="Q25">
            <v>399316.23609701777</v>
          </cell>
          <cell r="R25">
            <v>403438.37351853243</v>
          </cell>
          <cell r="S25">
            <v>404945.450198718</v>
          </cell>
          <cell r="T25">
            <v>417874.8373633303</v>
          </cell>
          <cell r="U25">
            <v>418020.18283549801</v>
          </cell>
          <cell r="V25">
            <v>422325.60624521272</v>
          </cell>
          <cell r="W25">
            <v>423855.28907560103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</row>
        <row r="26">
          <cell r="G26">
            <v>0</v>
          </cell>
          <cell r="H26">
            <v>230344.0025</v>
          </cell>
          <cell r="I26">
            <v>231025.36253749998</v>
          </cell>
          <cell r="J26">
            <v>233799.16253749997</v>
          </cell>
          <cell r="K26">
            <v>233799.16253749997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485176.17935879994</v>
          </cell>
          <cell r="Q27">
            <v>485176.17935879994</v>
          </cell>
          <cell r="R27">
            <v>485176.17935879994</v>
          </cell>
          <cell r="S27">
            <v>485176.17935879994</v>
          </cell>
          <cell r="T27">
            <v>492453.82204918197</v>
          </cell>
          <cell r="U27">
            <v>492453.82204918197</v>
          </cell>
          <cell r="V27">
            <v>492453.82204918197</v>
          </cell>
          <cell r="W27">
            <v>492453.82204918197</v>
          </cell>
          <cell r="X27">
            <v>499840.62937991961</v>
          </cell>
          <cell r="Y27">
            <v>499840.62937991961</v>
          </cell>
          <cell r="Z27">
            <v>499840.62937991961</v>
          </cell>
          <cell r="AA27">
            <v>499840.62937991961</v>
          </cell>
          <cell r="AB27">
            <v>507338.23882061837</v>
          </cell>
          <cell r="AC27">
            <v>507338.23882061837</v>
          </cell>
          <cell r="AD27">
            <v>507338.23882061837</v>
          </cell>
          <cell r="AE27">
            <v>507338.23882061837</v>
          </cell>
          <cell r="AF27">
            <v>514948.31240292761</v>
          </cell>
          <cell r="AG27">
            <v>514948.31240292761</v>
          </cell>
          <cell r="AH27">
            <v>514948.31240292761</v>
          </cell>
          <cell r="AI27">
            <v>514948.31240292761</v>
          </cell>
          <cell r="AJ27">
            <v>522672.53708897147</v>
          </cell>
          <cell r="AK27">
            <v>522672.53708897147</v>
          </cell>
          <cell r="AL27">
            <v>522672.53708897147</v>
          </cell>
          <cell r="AM27">
            <v>522672.53708897147</v>
          </cell>
          <cell r="AN27">
            <v>530512.625145306</v>
          </cell>
          <cell r="AO27">
            <v>530512.625145306</v>
          </cell>
          <cell r="AP27">
            <v>530512.625145306</v>
          </cell>
          <cell r="AQ27">
            <v>530512.625145306</v>
          </cell>
          <cell r="AR27">
            <v>538470.31452248548</v>
          </cell>
          <cell r="AS27">
            <v>538470.31452248548</v>
          </cell>
          <cell r="AT27">
            <v>538470.31452248548</v>
          </cell>
          <cell r="AU27">
            <v>538470.31452248548</v>
          </cell>
          <cell r="AV27">
            <v>546547.36924032285</v>
          </cell>
          <cell r="AW27">
            <v>546547.36924032285</v>
          </cell>
          <cell r="AX27">
            <v>546547.36924032285</v>
          </cell>
          <cell r="AY27">
            <v>546547.36924032285</v>
          </cell>
          <cell r="AZ27">
            <v>554745.57977892761</v>
          </cell>
          <cell r="BA27">
            <v>554745.57977892761</v>
          </cell>
          <cell r="BB27">
            <v>554745.57977892761</v>
          </cell>
          <cell r="BC27">
            <v>554745.57977892761</v>
          </cell>
          <cell r="BD27">
            <v>563066.76347561134</v>
          </cell>
          <cell r="BE27">
            <v>563066.76347561134</v>
          </cell>
          <cell r="BF27">
            <v>563066.76347561134</v>
          </cell>
          <cell r="BG27">
            <v>563066.76347561134</v>
          </cell>
          <cell r="BH27">
            <v>571512.76492774545</v>
          </cell>
          <cell r="BI27">
            <v>571512.76492774545</v>
          </cell>
          <cell r="BJ27">
            <v>571512.76492774545</v>
          </cell>
          <cell r="BK27">
            <v>571512.76492774545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640179.66500791977</v>
          </cell>
          <cell r="BU27">
            <v>640179.66500791977</v>
          </cell>
          <cell r="BV27">
            <v>640179.66500791977</v>
          </cell>
          <cell r="BW27">
            <v>640179.66500791977</v>
          </cell>
          <cell r="BX27">
            <v>649782.35998303839</v>
          </cell>
          <cell r="BY27">
            <v>649782.35998303839</v>
          </cell>
          <cell r="BZ27">
            <v>649782.35998303839</v>
          </cell>
          <cell r="CA27">
            <v>649782.35998303839</v>
          </cell>
          <cell r="CB27">
            <v>659529.09538278391</v>
          </cell>
          <cell r="CC27">
            <v>659529.09538278391</v>
          </cell>
          <cell r="CD27">
            <v>659529.09538278391</v>
          </cell>
          <cell r="CE27">
            <v>659529.09538278391</v>
          </cell>
          <cell r="CF27">
            <v>669422.03181352559</v>
          </cell>
          <cell r="CG27">
            <v>669422.03181352559</v>
          </cell>
          <cell r="CH27">
            <v>669422.03181352559</v>
          </cell>
          <cell r="CI27">
            <v>669422.03181352559</v>
          </cell>
          <cell r="CJ27">
            <v>679463.36229072837</v>
          </cell>
          <cell r="CK27">
            <v>0</v>
          </cell>
          <cell r="CL27">
            <v>0</v>
          </cell>
        </row>
        <row r="28">
          <cell r="G28">
            <v>0</v>
          </cell>
          <cell r="H28">
            <v>273111.83250000002</v>
          </cell>
          <cell r="I28">
            <v>268880.38250000001</v>
          </cell>
          <cell r="J28">
            <v>272913.58823749999</v>
          </cell>
          <cell r="K28">
            <v>272913.58823749999</v>
          </cell>
          <cell r="L28">
            <v>272913.58823749999</v>
          </cell>
          <cell r="M28">
            <v>277691.05560542998</v>
          </cell>
          <cell r="N28">
            <v>281784.75942899246</v>
          </cell>
          <cell r="O28">
            <v>281784.75942899246</v>
          </cell>
          <cell r="P28">
            <v>281784.75942899246</v>
          </cell>
          <cell r="Q28">
            <v>281856.42143951141</v>
          </cell>
          <cell r="R28">
            <v>286011.53082042735</v>
          </cell>
          <cell r="S28">
            <v>286011.53082042735</v>
          </cell>
          <cell r="T28">
            <v>286011.53082042735</v>
          </cell>
          <cell r="U28">
            <v>286084.2677611041</v>
          </cell>
          <cell r="V28">
            <v>290301.70378273376</v>
          </cell>
          <cell r="W28">
            <v>4921.8663191256992</v>
          </cell>
          <cell r="X28">
            <v>4921.8663191256992</v>
          </cell>
          <cell r="Y28">
            <v>4995.6943139125842</v>
          </cell>
          <cell r="Z28">
            <v>4995.6943139125842</v>
          </cell>
          <cell r="AA28">
            <v>327153.12160442985</v>
          </cell>
          <cell r="AB28">
            <v>327153.12160442985</v>
          </cell>
          <cell r="AC28">
            <v>327228.05701913853</v>
          </cell>
          <cell r="AD28">
            <v>327228.05701913853</v>
          </cell>
          <cell r="AE28">
            <v>332060.41842849628</v>
          </cell>
          <cell r="AF28">
            <v>332060.41842849628</v>
          </cell>
          <cell r="AG28">
            <v>332136.47787442559</v>
          </cell>
          <cell r="AH28">
            <v>332136.47787442559</v>
          </cell>
          <cell r="AI28">
            <v>337041.32470492367</v>
          </cell>
          <cell r="AJ28">
            <v>337041.32470492367</v>
          </cell>
          <cell r="AK28">
            <v>337118.52504254191</v>
          </cell>
          <cell r="AL28">
            <v>337118.52504254191</v>
          </cell>
          <cell r="AM28">
            <v>342096.94457549747</v>
          </cell>
          <cell r="AN28">
            <v>342096.94457549747</v>
          </cell>
          <cell r="AO28">
            <v>342175.30291818001</v>
          </cell>
          <cell r="AP28">
            <v>342175.30291818001</v>
          </cell>
          <cell r="AQ28">
            <v>347228.39874412993</v>
          </cell>
          <cell r="AR28">
            <v>347228.39874412993</v>
          </cell>
          <cell r="AS28">
            <v>347307.93246195273</v>
          </cell>
          <cell r="AT28">
            <v>347307.93246195273</v>
          </cell>
          <cell r="AU28">
            <v>352436.82472529187</v>
          </cell>
          <cell r="AV28">
            <v>352436.82472529187</v>
          </cell>
          <cell r="AW28">
            <v>352517.55144888198</v>
          </cell>
          <cell r="AX28">
            <v>352517.55144888198</v>
          </cell>
          <cell r="AY28">
            <v>357723.3770961712</v>
          </cell>
          <cell r="AZ28">
            <v>357723.3770961712</v>
          </cell>
          <cell r="BA28">
            <v>357805.31472061516</v>
          </cell>
          <cell r="BB28">
            <v>357805.31472061516</v>
          </cell>
          <cell r="BC28">
            <v>363089.22775261372</v>
          </cell>
          <cell r="BD28">
            <v>363089.22775261372</v>
          </cell>
          <cell r="BE28">
            <v>363172.39444142435</v>
          </cell>
          <cell r="BF28">
            <v>363172.39444142435</v>
          </cell>
          <cell r="BG28">
            <v>368535.56616890291</v>
          </cell>
          <cell r="BH28">
            <v>368535.56616890291</v>
          </cell>
          <cell r="BI28">
            <v>362907.95355938404</v>
          </cell>
          <cell r="BJ28">
            <v>362907.95355938404</v>
          </cell>
          <cell r="BK28">
            <v>368351.57286277477</v>
          </cell>
          <cell r="BL28">
            <v>368351.57286277477</v>
          </cell>
          <cell r="BM28">
            <v>374531.73632670566</v>
          </cell>
          <cell r="BN28">
            <v>374531.73632670566</v>
          </cell>
          <cell r="BO28">
            <v>380057.00991964724</v>
          </cell>
          <cell r="BP28">
            <v>380057.00991964724</v>
          </cell>
          <cell r="BQ28">
            <v>380149.71237160621</v>
          </cell>
          <cell r="BR28">
            <v>380149.71237160621</v>
          </cell>
          <cell r="BS28">
            <v>385757.8650684419</v>
          </cell>
          <cell r="BT28">
            <v>385757.8650684419</v>
          </cell>
          <cell r="BU28">
            <v>385851.95805718028</v>
          </cell>
          <cell r="BV28">
            <v>385851.95805718028</v>
          </cell>
          <cell r="BW28">
            <v>6366.9589046282272</v>
          </cell>
          <cell r="BX28">
            <v>6366.9589046282272</v>
          </cell>
          <cell r="BY28">
            <v>6462.4632881976504</v>
          </cell>
          <cell r="BZ28">
            <v>6462.4632881976504</v>
          </cell>
          <cell r="CA28">
            <v>423207.4472811477</v>
          </cell>
          <cell r="CB28">
            <v>423207.4472811477</v>
          </cell>
          <cell r="CC28">
            <v>423304.38423047069</v>
          </cell>
          <cell r="CD28">
            <v>423304.38423047069</v>
          </cell>
          <cell r="CE28">
            <v>429555.55899036489</v>
          </cell>
          <cell r="CF28">
            <v>429555.55899036489</v>
          </cell>
          <cell r="CG28">
            <v>429653.94999392767</v>
          </cell>
          <cell r="CH28">
            <v>429653.94999392767</v>
          </cell>
          <cell r="CI28">
            <v>435998.89237522031</v>
          </cell>
          <cell r="CJ28">
            <v>435998.89237522031</v>
          </cell>
          <cell r="CK28">
            <v>0</v>
          </cell>
          <cell r="CL28">
            <v>0</v>
          </cell>
        </row>
        <row r="29">
          <cell r="G29">
            <v>0</v>
          </cell>
          <cell r="H29">
            <v>474700.73</v>
          </cell>
          <cell r="I29">
            <v>448074.90668750001</v>
          </cell>
          <cell r="J29">
            <v>450582.11749999999</v>
          </cell>
          <cell r="K29">
            <v>450582.11749999999</v>
          </cell>
          <cell r="L29">
            <v>994112.66621900001</v>
          </cell>
          <cell r="M29">
            <v>1031836.0383193091</v>
          </cell>
          <cell r="N29">
            <v>1034380.8572939965</v>
          </cell>
          <cell r="O29">
            <v>1034380.8572939965</v>
          </cell>
          <cell r="P29">
            <v>1043323.5936497815</v>
          </cell>
          <cell r="Q29">
            <v>1047313.5788940985</v>
          </cell>
          <cell r="R29">
            <v>1049896.5701534064</v>
          </cell>
          <cell r="S29">
            <v>1049896.5701534064</v>
          </cell>
          <cell r="T29">
            <v>1058973.447554528</v>
          </cell>
          <cell r="U29">
            <v>1063023.28257751</v>
          </cell>
          <cell r="V29">
            <v>1065645.0187057075</v>
          </cell>
          <cell r="W29">
            <v>1065645.0187057075</v>
          </cell>
          <cell r="X29">
            <v>1074858.0492678459</v>
          </cell>
          <cell r="Y29">
            <v>1078968.6318161725</v>
          </cell>
          <cell r="Z29">
            <v>1081629.6939862929</v>
          </cell>
          <cell r="AA29">
            <v>1081629.6939862929</v>
          </cell>
          <cell r="AB29">
            <v>1090980.9200068635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</row>
        <row r="30">
          <cell r="G30">
            <v>0</v>
          </cell>
          <cell r="H30">
            <v>304788.75</v>
          </cell>
          <cell r="I30">
            <v>212691.15937499999</v>
          </cell>
          <cell r="J30">
            <v>212691.15937499999</v>
          </cell>
          <cell r="K30">
            <v>214584.95624999999</v>
          </cell>
          <cell r="L30">
            <v>250760.76770454543</v>
          </cell>
          <cell r="M30">
            <v>351802.6455883513</v>
          </cell>
          <cell r="N30">
            <v>351802.6455883513</v>
          </cell>
          <cell r="O30">
            <v>353724.84941647633</v>
          </cell>
          <cell r="P30">
            <v>354267.4865882945</v>
          </cell>
          <cell r="Q30">
            <v>357079.68527217652</v>
          </cell>
          <cell r="R30">
            <v>357079.68527217652</v>
          </cell>
          <cell r="S30">
            <v>359030.72215772339</v>
          </cell>
          <cell r="T30">
            <v>227561.33629844699</v>
          </cell>
          <cell r="U30">
            <v>230415.71796258731</v>
          </cell>
          <cell r="V30">
            <v>230415.71796258731</v>
          </cell>
          <cell r="W30">
            <v>230415.71796258731</v>
          </cell>
          <cell r="X30">
            <v>374096.13463735709</v>
          </cell>
          <cell r="Y30">
            <v>376993.33202645945</v>
          </cell>
          <cell r="Z30">
            <v>376993.33202645945</v>
          </cell>
          <cell r="AA30">
            <v>376993.33202645945</v>
          </cell>
          <cell r="AB30">
            <v>379707.5766569174</v>
          </cell>
          <cell r="AC30">
            <v>382648.23200685636</v>
          </cell>
          <cell r="AD30">
            <v>382648.23200685636</v>
          </cell>
          <cell r="AE30">
            <v>382648.23200685636</v>
          </cell>
          <cell r="AF30">
            <v>385403.19030677108</v>
          </cell>
          <cell r="AG30">
            <v>388387.95548695914</v>
          </cell>
          <cell r="AH30">
            <v>388387.95548695914</v>
          </cell>
          <cell r="AI30">
            <v>388387.95548695914</v>
          </cell>
          <cell r="AJ30">
            <v>391184.2381613726</v>
          </cell>
          <cell r="AK30">
            <v>394213.77481926349</v>
          </cell>
          <cell r="AL30">
            <v>394213.77481926349</v>
          </cell>
          <cell r="AM30">
            <v>394213.77481926349</v>
          </cell>
          <cell r="AN30">
            <v>397052.00173379318</v>
          </cell>
          <cell r="AO30">
            <v>400126.9814415524</v>
          </cell>
          <cell r="AP30">
            <v>302755.17651824467</v>
          </cell>
          <cell r="AQ30">
            <v>302755.17651824467</v>
          </cell>
          <cell r="AR30">
            <v>305635.97683649231</v>
          </cell>
          <cell r="AS30">
            <v>307296.50416601833</v>
          </cell>
          <cell r="AT30">
            <v>413882.97247951233</v>
          </cell>
          <cell r="AU30">
            <v>413882.97247951233</v>
          </cell>
          <cell r="AV30">
            <v>416806.98480253364</v>
          </cell>
          <cell r="AW30">
            <v>418492.42004200257</v>
          </cell>
          <cell r="AX30">
            <v>420091.21706670499</v>
          </cell>
          <cell r="AY30">
            <v>420091.21706670499</v>
          </cell>
          <cell r="AZ30">
            <v>423059.08957457164</v>
          </cell>
          <cell r="BA30">
            <v>424769.80634263257</v>
          </cell>
          <cell r="BB30">
            <v>426392.5853227055</v>
          </cell>
          <cell r="BC30">
            <v>426392.5853227055</v>
          </cell>
          <cell r="BD30">
            <v>429404.97591819015</v>
          </cell>
          <cell r="BE30">
            <v>431141.35343777208</v>
          </cell>
          <cell r="BF30">
            <v>432788.47410254605</v>
          </cell>
          <cell r="BG30">
            <v>432788.47410254605</v>
          </cell>
          <cell r="BH30">
            <v>392593.59301454213</v>
          </cell>
          <cell r="BI30">
            <v>275098.71418950462</v>
          </cell>
          <cell r="BJ30">
            <v>276770.54166425031</v>
          </cell>
          <cell r="BK30">
            <v>276770.54166425031</v>
          </cell>
          <cell r="BL30">
            <v>326022.4644619936</v>
          </cell>
          <cell r="BM30">
            <v>455053.65543012437</v>
          </cell>
          <cell r="BN30">
            <v>456750.56031699118</v>
          </cell>
          <cell r="BO30">
            <v>456750.56031699118</v>
          </cell>
          <cell r="BP30">
            <v>459943.99239705416</v>
          </cell>
          <cell r="BQ30">
            <v>461879.46026157611</v>
          </cell>
          <cell r="BR30">
            <v>463601.81872174598</v>
          </cell>
          <cell r="BS30">
            <v>463601.81872174598</v>
          </cell>
          <cell r="BT30">
            <v>295724.63166956505</v>
          </cell>
          <cell r="BU30">
            <v>297689.13155205478</v>
          </cell>
          <cell r="BV30">
            <v>299437.32538912719</v>
          </cell>
          <cell r="BW30">
            <v>299437.32538912719</v>
          </cell>
          <cell r="BX30">
            <v>485303.26506597368</v>
          </cell>
          <cell r="BY30">
            <v>487297.23244670074</v>
          </cell>
          <cell r="BZ30">
            <v>489071.6491913292</v>
          </cell>
          <cell r="CA30">
            <v>489071.6491913292</v>
          </cell>
          <cell r="CB30">
            <v>492582.8140419632</v>
          </cell>
          <cell r="CC30">
            <v>494606.69093340123</v>
          </cell>
          <cell r="CD30">
            <v>496407.7239291991</v>
          </cell>
          <cell r="CE30">
            <v>496407.7239291991</v>
          </cell>
          <cell r="CF30">
            <v>499971.55625259265</v>
          </cell>
          <cell r="CG30">
            <v>502025.79129740223</v>
          </cell>
          <cell r="CH30">
            <v>503853.83978813712</v>
          </cell>
          <cell r="CI30">
            <v>503853.83978813712</v>
          </cell>
          <cell r="CJ30">
            <v>507471.12959638145</v>
          </cell>
          <cell r="CK30">
            <v>0</v>
          </cell>
          <cell r="CL30">
            <v>0</v>
          </cell>
        </row>
        <row r="31">
          <cell r="G31">
            <v>0</v>
          </cell>
          <cell r="H31">
            <v>96641.569999999992</v>
          </cell>
          <cell r="I31">
            <v>80199.884374999994</v>
          </cell>
          <cell r="J31">
            <v>80957.810562499988</v>
          </cell>
          <cell r="K31">
            <v>81366.850774999999</v>
          </cell>
          <cell r="L31">
            <v>131518.5779648</v>
          </cell>
          <cell r="M31">
            <v>151506.39320491231</v>
          </cell>
          <cell r="N31">
            <v>152275.68828522481</v>
          </cell>
          <cell r="O31">
            <v>152690.86410091229</v>
          </cell>
          <cell r="P31">
            <v>152992.4242979468</v>
          </cell>
          <cell r="Q31">
            <v>151921.18242881412</v>
          </cell>
          <cell r="R31">
            <v>152702.01693533128</v>
          </cell>
          <cell r="S31">
            <v>149228.39611201221</v>
          </cell>
          <cell r="T31">
            <v>150543.10596432764</v>
          </cell>
          <cell r="U31">
            <v>152558.09482265639</v>
          </cell>
          <cell r="V31">
            <v>153292.31789366264</v>
          </cell>
          <cell r="W31">
            <v>158397.6087331943</v>
          </cell>
          <cell r="X31">
            <v>156775.462837667</v>
          </cell>
          <cell r="Y31">
            <v>157125.46813673159</v>
          </cell>
          <cell r="Z31">
            <v>157870.70455380296</v>
          </cell>
          <cell r="AA31">
            <v>158332.06487556879</v>
          </cell>
          <cell r="AB31">
            <v>151226.43733500835</v>
          </cell>
          <cell r="AC31">
            <v>151581.69271355896</v>
          </cell>
          <cell r="AD31">
            <v>152338.10767688637</v>
          </cell>
          <cell r="AE31">
            <v>152643.32127041573</v>
          </cell>
          <cell r="AF31">
            <v>166985.84585497895</v>
          </cell>
          <cell r="AG31">
            <v>167346.43006420779</v>
          </cell>
          <cell r="AH31">
            <v>168114.19125198509</v>
          </cell>
          <cell r="AI31">
            <v>168423.98304941744</v>
          </cell>
          <cell r="AJ31">
            <v>169490.63354280358</v>
          </cell>
          <cell r="AK31">
            <v>169856.62651517091</v>
          </cell>
          <cell r="AL31">
            <v>170635.90412076487</v>
          </cell>
          <cell r="AM31">
            <v>170950.34279515868</v>
          </cell>
          <cell r="AN31">
            <v>160797.07436409741</v>
          </cell>
          <cell r="AO31">
            <v>161168.55723105019</v>
          </cell>
          <cell r="AP31">
            <v>161959.5240007281</v>
          </cell>
          <cell r="AQ31">
            <v>114590.85309762566</v>
          </cell>
          <cell r="AR31">
            <v>129840.52138801944</v>
          </cell>
          <cell r="AS31">
            <v>130217.57649797652</v>
          </cell>
          <cell r="AT31">
            <v>130307.61845853883</v>
          </cell>
          <cell r="AU31">
            <v>189422.95707786907</v>
          </cell>
          <cell r="AV31">
            <v>190750.59210677375</v>
          </cell>
          <cell r="AW31">
            <v>191133.30304338023</v>
          </cell>
          <cell r="AX31">
            <v>190022.00976826501</v>
          </cell>
          <cell r="AY31">
            <v>191061.61556895112</v>
          </cell>
          <cell r="AZ31">
            <v>192409.16512328939</v>
          </cell>
          <cell r="BA31">
            <v>187478.80621766628</v>
          </cell>
          <cell r="BB31">
            <v>189078.61449613504</v>
          </cell>
          <cell r="BC31">
            <v>183777.30743038389</v>
          </cell>
          <cell r="BD31">
            <v>185145.07022803725</v>
          </cell>
          <cell r="BE31">
            <v>192296.09709374298</v>
          </cell>
          <cell r="BF31">
            <v>192318.70276573772</v>
          </cell>
          <cell r="BG31">
            <v>201213.26237240172</v>
          </cell>
          <cell r="BH31">
            <v>142639.22525371343</v>
          </cell>
          <cell r="BI31">
            <v>119267.74338346733</v>
          </cell>
          <cell r="BJ31">
            <v>119290.68814054197</v>
          </cell>
          <cell r="BK31">
            <v>120414.43019408018</v>
          </cell>
          <cell r="BL31">
            <v>185800.70569835321</v>
          </cell>
          <cell r="BM31">
            <v>211743.12561826914</v>
          </cell>
          <cell r="BN31">
            <v>211766.41454669993</v>
          </cell>
          <cell r="BO31">
            <v>212907.01273104121</v>
          </cell>
          <cell r="BP31">
            <v>213738.51082337048</v>
          </cell>
          <cell r="BQ31">
            <v>212233.48582141503</v>
          </cell>
          <cell r="BR31">
            <v>212257.12408377224</v>
          </cell>
          <cell r="BS31">
            <v>207814.04342547082</v>
          </cell>
          <cell r="BT31">
            <v>210029.94975547952</v>
          </cell>
          <cell r="BU31">
            <v>212722.10415262223</v>
          </cell>
          <cell r="BV31">
            <v>212746.09698891483</v>
          </cell>
          <cell r="BW31">
            <v>219896.96567971737</v>
          </cell>
          <cell r="BX31">
            <v>217881.57400557477</v>
          </cell>
          <cell r="BY31">
            <v>218421.17790260265</v>
          </cell>
          <cell r="BZ31">
            <v>218445.53063143964</v>
          </cell>
          <cell r="CA31">
            <v>219643.85460903356</v>
          </cell>
          <cell r="CB31">
            <v>208862.33734481415</v>
          </cell>
          <cell r="CC31">
            <v>209410.03530029743</v>
          </cell>
          <cell r="CD31">
            <v>209434.75332006696</v>
          </cell>
          <cell r="CE31">
            <v>210651.0521573248</v>
          </cell>
          <cell r="CF31">
            <v>229447.33492790326</v>
          </cell>
          <cell r="CG31">
            <v>230003.24835271883</v>
          </cell>
          <cell r="CH31">
            <v>230028.33714278491</v>
          </cell>
          <cell r="CI31">
            <v>230121.98162427419</v>
          </cell>
          <cell r="CJ31">
            <v>231501.80777489537</v>
          </cell>
          <cell r="CK31">
            <v>0</v>
          </cell>
          <cell r="CL31">
            <v>0</v>
          </cell>
        </row>
        <row r="32">
          <cell r="G32">
            <v>0</v>
          </cell>
          <cell r="H32">
            <v>161684.61749999999</v>
          </cell>
          <cell r="I32">
            <v>161980.81410000002</v>
          </cell>
          <cell r="J32">
            <v>162644.46314999997</v>
          </cell>
          <cell r="K32">
            <v>163440.95002499997</v>
          </cell>
          <cell r="L32">
            <v>164109.88676249998</v>
          </cell>
          <cell r="M32">
            <v>164410.52631149997</v>
          </cell>
          <cell r="N32">
            <v>165084.13009724999</v>
          </cell>
          <cell r="O32">
            <v>157988.67807537501</v>
          </cell>
          <cell r="P32">
            <v>158667.64886393747</v>
          </cell>
          <cell r="Q32">
            <v>145963.09095054748</v>
          </cell>
          <cell r="R32">
            <v>146528.24050008372</v>
          </cell>
          <cell r="S32">
            <v>147348.80119088059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</row>
        <row r="33">
          <cell r="G33">
            <v>0</v>
          </cell>
          <cell r="H33">
            <v>166073.17749999999</v>
          </cell>
          <cell r="I33">
            <v>166073.17749999999</v>
          </cell>
          <cell r="J33">
            <v>166073.17749999999</v>
          </cell>
          <cell r="K33">
            <v>168564.27516249998</v>
          </cell>
          <cell r="L33">
            <v>168564.27516249998</v>
          </cell>
          <cell r="M33">
            <v>168564.27516249998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</row>
        <row r="34">
          <cell r="G34">
            <v>0</v>
          </cell>
          <cell r="H34">
            <v>93487.830000000016</v>
          </cell>
          <cell r="I34">
            <v>87939.771737500007</v>
          </cell>
          <cell r="J34">
            <v>88235.402575000015</v>
          </cell>
          <cell r="K34">
            <v>88065.387212500005</v>
          </cell>
          <cell r="L34">
            <v>88428.248912499999</v>
          </cell>
          <cell r="M34">
            <v>88683.698263562488</v>
          </cell>
          <cell r="N34">
            <v>84339.123512874998</v>
          </cell>
          <cell r="O34">
            <v>80771.546728249989</v>
          </cell>
          <cell r="P34">
            <v>81139.851353749982</v>
          </cell>
          <cell r="Q34">
            <v>73460.540540390924</v>
          </cell>
          <cell r="R34">
            <v>72346.46689268903</v>
          </cell>
          <cell r="S34">
            <v>72763.867380618743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BZ34">
            <v>0</v>
          </cell>
          <cell r="CA34">
            <v>0</v>
          </cell>
          <cell r="CB34">
            <v>0</v>
          </cell>
          <cell r="CC34">
            <v>0</v>
          </cell>
          <cell r="CD34">
            <v>0</v>
          </cell>
          <cell r="CE34">
            <v>0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0</v>
          </cell>
        </row>
        <row r="35">
          <cell r="G35">
            <v>0</v>
          </cell>
          <cell r="H35">
            <v>458144.7</v>
          </cell>
          <cell r="I35">
            <v>458388.01425000001</v>
          </cell>
          <cell r="J35">
            <v>465016.87049999996</v>
          </cell>
          <cell r="K35">
            <v>465016.87049999996</v>
          </cell>
          <cell r="L35">
            <v>465016.87049999996</v>
          </cell>
          <cell r="M35">
            <v>465263.83446374995</v>
          </cell>
          <cell r="N35">
            <v>471992.1235574999</v>
          </cell>
          <cell r="O35">
            <v>471992.1235574999</v>
          </cell>
          <cell r="P35">
            <v>471992.1235574999</v>
          </cell>
          <cell r="Q35">
            <v>472242.79198070616</v>
          </cell>
          <cell r="R35">
            <v>479072.00541086239</v>
          </cell>
          <cell r="S35">
            <v>479072.00541086239</v>
          </cell>
          <cell r="T35">
            <v>479072.00541086239</v>
          </cell>
          <cell r="U35">
            <v>479326.4338604167</v>
          </cell>
          <cell r="V35">
            <v>486258.08549202525</v>
          </cell>
          <cell r="W35">
            <v>486258.08549202525</v>
          </cell>
          <cell r="X35">
            <v>486258.08549202525</v>
          </cell>
          <cell r="Y35">
            <v>486516.3303683229</v>
          </cell>
          <cell r="Z35">
            <v>493551.95677440555</v>
          </cell>
          <cell r="AA35">
            <v>493551.95677440555</v>
          </cell>
          <cell r="AB35">
            <v>493551.95677440555</v>
          </cell>
          <cell r="AC35">
            <v>493814.0753238477</v>
          </cell>
          <cell r="AD35">
            <v>500955.2361260216</v>
          </cell>
          <cell r="AE35">
            <v>500955.2361260216</v>
          </cell>
          <cell r="AF35">
            <v>500955.2361260216</v>
          </cell>
          <cell r="AG35">
            <v>501221.28645370534</v>
          </cell>
          <cell r="AH35">
            <v>490466.82582797774</v>
          </cell>
          <cell r="AI35">
            <v>0</v>
          </cell>
          <cell r="AJ35">
            <v>0</v>
          </cell>
          <cell r="AK35">
            <v>0</v>
          </cell>
          <cell r="AL35">
            <v>18085.121003137818</v>
          </cell>
          <cell r="AM35">
            <v>510796.36744125816</v>
          </cell>
          <cell r="AN35">
            <v>510796.36744125816</v>
          </cell>
          <cell r="AO35">
            <v>510796.36744125816</v>
          </cell>
          <cell r="AP35">
            <v>511067.64425630518</v>
          </cell>
          <cell r="AQ35">
            <v>518458.31295287696</v>
          </cell>
          <cell r="AR35">
            <v>518458.31295287696</v>
          </cell>
          <cell r="AS35">
            <v>518458.31295287696</v>
          </cell>
          <cell r="AT35">
            <v>518733.65892014978</v>
          </cell>
          <cell r="AU35">
            <v>526235.18764717004</v>
          </cell>
          <cell r="AV35">
            <v>526235.18764717004</v>
          </cell>
          <cell r="AW35">
            <v>526235.18764717004</v>
          </cell>
          <cell r="AX35">
            <v>526514.66380395193</v>
          </cell>
          <cell r="AY35">
            <v>534128.71546187764</v>
          </cell>
          <cell r="AZ35">
            <v>534128.71546187764</v>
          </cell>
          <cell r="BA35">
            <v>534128.71546187764</v>
          </cell>
          <cell r="BB35">
            <v>534412.38376101118</v>
          </cell>
          <cell r="BC35">
            <v>542140.64619380562</v>
          </cell>
          <cell r="BD35">
            <v>542140.64619380562</v>
          </cell>
          <cell r="BE35">
            <v>542140.64619380562</v>
          </cell>
          <cell r="BF35">
            <v>542428.56951742631</v>
          </cell>
          <cell r="BG35">
            <v>550272.75588671269</v>
          </cell>
          <cell r="BH35">
            <v>550272.75588671269</v>
          </cell>
          <cell r="BI35">
            <v>550272.75588671269</v>
          </cell>
          <cell r="BJ35">
            <v>550564.99806018756</v>
          </cell>
          <cell r="BK35">
            <v>558526.84722501331</v>
          </cell>
          <cell r="BL35">
            <v>558526.84722501331</v>
          </cell>
          <cell r="BM35">
            <v>558526.84722501331</v>
          </cell>
          <cell r="BN35">
            <v>558823.47303109034</v>
          </cell>
          <cell r="BO35">
            <v>566904.74993338843</v>
          </cell>
          <cell r="BP35">
            <v>566904.74993338843</v>
          </cell>
          <cell r="BQ35">
            <v>566904.74993338843</v>
          </cell>
          <cell r="BR35">
            <v>567205.82512655668</v>
          </cell>
          <cell r="BS35">
            <v>575408.32118238928</v>
          </cell>
          <cell r="BT35">
            <v>575408.32118238928</v>
          </cell>
          <cell r="BU35">
            <v>575408.32118238928</v>
          </cell>
          <cell r="BV35">
            <v>575713.91250345495</v>
          </cell>
          <cell r="BW35">
            <v>584039.44600012503</v>
          </cell>
          <cell r="BX35">
            <v>584039.44600012503</v>
          </cell>
          <cell r="BY35">
            <v>584039.44600012503</v>
          </cell>
          <cell r="BZ35">
            <v>584349.62119100674</v>
          </cell>
          <cell r="CA35">
            <v>592800.03769012692</v>
          </cell>
          <cell r="CB35">
            <v>592800.03769012692</v>
          </cell>
          <cell r="CC35">
            <v>592800.03769012692</v>
          </cell>
          <cell r="CD35">
            <v>593114.86550887185</v>
          </cell>
          <cell r="CE35">
            <v>601692.03825547884</v>
          </cell>
          <cell r="CF35">
            <v>601692.03825547884</v>
          </cell>
          <cell r="CG35">
            <v>601692.03825547884</v>
          </cell>
          <cell r="CH35">
            <v>602011.5884915049</v>
          </cell>
          <cell r="CI35">
            <v>602011.5884915049</v>
          </cell>
          <cell r="CJ35">
            <v>602011.5884915049</v>
          </cell>
          <cell r="CK35">
            <v>0</v>
          </cell>
          <cell r="CL35">
            <v>0</v>
          </cell>
        </row>
        <row r="36">
          <cell r="G36">
            <v>0</v>
          </cell>
          <cell r="H36">
            <v>375965.63500000001</v>
          </cell>
          <cell r="I36">
            <v>362913.3175</v>
          </cell>
          <cell r="J36">
            <v>363578.78200000001</v>
          </cell>
          <cell r="K36">
            <v>368357.01726249995</v>
          </cell>
          <cell r="L36">
            <v>407300.26056547026</v>
          </cell>
          <cell r="M36">
            <v>419468.11783420987</v>
          </cell>
          <cell r="N36">
            <v>420143.56430170988</v>
          </cell>
          <cell r="O36">
            <v>424993.47309314733</v>
          </cell>
          <cell r="P36">
            <v>425577.62174269184</v>
          </cell>
          <cell r="Q36">
            <v>425760.13960172294</v>
          </cell>
          <cell r="R36">
            <v>426445.71776623547</v>
          </cell>
          <cell r="S36">
            <v>431368.37518954452</v>
          </cell>
          <cell r="T36">
            <v>431961.28606883221</v>
          </cell>
          <cell r="U36">
            <v>432146.54169574875</v>
          </cell>
          <cell r="V36">
            <v>432842.40353272896</v>
          </cell>
          <cell r="W36">
            <v>437838.90081738762</v>
          </cell>
          <cell r="X36">
            <v>438440.70535986469</v>
          </cell>
          <cell r="Y36">
            <v>438628.73982118495</v>
          </cell>
          <cell r="Z36">
            <v>439335.03958571982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</row>
        <row r="37">
          <cell r="G37">
            <v>0</v>
          </cell>
          <cell r="H37">
            <v>254343.63750000001</v>
          </cell>
          <cell r="I37">
            <v>145754.03925</v>
          </cell>
          <cell r="J37">
            <v>147615.84206249999</v>
          </cell>
          <cell r="K37">
            <v>147615.84206249999</v>
          </cell>
          <cell r="L37">
            <v>147747.09206249999</v>
          </cell>
          <cell r="M37">
            <v>147940.34983874997</v>
          </cell>
          <cell r="N37">
            <v>149830.07969343747</v>
          </cell>
          <cell r="O37">
            <v>364797.83759950614</v>
          </cell>
          <cell r="P37">
            <v>429967.25056392245</v>
          </cell>
          <cell r="Q37">
            <v>430163.40720681625</v>
          </cell>
          <cell r="R37">
            <v>431951.6423231368</v>
          </cell>
          <cell r="S37">
            <v>435305.99937791505</v>
          </cell>
          <cell r="T37">
            <v>436416.75932238135</v>
          </cell>
          <cell r="U37">
            <v>436615.85831491847</v>
          </cell>
          <cell r="V37">
            <v>443554.73495789419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</row>
        <row r="38">
          <cell r="G38">
            <v>0</v>
          </cell>
          <cell r="H38">
            <v>103834.2825</v>
          </cell>
          <cell r="I38">
            <v>67846.177500000005</v>
          </cell>
          <cell r="J38">
            <v>64997.133000000002</v>
          </cell>
          <cell r="K38">
            <v>65584.519350000002</v>
          </cell>
          <cell r="L38">
            <v>122623.73998636364</v>
          </cell>
          <cell r="M38">
            <v>159381.23582113674</v>
          </cell>
          <cell r="N38">
            <v>162250.50081628771</v>
          </cell>
          <cell r="O38">
            <v>163618.06149228907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</row>
        <row r="39">
          <cell r="G39">
            <v>0</v>
          </cell>
          <cell r="H39">
            <v>200127.06</v>
          </cell>
          <cell r="I39">
            <v>200127.06</v>
          </cell>
          <cell r="J39">
            <v>203128.96589999998</v>
          </cell>
          <cell r="K39">
            <v>203128.96589999998</v>
          </cell>
          <cell r="L39">
            <v>203128.96589999998</v>
          </cell>
          <cell r="M39">
            <v>203128.96589999998</v>
          </cell>
          <cell r="N39">
            <v>206175.90038849995</v>
          </cell>
          <cell r="O39">
            <v>206175.90038849995</v>
          </cell>
          <cell r="P39">
            <v>206175.90038849995</v>
          </cell>
          <cell r="Q39">
            <v>206175.90038849995</v>
          </cell>
          <cell r="R39">
            <v>209268.53889432744</v>
          </cell>
          <cell r="S39">
            <v>209268.53889432744</v>
          </cell>
          <cell r="T39">
            <v>209268.53889432744</v>
          </cell>
          <cell r="U39">
            <v>209268.53889432744</v>
          </cell>
          <cell r="V39">
            <v>212407.56697774233</v>
          </cell>
          <cell r="W39">
            <v>212407.56697774233</v>
          </cell>
          <cell r="X39">
            <v>212407.56697774233</v>
          </cell>
          <cell r="Y39">
            <v>212407.56697774233</v>
          </cell>
          <cell r="Z39">
            <v>215593.68048240844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245649.94365354668</v>
          </cell>
          <cell r="AF39">
            <v>245649.94365354668</v>
          </cell>
          <cell r="AG39">
            <v>245649.94365354668</v>
          </cell>
          <cell r="AH39">
            <v>245649.94365354668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0</v>
          </cell>
          <cell r="CE39">
            <v>0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</row>
        <row r="40">
          <cell r="G40">
            <v>0</v>
          </cell>
          <cell r="H40">
            <v>213876.16250000001</v>
          </cell>
          <cell r="I40">
            <v>203542.33263749999</v>
          </cell>
          <cell r="J40">
            <v>203729.279125</v>
          </cell>
          <cell r="K40">
            <v>204360.7285</v>
          </cell>
          <cell r="L40">
            <v>183593.14924999996</v>
          </cell>
          <cell r="M40">
            <v>184625.58911956244</v>
          </cell>
          <cell r="N40">
            <v>185112.25064937497</v>
          </cell>
          <cell r="O40">
            <v>314748.61155538983</v>
          </cell>
          <cell r="P40">
            <v>328356.83040596952</v>
          </cell>
          <cell r="Q40">
            <v>329735.06275863759</v>
          </cell>
          <cell r="R40">
            <v>301919.2355277501</v>
          </cell>
          <cell r="S40">
            <v>328983.08630362095</v>
          </cell>
          <cell r="T40">
            <v>329781.08431012963</v>
          </cell>
          <cell r="U40">
            <v>314954.32728465053</v>
          </cell>
          <cell r="V40">
            <v>314752.88996985147</v>
          </cell>
          <cell r="W40">
            <v>317750.40482212661</v>
          </cell>
          <cell r="X40">
            <v>318310.95027297933</v>
          </cell>
          <cell r="Y40">
            <v>347179.58275095373</v>
          </cell>
          <cell r="Z40">
            <v>296666.55865799397</v>
          </cell>
          <cell r="AA40">
            <v>299709.03623305319</v>
          </cell>
          <cell r="AB40">
            <v>318766.20599303982</v>
          </cell>
          <cell r="AC40">
            <v>320445.71510491101</v>
          </cell>
          <cell r="AD40">
            <v>320457.12115958147</v>
          </cell>
          <cell r="AE40">
            <v>323545.23589826666</v>
          </cell>
          <cell r="AF40">
            <v>329649.47812621342</v>
          </cell>
          <cell r="AG40">
            <v>388684.3865033146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0</v>
          </cell>
          <cell r="CE40">
            <v>0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0</v>
          </cell>
        </row>
        <row r="41">
          <cell r="G41">
            <v>0</v>
          </cell>
          <cell r="H41">
            <v>294929.80249999999</v>
          </cell>
          <cell r="I41">
            <v>294929.80249999999</v>
          </cell>
          <cell r="J41">
            <v>294929.80249999999</v>
          </cell>
          <cell r="K41">
            <v>299353.74953749997</v>
          </cell>
          <cell r="L41">
            <v>299353.74953749997</v>
          </cell>
          <cell r="M41">
            <v>299353.74953749997</v>
          </cell>
          <cell r="N41">
            <v>299353.74953749997</v>
          </cell>
          <cell r="O41">
            <v>303844.05578056246</v>
          </cell>
          <cell r="P41">
            <v>303844.05578056246</v>
          </cell>
          <cell r="Q41">
            <v>303844.05578056246</v>
          </cell>
          <cell r="R41">
            <v>303844.05578056246</v>
          </cell>
          <cell r="S41">
            <v>308401.71661727084</v>
          </cell>
          <cell r="T41">
            <v>308401.71661727084</v>
          </cell>
          <cell r="U41">
            <v>308401.71661727084</v>
          </cell>
          <cell r="V41">
            <v>308401.71661727084</v>
          </cell>
          <cell r="W41">
            <v>313027.74236652988</v>
          </cell>
          <cell r="X41">
            <v>313027.74236652988</v>
          </cell>
          <cell r="Y41">
            <v>313027.74236652988</v>
          </cell>
          <cell r="Z41">
            <v>313027.74236652988</v>
          </cell>
          <cell r="AA41">
            <v>317723.1585020278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339629.57675224234</v>
          </cell>
          <cell r="AG41">
            <v>339629.57675224234</v>
          </cell>
          <cell r="AH41">
            <v>339629.57675224234</v>
          </cell>
          <cell r="AI41">
            <v>339629.57675224234</v>
          </cell>
          <cell r="AJ41">
            <v>344724.02040352597</v>
          </cell>
          <cell r="AK41">
            <v>344724.02040352597</v>
          </cell>
          <cell r="AL41">
            <v>344724.02040352597</v>
          </cell>
          <cell r="AM41">
            <v>344724.02040352597</v>
          </cell>
          <cell r="AN41">
            <v>349894.88070957881</v>
          </cell>
          <cell r="AO41">
            <v>349894.88070957881</v>
          </cell>
          <cell r="AP41">
            <v>349894.88070957881</v>
          </cell>
          <cell r="AQ41">
            <v>349894.88070957881</v>
          </cell>
          <cell r="AR41">
            <v>355143.30392022245</v>
          </cell>
          <cell r="AS41">
            <v>355143.30392022245</v>
          </cell>
          <cell r="AT41">
            <v>355143.30392022245</v>
          </cell>
          <cell r="AU41">
            <v>355143.30392022245</v>
          </cell>
          <cell r="AV41">
            <v>360470.45347902575</v>
          </cell>
          <cell r="AW41">
            <v>360470.45347902575</v>
          </cell>
          <cell r="AX41">
            <v>360470.45347902575</v>
          </cell>
          <cell r="AY41">
            <v>360470.45347902575</v>
          </cell>
          <cell r="AZ41">
            <v>365877.51028121111</v>
          </cell>
          <cell r="BA41">
            <v>365877.51028121111</v>
          </cell>
          <cell r="BB41">
            <v>365877.51028121111</v>
          </cell>
          <cell r="BC41">
            <v>365877.51028121111</v>
          </cell>
          <cell r="BD41">
            <v>371365.67293542926</v>
          </cell>
          <cell r="BE41">
            <v>371365.67293542926</v>
          </cell>
          <cell r="BF41">
            <v>371365.67293542926</v>
          </cell>
          <cell r="BG41">
            <v>371365.67293542926</v>
          </cell>
          <cell r="BH41">
            <v>376936.15802946064</v>
          </cell>
          <cell r="BI41">
            <v>376936.15802946064</v>
          </cell>
          <cell r="BJ41">
            <v>376936.15802946064</v>
          </cell>
          <cell r="BK41">
            <v>376936.15802946064</v>
          </cell>
          <cell r="BL41">
            <v>382590.20039990253</v>
          </cell>
          <cell r="BM41">
            <v>382590.20039990253</v>
          </cell>
          <cell r="BN41">
            <v>382590.20039990253</v>
          </cell>
          <cell r="BO41">
            <v>382590.20039990253</v>
          </cell>
          <cell r="BP41">
            <v>388329.05340590101</v>
          </cell>
          <cell r="BQ41">
            <v>388329.05340590101</v>
          </cell>
          <cell r="BR41">
            <v>388329.05340590101</v>
          </cell>
          <cell r="BS41">
            <v>388329.05340590101</v>
          </cell>
          <cell r="BT41">
            <v>394153.98920698947</v>
          </cell>
          <cell r="BU41">
            <v>394153.98920698947</v>
          </cell>
          <cell r="BV41">
            <v>394153.98920698947</v>
          </cell>
          <cell r="BW41">
            <v>394153.98920698947</v>
          </cell>
          <cell r="BX41">
            <v>400066.29904509429</v>
          </cell>
          <cell r="BY41">
            <v>400066.29904509429</v>
          </cell>
          <cell r="BZ41">
            <v>400066.29904509429</v>
          </cell>
          <cell r="CA41">
            <v>400066.29904509429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F41">
            <v>439347.07238491735</v>
          </cell>
          <cell r="CG41">
            <v>439347.07238491735</v>
          </cell>
          <cell r="CH41">
            <v>439347.07238491735</v>
          </cell>
          <cell r="CI41">
            <v>439347.07238491735</v>
          </cell>
          <cell r="CJ41">
            <v>445937.27847069106</v>
          </cell>
          <cell r="CK41">
            <v>0</v>
          </cell>
          <cell r="CL41">
            <v>0</v>
          </cell>
        </row>
        <row r="42">
          <cell r="G42">
            <v>0</v>
          </cell>
          <cell r="H42">
            <v>401572.19750000001</v>
          </cell>
          <cell r="I42">
            <v>385283.16349999997</v>
          </cell>
          <cell r="J42">
            <v>386890.00133749994</v>
          </cell>
          <cell r="K42">
            <v>387300.50760000007</v>
          </cell>
          <cell r="L42">
            <v>457584.58344802004</v>
          </cell>
          <cell r="M42">
            <v>473488.83393167501</v>
          </cell>
          <cell r="N42">
            <v>471684.95263742498</v>
          </cell>
          <cell r="O42">
            <v>475395.56888488261</v>
          </cell>
          <cell r="P42">
            <v>475857.74936236744</v>
          </cell>
          <cell r="Q42">
            <v>478936.91046458221</v>
          </cell>
          <cell r="R42">
            <v>480839.3131354216</v>
          </cell>
          <cell r="S42">
            <v>482700.67537565448</v>
          </cell>
          <cell r="T42">
            <v>487150.27104200528</v>
          </cell>
          <cell r="U42">
            <v>484276.72906241857</v>
          </cell>
          <cell r="V42">
            <v>478807.56996563938</v>
          </cell>
          <cell r="W42">
            <v>433279.85263133829</v>
          </cell>
          <cell r="X42">
            <v>431731.56803539046</v>
          </cell>
          <cell r="Y42">
            <v>430850.89525019861</v>
          </cell>
          <cell r="Z42">
            <v>440041.48867811856</v>
          </cell>
          <cell r="AA42">
            <v>487513.46223573422</v>
          </cell>
          <cell r="AB42">
            <v>501162.03487586055</v>
          </cell>
          <cell r="AC42">
            <v>508303.1754199859</v>
          </cell>
          <cell r="AD42">
            <v>510451.3670805266</v>
          </cell>
          <cell r="AE42">
            <v>522498.55719609157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</row>
        <row r="43">
          <cell r="G43">
            <v>0</v>
          </cell>
          <cell r="H43">
            <v>89862.5</v>
          </cell>
          <cell r="I43">
            <v>89862.5</v>
          </cell>
          <cell r="J43">
            <v>89862.5</v>
          </cell>
          <cell r="K43">
            <v>91210.437499999985</v>
          </cell>
          <cell r="L43">
            <v>91210.437499999985</v>
          </cell>
          <cell r="M43">
            <v>91210.437499999985</v>
          </cell>
          <cell r="N43">
            <v>91210.437499999985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</row>
        <row r="83">
          <cell r="G83">
            <v>0</v>
          </cell>
          <cell r="H83">
            <v>796813.27966200002</v>
          </cell>
          <cell r="I83">
            <v>832207.37187460589</v>
          </cell>
          <cell r="J83">
            <v>836957.8092951281</v>
          </cell>
          <cell r="K83">
            <v>844833.15530364728</v>
          </cell>
          <cell r="L83">
            <v>846559.52298204764</v>
          </cell>
          <cell r="M83">
            <v>849730.58312736021</v>
          </cell>
          <cell r="N83">
            <v>851959.99491204752</v>
          </cell>
          <cell r="O83">
            <v>857950.30659244233</v>
          </cell>
          <cell r="P83">
            <v>861923.71528208326</v>
          </cell>
          <cell r="Q83">
            <v>868153.68583438452</v>
          </cell>
          <cell r="R83">
            <v>870238.9538721221</v>
          </cell>
          <cell r="S83">
            <v>882505.82827827323</v>
          </cell>
          <cell r="T83">
            <v>886553.58112686488</v>
          </cell>
          <cell r="U83">
            <v>893087.69896380149</v>
          </cell>
          <cell r="V83">
            <v>894340.61817390658</v>
          </cell>
          <cell r="W83">
            <v>894931.17803119903</v>
          </cell>
          <cell r="X83">
            <v>899024.7620192772</v>
          </cell>
          <cell r="Y83">
            <v>918334.92455114471</v>
          </cell>
          <cell r="Z83">
            <v>919606.63754940149</v>
          </cell>
          <cell r="AA83">
            <v>922667.60988277022</v>
          </cell>
          <cell r="AB83">
            <v>925936.74130271329</v>
          </cell>
          <cell r="AC83">
            <v>932469.69331766176</v>
          </cell>
          <cell r="AD83">
            <v>933760.48201089236</v>
          </cell>
          <cell r="AE83">
            <v>935406.80464236613</v>
          </cell>
          <cell r="AF83">
            <v>938724.97303360852</v>
          </cell>
          <cell r="AG83">
            <v>946456.73871742678</v>
          </cell>
          <cell r="AH83">
            <v>947766.88924105593</v>
          </cell>
          <cell r="AI83">
            <v>949437.90671200166</v>
          </cell>
          <cell r="AJ83">
            <v>952805.84762911242</v>
          </cell>
          <cell r="AK83">
            <v>960653.58979818807</v>
          </cell>
          <cell r="AL83">
            <v>965713.17909094784</v>
          </cell>
          <cell r="AM83">
            <v>985112.90123487497</v>
          </cell>
          <cell r="AN83">
            <v>988531.36126574257</v>
          </cell>
          <cell r="AO83">
            <v>996240.32037364691</v>
          </cell>
          <cell r="AP83">
            <v>996520.67670324037</v>
          </cell>
          <cell r="AQ83">
            <v>998242.20067724539</v>
          </cell>
          <cell r="AR83">
            <v>1001711.9376085759</v>
          </cell>
          <cell r="AS83">
            <v>1009536.5311030988</v>
          </cell>
          <cell r="AT83">
            <v>1061715.9571038086</v>
          </cell>
          <cell r="AU83">
            <v>1070305.5351569189</v>
          </cell>
          <cell r="AV83">
            <v>1073827.3181422194</v>
          </cell>
          <cell r="AW83">
            <v>1078407.7740394748</v>
          </cell>
          <cell r="AX83">
            <v>1092676.0779767311</v>
          </cell>
          <cell r="AY83">
            <v>1097143.492249486</v>
          </cell>
          <cell r="AZ83">
            <v>1099914.0212689475</v>
          </cell>
          <cell r="BA83">
            <v>1104563.1840046619</v>
          </cell>
          <cell r="BB83">
            <v>1109645.7278454015</v>
          </cell>
          <cell r="BC83">
            <v>1112838.2524122656</v>
          </cell>
          <cell r="BD83">
            <v>1115636.3585855679</v>
          </cell>
          <cell r="BE83">
            <v>1120355.2587623179</v>
          </cell>
          <cell r="BF83">
            <v>1126296.2900325807</v>
          </cell>
          <cell r="BG83">
            <v>1129512.8448137841</v>
          </cell>
          <cell r="BH83">
            <v>1143955.8112270476</v>
          </cell>
          <cell r="BI83">
            <v>1163325.1447960862</v>
          </cell>
          <cell r="BJ83">
            <v>1170614.6415449611</v>
          </cell>
          <cell r="BK83">
            <v>1183734.0677422124</v>
          </cell>
          <cell r="BL83">
            <v>1183822.8137539483</v>
          </cell>
          <cell r="BM83">
            <v>1185083.9244780599</v>
          </cell>
          <cell r="BN83">
            <v>1190916.2207838038</v>
          </cell>
          <cell r="BO83">
            <v>1197624.4445298424</v>
          </cell>
          <cell r="BP83">
            <v>1200724.5873716075</v>
          </cell>
          <cell r="BQ83">
            <v>1205900.1099745824</v>
          </cell>
          <cell r="BR83">
            <v>1212151.5684797731</v>
          </cell>
          <cell r="BS83">
            <v>1221732.0438443786</v>
          </cell>
          <cell r="BT83">
            <v>1224897.7605083275</v>
          </cell>
          <cell r="BU83">
            <v>1230240.0325508621</v>
          </cell>
          <cell r="BV83">
            <v>1236585.2629336307</v>
          </cell>
          <cell r="BW83">
            <v>1238823.8650896992</v>
          </cell>
          <cell r="BX83">
            <v>1242037.0675036074</v>
          </cell>
          <cell r="BY83">
            <v>1252676.7125859167</v>
          </cell>
          <cell r="BZ83">
            <v>1259117.1214244266</v>
          </cell>
          <cell r="CA83">
            <v>1264573.585289638</v>
          </cell>
          <cell r="CB83">
            <v>1267834.985739755</v>
          </cell>
          <cell r="CC83">
            <v>1271932.2316603537</v>
          </cell>
          <cell r="CD83">
            <v>1278469.2466314414</v>
          </cell>
          <cell r="CE83">
            <v>1282118.1618088987</v>
          </cell>
          <cell r="CF83">
            <v>1285428.4832657673</v>
          </cell>
          <cell r="CG83">
            <v>1291011.2151352586</v>
          </cell>
          <cell r="CH83">
            <v>1297646.2853309128</v>
          </cell>
          <cell r="CI83">
            <v>1299807.9246109324</v>
          </cell>
          <cell r="CJ83">
            <v>1303167.9008896542</v>
          </cell>
          <cell r="CK83">
            <v>0</v>
          </cell>
          <cell r="CL83">
            <v>0</v>
          </cell>
        </row>
        <row r="84">
          <cell r="G84">
            <v>0</v>
          </cell>
          <cell r="H84">
            <v>93016.931400000001</v>
          </cell>
          <cell r="I84">
            <v>93016.931400000001</v>
          </cell>
          <cell r="J84">
            <v>93016.931400000001</v>
          </cell>
          <cell r="K84">
            <v>94877.270027999999</v>
          </cell>
          <cell r="L84">
            <v>94877.270027999999</v>
          </cell>
          <cell r="M84">
            <v>94877.270027999999</v>
          </cell>
          <cell r="N84">
            <v>94877.270027999999</v>
          </cell>
          <cell r="O84">
            <v>94877.270027999999</v>
          </cell>
          <cell r="P84">
            <v>94877.270027999999</v>
          </cell>
          <cell r="Q84">
            <v>94877.270027999999</v>
          </cell>
          <cell r="R84">
            <v>96300.429078419984</v>
          </cell>
          <cell r="S84">
            <v>96300.429078419984</v>
          </cell>
          <cell r="T84">
            <v>96300.429078419984</v>
          </cell>
          <cell r="U84">
            <v>96300.429078419984</v>
          </cell>
          <cell r="V84">
            <v>97744.935514596276</v>
          </cell>
          <cell r="W84">
            <v>97744.935514596276</v>
          </cell>
          <cell r="X84">
            <v>97744.935514596276</v>
          </cell>
          <cell r="Y84">
            <v>97744.935514596276</v>
          </cell>
          <cell r="Z84">
            <v>99211.109547315195</v>
          </cell>
          <cell r="AA84">
            <v>99211.109547315195</v>
          </cell>
          <cell r="AB84">
            <v>99211.109547315195</v>
          </cell>
          <cell r="AC84">
            <v>99211.109547315195</v>
          </cell>
          <cell r="AD84">
            <v>100699.27619052492</v>
          </cell>
          <cell r="AE84">
            <v>100699.27619052492</v>
          </cell>
          <cell r="AF84">
            <v>100699.27619052492</v>
          </cell>
          <cell r="AG84">
            <v>100699.27619052492</v>
          </cell>
          <cell r="AH84">
            <v>102209.76533338279</v>
          </cell>
          <cell r="AI84">
            <v>102209.76533338279</v>
          </cell>
          <cell r="AJ84">
            <v>102209.76533338279</v>
          </cell>
          <cell r="AK84">
            <v>102209.76533338279</v>
          </cell>
          <cell r="AL84">
            <v>103742.91181338351</v>
          </cell>
          <cell r="AM84">
            <v>103742.91181338351</v>
          </cell>
          <cell r="AN84">
            <v>103742.91181338351</v>
          </cell>
          <cell r="AO84">
            <v>103742.91181338351</v>
          </cell>
          <cell r="AP84">
            <v>105299.05549058427</v>
          </cell>
          <cell r="AQ84">
            <v>105299.05549058427</v>
          </cell>
          <cell r="AR84">
            <v>105299.05549058427</v>
          </cell>
          <cell r="AS84">
            <v>105299.05549058427</v>
          </cell>
          <cell r="AT84">
            <v>106878.54132294303</v>
          </cell>
          <cell r="AU84">
            <v>106878.54132294303</v>
          </cell>
          <cell r="AV84">
            <v>106878.54132294303</v>
          </cell>
          <cell r="AW84">
            <v>106878.54132294303</v>
          </cell>
          <cell r="AX84">
            <v>108481.71944278714</v>
          </cell>
          <cell r="AY84">
            <v>108481.71944278714</v>
          </cell>
          <cell r="AZ84">
            <v>108481.71944278714</v>
          </cell>
          <cell r="BA84">
            <v>108481.71944278714</v>
          </cell>
          <cell r="BB84">
            <v>110108.94523442893</v>
          </cell>
          <cell r="BC84">
            <v>110108.94523442893</v>
          </cell>
          <cell r="BD84">
            <v>110108.94523442893</v>
          </cell>
          <cell r="BE84">
            <v>110108.94523442893</v>
          </cell>
          <cell r="BF84">
            <v>111760.57941294536</v>
          </cell>
          <cell r="BG84">
            <v>111760.57941294536</v>
          </cell>
          <cell r="BH84">
            <v>111760.57941294536</v>
          </cell>
          <cell r="BI84">
            <v>111760.57941294536</v>
          </cell>
          <cell r="BJ84">
            <v>120327.31920350592</v>
          </cell>
          <cell r="BK84">
            <v>122733.86558757603</v>
          </cell>
          <cell r="BL84">
            <v>122733.86558757603</v>
          </cell>
          <cell r="BM84">
            <v>122733.86558757603</v>
          </cell>
          <cell r="BN84">
            <v>122733.86558757603</v>
          </cell>
          <cell r="BO84">
            <v>125188.54289932756</v>
          </cell>
          <cell r="BP84">
            <v>125188.54289932756</v>
          </cell>
          <cell r="BQ84">
            <v>125188.54289932756</v>
          </cell>
          <cell r="BR84">
            <v>125188.54289932756</v>
          </cell>
          <cell r="BS84">
            <v>125188.54289932756</v>
          </cell>
          <cell r="BT84">
            <v>127066.37104281745</v>
          </cell>
          <cell r="BU84">
            <v>127066.37104281745</v>
          </cell>
          <cell r="BV84">
            <v>127066.37104281745</v>
          </cell>
          <cell r="BW84">
            <v>127066.37104281745</v>
          </cell>
          <cell r="BX84">
            <v>128972.36660845971</v>
          </cell>
          <cell r="BY84">
            <v>128972.36660845971</v>
          </cell>
          <cell r="BZ84">
            <v>128972.36660845971</v>
          </cell>
          <cell r="CA84">
            <v>128972.36660845971</v>
          </cell>
          <cell r="CB84">
            <v>130906.95210758661</v>
          </cell>
          <cell r="CC84">
            <v>130906.95210758661</v>
          </cell>
          <cell r="CD84">
            <v>130906.95210758661</v>
          </cell>
          <cell r="CE84">
            <v>130906.95210758661</v>
          </cell>
          <cell r="CF84">
            <v>132870.55638920038</v>
          </cell>
          <cell r="CG84">
            <v>132870.55638920038</v>
          </cell>
          <cell r="CH84">
            <v>132870.55638920038</v>
          </cell>
          <cell r="CI84">
            <v>132870.55638920038</v>
          </cell>
          <cell r="CJ84">
            <v>134863.61473503837</v>
          </cell>
          <cell r="CK84">
            <v>0</v>
          </cell>
          <cell r="CL84">
            <v>0</v>
          </cell>
        </row>
        <row r="85">
          <cell r="G85">
            <v>0</v>
          </cell>
          <cell r="H85">
            <v>489970.26474999997</v>
          </cell>
          <cell r="I85">
            <v>493042.15282901586</v>
          </cell>
          <cell r="J85">
            <v>493616.85697901587</v>
          </cell>
          <cell r="K85">
            <v>496833.87666334608</v>
          </cell>
          <cell r="L85">
            <v>498058.33056334604</v>
          </cell>
          <cell r="M85">
            <v>501116.41504253348</v>
          </cell>
          <cell r="N85">
            <v>501699.73975478351</v>
          </cell>
          <cell r="O85">
            <v>502209.77725478349</v>
          </cell>
          <cell r="P85">
            <v>504202.7118627085</v>
          </cell>
          <cell r="Q85">
            <v>508633.16126817156</v>
          </cell>
          <cell r="R85">
            <v>509050.14569585823</v>
          </cell>
          <cell r="S85">
            <v>510365.60622415697</v>
          </cell>
          <cell r="T85">
            <v>512388.43485120084</v>
          </cell>
          <cell r="U85">
            <v>516885.34099774581</v>
          </cell>
          <cell r="V85">
            <v>516885.34099774581</v>
          </cell>
          <cell r="W85">
            <v>517410.79438118328</v>
          </cell>
          <cell r="X85">
            <v>519463.96543763275</v>
          </cell>
          <cell r="Y85">
            <v>524028.3251763758</v>
          </cell>
          <cell r="Z85">
            <v>524638.62111271184</v>
          </cell>
          <cell r="AA85">
            <v>525171.95629690087</v>
          </cell>
          <cell r="AB85">
            <v>527255.92491919722</v>
          </cell>
          <cell r="AC85">
            <v>531888.75005402137</v>
          </cell>
          <cell r="AD85">
            <v>534795.859876815</v>
          </cell>
          <cell r="AE85">
            <v>539775.51560032286</v>
          </cell>
          <cell r="AF85">
            <v>541890.74375195359</v>
          </cell>
          <cell r="AG85">
            <v>544639.42428488377</v>
          </cell>
          <cell r="AH85">
            <v>545268.16641589557</v>
          </cell>
          <cell r="AI85">
            <v>546720.07247795782</v>
          </cell>
          <cell r="AJ85">
            <v>548210.30276311026</v>
          </cell>
          <cell r="AK85">
            <v>549639.31316329946</v>
          </cell>
          <cell r="AL85">
            <v>553672.80161761679</v>
          </cell>
          <cell r="AM85">
            <v>554230.49868634995</v>
          </cell>
          <cell r="AN85">
            <v>555743.08242577966</v>
          </cell>
          <cell r="AO85">
            <v>559795.57178661309</v>
          </cell>
          <cell r="AP85">
            <v>563889.5625677451</v>
          </cell>
          <cell r="AQ85">
            <v>565430.87500455638</v>
          </cell>
          <cell r="AR85">
            <v>566263.38509993011</v>
          </cell>
          <cell r="AS85">
            <v>568436.31784142391</v>
          </cell>
          <cell r="AT85">
            <v>572591.71848427295</v>
          </cell>
          <cell r="AU85">
            <v>573166.27194690856</v>
          </cell>
          <cell r="AV85">
            <v>574011.26969371294</v>
          </cell>
          <cell r="AW85">
            <v>576962.86260904535</v>
          </cell>
          <cell r="AX85">
            <v>581180.59426153719</v>
          </cell>
          <cell r="AY85">
            <v>581763.76602611225</v>
          </cell>
          <cell r="AZ85">
            <v>582621.43873911863</v>
          </cell>
          <cell r="BA85">
            <v>587837.41887457203</v>
          </cell>
          <cell r="BB85">
            <v>592118.41650185105</v>
          </cell>
          <cell r="BC85">
            <v>592952.04455643718</v>
          </cell>
          <cell r="BD85">
            <v>593822.58236013865</v>
          </cell>
          <cell r="BE85">
            <v>596863.38717133703</v>
          </cell>
          <cell r="BF85">
            <v>601208.5997630253</v>
          </cell>
          <cell r="BG85">
            <v>601208.5997630253</v>
          </cell>
          <cell r="BH85">
            <v>605723.92824142717</v>
          </cell>
          <cell r="BI85">
            <v>615870.38895611628</v>
          </cell>
          <cell r="BJ85">
            <v>620280.77973667986</v>
          </cell>
          <cell r="BK85">
            <v>623792.30039882683</v>
          </cell>
          <cell r="BL85">
            <v>623792.30039882683</v>
          </cell>
          <cell r="BM85">
            <v>625986.32495599473</v>
          </cell>
          <cell r="BN85">
            <v>630462.87159826676</v>
          </cell>
          <cell r="BO85">
            <v>630462.87159826676</v>
          </cell>
          <cell r="BP85">
            <v>631433.22391215852</v>
          </cell>
          <cell r="BQ85">
            <v>635376.11983033456</v>
          </cell>
          <cell r="BR85">
            <v>642874.60814294382</v>
          </cell>
          <cell r="BS85">
            <v>643906.6118942945</v>
          </cell>
          <cell r="BT85">
            <v>644891.51949289464</v>
          </cell>
          <cell r="BU85">
            <v>648893.55884984357</v>
          </cell>
          <cell r="BV85">
            <v>652775.72820292576</v>
          </cell>
          <cell r="BW85">
            <v>652775.72820292576</v>
          </cell>
          <cell r="BX85">
            <v>653775.4094155049</v>
          </cell>
          <cell r="BY85">
            <v>657837.47936280759</v>
          </cell>
          <cell r="BZ85">
            <v>662567.36412596935</v>
          </cell>
          <cell r="CA85">
            <v>662567.36412596935</v>
          </cell>
          <cell r="CB85">
            <v>663582.04055673711</v>
          </cell>
          <cell r="CC85">
            <v>667705.04155324982</v>
          </cell>
          <cell r="CD85">
            <v>688944.54730552819</v>
          </cell>
          <cell r="CE85">
            <v>694685.98814735608</v>
          </cell>
          <cell r="CF85">
            <v>695715.88472458534</v>
          </cell>
          <cell r="CG85">
            <v>703243.23240236053</v>
          </cell>
          <cell r="CH85">
            <v>704056.57739188301</v>
          </cell>
          <cell r="CI85">
            <v>705223.99375879136</v>
          </cell>
          <cell r="CJ85">
            <v>706269.33878467919</v>
          </cell>
          <cell r="CK85">
            <v>0</v>
          </cell>
          <cell r="CL85">
            <v>0</v>
          </cell>
        </row>
        <row r="86">
          <cell r="G86">
            <v>0</v>
          </cell>
          <cell r="H86">
            <v>688303.17749999999</v>
          </cell>
          <cell r="I86">
            <v>698515.22516249993</v>
          </cell>
          <cell r="J86">
            <v>698515.22516249993</v>
          </cell>
          <cell r="K86">
            <v>698515.22516249993</v>
          </cell>
          <cell r="L86">
            <v>698627.72516249993</v>
          </cell>
          <cell r="M86">
            <v>708992.95353993739</v>
          </cell>
          <cell r="N86">
            <v>657439.7814436456</v>
          </cell>
          <cell r="O86">
            <v>670436.32707251853</v>
          </cell>
          <cell r="P86">
            <v>670550.51457251853</v>
          </cell>
          <cell r="Q86">
            <v>670550.51457251853</v>
          </cell>
          <cell r="R86">
            <v>670550.51457251853</v>
          </cell>
          <cell r="S86">
            <v>670550.51457251853</v>
          </cell>
          <cell r="T86">
            <v>670666.41488501849</v>
          </cell>
          <cell r="U86">
            <v>670666.41488501849</v>
          </cell>
          <cell r="V86">
            <v>680608.77229110617</v>
          </cell>
          <cell r="W86">
            <v>680608.77229110617</v>
          </cell>
          <cell r="X86">
            <v>680726.41110829369</v>
          </cell>
          <cell r="Y86">
            <v>680726.41110829369</v>
          </cell>
          <cell r="Z86">
            <v>690817.90387547272</v>
          </cell>
          <cell r="AA86">
            <v>690817.90387547272</v>
          </cell>
          <cell r="AB86">
            <v>690937.30727491807</v>
          </cell>
          <cell r="AC86">
            <v>690937.30727491807</v>
          </cell>
          <cell r="AD86">
            <v>701180.17243360484</v>
          </cell>
          <cell r="AE86">
            <v>701180.17243360484</v>
          </cell>
          <cell r="AF86">
            <v>701301.36688404181</v>
          </cell>
          <cell r="AG86">
            <v>701301.36688404181</v>
          </cell>
          <cell r="AH86">
            <v>711697.87502010877</v>
          </cell>
          <cell r="AI86">
            <v>711697.87502010877</v>
          </cell>
          <cell r="AJ86">
            <v>711820.88738730235</v>
          </cell>
          <cell r="AK86">
            <v>711820.88738730235</v>
          </cell>
          <cell r="AL86">
            <v>722373.34314541041</v>
          </cell>
          <cell r="AM86">
            <v>722373.34314541041</v>
          </cell>
          <cell r="AN86">
            <v>722498.20069811179</v>
          </cell>
          <cell r="AO86">
            <v>722498.20069811179</v>
          </cell>
          <cell r="AP86">
            <v>733208.94329259137</v>
          </cell>
          <cell r="AQ86">
            <v>733208.94329259137</v>
          </cell>
          <cell r="AR86">
            <v>733335.67370858334</v>
          </cell>
          <cell r="AS86">
            <v>733335.67370858334</v>
          </cell>
          <cell r="AT86">
            <v>744207.07744198013</v>
          </cell>
          <cell r="AU86">
            <v>744207.07744198013</v>
          </cell>
          <cell r="AV86">
            <v>744335.708814212</v>
          </cell>
          <cell r="AW86">
            <v>744335.708814212</v>
          </cell>
          <cell r="AX86">
            <v>755370.1836036098</v>
          </cell>
          <cell r="AY86">
            <v>755370.1836036098</v>
          </cell>
          <cell r="AZ86">
            <v>755500.74444642512</v>
          </cell>
          <cell r="BA86">
            <v>755500.74444642512</v>
          </cell>
          <cell r="BB86">
            <v>766592.60434022569</v>
          </cell>
          <cell r="BC86">
            <v>766767.134040487</v>
          </cell>
          <cell r="BD86">
            <v>766767.134040487</v>
          </cell>
          <cell r="BE86">
            <v>766767.134040487</v>
          </cell>
          <cell r="BF86">
            <v>778135.12583039433</v>
          </cell>
          <cell r="BG86">
            <v>778135.12583039433</v>
          </cell>
          <cell r="BH86">
            <v>778135.12583039433</v>
          </cell>
          <cell r="BI86">
            <v>778135.12583039433</v>
          </cell>
          <cell r="BJ86">
            <v>789807.15271785005</v>
          </cell>
          <cell r="BK86">
            <v>789807.15271785005</v>
          </cell>
          <cell r="BL86">
            <v>789807.15271785005</v>
          </cell>
          <cell r="BM86">
            <v>789807.15271785005</v>
          </cell>
          <cell r="BN86">
            <v>849790.92780830245</v>
          </cell>
          <cell r="BO86">
            <v>866603.34540680773</v>
          </cell>
          <cell r="BP86">
            <v>866603.34540680773</v>
          </cell>
          <cell r="BQ86">
            <v>866603.34540680773</v>
          </cell>
          <cell r="BR86">
            <v>866740.89612505329</v>
          </cell>
          <cell r="BS86">
            <v>866740.89612505329</v>
          </cell>
          <cell r="BT86">
            <v>866740.89612505329</v>
          </cell>
          <cell r="BU86">
            <v>866740.89612505329</v>
          </cell>
          <cell r="BV86">
            <v>879742.00956692896</v>
          </cell>
          <cell r="BW86">
            <v>879742.00956692896</v>
          </cell>
          <cell r="BX86">
            <v>879742.00956692896</v>
          </cell>
          <cell r="BY86">
            <v>879742.00956692896</v>
          </cell>
          <cell r="BZ86">
            <v>892938.13971043273</v>
          </cell>
          <cell r="CA86">
            <v>892938.13971043273</v>
          </cell>
          <cell r="CB86">
            <v>892938.13971043273</v>
          </cell>
          <cell r="CC86">
            <v>892938.13971043273</v>
          </cell>
          <cell r="CD86">
            <v>906332.21180608915</v>
          </cell>
          <cell r="CE86">
            <v>906332.21180608915</v>
          </cell>
          <cell r="CF86">
            <v>906332.21180608915</v>
          </cell>
          <cell r="CG86">
            <v>906332.21180608915</v>
          </cell>
          <cell r="CH86">
            <v>919927.1949831805</v>
          </cell>
          <cell r="CI86">
            <v>919927.1949831805</v>
          </cell>
          <cell r="CJ86">
            <v>919927.1949831805</v>
          </cell>
          <cell r="CK86">
            <v>0</v>
          </cell>
          <cell r="CL86">
            <v>0</v>
          </cell>
        </row>
        <row r="87">
          <cell r="G87">
            <v>0</v>
          </cell>
          <cell r="H87">
            <v>180293.75</v>
          </cell>
          <cell r="I87">
            <v>182998.15624999997</v>
          </cell>
          <cell r="J87">
            <v>182998.15624999997</v>
          </cell>
          <cell r="K87">
            <v>182998.15624999997</v>
          </cell>
          <cell r="L87">
            <v>182998.15624999997</v>
          </cell>
          <cell r="M87">
            <v>185743.12859374995</v>
          </cell>
          <cell r="N87">
            <v>185743.12859374995</v>
          </cell>
          <cell r="O87">
            <v>185743.12859374995</v>
          </cell>
          <cell r="P87">
            <v>185743.12859374995</v>
          </cell>
          <cell r="Q87">
            <v>188529.27552265619</v>
          </cell>
          <cell r="R87">
            <v>188529.27552265619</v>
          </cell>
          <cell r="S87">
            <v>188529.27552265619</v>
          </cell>
          <cell r="T87">
            <v>188529.27552265619</v>
          </cell>
          <cell r="U87">
            <v>191357.21465549601</v>
          </cell>
          <cell r="V87">
            <v>191357.21465549601</v>
          </cell>
          <cell r="W87">
            <v>191357.21465549601</v>
          </cell>
          <cell r="X87">
            <v>191357.21465549601</v>
          </cell>
          <cell r="Y87">
            <v>194227.57287532842</v>
          </cell>
          <cell r="Z87">
            <v>235344.57955967268</v>
          </cell>
          <cell r="AA87">
            <v>240051.47115086613</v>
          </cell>
          <cell r="AB87">
            <v>240051.47115086613</v>
          </cell>
          <cell r="AC87">
            <v>240051.47115086613</v>
          </cell>
          <cell r="AD87">
            <v>240051.47115086613</v>
          </cell>
          <cell r="AE87">
            <v>240051.47115086613</v>
          </cell>
          <cell r="AF87">
            <v>240051.47115086613</v>
          </cell>
          <cell r="AG87">
            <v>240051.47115086613</v>
          </cell>
          <cell r="AH87">
            <v>243652.24321812909</v>
          </cell>
          <cell r="AI87">
            <v>243652.24321812909</v>
          </cell>
          <cell r="AJ87">
            <v>243652.24321812909</v>
          </cell>
          <cell r="AK87">
            <v>243652.24321812909</v>
          </cell>
          <cell r="AL87">
            <v>247307.02686640099</v>
          </cell>
          <cell r="AM87">
            <v>247307.02686640099</v>
          </cell>
          <cell r="AN87">
            <v>247307.02686640099</v>
          </cell>
          <cell r="AO87">
            <v>247307.02686640099</v>
          </cell>
          <cell r="AP87">
            <v>251016.63226939697</v>
          </cell>
          <cell r="AQ87">
            <v>251016.63226939697</v>
          </cell>
          <cell r="AR87">
            <v>251016.63226939697</v>
          </cell>
          <cell r="AS87">
            <v>251016.63226939697</v>
          </cell>
          <cell r="AT87">
            <v>254781.88175343789</v>
          </cell>
          <cell r="AU87">
            <v>254781.88175343789</v>
          </cell>
          <cell r="AV87">
            <v>254781.88175343789</v>
          </cell>
          <cell r="AW87">
            <v>254781.88175343789</v>
          </cell>
          <cell r="AX87">
            <v>258603.60997973944</v>
          </cell>
          <cell r="AY87">
            <v>258603.60997973944</v>
          </cell>
          <cell r="AZ87">
            <v>258603.60997973944</v>
          </cell>
          <cell r="BA87">
            <v>258603.60997973944</v>
          </cell>
          <cell r="BB87">
            <v>262482.66412943549</v>
          </cell>
          <cell r="BC87">
            <v>262482.66412943549</v>
          </cell>
          <cell r="BD87">
            <v>262482.66412943549</v>
          </cell>
          <cell r="BE87">
            <v>262482.66412943549</v>
          </cell>
          <cell r="BF87">
            <v>266419.90409137699</v>
          </cell>
          <cell r="BG87">
            <v>266419.90409137699</v>
          </cell>
          <cell r="BH87">
            <v>266419.90409137699</v>
          </cell>
          <cell r="BI87">
            <v>266419.90409137699</v>
          </cell>
          <cell r="BJ87">
            <v>270416.20265274763</v>
          </cell>
          <cell r="BK87">
            <v>270416.20265274763</v>
          </cell>
          <cell r="BL87">
            <v>270416.20265274763</v>
          </cell>
          <cell r="BM87">
            <v>270416.20265274763</v>
          </cell>
          <cell r="BN87">
            <v>274472.44569253881</v>
          </cell>
          <cell r="BO87">
            <v>274472.44569253881</v>
          </cell>
          <cell r="BP87">
            <v>274472.44569253881</v>
          </cell>
          <cell r="BQ87">
            <v>274472.44569253881</v>
          </cell>
          <cell r="BR87">
            <v>278589.53237792687</v>
          </cell>
          <cell r="BS87">
            <v>278589.53237792687</v>
          </cell>
          <cell r="BT87">
            <v>278589.53237792687</v>
          </cell>
          <cell r="BU87">
            <v>278589.53237792687</v>
          </cell>
          <cell r="BV87">
            <v>282768.37536359573</v>
          </cell>
          <cell r="BW87">
            <v>282768.37536359573</v>
          </cell>
          <cell r="BX87">
            <v>282768.37536359573</v>
          </cell>
          <cell r="BY87">
            <v>282768.37536359573</v>
          </cell>
          <cell r="BZ87">
            <v>304443.30855975358</v>
          </cell>
          <cell r="CA87">
            <v>310532.17473094864</v>
          </cell>
          <cell r="CB87">
            <v>310532.17473094864</v>
          </cell>
          <cell r="CC87">
            <v>310532.17473094864</v>
          </cell>
          <cell r="CD87">
            <v>310532.17473094864</v>
          </cell>
          <cell r="CE87">
            <v>310532.17473094864</v>
          </cell>
          <cell r="CF87">
            <v>310532.17473094864</v>
          </cell>
          <cell r="CG87">
            <v>310532.17473094864</v>
          </cell>
          <cell r="CH87">
            <v>315190.15735191281</v>
          </cell>
          <cell r="CI87">
            <v>315190.15735191281</v>
          </cell>
          <cell r="CJ87">
            <v>315190.15735191281</v>
          </cell>
          <cell r="CK87">
            <v>0</v>
          </cell>
          <cell r="CL87">
            <v>0</v>
          </cell>
        </row>
        <row r="88">
          <cell r="G88">
            <v>0</v>
          </cell>
          <cell r="H88">
            <v>211787.00640000001</v>
          </cell>
          <cell r="I88">
            <v>211787.00640000001</v>
          </cell>
          <cell r="J88">
            <v>211787.00640000001</v>
          </cell>
          <cell r="K88">
            <v>216022.74652799999</v>
          </cell>
          <cell r="L88">
            <v>216022.74652799999</v>
          </cell>
          <cell r="M88">
            <v>216022.74652799999</v>
          </cell>
          <cell r="N88">
            <v>216022.74652799999</v>
          </cell>
          <cell r="O88">
            <v>216022.74652799999</v>
          </cell>
          <cell r="P88">
            <v>216022.74652799999</v>
          </cell>
          <cell r="Q88">
            <v>216022.74652799999</v>
          </cell>
          <cell r="R88">
            <v>219263.08772591996</v>
          </cell>
          <cell r="S88">
            <v>219263.08772591996</v>
          </cell>
          <cell r="T88">
            <v>219263.08772591996</v>
          </cell>
          <cell r="U88">
            <v>219263.08772591996</v>
          </cell>
          <cell r="V88">
            <v>222552.03404180874</v>
          </cell>
          <cell r="W88">
            <v>222552.03404180874</v>
          </cell>
          <cell r="X88">
            <v>222552.03404180874</v>
          </cell>
          <cell r="Y88">
            <v>222552.03404180874</v>
          </cell>
          <cell r="Z88">
            <v>225890.31455243583</v>
          </cell>
          <cell r="AA88">
            <v>225890.31455243583</v>
          </cell>
          <cell r="AB88">
            <v>225890.31455243583</v>
          </cell>
          <cell r="AC88">
            <v>225890.31455243583</v>
          </cell>
          <cell r="AD88">
            <v>229278.66927072237</v>
          </cell>
          <cell r="AE88">
            <v>229278.66927072237</v>
          </cell>
          <cell r="AF88">
            <v>229278.66927072237</v>
          </cell>
          <cell r="AG88">
            <v>229278.66927072237</v>
          </cell>
          <cell r="AH88">
            <v>232717.8493097832</v>
          </cell>
          <cell r="AI88">
            <v>232717.8493097832</v>
          </cell>
          <cell r="AJ88">
            <v>232717.8493097832</v>
          </cell>
          <cell r="AK88">
            <v>232717.8493097832</v>
          </cell>
          <cell r="AL88">
            <v>236208.61704942991</v>
          </cell>
          <cell r="AM88">
            <v>236208.61704942991</v>
          </cell>
          <cell r="AN88">
            <v>236208.61704942991</v>
          </cell>
          <cell r="AO88">
            <v>236208.61704942991</v>
          </cell>
          <cell r="AP88">
            <v>239751.74630517134</v>
          </cell>
          <cell r="AQ88">
            <v>239751.74630517134</v>
          </cell>
          <cell r="AR88">
            <v>239751.74630517134</v>
          </cell>
          <cell r="AS88">
            <v>239751.74630517134</v>
          </cell>
          <cell r="AT88">
            <v>243348.02249974885</v>
          </cell>
          <cell r="AU88">
            <v>243348.02249974885</v>
          </cell>
          <cell r="AV88">
            <v>243348.02249974885</v>
          </cell>
          <cell r="AW88">
            <v>243348.02249974885</v>
          </cell>
          <cell r="AX88">
            <v>246998.24283724508</v>
          </cell>
          <cell r="AY88">
            <v>246998.24283724508</v>
          </cell>
          <cell r="AZ88">
            <v>246998.24283724508</v>
          </cell>
          <cell r="BA88">
            <v>246998.24283724508</v>
          </cell>
          <cell r="BB88">
            <v>250703.21647980373</v>
          </cell>
          <cell r="BC88">
            <v>250703.21647980373</v>
          </cell>
          <cell r="BD88">
            <v>250703.21647980373</v>
          </cell>
          <cell r="BE88">
            <v>250703.21647980373</v>
          </cell>
          <cell r="BF88">
            <v>254463.76472700079</v>
          </cell>
          <cell r="BG88">
            <v>254463.76472700079</v>
          </cell>
          <cell r="BH88">
            <v>254463.76472700079</v>
          </cell>
          <cell r="BI88">
            <v>254463.76472700079</v>
          </cell>
          <cell r="BJ88">
            <v>273969.07572300074</v>
          </cell>
          <cell r="BK88">
            <v>279448.45723746077</v>
          </cell>
          <cell r="BL88">
            <v>279448.45723746077</v>
          </cell>
          <cell r="BM88">
            <v>279448.45723746077</v>
          </cell>
          <cell r="BN88">
            <v>279448.45723746077</v>
          </cell>
          <cell r="BO88">
            <v>285037.42638220993</v>
          </cell>
          <cell r="BP88">
            <v>285037.42638220993</v>
          </cell>
          <cell r="BQ88">
            <v>285037.42638220993</v>
          </cell>
          <cell r="BR88">
            <v>285037.42638220993</v>
          </cell>
          <cell r="BS88">
            <v>285037.42638220993</v>
          </cell>
          <cell r="BT88">
            <v>289312.98777794302</v>
          </cell>
          <cell r="BU88">
            <v>289312.98777794302</v>
          </cell>
          <cell r="BV88">
            <v>289312.98777794302</v>
          </cell>
          <cell r="BW88">
            <v>289312.98777794302</v>
          </cell>
          <cell r="BX88">
            <v>293652.68259461212</v>
          </cell>
          <cell r="BY88">
            <v>293652.68259461212</v>
          </cell>
          <cell r="BZ88">
            <v>293652.68259461212</v>
          </cell>
          <cell r="CA88">
            <v>293652.68259461212</v>
          </cell>
          <cell r="CB88">
            <v>298057.47283353133</v>
          </cell>
          <cell r="CC88">
            <v>298057.47283353133</v>
          </cell>
          <cell r="CD88">
            <v>298057.47283353133</v>
          </cell>
          <cell r="CE88">
            <v>298057.47283353133</v>
          </cell>
          <cell r="CF88">
            <v>302528.33492603427</v>
          </cell>
          <cell r="CG88">
            <v>302528.33492603427</v>
          </cell>
          <cell r="CH88">
            <v>302528.33492603427</v>
          </cell>
          <cell r="CI88">
            <v>302528.33492603427</v>
          </cell>
          <cell r="CJ88">
            <v>307066.25994992472</v>
          </cell>
          <cell r="CK88">
            <v>0</v>
          </cell>
          <cell r="CL88">
            <v>0</v>
          </cell>
        </row>
        <row r="89">
          <cell r="G89">
            <v>0</v>
          </cell>
          <cell r="H89">
            <v>392818.01</v>
          </cell>
          <cell r="I89">
            <v>398277.55489333777</v>
          </cell>
          <cell r="J89">
            <v>398277.55489333777</v>
          </cell>
          <cell r="K89">
            <v>398367.97474120453</v>
          </cell>
          <cell r="L89">
            <v>398367.97474120453</v>
          </cell>
          <cell r="M89">
            <v>404274.32317870448</v>
          </cell>
          <cell r="N89">
            <v>404274.32317870448</v>
          </cell>
          <cell r="O89">
            <v>404274.32317870448</v>
          </cell>
          <cell r="P89">
            <v>404274.32317870448</v>
          </cell>
          <cell r="Q89">
            <v>410338.43802638497</v>
          </cell>
          <cell r="R89">
            <v>410338.43802638497</v>
          </cell>
          <cell r="S89">
            <v>410338.43802638497</v>
          </cell>
          <cell r="T89">
            <v>410338.43802638497</v>
          </cell>
          <cell r="U89">
            <v>416493.5145967807</v>
          </cell>
          <cell r="V89">
            <v>416493.5145967807</v>
          </cell>
          <cell r="W89">
            <v>416493.5145967807</v>
          </cell>
          <cell r="X89">
            <v>416493.5145967807</v>
          </cell>
          <cell r="Y89">
            <v>422740.9173157324</v>
          </cell>
          <cell r="Z89">
            <v>422740.9173157324</v>
          </cell>
          <cell r="AA89">
            <v>422740.9173157324</v>
          </cell>
          <cell r="AB89">
            <v>422740.9173157324</v>
          </cell>
          <cell r="AC89">
            <v>429082.03107546835</v>
          </cell>
          <cell r="AD89">
            <v>429082.03107546835</v>
          </cell>
          <cell r="AE89">
            <v>429082.03107546835</v>
          </cell>
          <cell r="AF89">
            <v>429082.03107546835</v>
          </cell>
          <cell r="AG89">
            <v>435518.2615416004</v>
          </cell>
          <cell r="AH89">
            <v>435518.2615416004</v>
          </cell>
          <cell r="AI89">
            <v>435518.2615416004</v>
          </cell>
          <cell r="AJ89">
            <v>435518.2615416004</v>
          </cell>
          <cell r="AK89">
            <v>442051.03546472429</v>
          </cell>
          <cell r="AL89">
            <v>442051.03546472429</v>
          </cell>
          <cell r="AM89">
            <v>442051.03546472429</v>
          </cell>
          <cell r="AN89">
            <v>442051.03546472429</v>
          </cell>
          <cell r="AO89">
            <v>448681.80099669512</v>
          </cell>
          <cell r="AP89">
            <v>448681.80099669512</v>
          </cell>
          <cell r="AQ89">
            <v>448681.80099669512</v>
          </cell>
          <cell r="AR89">
            <v>448681.80099669512</v>
          </cell>
          <cell r="AS89">
            <v>455412.02801164548</v>
          </cell>
          <cell r="AT89">
            <v>455412.02801164548</v>
          </cell>
          <cell r="AU89">
            <v>443253.15916017868</v>
          </cell>
          <cell r="AV89">
            <v>443253.15916017868</v>
          </cell>
          <cell r="AW89">
            <v>443331.07998573047</v>
          </cell>
          <cell r="AX89">
            <v>443331.07998573047</v>
          </cell>
          <cell r="AY89">
            <v>443331.07998573047</v>
          </cell>
          <cell r="AZ89">
            <v>443331.07998573047</v>
          </cell>
          <cell r="BA89">
            <v>443410.16962366551</v>
          </cell>
          <cell r="BB89">
            <v>443410.16962366551</v>
          </cell>
          <cell r="BC89">
            <v>449981.04618551634</v>
          </cell>
          <cell r="BD89">
            <v>449981.04618551634</v>
          </cell>
          <cell r="BE89">
            <v>450061.32216802042</v>
          </cell>
          <cell r="BF89">
            <v>450061.32216802042</v>
          </cell>
          <cell r="BG89">
            <v>456730.76187829906</v>
          </cell>
          <cell r="BH89">
            <v>456730.76187829906</v>
          </cell>
          <cell r="BI89">
            <v>457147.13946510933</v>
          </cell>
          <cell r="BJ89">
            <v>457147.13946510933</v>
          </cell>
          <cell r="BK89">
            <v>464033.58848576719</v>
          </cell>
          <cell r="BL89">
            <v>464033.58848576719</v>
          </cell>
          <cell r="BM89">
            <v>464033.58848576719</v>
          </cell>
          <cell r="BN89">
            <v>464033.58848576719</v>
          </cell>
          <cell r="BO89">
            <v>470904.61201128899</v>
          </cell>
          <cell r="BP89">
            <v>470904.61201128899</v>
          </cell>
          <cell r="BQ89">
            <v>470994.09231305367</v>
          </cell>
          <cell r="BR89">
            <v>470994.09231305367</v>
          </cell>
          <cell r="BS89">
            <v>477968.18119145831</v>
          </cell>
          <cell r="BT89">
            <v>477968.18119145831</v>
          </cell>
          <cell r="BU89">
            <v>478059.00369774946</v>
          </cell>
          <cell r="BV89">
            <v>478059.00369774946</v>
          </cell>
          <cell r="BW89">
            <v>485137.70390933013</v>
          </cell>
          <cell r="BX89">
            <v>485137.70390933013</v>
          </cell>
          <cell r="BY89">
            <v>485229.88875321567</v>
          </cell>
          <cell r="BZ89">
            <v>485229.88875321567</v>
          </cell>
          <cell r="CA89">
            <v>492414.76946797001</v>
          </cell>
          <cell r="CB89">
            <v>492414.76946797001</v>
          </cell>
          <cell r="CC89">
            <v>492508.3370845138</v>
          </cell>
          <cell r="CD89">
            <v>492508.3370845138</v>
          </cell>
          <cell r="CE89">
            <v>499800.99100998952</v>
          </cell>
          <cell r="CF89">
            <v>499800.99100998952</v>
          </cell>
          <cell r="CG89">
            <v>499895.96214078151</v>
          </cell>
          <cell r="CH89">
            <v>499895.96214078151</v>
          </cell>
          <cell r="CI89">
            <v>499895.96214078151</v>
          </cell>
          <cell r="CJ89">
            <v>499895.96214078151</v>
          </cell>
          <cell r="CK89">
            <v>0</v>
          </cell>
          <cell r="CL89">
            <v>0</v>
          </cell>
        </row>
        <row r="90">
          <cell r="G90">
            <v>0</v>
          </cell>
          <cell r="H90">
            <v>315487.61031249998</v>
          </cell>
          <cell r="I90">
            <v>315487.61031249998</v>
          </cell>
          <cell r="J90">
            <v>319573.49466249999</v>
          </cell>
          <cell r="K90">
            <v>320305.71356875001</v>
          </cell>
          <cell r="L90">
            <v>320305.71356875001</v>
          </cell>
          <cell r="M90">
            <v>320305.71356875001</v>
          </cell>
          <cell r="N90">
            <v>324452.886184</v>
          </cell>
          <cell r="O90">
            <v>324847.7846215</v>
          </cell>
          <cell r="P90">
            <v>325110.29927228123</v>
          </cell>
          <cell r="Q90">
            <v>325110.29927228123</v>
          </cell>
          <cell r="R90">
            <v>329319.67947675992</v>
          </cell>
          <cell r="S90">
            <v>329720.50139082241</v>
          </cell>
          <cell r="T90">
            <v>329986.95376136538</v>
          </cell>
          <cell r="U90">
            <v>329986.95376136538</v>
          </cell>
          <cell r="V90">
            <v>334259.47466891131</v>
          </cell>
          <cell r="W90">
            <v>346000.58068217052</v>
          </cell>
          <cell r="X90">
            <v>346271.02983827161</v>
          </cell>
          <cell r="Y90">
            <v>346271.02983827161</v>
          </cell>
          <cell r="Z90">
            <v>349121.98500569415</v>
          </cell>
          <cell r="AA90">
            <v>349534.92176210921</v>
          </cell>
          <cell r="AB90">
            <v>353160.43624725653</v>
          </cell>
          <cell r="AC90">
            <v>353160.43624725653</v>
          </cell>
          <cell r="AD90">
            <v>356054.15574219043</v>
          </cell>
          <cell r="AE90">
            <v>358335.68462133332</v>
          </cell>
          <cell r="AF90">
            <v>358614.30810317758</v>
          </cell>
          <cell r="AG90">
            <v>358614.30810317758</v>
          </cell>
          <cell r="AH90">
            <v>361551.43339053553</v>
          </cell>
          <cell r="AI90">
            <v>363231.93603528372</v>
          </cell>
          <cell r="AJ90">
            <v>363993.52272472519</v>
          </cell>
          <cell r="AK90">
            <v>363993.52272472519</v>
          </cell>
          <cell r="AL90">
            <v>366974.70489139349</v>
          </cell>
          <cell r="AM90">
            <v>368680.41507581295</v>
          </cell>
          <cell r="AN90">
            <v>369453.42556559609</v>
          </cell>
          <cell r="AO90">
            <v>369453.42556559609</v>
          </cell>
          <cell r="AP90">
            <v>372479.32546476438</v>
          </cell>
          <cell r="AQ90">
            <v>374210.62130195007</v>
          </cell>
          <cell r="AR90">
            <v>374995.22694908001</v>
          </cell>
          <cell r="AS90">
            <v>374995.22694908001</v>
          </cell>
          <cell r="AT90">
            <v>378066.51534673583</v>
          </cell>
          <cell r="AU90">
            <v>379823.78062147932</v>
          </cell>
          <cell r="AV90">
            <v>411333.31717795774</v>
          </cell>
          <cell r="AW90">
            <v>411333.31717795774</v>
          </cell>
          <cell r="AX90">
            <v>411333.31717795774</v>
          </cell>
          <cell r="AY90">
            <v>417887.68163314287</v>
          </cell>
          <cell r="AZ90">
            <v>418696.00198595721</v>
          </cell>
          <cell r="BA90">
            <v>418696.00198595721</v>
          </cell>
          <cell r="BB90">
            <v>418696.00198595721</v>
          </cell>
          <cell r="BC90">
            <v>420506.38060362986</v>
          </cell>
          <cell r="BD90">
            <v>424976.44201574649</v>
          </cell>
          <cell r="BE90">
            <v>424976.44201574649</v>
          </cell>
          <cell r="BF90">
            <v>424976.44201574649</v>
          </cell>
          <cell r="BG90">
            <v>426813.97631268424</v>
          </cell>
          <cell r="BH90">
            <v>432622.07298310474</v>
          </cell>
          <cell r="BI90">
            <v>432622.07298310474</v>
          </cell>
          <cell r="BJ90">
            <v>432622.07298310474</v>
          </cell>
          <cell r="BK90">
            <v>434931.07969690429</v>
          </cell>
          <cell r="BL90">
            <v>439222.3814284532</v>
          </cell>
          <cell r="BM90">
            <v>439222.3814284532</v>
          </cell>
          <cell r="BN90">
            <v>439222.3814284532</v>
          </cell>
          <cell r="BO90">
            <v>441115.45519951591</v>
          </cell>
          <cell r="BP90">
            <v>445810.71714988002</v>
          </cell>
          <cell r="BQ90">
            <v>445810.71714988002</v>
          </cell>
          <cell r="BR90">
            <v>445810.71714988002</v>
          </cell>
          <cell r="BS90">
            <v>447732.18702750863</v>
          </cell>
          <cell r="BT90">
            <v>452497.87790712813</v>
          </cell>
          <cell r="BU90">
            <v>452497.87790712813</v>
          </cell>
          <cell r="BV90">
            <v>452497.87790712813</v>
          </cell>
          <cell r="BW90">
            <v>465263.92447931203</v>
          </cell>
          <cell r="BX90">
            <v>470101.10072212591</v>
          </cell>
          <cell r="BY90">
            <v>470101.10072212591</v>
          </cell>
          <cell r="BZ90">
            <v>470101.10072212591</v>
          </cell>
          <cell r="CA90">
            <v>470101.10072212591</v>
          </cell>
          <cell r="CB90">
            <v>477328.90249252913</v>
          </cell>
          <cell r="CC90">
            <v>477328.90249252913</v>
          </cell>
          <cell r="CD90">
            <v>477328.90249252913</v>
          </cell>
          <cell r="CE90">
            <v>480280.30337816034</v>
          </cell>
          <cell r="CF90">
            <v>484691.24059523095</v>
          </cell>
          <cell r="CG90">
            <v>484691.24059523095</v>
          </cell>
          <cell r="CH90">
            <v>484691.24059523095</v>
          </cell>
          <cell r="CI90">
            <v>486865.14995897241</v>
          </cell>
          <cell r="CJ90">
            <v>487850.34355009923</v>
          </cell>
          <cell r="CK90">
            <v>0</v>
          </cell>
          <cell r="CL90">
            <v>0</v>
          </cell>
        </row>
        <row r="91">
          <cell r="G91">
            <v>0</v>
          </cell>
          <cell r="H91">
            <v>424757.15410000004</v>
          </cell>
          <cell r="I91">
            <v>410417.74980800459</v>
          </cell>
          <cell r="J91">
            <v>410409.05482735974</v>
          </cell>
          <cell r="K91">
            <v>417211.39609117073</v>
          </cell>
          <cell r="L91">
            <v>417416.89759117074</v>
          </cell>
          <cell r="M91">
            <v>417720.49166560825</v>
          </cell>
          <cell r="N91">
            <v>410240.06563790492</v>
          </cell>
          <cell r="O91">
            <v>411623.30927259347</v>
          </cell>
          <cell r="P91">
            <v>411760.28915386164</v>
          </cell>
          <cell r="Q91">
            <v>411900.21366947104</v>
          </cell>
          <cell r="R91">
            <v>416022.3510909857</v>
          </cell>
          <cell r="S91">
            <v>417781.10732262034</v>
          </cell>
          <cell r="T91">
            <v>417996.29129020753</v>
          </cell>
          <cell r="U91">
            <v>418141.6367623753</v>
          </cell>
          <cell r="V91">
            <v>422325.60624521266</v>
          </cell>
          <cell r="W91">
            <v>423855.28907560103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0</v>
          </cell>
          <cell r="CE91">
            <v>0</v>
          </cell>
          <cell r="CF91">
            <v>0</v>
          </cell>
          <cell r="CG91">
            <v>0</v>
          </cell>
          <cell r="CH91">
            <v>0</v>
          </cell>
          <cell r="CI91">
            <v>0</v>
          </cell>
          <cell r="CJ91">
            <v>0</v>
          </cell>
          <cell r="CK91">
            <v>0</v>
          </cell>
          <cell r="CL91">
            <v>0</v>
          </cell>
        </row>
        <row r="92">
          <cell r="G92">
            <v>0</v>
          </cell>
          <cell r="H92">
            <v>230344.0025</v>
          </cell>
          <cell r="I92">
            <v>231025.36253749998</v>
          </cell>
          <cell r="J92">
            <v>233799.16253749997</v>
          </cell>
          <cell r="K92">
            <v>233799.16253749997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0</v>
          </cell>
          <cell r="CF92">
            <v>0</v>
          </cell>
          <cell r="CG92">
            <v>0</v>
          </cell>
          <cell r="CH92">
            <v>0</v>
          </cell>
          <cell r="CI92">
            <v>0</v>
          </cell>
          <cell r="CJ92">
            <v>0</v>
          </cell>
          <cell r="CK92">
            <v>0</v>
          </cell>
          <cell r="CL92">
            <v>0</v>
          </cell>
        </row>
        <row r="93">
          <cell r="G93">
            <v>0</v>
          </cell>
          <cell r="H93">
            <v>466336.19700000004</v>
          </cell>
          <cell r="I93">
            <v>466336.19700000004</v>
          </cell>
          <cell r="J93">
            <v>466336.19700000004</v>
          </cell>
          <cell r="K93">
            <v>475662.92093999998</v>
          </cell>
          <cell r="L93">
            <v>475662.92093999998</v>
          </cell>
          <cell r="M93">
            <v>475662.92093999998</v>
          </cell>
          <cell r="N93">
            <v>475662.92093999998</v>
          </cell>
          <cell r="O93">
            <v>485176.17935879994</v>
          </cell>
          <cell r="P93">
            <v>485176.17935879994</v>
          </cell>
          <cell r="Q93">
            <v>485176.17935879994</v>
          </cell>
          <cell r="R93">
            <v>485176.17935879994</v>
          </cell>
          <cell r="S93">
            <v>485176.17935879994</v>
          </cell>
          <cell r="T93">
            <v>492453.82204918197</v>
          </cell>
          <cell r="U93">
            <v>492453.82204918197</v>
          </cell>
          <cell r="V93">
            <v>492453.82204918197</v>
          </cell>
          <cell r="W93">
            <v>492453.82204918197</v>
          </cell>
          <cell r="X93">
            <v>499840.62937991961</v>
          </cell>
          <cell r="Y93">
            <v>499840.62937991961</v>
          </cell>
          <cell r="Z93">
            <v>499840.62937991961</v>
          </cell>
          <cell r="AA93">
            <v>499840.62937991961</v>
          </cell>
          <cell r="AB93">
            <v>507338.23882061837</v>
          </cell>
          <cell r="AC93">
            <v>507338.23882061837</v>
          </cell>
          <cell r="AD93">
            <v>507338.23882061837</v>
          </cell>
          <cell r="AE93">
            <v>507338.23882061837</v>
          </cell>
          <cell r="AF93">
            <v>514948.31240292761</v>
          </cell>
          <cell r="AG93">
            <v>514948.31240292761</v>
          </cell>
          <cell r="AH93">
            <v>514948.31240292761</v>
          </cell>
          <cell r="AI93">
            <v>514948.31240292761</v>
          </cell>
          <cell r="AJ93">
            <v>522672.53708897147</v>
          </cell>
          <cell r="AK93">
            <v>522672.53708897147</v>
          </cell>
          <cell r="AL93">
            <v>522672.53708897147</v>
          </cell>
          <cell r="AM93">
            <v>522672.53708897147</v>
          </cell>
          <cell r="AN93">
            <v>530512.625145306</v>
          </cell>
          <cell r="AO93">
            <v>530512.625145306</v>
          </cell>
          <cell r="AP93">
            <v>530512.625145306</v>
          </cell>
          <cell r="AQ93">
            <v>530512.625145306</v>
          </cell>
          <cell r="AR93">
            <v>538470.31452248548</v>
          </cell>
          <cell r="AS93">
            <v>538470.31452248548</v>
          </cell>
          <cell r="AT93">
            <v>538470.31452248548</v>
          </cell>
          <cell r="AU93">
            <v>538470.31452248548</v>
          </cell>
          <cell r="AV93">
            <v>546547.36924032285</v>
          </cell>
          <cell r="AW93">
            <v>546547.36924032285</v>
          </cell>
          <cell r="AX93">
            <v>546547.36924032285</v>
          </cell>
          <cell r="AY93">
            <v>546547.36924032285</v>
          </cell>
          <cell r="AZ93">
            <v>554745.57977892761</v>
          </cell>
          <cell r="BA93">
            <v>554745.57977892761</v>
          </cell>
          <cell r="BB93">
            <v>554745.57977892761</v>
          </cell>
          <cell r="BC93">
            <v>554745.57977892761</v>
          </cell>
          <cell r="BD93">
            <v>563066.76347561134</v>
          </cell>
          <cell r="BE93">
            <v>563066.76347561134</v>
          </cell>
          <cell r="BF93">
            <v>563066.76347561134</v>
          </cell>
          <cell r="BG93">
            <v>563066.76347561134</v>
          </cell>
          <cell r="BH93">
            <v>571512.76492774545</v>
          </cell>
          <cell r="BI93">
            <v>571512.76492774545</v>
          </cell>
          <cell r="BJ93">
            <v>571512.76492774545</v>
          </cell>
          <cell r="BK93">
            <v>571512.76492774545</v>
          </cell>
          <cell r="BL93">
            <v>615320.70838900399</v>
          </cell>
          <cell r="BM93">
            <v>615320.70838900399</v>
          </cell>
          <cell r="BN93">
            <v>615320.70838900399</v>
          </cell>
          <cell r="BO93">
            <v>627627.12255678396</v>
          </cell>
          <cell r="BP93">
            <v>627627.12255678396</v>
          </cell>
          <cell r="BQ93">
            <v>627627.12255678396</v>
          </cell>
          <cell r="BR93">
            <v>627627.12255678396</v>
          </cell>
          <cell r="BS93">
            <v>640179.66500791977</v>
          </cell>
          <cell r="BT93">
            <v>640179.66500791977</v>
          </cell>
          <cell r="BU93">
            <v>640179.66500791977</v>
          </cell>
          <cell r="BV93">
            <v>640179.66500791977</v>
          </cell>
          <cell r="BW93">
            <v>640179.66500791977</v>
          </cell>
          <cell r="BX93">
            <v>649782.35998303839</v>
          </cell>
          <cell r="BY93">
            <v>649782.35998303839</v>
          </cell>
          <cell r="BZ93">
            <v>649782.35998303839</v>
          </cell>
          <cell r="CA93">
            <v>649782.35998303839</v>
          </cell>
          <cell r="CB93">
            <v>659529.09538278391</v>
          </cell>
          <cell r="CC93">
            <v>659529.09538278391</v>
          </cell>
          <cell r="CD93">
            <v>659529.09538278391</v>
          </cell>
          <cell r="CE93">
            <v>659529.09538278391</v>
          </cell>
          <cell r="CF93">
            <v>669422.03181352559</v>
          </cell>
          <cell r="CG93">
            <v>669422.03181352559</v>
          </cell>
          <cell r="CH93">
            <v>669422.03181352559</v>
          </cell>
          <cell r="CI93">
            <v>669422.03181352559</v>
          </cell>
          <cell r="CJ93">
            <v>679463.36229072837</v>
          </cell>
          <cell r="CK93">
            <v>0</v>
          </cell>
          <cell r="CL93">
            <v>0</v>
          </cell>
        </row>
        <row r="94">
          <cell r="G94">
            <v>0</v>
          </cell>
          <cell r="H94">
            <v>273111.83250000002</v>
          </cell>
          <cell r="I94">
            <v>273564.17403718631</v>
          </cell>
          <cell r="J94">
            <v>277597.3797746863</v>
          </cell>
          <cell r="K94">
            <v>277691.05560542998</v>
          </cell>
          <cell r="L94">
            <v>277691.05560542998</v>
          </cell>
          <cell r="M94">
            <v>277691.05560542998</v>
          </cell>
          <cell r="N94">
            <v>281784.75942899246</v>
          </cell>
          <cell r="O94">
            <v>281784.75942899246</v>
          </cell>
          <cell r="P94">
            <v>281784.75942899246</v>
          </cell>
          <cell r="Q94">
            <v>281856.42143951141</v>
          </cell>
          <cell r="R94">
            <v>286011.53082042735</v>
          </cell>
          <cell r="S94">
            <v>286011.53082042735</v>
          </cell>
          <cell r="T94">
            <v>286011.53082042735</v>
          </cell>
          <cell r="U94">
            <v>286084.2677611041</v>
          </cell>
          <cell r="V94">
            <v>290301.70378273376</v>
          </cell>
          <cell r="W94">
            <v>327079.29360964295</v>
          </cell>
          <cell r="X94">
            <v>327079.29360964295</v>
          </cell>
          <cell r="Y94">
            <v>327153.12160442985</v>
          </cell>
          <cell r="Z94">
            <v>327153.12160442985</v>
          </cell>
          <cell r="AA94">
            <v>327153.12160442985</v>
          </cell>
          <cell r="AB94">
            <v>327153.12160442985</v>
          </cell>
          <cell r="AC94">
            <v>327228.05701913853</v>
          </cell>
          <cell r="AD94">
            <v>327228.05701913853</v>
          </cell>
          <cell r="AE94">
            <v>332060.41842849628</v>
          </cell>
          <cell r="AF94">
            <v>332060.41842849628</v>
          </cell>
          <cell r="AG94">
            <v>332136.47787442559</v>
          </cell>
          <cell r="AH94">
            <v>332136.47787442559</v>
          </cell>
          <cell r="AI94">
            <v>337041.32470492367</v>
          </cell>
          <cell r="AJ94">
            <v>337041.32470492367</v>
          </cell>
          <cell r="AK94">
            <v>337118.52504254191</v>
          </cell>
          <cell r="AL94">
            <v>337118.52504254191</v>
          </cell>
          <cell r="AM94">
            <v>342096.94457549747</v>
          </cell>
          <cell r="AN94">
            <v>342096.94457549747</v>
          </cell>
          <cell r="AO94">
            <v>342175.30291818001</v>
          </cell>
          <cell r="AP94">
            <v>342175.30291818001</v>
          </cell>
          <cell r="AQ94">
            <v>347228.39874412993</v>
          </cell>
          <cell r="AR94">
            <v>347228.39874412993</v>
          </cell>
          <cell r="AS94">
            <v>347307.93246195273</v>
          </cell>
          <cell r="AT94">
            <v>347307.93246195273</v>
          </cell>
          <cell r="AU94">
            <v>352436.82472529187</v>
          </cell>
          <cell r="AV94">
            <v>352436.82472529187</v>
          </cell>
          <cell r="AW94">
            <v>352517.55144888198</v>
          </cell>
          <cell r="AX94">
            <v>352517.55144888198</v>
          </cell>
          <cell r="AY94">
            <v>357723.3770961712</v>
          </cell>
          <cell r="AZ94">
            <v>357723.3770961712</v>
          </cell>
          <cell r="BA94">
            <v>357805.31472061516</v>
          </cell>
          <cell r="BB94">
            <v>357805.31472061516</v>
          </cell>
          <cell r="BC94">
            <v>363089.22775261372</v>
          </cell>
          <cell r="BD94">
            <v>363089.22775261372</v>
          </cell>
          <cell r="BE94">
            <v>363172.39444142435</v>
          </cell>
          <cell r="BF94">
            <v>363172.39444142435</v>
          </cell>
          <cell r="BG94">
            <v>368535.56616890291</v>
          </cell>
          <cell r="BH94">
            <v>368535.56616890291</v>
          </cell>
          <cell r="BI94">
            <v>368966.93734755163</v>
          </cell>
          <cell r="BJ94">
            <v>368966.93734755163</v>
          </cell>
          <cell r="BK94">
            <v>374531.73632670566</v>
          </cell>
          <cell r="BL94">
            <v>374531.73632670566</v>
          </cell>
          <cell r="BM94">
            <v>374531.73632670566</v>
          </cell>
          <cell r="BN94">
            <v>374531.73632670566</v>
          </cell>
          <cell r="BO94">
            <v>380057.00991964724</v>
          </cell>
          <cell r="BP94">
            <v>380057.00991964724</v>
          </cell>
          <cell r="BQ94">
            <v>380149.71237160621</v>
          </cell>
          <cell r="BR94">
            <v>380149.71237160621</v>
          </cell>
          <cell r="BS94">
            <v>385757.8650684419</v>
          </cell>
          <cell r="BT94">
            <v>385757.8650684419</v>
          </cell>
          <cell r="BU94">
            <v>385851.95805718028</v>
          </cell>
          <cell r="BV94">
            <v>385851.95805718028</v>
          </cell>
          <cell r="BW94">
            <v>423111.94289757829</v>
          </cell>
          <cell r="BX94">
            <v>423111.94289757829</v>
          </cell>
          <cell r="BY94">
            <v>423207.4472811477</v>
          </cell>
          <cell r="BZ94">
            <v>423207.4472811477</v>
          </cell>
          <cell r="CA94">
            <v>423207.4472811477</v>
          </cell>
          <cell r="CB94">
            <v>423207.4472811477</v>
          </cell>
          <cell r="CC94">
            <v>423304.38423047069</v>
          </cell>
          <cell r="CD94">
            <v>423304.38423047069</v>
          </cell>
          <cell r="CE94">
            <v>429555.55899036489</v>
          </cell>
          <cell r="CF94">
            <v>429555.55899036489</v>
          </cell>
          <cell r="CG94">
            <v>429653.94999392767</v>
          </cell>
          <cell r="CH94">
            <v>429653.94999392767</v>
          </cell>
          <cell r="CI94">
            <v>435998.89237522031</v>
          </cell>
          <cell r="CJ94">
            <v>435998.89237522031</v>
          </cell>
          <cell r="CK94">
            <v>0</v>
          </cell>
          <cell r="CL94">
            <v>0</v>
          </cell>
        </row>
        <row r="95">
          <cell r="G95">
            <v>0</v>
          </cell>
          <cell r="H95">
            <v>1006799.5247</v>
          </cell>
          <cell r="I95">
            <v>1013800.4047575947</v>
          </cell>
          <cell r="J95">
            <v>1016307.6155700947</v>
          </cell>
          <cell r="K95">
            <v>1027622.1255314967</v>
          </cell>
          <cell r="L95">
            <v>1028411.9036564967</v>
          </cell>
          <cell r="M95">
            <v>1031836.038319309</v>
          </cell>
          <cell r="N95">
            <v>1034380.8572939965</v>
          </cell>
          <cell r="O95">
            <v>1034380.8572939965</v>
          </cell>
          <cell r="P95">
            <v>1043323.5936497815</v>
          </cell>
          <cell r="Q95">
            <v>1047313.5788940986</v>
          </cell>
          <cell r="R95">
            <v>1049896.5701534064</v>
          </cell>
          <cell r="S95">
            <v>1049896.5701534064</v>
          </cell>
          <cell r="T95">
            <v>1058973.4475545282</v>
          </cell>
          <cell r="U95">
            <v>1063023.28257751</v>
          </cell>
          <cell r="V95">
            <v>1065645.0187057075</v>
          </cell>
          <cell r="W95">
            <v>1065645.0187057075</v>
          </cell>
          <cell r="X95">
            <v>1074858.0492678459</v>
          </cell>
          <cell r="Y95">
            <v>1078968.6318161725</v>
          </cell>
          <cell r="Z95">
            <v>1081629.6939862929</v>
          </cell>
          <cell r="AA95">
            <v>1081629.6939862929</v>
          </cell>
          <cell r="AB95">
            <v>1090980.9200068635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E95">
            <v>0</v>
          </cell>
          <cell r="BF95">
            <v>0</v>
          </cell>
          <cell r="BG95">
            <v>0</v>
          </cell>
          <cell r="BH95">
            <v>0</v>
          </cell>
          <cell r="BI95">
            <v>0</v>
          </cell>
          <cell r="BJ95">
            <v>0</v>
          </cell>
          <cell r="BK95">
            <v>0</v>
          </cell>
          <cell r="BL95">
            <v>0</v>
          </cell>
          <cell r="BM95">
            <v>0</v>
          </cell>
          <cell r="BN95">
            <v>0</v>
          </cell>
          <cell r="BO95">
            <v>0</v>
          </cell>
          <cell r="BP95">
            <v>0</v>
          </cell>
          <cell r="BQ95">
            <v>0</v>
          </cell>
          <cell r="BR95">
            <v>0</v>
          </cell>
          <cell r="BS95">
            <v>0</v>
          </cell>
          <cell r="BT95">
            <v>0</v>
          </cell>
          <cell r="BU95">
            <v>0</v>
          </cell>
          <cell r="BV95">
            <v>0</v>
          </cell>
          <cell r="BW95">
            <v>0</v>
          </cell>
          <cell r="BX95">
            <v>0</v>
          </cell>
          <cell r="BY95">
            <v>0</v>
          </cell>
          <cell r="BZ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0</v>
          </cell>
          <cell r="CE95">
            <v>0</v>
          </cell>
          <cell r="CF95">
            <v>0</v>
          </cell>
          <cell r="CG95">
            <v>0</v>
          </cell>
          <cell r="CH95">
            <v>0</v>
          </cell>
          <cell r="CI95">
            <v>0</v>
          </cell>
          <cell r="CJ95">
            <v>0</v>
          </cell>
          <cell r="CK95">
            <v>0</v>
          </cell>
          <cell r="CL95">
            <v>0</v>
          </cell>
        </row>
        <row r="96">
          <cell r="G96">
            <v>0</v>
          </cell>
          <cell r="H96">
            <v>340255.23181818181</v>
          </cell>
          <cell r="I96">
            <v>345947.15822081012</v>
          </cell>
          <cell r="J96">
            <v>345947.15822081012</v>
          </cell>
          <cell r="K96">
            <v>350506.07507272635</v>
          </cell>
          <cell r="L96">
            <v>350506.07507272635</v>
          </cell>
          <cell r="M96">
            <v>351802.6455883513</v>
          </cell>
          <cell r="N96">
            <v>351802.6455883513</v>
          </cell>
          <cell r="O96">
            <v>353724.84941647633</v>
          </cell>
          <cell r="P96">
            <v>354267.4865882945</v>
          </cell>
          <cell r="Q96">
            <v>357079.68527217652</v>
          </cell>
          <cell r="R96">
            <v>357079.68527217652</v>
          </cell>
          <cell r="S96">
            <v>359030.72215772339</v>
          </cell>
          <cell r="T96">
            <v>367876.41305769543</v>
          </cell>
          <cell r="U96">
            <v>370730.79472183576</v>
          </cell>
          <cell r="V96">
            <v>370730.79472183576</v>
          </cell>
          <cell r="W96">
            <v>373537.09625702072</v>
          </cell>
          <cell r="X96">
            <v>374096.13463735709</v>
          </cell>
          <cell r="Y96">
            <v>376993.33202645945</v>
          </cell>
          <cell r="Z96">
            <v>376993.33202645945</v>
          </cell>
          <cell r="AA96">
            <v>376993.33202645945</v>
          </cell>
          <cell r="AB96">
            <v>379707.5766569174</v>
          </cell>
          <cell r="AC96">
            <v>382648.23200685636</v>
          </cell>
          <cell r="AD96">
            <v>382648.23200685636</v>
          </cell>
          <cell r="AE96">
            <v>382648.23200685636</v>
          </cell>
          <cell r="AF96">
            <v>385403.19030677108</v>
          </cell>
          <cell r="AG96">
            <v>388387.95548695914</v>
          </cell>
          <cell r="AH96">
            <v>388387.95548695914</v>
          </cell>
          <cell r="AI96">
            <v>388387.95548695914</v>
          </cell>
          <cell r="AJ96">
            <v>391184.2381613726</v>
          </cell>
          <cell r="AK96">
            <v>394213.77481926349</v>
          </cell>
          <cell r="AL96">
            <v>394213.77481926349</v>
          </cell>
          <cell r="AM96">
            <v>394213.77481926349</v>
          </cell>
          <cell r="AN96">
            <v>397052.00173379318</v>
          </cell>
          <cell r="AO96">
            <v>400126.9814415524</v>
          </cell>
          <cell r="AP96">
            <v>407251.71408049366</v>
          </cell>
          <cell r="AQ96">
            <v>409341.64483173867</v>
          </cell>
          <cell r="AR96">
            <v>412222.44514998631</v>
          </cell>
          <cell r="AS96">
            <v>413882.97247951233</v>
          </cell>
          <cell r="AT96">
            <v>413882.97247951233</v>
          </cell>
          <cell r="AU96">
            <v>413882.97247951233</v>
          </cell>
          <cell r="AV96">
            <v>416806.98480253364</v>
          </cell>
          <cell r="AW96">
            <v>418492.42004200257</v>
          </cell>
          <cell r="AX96">
            <v>420091.21706670499</v>
          </cell>
          <cell r="AY96">
            <v>420091.21706670499</v>
          </cell>
          <cell r="AZ96">
            <v>423059.08957457164</v>
          </cell>
          <cell r="BA96">
            <v>424769.80634263257</v>
          </cell>
          <cell r="BB96">
            <v>426392.5853227055</v>
          </cell>
          <cell r="BC96">
            <v>426392.5853227055</v>
          </cell>
          <cell r="BD96">
            <v>429404.97591819015</v>
          </cell>
          <cell r="BE96">
            <v>431141.35343777208</v>
          </cell>
          <cell r="BF96">
            <v>432788.47410254605</v>
          </cell>
          <cell r="BG96">
            <v>432788.47410254605</v>
          </cell>
          <cell r="BH96">
            <v>438473.26905341115</v>
          </cell>
          <cell r="BI96">
            <v>447479.55784418812</v>
          </cell>
          <cell r="BJ96">
            <v>449151.38531893375</v>
          </cell>
          <cell r="BK96">
            <v>452599.0021920274</v>
          </cell>
          <cell r="BL96">
            <v>455053.65543012432</v>
          </cell>
          <cell r="BM96">
            <v>455053.65543012432</v>
          </cell>
          <cell r="BN96">
            <v>456750.56031699112</v>
          </cell>
          <cell r="BO96">
            <v>456750.56031699112</v>
          </cell>
          <cell r="BP96">
            <v>459943.99239705421</v>
          </cell>
          <cell r="BQ96">
            <v>461879.46026157617</v>
          </cell>
          <cell r="BR96">
            <v>463601.81872174598</v>
          </cell>
          <cell r="BS96">
            <v>463601.81872174598</v>
          </cell>
          <cell r="BT96">
            <v>477237.14531796222</v>
          </cell>
          <cell r="BU96">
            <v>479201.64520045201</v>
          </cell>
          <cell r="BV96">
            <v>480949.83903752442</v>
          </cell>
          <cell r="BW96">
            <v>484580.08931049239</v>
          </cell>
          <cell r="BX96">
            <v>485303.26506597368</v>
          </cell>
          <cell r="BY96">
            <v>487297.23244670074</v>
          </cell>
          <cell r="BZ96">
            <v>489071.6491913292</v>
          </cell>
          <cell r="CA96">
            <v>489071.6491913292</v>
          </cell>
          <cell r="CB96">
            <v>492582.8140419632</v>
          </cell>
          <cell r="CC96">
            <v>494606.69093340123</v>
          </cell>
          <cell r="CD96">
            <v>496407.7239291991</v>
          </cell>
          <cell r="CE96">
            <v>496407.7239291991</v>
          </cell>
          <cell r="CF96">
            <v>499971.55625259265</v>
          </cell>
          <cell r="CG96">
            <v>502025.79129740223</v>
          </cell>
          <cell r="CH96">
            <v>503853.83978813712</v>
          </cell>
          <cell r="CI96">
            <v>503853.83978813712</v>
          </cell>
          <cell r="CJ96">
            <v>507471.12959638151</v>
          </cell>
          <cell r="CK96">
            <v>0</v>
          </cell>
          <cell r="CL96">
            <v>0</v>
          </cell>
        </row>
        <row r="97">
          <cell r="G97">
            <v>0</v>
          </cell>
          <cell r="H97">
            <v>145809.92999</v>
          </cell>
          <cell r="I97">
            <v>148928.81630077187</v>
          </cell>
          <cell r="J97">
            <v>149686.74248827185</v>
          </cell>
          <cell r="K97">
            <v>151470.36133928731</v>
          </cell>
          <cell r="L97">
            <v>151470.36133928731</v>
          </cell>
          <cell r="M97">
            <v>151506.39320491231</v>
          </cell>
          <cell r="N97">
            <v>152275.68828522481</v>
          </cell>
          <cell r="O97">
            <v>152690.86410091229</v>
          </cell>
          <cell r="P97">
            <v>153532.76724485928</v>
          </cell>
          <cell r="Q97">
            <v>154123.49438762761</v>
          </cell>
          <cell r="R97">
            <v>154904.3288941448</v>
          </cell>
          <cell r="S97">
            <v>156159.18279151409</v>
          </cell>
          <cell r="T97">
            <v>156922.74283797879</v>
          </cell>
          <cell r="U97">
            <v>157242.52330416848</v>
          </cell>
          <cell r="V97">
            <v>157976.74637517473</v>
          </cell>
          <cell r="W97">
            <v>158397.60873319427</v>
          </cell>
          <cell r="X97">
            <v>159687.70279744599</v>
          </cell>
          <cell r="Y97">
            <v>160037.70809651059</v>
          </cell>
          <cell r="Z97">
            <v>160782.94451358193</v>
          </cell>
          <cell r="AA97">
            <v>161302.54963454336</v>
          </cell>
          <cell r="AB97">
            <v>164452.91964868037</v>
          </cell>
          <cell r="AC97">
            <v>164808.17502723099</v>
          </cell>
          <cell r="AD97">
            <v>165564.58999055839</v>
          </cell>
          <cell r="AE97">
            <v>166134.3332303612</v>
          </cell>
          <cell r="AF97">
            <v>166985.84585497895</v>
          </cell>
          <cell r="AG97">
            <v>167346.43006420779</v>
          </cell>
          <cell r="AH97">
            <v>168114.19125198509</v>
          </cell>
          <cell r="AI97">
            <v>168423.98304941744</v>
          </cell>
          <cell r="AJ97">
            <v>169490.63354280361</v>
          </cell>
          <cell r="AK97">
            <v>169856.62651517091</v>
          </cell>
          <cell r="AL97">
            <v>170635.90412076487</v>
          </cell>
          <cell r="AM97">
            <v>170950.34279515868</v>
          </cell>
          <cell r="AN97">
            <v>174670.38640904351</v>
          </cell>
          <cell r="AO97">
            <v>175041.86927599629</v>
          </cell>
          <cell r="AP97">
            <v>175832.83604567416</v>
          </cell>
          <cell r="AQ97">
            <v>187704.09428140469</v>
          </cell>
          <cell r="AR97">
            <v>188802.98428595345</v>
          </cell>
          <cell r="AS97">
            <v>189180.03939591057</v>
          </cell>
          <cell r="AT97">
            <v>189270.08135647286</v>
          </cell>
          <cell r="AU97">
            <v>189422.9570778691</v>
          </cell>
          <cell r="AV97">
            <v>190750.59210677375</v>
          </cell>
          <cell r="AW97">
            <v>191133.30304338018</v>
          </cell>
          <cell r="AX97">
            <v>191499.50466988108</v>
          </cell>
          <cell r="AY97">
            <v>192568.66036859958</v>
          </cell>
          <cell r="AZ97">
            <v>193916.20992293785</v>
          </cell>
          <cell r="BA97">
            <v>195628.06609901704</v>
          </cell>
          <cell r="BB97">
            <v>195720.82957783731</v>
          </cell>
          <cell r="BC97">
            <v>198456.60276094597</v>
          </cell>
          <cell r="BD97">
            <v>199824.3655585993</v>
          </cell>
          <cell r="BE97">
            <v>200200.33304096875</v>
          </cell>
          <cell r="BF97">
            <v>200222.93871296349</v>
          </cell>
          <cell r="BG97">
            <v>201213.26237240172</v>
          </cell>
          <cell r="BH97">
            <v>206243.7417453166</v>
          </cell>
          <cell r="BI97">
            <v>208175.94542665343</v>
          </cell>
          <cell r="BJ97">
            <v>208198.89018372807</v>
          </cell>
          <cell r="BK97">
            <v>211100.79627813003</v>
          </cell>
          <cell r="BL97">
            <v>211610.46496096783</v>
          </cell>
          <cell r="BM97">
            <v>211743.12561826914</v>
          </cell>
          <cell r="BN97">
            <v>211766.4145466999</v>
          </cell>
          <cell r="BO97">
            <v>212907.01273104124</v>
          </cell>
          <cell r="BP97">
            <v>214437.5020422154</v>
          </cell>
          <cell r="BQ97">
            <v>215082.41117366383</v>
          </cell>
          <cell r="BR97">
            <v>215106.04943602107</v>
          </cell>
          <cell r="BS97">
            <v>216779.75502833532</v>
          </cell>
          <cell r="BT97">
            <v>218282.69031512216</v>
          </cell>
          <cell r="BU97">
            <v>218781.91189619291</v>
          </cell>
          <cell r="BV97">
            <v>218805.90473248548</v>
          </cell>
          <cell r="BW97">
            <v>219896.96567971734</v>
          </cell>
          <cell r="BX97">
            <v>221648.86692701734</v>
          </cell>
          <cell r="BY97">
            <v>222188.47082404525</v>
          </cell>
          <cell r="BZ97">
            <v>222212.82355288218</v>
          </cell>
          <cell r="CA97">
            <v>223486.49338890496</v>
          </cell>
          <cell r="CB97">
            <v>225972.2025633601</v>
          </cell>
          <cell r="CC97">
            <v>226519.90051884341</v>
          </cell>
          <cell r="CD97">
            <v>226544.61853861297</v>
          </cell>
          <cell r="CE97">
            <v>228103.11468024171</v>
          </cell>
          <cell r="CF97">
            <v>229447.33492790328</v>
          </cell>
          <cell r="CG97">
            <v>230003.24835271883</v>
          </cell>
          <cell r="CH97">
            <v>230028.33714278491</v>
          </cell>
          <cell r="CI97">
            <v>230121.98162427422</v>
          </cell>
          <cell r="CJ97">
            <v>231501.80777489537</v>
          </cell>
          <cell r="CK97">
            <v>0</v>
          </cell>
          <cell r="CL97">
            <v>0</v>
          </cell>
        </row>
        <row r="98">
          <cell r="G98">
            <v>0</v>
          </cell>
          <cell r="H98">
            <v>202107.44189999998</v>
          </cell>
          <cell r="I98">
            <v>202403.6385</v>
          </cell>
          <cell r="J98">
            <v>203067.28754999995</v>
          </cell>
          <cell r="K98">
            <v>204672.23091299998</v>
          </cell>
          <cell r="L98">
            <v>205341.16765049999</v>
          </cell>
          <cell r="M98">
            <v>205641.80719949998</v>
          </cell>
          <cell r="N98">
            <v>206315.41098525</v>
          </cell>
          <cell r="O98">
            <v>208026.86316028782</v>
          </cell>
          <cell r="P98">
            <v>208705.83394885028</v>
          </cell>
          <cell r="Q98">
            <v>209140.01605820609</v>
          </cell>
          <cell r="R98">
            <v>209705.16560774235</v>
          </cell>
          <cell r="S98">
            <v>211789.26480069238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0</v>
          </cell>
          <cell r="BZ98">
            <v>0</v>
          </cell>
          <cell r="CA98">
            <v>0</v>
          </cell>
          <cell r="CB98">
            <v>0</v>
          </cell>
          <cell r="CC98">
            <v>0</v>
          </cell>
          <cell r="CD98">
            <v>0</v>
          </cell>
          <cell r="CE98">
            <v>0</v>
          </cell>
          <cell r="CF98">
            <v>0</v>
          </cell>
          <cell r="CG98">
            <v>0</v>
          </cell>
          <cell r="CH98">
            <v>0</v>
          </cell>
          <cell r="CI98">
            <v>0</v>
          </cell>
          <cell r="CJ98">
            <v>0</v>
          </cell>
          <cell r="CK98">
            <v>0</v>
          </cell>
          <cell r="CL98">
            <v>0</v>
          </cell>
        </row>
        <row r="99">
          <cell r="G99">
            <v>0</v>
          </cell>
          <cell r="H99">
            <v>166073.17749999999</v>
          </cell>
          <cell r="I99">
            <v>166073.17749999999</v>
          </cell>
          <cell r="J99">
            <v>166073.17749999999</v>
          </cell>
          <cell r="K99">
            <v>168564.27516249998</v>
          </cell>
          <cell r="L99">
            <v>168564.27516249998</v>
          </cell>
          <cell r="M99">
            <v>168564.27516249998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E99">
            <v>0</v>
          </cell>
          <cell r="BF99">
            <v>0</v>
          </cell>
          <cell r="BG99">
            <v>0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  <cell r="BL99">
            <v>0</v>
          </cell>
          <cell r="BM99">
            <v>0</v>
          </cell>
          <cell r="BN99">
            <v>0</v>
          </cell>
          <cell r="BO99">
            <v>0</v>
          </cell>
          <cell r="BP99">
            <v>0</v>
          </cell>
          <cell r="BQ99">
            <v>0</v>
          </cell>
          <cell r="BR99">
            <v>0</v>
          </cell>
          <cell r="BS99">
            <v>0</v>
          </cell>
          <cell r="BT99">
            <v>0</v>
          </cell>
          <cell r="BU99">
            <v>0</v>
          </cell>
          <cell r="BV99">
            <v>0</v>
          </cell>
          <cell r="BW99">
            <v>0</v>
          </cell>
          <cell r="BX99">
            <v>0</v>
          </cell>
          <cell r="BY99">
            <v>0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0</v>
          </cell>
          <cell r="CE99">
            <v>0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  <cell r="CK99">
            <v>0</v>
          </cell>
          <cell r="CL99">
            <v>0</v>
          </cell>
        </row>
        <row r="100">
          <cell r="G100">
            <v>0</v>
          </cell>
          <cell r="H100">
            <v>133648.41750000004</v>
          </cell>
          <cell r="I100">
            <v>133913.75281610771</v>
          </cell>
          <cell r="J100">
            <v>134209.38365360774</v>
          </cell>
          <cell r="K100">
            <v>135538.21278062393</v>
          </cell>
          <cell r="L100">
            <v>135901.07448062394</v>
          </cell>
          <cell r="M100">
            <v>136156.52383168644</v>
          </cell>
          <cell r="N100">
            <v>136412.76067460421</v>
          </cell>
          <cell r="O100">
            <v>137914.22657902492</v>
          </cell>
          <cell r="P100">
            <v>138282.53120452492</v>
          </cell>
          <cell r="Q100">
            <v>138568.70902143556</v>
          </cell>
          <cell r="R100">
            <v>138801.18496146984</v>
          </cell>
          <cell r="S100">
            <v>140547.67981077521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I100">
            <v>0</v>
          </cell>
          <cell r="BJ100">
            <v>0</v>
          </cell>
          <cell r="BK100">
            <v>0</v>
          </cell>
          <cell r="BL100">
            <v>0</v>
          </cell>
          <cell r="BM100">
            <v>0</v>
          </cell>
          <cell r="BN100">
            <v>0</v>
          </cell>
          <cell r="BO100">
            <v>0</v>
          </cell>
          <cell r="BP100">
            <v>0</v>
          </cell>
          <cell r="BQ100">
            <v>0</v>
          </cell>
          <cell r="BR100">
            <v>0</v>
          </cell>
          <cell r="BS100">
            <v>0</v>
          </cell>
          <cell r="BT100">
            <v>0</v>
          </cell>
          <cell r="BU100">
            <v>0</v>
          </cell>
          <cell r="BV100">
            <v>0</v>
          </cell>
          <cell r="BW100">
            <v>0</v>
          </cell>
          <cell r="BX100">
            <v>0</v>
          </cell>
          <cell r="BY100">
            <v>0</v>
          </cell>
          <cell r="BZ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0</v>
          </cell>
          <cell r="CE100">
            <v>0</v>
          </cell>
          <cell r="CF100">
            <v>0</v>
          </cell>
          <cell r="CG100">
            <v>0</v>
          </cell>
          <cell r="CH100">
            <v>0</v>
          </cell>
          <cell r="CI100">
            <v>0</v>
          </cell>
          <cell r="CJ100">
            <v>0</v>
          </cell>
          <cell r="CK100">
            <v>0</v>
          </cell>
          <cell r="CL100">
            <v>0</v>
          </cell>
        </row>
        <row r="101">
          <cell r="G101">
            <v>0</v>
          </cell>
          <cell r="H101">
            <v>458144.7</v>
          </cell>
          <cell r="I101">
            <v>458388.01425000001</v>
          </cell>
          <cell r="J101">
            <v>465016.87049999996</v>
          </cell>
          <cell r="K101">
            <v>465016.87049999996</v>
          </cell>
          <cell r="L101">
            <v>465016.87049999996</v>
          </cell>
          <cell r="M101">
            <v>465263.83446374995</v>
          </cell>
          <cell r="N101">
            <v>471992.1235574999</v>
          </cell>
          <cell r="O101">
            <v>471992.1235574999</v>
          </cell>
          <cell r="P101">
            <v>471992.1235574999</v>
          </cell>
          <cell r="Q101">
            <v>472242.79198070616</v>
          </cell>
          <cell r="R101">
            <v>479072.00541086239</v>
          </cell>
          <cell r="S101">
            <v>479072.00541086239</v>
          </cell>
          <cell r="T101">
            <v>479072.00541086239</v>
          </cell>
          <cell r="U101">
            <v>479326.4338604167</v>
          </cell>
          <cell r="V101">
            <v>486258.08549202525</v>
          </cell>
          <cell r="W101">
            <v>486258.08549202525</v>
          </cell>
          <cell r="X101">
            <v>486258.08549202525</v>
          </cell>
          <cell r="Y101">
            <v>486516.3303683229</v>
          </cell>
          <cell r="Z101">
            <v>493551.95677440555</v>
          </cell>
          <cell r="AA101">
            <v>493551.95677440555</v>
          </cell>
          <cell r="AB101">
            <v>493551.95677440555</v>
          </cell>
          <cell r="AC101">
            <v>493814.0753238477</v>
          </cell>
          <cell r="AD101">
            <v>500955.2361260216</v>
          </cell>
          <cell r="AE101">
            <v>500955.2361260216</v>
          </cell>
          <cell r="AF101">
            <v>500955.2361260216</v>
          </cell>
          <cell r="AG101">
            <v>501221.28645370534</v>
          </cell>
          <cell r="AH101">
            <v>508197.33661536773</v>
          </cell>
          <cell r="AI101">
            <v>510796.36744125816</v>
          </cell>
          <cell r="AJ101">
            <v>510796.36744125816</v>
          </cell>
          <cell r="AK101">
            <v>510796.36744125816</v>
          </cell>
          <cell r="AL101">
            <v>510796.36744125816</v>
          </cell>
          <cell r="AM101">
            <v>510796.36744125816</v>
          </cell>
          <cell r="AN101">
            <v>510796.36744125816</v>
          </cell>
          <cell r="AO101">
            <v>510796.36744125816</v>
          </cell>
          <cell r="AP101">
            <v>511067.64425630518</v>
          </cell>
          <cell r="AQ101">
            <v>518458.31295287696</v>
          </cell>
          <cell r="AR101">
            <v>518458.31295287696</v>
          </cell>
          <cell r="AS101">
            <v>518458.31295287696</v>
          </cell>
          <cell r="AT101">
            <v>518733.65892014978</v>
          </cell>
          <cell r="AU101">
            <v>526235.18764717004</v>
          </cell>
          <cell r="AV101">
            <v>526235.18764717004</v>
          </cell>
          <cell r="AW101">
            <v>526235.18764717004</v>
          </cell>
          <cell r="AX101">
            <v>526514.66380395193</v>
          </cell>
          <cell r="AY101">
            <v>534128.71546187764</v>
          </cell>
          <cell r="AZ101">
            <v>534128.71546187764</v>
          </cell>
          <cell r="BA101">
            <v>534128.71546187764</v>
          </cell>
          <cell r="BB101">
            <v>534412.38376101118</v>
          </cell>
          <cell r="BC101">
            <v>542140.64619380562</v>
          </cell>
          <cell r="BD101">
            <v>542140.64619380562</v>
          </cell>
          <cell r="BE101">
            <v>542140.64619380562</v>
          </cell>
          <cell r="BF101">
            <v>542428.56951742631</v>
          </cell>
          <cell r="BG101">
            <v>550272.75588671269</v>
          </cell>
          <cell r="BH101">
            <v>550272.75588671269</v>
          </cell>
          <cell r="BI101">
            <v>550272.75588671269</v>
          </cell>
          <cell r="BJ101">
            <v>550564.99806018756</v>
          </cell>
          <cell r="BK101">
            <v>558526.84722501331</v>
          </cell>
          <cell r="BL101">
            <v>558526.84722501331</v>
          </cell>
          <cell r="BM101">
            <v>558526.84722501331</v>
          </cell>
          <cell r="BN101">
            <v>558823.47303109034</v>
          </cell>
          <cell r="BO101">
            <v>566904.74993338843</v>
          </cell>
          <cell r="BP101">
            <v>566904.74993338843</v>
          </cell>
          <cell r="BQ101">
            <v>566904.74993338843</v>
          </cell>
          <cell r="BR101">
            <v>567205.82512655668</v>
          </cell>
          <cell r="BS101">
            <v>575408.32118238928</v>
          </cell>
          <cell r="BT101">
            <v>575408.32118238928</v>
          </cell>
          <cell r="BU101">
            <v>575408.32118238928</v>
          </cell>
          <cell r="BV101">
            <v>575713.91250345495</v>
          </cell>
          <cell r="BW101">
            <v>584039.44600012503</v>
          </cell>
          <cell r="BX101">
            <v>584039.44600012503</v>
          </cell>
          <cell r="BY101">
            <v>584039.44600012503</v>
          </cell>
          <cell r="BZ101">
            <v>584349.62119100674</v>
          </cell>
          <cell r="CA101">
            <v>592800.03769012692</v>
          </cell>
          <cell r="CB101">
            <v>592800.03769012692</v>
          </cell>
          <cell r="CC101">
            <v>592800.03769012692</v>
          </cell>
          <cell r="CD101">
            <v>593114.86550887185</v>
          </cell>
          <cell r="CE101">
            <v>601692.03825547884</v>
          </cell>
          <cell r="CF101">
            <v>601692.03825547884</v>
          </cell>
          <cell r="CG101">
            <v>601692.03825547884</v>
          </cell>
          <cell r="CH101">
            <v>602011.5884915049</v>
          </cell>
          <cell r="CI101">
            <v>602011.5884915049</v>
          </cell>
          <cell r="CJ101">
            <v>602011.5884915049</v>
          </cell>
          <cell r="CK101">
            <v>0</v>
          </cell>
          <cell r="CL101">
            <v>0</v>
          </cell>
        </row>
        <row r="102">
          <cell r="G102">
            <v>0</v>
          </cell>
          <cell r="H102">
            <v>414145.28529702971</v>
          </cell>
          <cell r="I102">
            <v>413022.23962912738</v>
          </cell>
          <cell r="J102">
            <v>413687.70412912738</v>
          </cell>
          <cell r="K102">
            <v>419468.11783420987</v>
          </cell>
          <cell r="L102">
            <v>419468.11783420987</v>
          </cell>
          <cell r="M102">
            <v>419468.11783420987</v>
          </cell>
          <cell r="N102">
            <v>420143.56430170988</v>
          </cell>
          <cell r="O102">
            <v>424993.47309314733</v>
          </cell>
          <cell r="P102">
            <v>425577.62174269184</v>
          </cell>
          <cell r="Q102">
            <v>425760.13960172294</v>
          </cell>
          <cell r="R102">
            <v>426445.71776623547</v>
          </cell>
          <cell r="S102">
            <v>431368.37518954452</v>
          </cell>
          <cell r="T102">
            <v>431961.28606883221</v>
          </cell>
          <cell r="U102">
            <v>432146.54169574881</v>
          </cell>
          <cell r="V102">
            <v>432842.40353272896</v>
          </cell>
          <cell r="W102">
            <v>437838.90081738762</v>
          </cell>
          <cell r="X102">
            <v>438440.70535986463</v>
          </cell>
          <cell r="Y102">
            <v>438628.73982118495</v>
          </cell>
          <cell r="Z102">
            <v>439335.03958571987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0</v>
          </cell>
          <cell r="BJ102">
            <v>0</v>
          </cell>
          <cell r="BK102">
            <v>0</v>
          </cell>
          <cell r="BL102">
            <v>0</v>
          </cell>
          <cell r="BM102">
            <v>0</v>
          </cell>
          <cell r="BN102">
            <v>0</v>
          </cell>
          <cell r="BO102">
            <v>0</v>
          </cell>
          <cell r="BP102">
            <v>0</v>
          </cell>
          <cell r="BQ102">
            <v>0</v>
          </cell>
          <cell r="BR102">
            <v>0</v>
          </cell>
          <cell r="BS102">
            <v>0</v>
          </cell>
          <cell r="BT102">
            <v>0</v>
          </cell>
          <cell r="BU102">
            <v>0</v>
          </cell>
          <cell r="BV102">
            <v>0</v>
          </cell>
          <cell r="BW102">
            <v>0</v>
          </cell>
          <cell r="BX102">
            <v>0</v>
          </cell>
          <cell r="BY102">
            <v>0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0</v>
          </cell>
          <cell r="CE102">
            <v>0</v>
          </cell>
          <cell r="CF102">
            <v>0</v>
          </cell>
          <cell r="CG102">
            <v>0</v>
          </cell>
          <cell r="CH102">
            <v>0</v>
          </cell>
          <cell r="CI102">
            <v>0</v>
          </cell>
          <cell r="CJ102">
            <v>0</v>
          </cell>
          <cell r="CK102">
            <v>0</v>
          </cell>
          <cell r="CL102">
            <v>0</v>
          </cell>
        </row>
        <row r="103">
          <cell r="G103">
            <v>0</v>
          </cell>
          <cell r="H103">
            <v>473582.66068811878</v>
          </cell>
          <cell r="I103">
            <v>427503.82196754625</v>
          </cell>
          <cell r="J103">
            <v>429365.62478004629</v>
          </cell>
          <cell r="K103">
            <v>435000.62043439719</v>
          </cell>
          <cell r="L103">
            <v>435131.87043439719</v>
          </cell>
          <cell r="M103">
            <v>435325.12821064715</v>
          </cell>
          <cell r="N103">
            <v>437214.85806533467</v>
          </cell>
          <cell r="O103">
            <v>434857.38279422669</v>
          </cell>
          <cell r="P103">
            <v>434990.60154422669</v>
          </cell>
          <cell r="Q103">
            <v>435186.75818712043</v>
          </cell>
          <cell r="R103">
            <v>436974.99330344109</v>
          </cell>
          <cell r="S103">
            <v>440429.81737782538</v>
          </cell>
          <cell r="T103">
            <v>441540.57732229156</v>
          </cell>
          <cell r="U103">
            <v>441739.67631482874</v>
          </cell>
          <cell r="V103">
            <v>443554.73495789414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  <cell r="BG103">
            <v>0</v>
          </cell>
          <cell r="BH103">
            <v>0</v>
          </cell>
          <cell r="BI103">
            <v>0</v>
          </cell>
          <cell r="BJ103">
            <v>0</v>
          </cell>
          <cell r="BK103">
            <v>0</v>
          </cell>
          <cell r="BL103">
            <v>0</v>
          </cell>
          <cell r="BM103">
            <v>0</v>
          </cell>
          <cell r="BN103">
            <v>0</v>
          </cell>
          <cell r="BO103">
            <v>0</v>
          </cell>
          <cell r="BP103">
            <v>0</v>
          </cell>
          <cell r="BQ103">
            <v>0</v>
          </cell>
          <cell r="BR103">
            <v>0</v>
          </cell>
          <cell r="BS103">
            <v>0</v>
          </cell>
          <cell r="BT103">
            <v>0</v>
          </cell>
          <cell r="BU103">
            <v>0</v>
          </cell>
          <cell r="BV103">
            <v>0</v>
          </cell>
          <cell r="BW103">
            <v>0</v>
          </cell>
          <cell r="BX103">
            <v>0</v>
          </cell>
          <cell r="BY103">
            <v>0</v>
          </cell>
          <cell r="BZ103">
            <v>0</v>
          </cell>
          <cell r="CA103">
            <v>0</v>
          </cell>
          <cell r="CB103">
            <v>0</v>
          </cell>
          <cell r="CC103">
            <v>0</v>
          </cell>
          <cell r="CD103">
            <v>0</v>
          </cell>
          <cell r="CE103">
            <v>0</v>
          </cell>
          <cell r="CF103">
            <v>0</v>
          </cell>
          <cell r="CG103">
            <v>0</v>
          </cell>
          <cell r="CH103">
            <v>0</v>
          </cell>
          <cell r="CI103">
            <v>0</v>
          </cell>
          <cell r="CJ103">
            <v>0</v>
          </cell>
          <cell r="CK103">
            <v>0</v>
          </cell>
          <cell r="CL103">
            <v>0</v>
          </cell>
        </row>
        <row r="104">
          <cell r="G104">
            <v>0</v>
          </cell>
          <cell r="H104">
            <v>159755.08704545454</v>
          </cell>
          <cell r="I104">
            <v>159803.74266778113</v>
          </cell>
          <cell r="J104">
            <v>159767.70306498793</v>
          </cell>
          <cell r="K104">
            <v>162634.29370203908</v>
          </cell>
          <cell r="L104">
            <v>162634.29370203908</v>
          </cell>
          <cell r="M104">
            <v>162634.29370203908</v>
          </cell>
          <cell r="N104">
            <v>162634.29370203908</v>
          </cell>
          <cell r="O104">
            <v>163618.06149228907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0</v>
          </cell>
          <cell r="BJ104">
            <v>0</v>
          </cell>
          <cell r="BK104">
            <v>0</v>
          </cell>
          <cell r="BL104">
            <v>0</v>
          </cell>
          <cell r="BM104">
            <v>0</v>
          </cell>
          <cell r="BN104">
            <v>0</v>
          </cell>
          <cell r="BO104">
            <v>0</v>
          </cell>
          <cell r="BP104">
            <v>0</v>
          </cell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  <cell r="BV104">
            <v>0</v>
          </cell>
          <cell r="BW104">
            <v>0</v>
          </cell>
          <cell r="BX104">
            <v>0</v>
          </cell>
          <cell r="BY104">
            <v>0</v>
          </cell>
          <cell r="BZ104">
            <v>0</v>
          </cell>
          <cell r="CA104">
            <v>0</v>
          </cell>
          <cell r="CB104">
            <v>0</v>
          </cell>
          <cell r="CC104">
            <v>0</v>
          </cell>
          <cell r="CD104">
            <v>0</v>
          </cell>
          <cell r="CE104">
            <v>0</v>
          </cell>
          <cell r="CF104">
            <v>0</v>
          </cell>
          <cell r="CG104">
            <v>0</v>
          </cell>
          <cell r="CH104">
            <v>0</v>
          </cell>
          <cell r="CI104">
            <v>0</v>
          </cell>
          <cell r="CJ104">
            <v>0</v>
          </cell>
          <cell r="CK104">
            <v>0</v>
          </cell>
          <cell r="CL104">
            <v>0</v>
          </cell>
        </row>
        <row r="105">
          <cell r="G105">
            <v>0</v>
          </cell>
          <cell r="H105">
            <v>200127.06</v>
          </cell>
          <cell r="I105">
            <v>200127.06</v>
          </cell>
          <cell r="J105">
            <v>203128.96589999998</v>
          </cell>
          <cell r="K105">
            <v>203128.96589999998</v>
          </cell>
          <cell r="L105">
            <v>203128.96589999998</v>
          </cell>
          <cell r="M105">
            <v>203128.96589999998</v>
          </cell>
          <cell r="N105">
            <v>206175.90038849995</v>
          </cell>
          <cell r="O105">
            <v>206175.90038849995</v>
          </cell>
          <cell r="P105">
            <v>206175.90038849995</v>
          </cell>
          <cell r="Q105">
            <v>206175.90038849995</v>
          </cell>
          <cell r="R105">
            <v>209268.53889432744</v>
          </cell>
          <cell r="S105">
            <v>209268.53889432744</v>
          </cell>
          <cell r="T105">
            <v>209268.53889432744</v>
          </cell>
          <cell r="U105">
            <v>209268.53889432744</v>
          </cell>
          <cell r="V105">
            <v>212407.56697774233</v>
          </cell>
          <cell r="W105">
            <v>212407.56697774233</v>
          </cell>
          <cell r="X105">
            <v>212407.56697774233</v>
          </cell>
          <cell r="Y105">
            <v>212407.56697774233</v>
          </cell>
          <cell r="Z105">
            <v>215593.68048240844</v>
          </cell>
          <cell r="AA105">
            <v>245649.94365354668</v>
          </cell>
          <cell r="AB105">
            <v>245649.94365354668</v>
          </cell>
          <cell r="AC105">
            <v>245649.94365354668</v>
          </cell>
          <cell r="AD105">
            <v>245649.94365354668</v>
          </cell>
          <cell r="AE105">
            <v>245649.94365354668</v>
          </cell>
          <cell r="AF105">
            <v>245649.94365354668</v>
          </cell>
          <cell r="AG105">
            <v>245649.94365354668</v>
          </cell>
          <cell r="AH105">
            <v>245649.94365354668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0</v>
          </cell>
          <cell r="BJ105">
            <v>0</v>
          </cell>
          <cell r="BK105">
            <v>0</v>
          </cell>
          <cell r="BL105">
            <v>0</v>
          </cell>
          <cell r="BM105">
            <v>0</v>
          </cell>
          <cell r="BN105">
            <v>0</v>
          </cell>
          <cell r="BO105">
            <v>0</v>
          </cell>
          <cell r="BP105">
            <v>0</v>
          </cell>
          <cell r="BQ105">
            <v>0</v>
          </cell>
          <cell r="BR105">
            <v>0</v>
          </cell>
          <cell r="BS105">
            <v>0</v>
          </cell>
          <cell r="BT105">
            <v>0</v>
          </cell>
          <cell r="BU105">
            <v>0</v>
          </cell>
          <cell r="BV105">
            <v>0</v>
          </cell>
          <cell r="BW105">
            <v>0</v>
          </cell>
          <cell r="BX105">
            <v>0</v>
          </cell>
          <cell r="BY105">
            <v>0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0</v>
          </cell>
          <cell r="CE105">
            <v>0</v>
          </cell>
          <cell r="CF105">
            <v>0</v>
          </cell>
          <cell r="CG105">
            <v>0</v>
          </cell>
          <cell r="CH105">
            <v>0</v>
          </cell>
          <cell r="CI105">
            <v>0</v>
          </cell>
          <cell r="CJ105">
            <v>0</v>
          </cell>
          <cell r="CK105">
            <v>0</v>
          </cell>
          <cell r="CL105">
            <v>0</v>
          </cell>
        </row>
        <row r="106">
          <cell r="G106">
            <v>0</v>
          </cell>
          <cell r="H106">
            <v>340740.35585148516</v>
          </cell>
          <cell r="I106">
            <v>342915.50727198174</v>
          </cell>
          <cell r="J106">
            <v>343419.93346446269</v>
          </cell>
          <cell r="K106">
            <v>346845.195926252</v>
          </cell>
          <cell r="L106">
            <v>350070.06146569678</v>
          </cell>
          <cell r="M106">
            <v>351102.50133525929</v>
          </cell>
          <cell r="N106">
            <v>351589.16286507179</v>
          </cell>
          <cell r="O106">
            <v>353017.26173048257</v>
          </cell>
          <cell r="P106">
            <v>353611.13645423256</v>
          </cell>
          <cell r="Q106">
            <v>354659.06292183843</v>
          </cell>
          <cell r="R106">
            <v>357865.06414354336</v>
          </cell>
          <cell r="S106">
            <v>361086.09193279163</v>
          </cell>
          <cell r="T106">
            <v>361884.08993930032</v>
          </cell>
          <cell r="U106">
            <v>364827.62907623104</v>
          </cell>
          <cell r="V106">
            <v>364984.70143682219</v>
          </cell>
          <cell r="W106">
            <v>368986.85251843673</v>
          </cell>
          <cell r="X106">
            <v>369547.39796928945</v>
          </cell>
          <cell r="Y106">
            <v>371186.509368681</v>
          </cell>
          <cell r="Z106">
            <v>376596.74039192498</v>
          </cell>
          <cell r="AA106">
            <v>381237.8216016629</v>
          </cell>
          <cell r="AB106">
            <v>381806.77523427841</v>
          </cell>
          <cell r="AC106">
            <v>382633.93635180313</v>
          </cell>
          <cell r="AD106">
            <v>382645.34240647353</v>
          </cell>
          <cell r="AE106">
            <v>386977.22157009656</v>
          </cell>
          <cell r="AF106">
            <v>387832.03274911176</v>
          </cell>
          <cell r="AG106">
            <v>388684.3865033146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E106">
            <v>0</v>
          </cell>
          <cell r="BF106">
            <v>0</v>
          </cell>
          <cell r="BG106">
            <v>0</v>
          </cell>
          <cell r="BH106">
            <v>0</v>
          </cell>
          <cell r="BI106">
            <v>0</v>
          </cell>
          <cell r="BJ106">
            <v>0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  <cell r="BY106">
            <v>0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0</v>
          </cell>
          <cell r="CF106">
            <v>0</v>
          </cell>
          <cell r="CG106">
            <v>0</v>
          </cell>
          <cell r="CH106">
            <v>0</v>
          </cell>
          <cell r="CI106">
            <v>0</v>
          </cell>
          <cell r="CJ106">
            <v>0</v>
          </cell>
          <cell r="CK106">
            <v>0</v>
          </cell>
          <cell r="CL106">
            <v>0</v>
          </cell>
        </row>
        <row r="107">
          <cell r="G107">
            <v>0</v>
          </cell>
          <cell r="H107">
            <v>294929.80249999999</v>
          </cell>
          <cell r="I107">
            <v>294929.80249999999</v>
          </cell>
          <cell r="J107">
            <v>294929.80249999999</v>
          </cell>
          <cell r="K107">
            <v>299353.74953749997</v>
          </cell>
          <cell r="L107">
            <v>299353.74953749997</v>
          </cell>
          <cell r="M107">
            <v>299353.74953749997</v>
          </cell>
          <cell r="N107">
            <v>299353.74953749997</v>
          </cell>
          <cell r="O107">
            <v>303844.05578056246</v>
          </cell>
          <cell r="P107">
            <v>303844.05578056246</v>
          </cell>
          <cell r="Q107">
            <v>303844.05578056246</v>
          </cell>
          <cell r="R107">
            <v>303844.05578056246</v>
          </cell>
          <cell r="S107">
            <v>308401.71661727084</v>
          </cell>
          <cell r="T107">
            <v>308401.71661727084</v>
          </cell>
          <cell r="U107">
            <v>308401.71661727084</v>
          </cell>
          <cell r="V107">
            <v>308401.71661727084</v>
          </cell>
          <cell r="W107">
            <v>313027.74236652988</v>
          </cell>
          <cell r="X107">
            <v>313027.74236652988</v>
          </cell>
          <cell r="Y107">
            <v>313027.74236652988</v>
          </cell>
          <cell r="Z107">
            <v>313027.74236652988</v>
          </cell>
          <cell r="AA107">
            <v>317723.1585020278</v>
          </cell>
          <cell r="AB107">
            <v>332970.17328651209</v>
          </cell>
          <cell r="AC107">
            <v>332970.17328651209</v>
          </cell>
          <cell r="AD107">
            <v>332970.17328651209</v>
          </cell>
          <cell r="AE107">
            <v>339629.57675224234</v>
          </cell>
          <cell r="AF107">
            <v>339629.57675224234</v>
          </cell>
          <cell r="AG107">
            <v>339629.57675224234</v>
          </cell>
          <cell r="AH107">
            <v>339629.57675224234</v>
          </cell>
          <cell r="AI107">
            <v>339629.57675224234</v>
          </cell>
          <cell r="AJ107">
            <v>344724.02040352597</v>
          </cell>
          <cell r="AK107">
            <v>344724.02040352597</v>
          </cell>
          <cell r="AL107">
            <v>344724.02040352597</v>
          </cell>
          <cell r="AM107">
            <v>344724.02040352597</v>
          </cell>
          <cell r="AN107">
            <v>349894.88070957881</v>
          </cell>
          <cell r="AO107">
            <v>349894.88070957881</v>
          </cell>
          <cell r="AP107">
            <v>349894.88070957881</v>
          </cell>
          <cell r="AQ107">
            <v>349894.88070957881</v>
          </cell>
          <cell r="AR107">
            <v>355143.30392022245</v>
          </cell>
          <cell r="AS107">
            <v>355143.30392022245</v>
          </cell>
          <cell r="AT107">
            <v>355143.30392022245</v>
          </cell>
          <cell r="AU107">
            <v>355143.30392022245</v>
          </cell>
          <cell r="AV107">
            <v>360470.45347902575</v>
          </cell>
          <cell r="AW107">
            <v>360470.45347902575</v>
          </cell>
          <cell r="AX107">
            <v>360470.45347902575</v>
          </cell>
          <cell r="AY107">
            <v>360470.45347902575</v>
          </cell>
          <cell r="AZ107">
            <v>365877.51028121111</v>
          </cell>
          <cell r="BA107">
            <v>365877.51028121111</v>
          </cell>
          <cell r="BB107">
            <v>365877.51028121111</v>
          </cell>
          <cell r="BC107">
            <v>365877.51028121111</v>
          </cell>
          <cell r="BD107">
            <v>371365.67293542926</v>
          </cell>
          <cell r="BE107">
            <v>371365.67293542926</v>
          </cell>
          <cell r="BF107">
            <v>371365.67293542926</v>
          </cell>
          <cell r="BG107">
            <v>371365.67293542926</v>
          </cell>
          <cell r="BH107">
            <v>376936.15802946064</v>
          </cell>
          <cell r="BI107">
            <v>376936.15802946064</v>
          </cell>
          <cell r="BJ107">
            <v>376936.15802946064</v>
          </cell>
          <cell r="BK107">
            <v>376936.15802946064</v>
          </cell>
          <cell r="BL107">
            <v>382590.20039990253</v>
          </cell>
          <cell r="BM107">
            <v>382590.20039990253</v>
          </cell>
          <cell r="BN107">
            <v>382590.20039990253</v>
          </cell>
          <cell r="BO107">
            <v>382590.20039990253</v>
          </cell>
          <cell r="BP107">
            <v>388329.05340590101</v>
          </cell>
          <cell r="BQ107">
            <v>388329.05340590101</v>
          </cell>
          <cell r="BR107">
            <v>388329.05340590101</v>
          </cell>
          <cell r="BS107">
            <v>388329.05340590101</v>
          </cell>
          <cell r="BT107">
            <v>394153.98920698947</v>
          </cell>
          <cell r="BU107">
            <v>394153.98920698947</v>
          </cell>
          <cell r="BV107">
            <v>394153.98920698947</v>
          </cell>
          <cell r="BW107">
            <v>394153.98920698947</v>
          </cell>
          <cell r="BX107">
            <v>400066.29904509429</v>
          </cell>
          <cell r="BY107">
            <v>400066.29904509429</v>
          </cell>
          <cell r="BZ107">
            <v>400066.29904509429</v>
          </cell>
          <cell r="CA107">
            <v>400066.29904509429</v>
          </cell>
          <cell r="CB107">
            <v>430732.42390678171</v>
          </cell>
          <cell r="CC107">
            <v>430732.42390678171</v>
          </cell>
          <cell r="CD107">
            <v>430732.42390678171</v>
          </cell>
          <cell r="CE107">
            <v>439347.07238491735</v>
          </cell>
          <cell r="CF107">
            <v>439347.07238491735</v>
          </cell>
          <cell r="CG107">
            <v>439347.07238491735</v>
          </cell>
          <cell r="CH107">
            <v>439347.07238491735</v>
          </cell>
          <cell r="CI107">
            <v>439347.07238491735</v>
          </cell>
          <cell r="CJ107">
            <v>445937.27847069106</v>
          </cell>
          <cell r="CK107">
            <v>0</v>
          </cell>
          <cell r="CL107">
            <v>0</v>
          </cell>
        </row>
        <row r="108">
          <cell r="G108">
            <v>0</v>
          </cell>
          <cell r="H108">
            <v>474899.70047599997</v>
          </cell>
          <cell r="I108">
            <v>478073.25887327211</v>
          </cell>
          <cell r="J108">
            <v>479680.09671077202</v>
          </cell>
          <cell r="K108">
            <v>483732.2081918203</v>
          </cell>
          <cell r="L108">
            <v>485545.50064636883</v>
          </cell>
          <cell r="M108">
            <v>487194.38194101711</v>
          </cell>
          <cell r="N108">
            <v>489196.14967885474</v>
          </cell>
          <cell r="O108">
            <v>491435.47048983653</v>
          </cell>
          <cell r="P108">
            <v>494750.07939307351</v>
          </cell>
          <cell r="Q108">
            <v>496606.09013715031</v>
          </cell>
          <cell r="R108">
            <v>498616.76785632968</v>
          </cell>
          <cell r="S108">
            <v>500833.67919098062</v>
          </cell>
          <cell r="T108">
            <v>504138.69509675819</v>
          </cell>
          <cell r="U108">
            <v>506742.68832521921</v>
          </cell>
          <cell r="V108">
            <v>509783.87643199519</v>
          </cell>
          <cell r="W108">
            <v>518992.98488887923</v>
          </cell>
          <cell r="X108">
            <v>523112.39096270059</v>
          </cell>
          <cell r="Y108">
            <v>526206.23845320009</v>
          </cell>
          <cell r="Z108">
            <v>527781.55057365808</v>
          </cell>
          <cell r="AA108">
            <v>531382.83298637462</v>
          </cell>
          <cell r="AB108">
            <v>534166.74344389641</v>
          </cell>
          <cell r="AC108">
            <v>536818.1100550096</v>
          </cell>
          <cell r="AD108">
            <v>538518.41105225473</v>
          </cell>
          <cell r="AE108">
            <v>541361.30570952338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E108">
            <v>0</v>
          </cell>
          <cell r="BF108">
            <v>0</v>
          </cell>
          <cell r="BG108">
            <v>0</v>
          </cell>
          <cell r="BH108">
            <v>0</v>
          </cell>
          <cell r="BI108">
            <v>0</v>
          </cell>
          <cell r="BJ108">
            <v>0</v>
          </cell>
          <cell r="BK108">
            <v>0</v>
          </cell>
          <cell r="BL108">
            <v>0</v>
          </cell>
          <cell r="BM108">
            <v>0</v>
          </cell>
          <cell r="BN108">
            <v>0</v>
          </cell>
          <cell r="BO108">
            <v>0</v>
          </cell>
          <cell r="BP108">
            <v>0</v>
          </cell>
          <cell r="BQ108">
            <v>0</v>
          </cell>
          <cell r="BR108">
            <v>0</v>
          </cell>
          <cell r="BS108">
            <v>0</v>
          </cell>
          <cell r="BT108">
            <v>0</v>
          </cell>
          <cell r="BU108">
            <v>0</v>
          </cell>
          <cell r="BV108">
            <v>0</v>
          </cell>
          <cell r="BW108">
            <v>0</v>
          </cell>
          <cell r="BX108">
            <v>0</v>
          </cell>
          <cell r="BY108">
            <v>0</v>
          </cell>
          <cell r="BZ108">
            <v>0</v>
          </cell>
          <cell r="CA108">
            <v>0</v>
          </cell>
          <cell r="CB108">
            <v>0</v>
          </cell>
          <cell r="CC108">
            <v>0</v>
          </cell>
          <cell r="CD108">
            <v>0</v>
          </cell>
          <cell r="CE108">
            <v>0</v>
          </cell>
          <cell r="CF108">
            <v>0</v>
          </cell>
          <cell r="CG108">
            <v>0</v>
          </cell>
          <cell r="CH108">
            <v>0</v>
          </cell>
          <cell r="CI108">
            <v>0</v>
          </cell>
          <cell r="CJ108">
            <v>0</v>
          </cell>
          <cell r="CK108">
            <v>0</v>
          </cell>
          <cell r="CL108">
            <v>0</v>
          </cell>
        </row>
        <row r="109">
          <cell r="G109">
            <v>0</v>
          </cell>
          <cell r="H109">
            <v>89862.5</v>
          </cell>
          <cell r="I109">
            <v>89862.5</v>
          </cell>
          <cell r="J109">
            <v>89862.5</v>
          </cell>
          <cell r="K109">
            <v>91210.437499999985</v>
          </cell>
          <cell r="L109">
            <v>91210.437499999985</v>
          </cell>
          <cell r="M109">
            <v>91210.437499999985</v>
          </cell>
          <cell r="N109">
            <v>91210.437499999985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E109">
            <v>0</v>
          </cell>
          <cell r="BF109">
            <v>0</v>
          </cell>
          <cell r="BG109">
            <v>0</v>
          </cell>
          <cell r="BH109">
            <v>0</v>
          </cell>
          <cell r="BI109">
            <v>0</v>
          </cell>
          <cell r="BJ109">
            <v>0</v>
          </cell>
          <cell r="BK109">
            <v>0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</v>
          </cell>
          <cell r="BV109">
            <v>0</v>
          </cell>
          <cell r="BW109">
            <v>0</v>
          </cell>
          <cell r="BX109">
            <v>0</v>
          </cell>
          <cell r="BY109">
            <v>0</v>
          </cell>
          <cell r="BZ109">
            <v>0</v>
          </cell>
          <cell r="CA109">
            <v>0</v>
          </cell>
          <cell r="CB109">
            <v>0</v>
          </cell>
          <cell r="CC109">
            <v>0</v>
          </cell>
          <cell r="CD109">
            <v>0</v>
          </cell>
          <cell r="CE109">
            <v>0</v>
          </cell>
          <cell r="CF109">
            <v>0</v>
          </cell>
          <cell r="CG109">
            <v>0</v>
          </cell>
          <cell r="CH109">
            <v>0</v>
          </cell>
          <cell r="CI109">
            <v>0</v>
          </cell>
          <cell r="CJ109">
            <v>0</v>
          </cell>
          <cell r="CK109">
            <v>0</v>
          </cell>
          <cell r="CL109">
            <v>0</v>
          </cell>
        </row>
        <row r="149">
          <cell r="G149">
            <v>0</v>
          </cell>
          <cell r="H149">
            <v>921380.71859999979</v>
          </cell>
          <cell r="I149">
            <v>921380.71859999979</v>
          </cell>
          <cell r="J149">
            <v>921380.71859999979</v>
          </cell>
          <cell r="K149">
            <v>939808.33297200012</v>
          </cell>
          <cell r="L149">
            <v>939808.33297200012</v>
          </cell>
          <cell r="M149">
            <v>939808.33297200012</v>
          </cell>
          <cell r="N149">
            <v>939808.33297200012</v>
          </cell>
          <cell r="O149">
            <v>958604.49963144015</v>
          </cell>
          <cell r="P149">
            <v>958604.49963144015</v>
          </cell>
          <cell r="Q149">
            <v>958604.49963144015</v>
          </cell>
          <cell r="R149">
            <v>958604.49963144015</v>
          </cell>
          <cell r="S149">
            <v>977776.58962406893</v>
          </cell>
          <cell r="T149">
            <v>977776.58962406893</v>
          </cell>
          <cell r="U149">
            <v>977776.58962406893</v>
          </cell>
          <cell r="V149">
            <v>977776.58962406893</v>
          </cell>
          <cell r="W149">
            <v>997332.12141655036</v>
          </cell>
          <cell r="X149">
            <v>997332.12141655036</v>
          </cell>
          <cell r="Y149">
            <v>997332.12141655036</v>
          </cell>
          <cell r="Z149">
            <v>997332.12141655036</v>
          </cell>
          <cell r="AA149">
            <v>1017278.7638448813</v>
          </cell>
          <cell r="AB149">
            <v>1017278.7638448813</v>
          </cell>
          <cell r="AC149">
            <v>1017278.7638448813</v>
          </cell>
          <cell r="AD149">
            <v>1017278.7638448813</v>
          </cell>
          <cell r="AE149">
            <v>1037624.3391217787</v>
          </cell>
          <cell r="AF149">
            <v>1037624.3391217787</v>
          </cell>
          <cell r="AG149">
            <v>1037624.3391217787</v>
          </cell>
          <cell r="AH149">
            <v>1037624.3391217787</v>
          </cell>
          <cell r="AI149">
            <v>1058376.8259042145</v>
          </cell>
          <cell r="AJ149">
            <v>1058376.8259042145</v>
          </cell>
          <cell r="AK149">
            <v>1058376.8259042145</v>
          </cell>
          <cell r="AL149">
            <v>1058376.8259042145</v>
          </cell>
          <cell r="AM149">
            <v>1079544.3624222986</v>
          </cell>
          <cell r="AN149">
            <v>1079544.3624222986</v>
          </cell>
          <cell r="AO149">
            <v>1079544.3624222986</v>
          </cell>
          <cell r="AP149">
            <v>1079544.3624222986</v>
          </cell>
          <cell r="AQ149">
            <v>1101135.2496707449</v>
          </cell>
          <cell r="AR149">
            <v>1101135.2496707449</v>
          </cell>
          <cell r="AS149">
            <v>1101135.2496707449</v>
          </cell>
          <cell r="AT149">
            <v>1101135.2496707449</v>
          </cell>
          <cell r="AU149">
            <v>1123157.9546641598</v>
          </cell>
          <cell r="AV149">
            <v>1123157.9546641598</v>
          </cell>
          <cell r="AW149">
            <v>1123157.9546641598</v>
          </cell>
          <cell r="AX149">
            <v>1123157.9546641598</v>
          </cell>
          <cell r="AY149">
            <v>1145621.1137574429</v>
          </cell>
          <cell r="AZ149">
            <v>1145621.1137574429</v>
          </cell>
          <cell r="BA149">
            <v>1145621.1137574429</v>
          </cell>
          <cell r="BB149">
            <v>1145621.1137574429</v>
          </cell>
          <cell r="BC149">
            <v>1168533.5360325919</v>
          </cell>
          <cell r="BD149">
            <v>1168533.5360325919</v>
          </cell>
          <cell r="BE149">
            <v>1168533.5360325919</v>
          </cell>
          <cell r="BF149">
            <v>1168533.5360325919</v>
          </cell>
          <cell r="BG149">
            <v>1191904.2067532437</v>
          </cell>
          <cell r="BH149">
            <v>1191904.2067532437</v>
          </cell>
          <cell r="BI149">
            <v>1191904.2067532437</v>
          </cell>
          <cell r="BJ149">
            <v>1191904.2067532437</v>
          </cell>
          <cell r="BK149">
            <v>1215742.2908883085</v>
          </cell>
          <cell r="BL149">
            <v>1215742.2908883085</v>
          </cell>
          <cell r="BM149">
            <v>1215742.2908883085</v>
          </cell>
          <cell r="BN149">
            <v>1215742.2908883085</v>
          </cell>
          <cell r="BO149">
            <v>1240057.1367060747</v>
          </cell>
          <cell r="BP149">
            <v>1240057.1367060747</v>
          </cell>
          <cell r="BQ149">
            <v>1240057.1367060747</v>
          </cell>
          <cell r="BR149">
            <v>1240057.1367060747</v>
          </cell>
          <cell r="BS149">
            <v>1264858.2794401962</v>
          </cell>
          <cell r="BT149">
            <v>1264858.2794401962</v>
          </cell>
          <cell r="BU149">
            <v>1264858.2794401962</v>
          </cell>
          <cell r="BV149">
            <v>1264858.2794401962</v>
          </cell>
          <cell r="BW149">
            <v>1290155.4450290005</v>
          </cell>
          <cell r="BX149">
            <v>1290155.4450290005</v>
          </cell>
          <cell r="BY149">
            <v>1290155.4450290005</v>
          </cell>
          <cell r="BZ149">
            <v>1290155.4450290005</v>
          </cell>
          <cell r="CA149">
            <v>1315958.5539295804</v>
          </cell>
          <cell r="CB149">
            <v>1315958.5539295804</v>
          </cell>
          <cell r="CC149">
            <v>1315958.5539295804</v>
          </cell>
          <cell r="CD149">
            <v>1315958.5539295804</v>
          </cell>
          <cell r="CE149">
            <v>1342277.725008172</v>
          </cell>
          <cell r="CF149">
            <v>1342277.725008172</v>
          </cell>
          <cell r="CG149">
            <v>1342277.725008172</v>
          </cell>
          <cell r="CH149">
            <v>1342277.725008172</v>
          </cell>
          <cell r="CI149">
            <v>1369123.2795083357</v>
          </cell>
          <cell r="CJ149">
            <v>1369123.2795083357</v>
          </cell>
          <cell r="CK149">
            <v>0</v>
          </cell>
          <cell r="CL149">
            <v>0</v>
          </cell>
        </row>
        <row r="150">
          <cell r="G150">
            <v>0</v>
          </cell>
          <cell r="H150">
            <v>93016.931400000001</v>
          </cell>
          <cell r="I150">
            <v>93016.931400000001</v>
          </cell>
          <cell r="J150">
            <v>93016.931400000001</v>
          </cell>
          <cell r="K150">
            <v>94877.270027999999</v>
          </cell>
          <cell r="L150">
            <v>94877.270027999999</v>
          </cell>
          <cell r="M150">
            <v>94877.270027999999</v>
          </cell>
          <cell r="N150">
            <v>94877.270027999999</v>
          </cell>
          <cell r="O150">
            <v>96774.815428559989</v>
          </cell>
          <cell r="P150">
            <v>96774.815428559989</v>
          </cell>
          <cell r="Q150">
            <v>96774.815428559989</v>
          </cell>
          <cell r="R150">
            <v>96774.815428559989</v>
          </cell>
          <cell r="S150">
            <v>98710.311737131182</v>
          </cell>
          <cell r="T150">
            <v>98710.311737131182</v>
          </cell>
          <cell r="U150">
            <v>98710.311737131182</v>
          </cell>
          <cell r="V150">
            <v>98710.311737131182</v>
          </cell>
          <cell r="W150">
            <v>100684.51797187381</v>
          </cell>
          <cell r="X150">
            <v>100684.51797187381</v>
          </cell>
          <cell r="Y150">
            <v>100684.51797187381</v>
          </cell>
          <cell r="Z150">
            <v>100684.51797187381</v>
          </cell>
          <cell r="AA150">
            <v>102698.20833131128</v>
          </cell>
          <cell r="AB150">
            <v>102698.20833131128</v>
          </cell>
          <cell r="AC150">
            <v>102698.20833131128</v>
          </cell>
          <cell r="AD150">
            <v>102698.20833131128</v>
          </cell>
          <cell r="AE150">
            <v>104752.1724979375</v>
          </cell>
          <cell r="AF150">
            <v>104752.1724979375</v>
          </cell>
          <cell r="AG150">
            <v>104752.1724979375</v>
          </cell>
          <cell r="AH150">
            <v>104752.1724979375</v>
          </cell>
          <cell r="AI150">
            <v>106847.21594789624</v>
          </cell>
          <cell r="AJ150">
            <v>106847.21594789624</v>
          </cell>
          <cell r="AK150">
            <v>106847.21594789624</v>
          </cell>
          <cell r="AL150">
            <v>106847.21594789624</v>
          </cell>
          <cell r="AM150">
            <v>108984.16026685419</v>
          </cell>
          <cell r="AN150">
            <v>108984.16026685419</v>
          </cell>
          <cell r="AO150">
            <v>108984.16026685419</v>
          </cell>
          <cell r="AP150">
            <v>108984.16026685419</v>
          </cell>
          <cell r="AQ150">
            <v>111163.84347219128</v>
          </cell>
          <cell r="AR150">
            <v>111163.84347219128</v>
          </cell>
          <cell r="AS150">
            <v>111163.84347219128</v>
          </cell>
          <cell r="AT150">
            <v>111163.84347219128</v>
          </cell>
          <cell r="AU150">
            <v>113387.12034163511</v>
          </cell>
          <cell r="AV150">
            <v>113387.12034163511</v>
          </cell>
          <cell r="AW150">
            <v>113387.12034163511</v>
          </cell>
          <cell r="AX150">
            <v>113387.12034163511</v>
          </cell>
          <cell r="AY150">
            <v>115654.86274846781</v>
          </cell>
          <cell r="AZ150">
            <v>115654.86274846781</v>
          </cell>
          <cell r="BA150">
            <v>115654.86274846781</v>
          </cell>
          <cell r="BB150">
            <v>115654.86274846781</v>
          </cell>
          <cell r="BC150">
            <v>117967.96000343718</v>
          </cell>
          <cell r="BD150">
            <v>117967.96000343718</v>
          </cell>
          <cell r="BE150">
            <v>117967.96000343718</v>
          </cell>
          <cell r="BF150">
            <v>117967.96000343718</v>
          </cell>
          <cell r="BG150">
            <v>120327.31920350592</v>
          </cell>
          <cell r="BH150">
            <v>120327.31920350592</v>
          </cell>
          <cell r="BI150">
            <v>120327.31920350592</v>
          </cell>
          <cell r="BJ150">
            <v>120327.31920350592</v>
          </cell>
          <cell r="BK150">
            <v>122733.86558757603</v>
          </cell>
          <cell r="BL150">
            <v>122733.86558757603</v>
          </cell>
          <cell r="BM150">
            <v>122733.86558757603</v>
          </cell>
          <cell r="BN150">
            <v>122733.86558757603</v>
          </cell>
          <cell r="BO150">
            <v>125188.54289932756</v>
          </cell>
          <cell r="BP150">
            <v>125188.54289932756</v>
          </cell>
          <cell r="BQ150">
            <v>125188.54289932756</v>
          </cell>
          <cell r="BR150">
            <v>125188.54289932756</v>
          </cell>
          <cell r="BS150">
            <v>127692.31375731411</v>
          </cell>
          <cell r="BT150">
            <v>127692.31375731411</v>
          </cell>
          <cell r="BU150">
            <v>127692.31375731411</v>
          </cell>
          <cell r="BV150">
            <v>127692.31375731411</v>
          </cell>
          <cell r="BW150">
            <v>130246.16003246041</v>
          </cell>
          <cell r="BX150">
            <v>130246.16003246041</v>
          </cell>
          <cell r="BY150">
            <v>130246.16003246041</v>
          </cell>
          <cell r="BZ150">
            <v>130246.16003246041</v>
          </cell>
          <cell r="CA150">
            <v>132851.08323310962</v>
          </cell>
          <cell r="CB150">
            <v>132851.08323310962</v>
          </cell>
          <cell r="CC150">
            <v>132851.08323310962</v>
          </cell>
          <cell r="CD150">
            <v>132851.08323310962</v>
          </cell>
          <cell r="CE150">
            <v>135508.10489777179</v>
          </cell>
          <cell r="CF150">
            <v>135508.10489777179</v>
          </cell>
          <cell r="CG150">
            <v>135508.10489777179</v>
          </cell>
          <cell r="CH150">
            <v>135508.10489777179</v>
          </cell>
          <cell r="CI150">
            <v>138218.26699572723</v>
          </cell>
          <cell r="CJ150">
            <v>138218.26699572723</v>
          </cell>
          <cell r="CK150">
            <v>0</v>
          </cell>
          <cell r="CL150">
            <v>0</v>
          </cell>
        </row>
        <row r="151">
          <cell r="G151">
            <v>0</v>
          </cell>
          <cell r="H151">
            <v>490270.52250000002</v>
          </cell>
          <cell r="I151">
            <v>490270.52250000002</v>
          </cell>
          <cell r="J151">
            <v>490270.52250000002</v>
          </cell>
          <cell r="K151">
            <v>500075.93294999993</v>
          </cell>
          <cell r="L151">
            <v>500075.93294999993</v>
          </cell>
          <cell r="M151">
            <v>500075.93294999993</v>
          </cell>
          <cell r="N151">
            <v>500075.93294999993</v>
          </cell>
          <cell r="O151">
            <v>510077.45160899998</v>
          </cell>
          <cell r="P151">
            <v>510077.45160899998</v>
          </cell>
          <cell r="Q151">
            <v>510077.45160899998</v>
          </cell>
          <cell r="R151">
            <v>510077.45160899998</v>
          </cell>
          <cell r="S151">
            <v>520279.00064117997</v>
          </cell>
          <cell r="T151">
            <v>520279.00064117997</v>
          </cell>
          <cell r="U151">
            <v>520279.00064117997</v>
          </cell>
          <cell r="V151">
            <v>520279.00064117997</v>
          </cell>
          <cell r="W151">
            <v>530684.58065400366</v>
          </cell>
          <cell r="X151">
            <v>530684.58065400366</v>
          </cell>
          <cell r="Y151">
            <v>530684.58065400366</v>
          </cell>
          <cell r="Z151">
            <v>530684.58065400366</v>
          </cell>
          <cell r="AA151">
            <v>541298.27226708375</v>
          </cell>
          <cell r="AB151">
            <v>541298.27226708375</v>
          </cell>
          <cell r="AC151">
            <v>541298.27226708375</v>
          </cell>
          <cell r="AD151">
            <v>541298.27226708375</v>
          </cell>
          <cell r="AE151">
            <v>552124.23771242541</v>
          </cell>
          <cell r="AF151">
            <v>552124.23771242541</v>
          </cell>
          <cell r="AG151">
            <v>552124.23771242541</v>
          </cell>
          <cell r="AH151">
            <v>552124.23771242541</v>
          </cell>
          <cell r="AI151">
            <v>563166.72246667393</v>
          </cell>
          <cell r="AJ151">
            <v>563166.72246667393</v>
          </cell>
          <cell r="AK151">
            <v>563166.72246667393</v>
          </cell>
          <cell r="AL151">
            <v>563166.72246667393</v>
          </cell>
          <cell r="AM151">
            <v>574430.05691600742</v>
          </cell>
          <cell r="AN151">
            <v>574430.05691600742</v>
          </cell>
          <cell r="AO151">
            <v>574430.05691600742</v>
          </cell>
          <cell r="AP151">
            <v>574430.05691600742</v>
          </cell>
          <cell r="AQ151">
            <v>585918.65805432748</v>
          </cell>
          <cell r="AR151">
            <v>585918.65805432748</v>
          </cell>
          <cell r="AS151">
            <v>585918.65805432748</v>
          </cell>
          <cell r="AT151">
            <v>585918.65805432748</v>
          </cell>
          <cell r="AU151">
            <v>597637.03121541406</v>
          </cell>
          <cell r="AV151">
            <v>597637.03121541406</v>
          </cell>
          <cell r="AW151">
            <v>597637.03121541406</v>
          </cell>
          <cell r="AX151">
            <v>597637.03121541406</v>
          </cell>
          <cell r="AY151">
            <v>609589.77183972241</v>
          </cell>
          <cell r="AZ151">
            <v>609589.77183972241</v>
          </cell>
          <cell r="BA151">
            <v>609589.77183972241</v>
          </cell>
          <cell r="BB151">
            <v>609589.77183972241</v>
          </cell>
          <cell r="BC151">
            <v>621781.56727651693</v>
          </cell>
          <cell r="BD151">
            <v>621781.56727651693</v>
          </cell>
          <cell r="BE151">
            <v>621781.56727651693</v>
          </cell>
          <cell r="BF151">
            <v>621781.56727651693</v>
          </cell>
          <cell r="BG151">
            <v>634217.1986220472</v>
          </cell>
          <cell r="BH151">
            <v>634217.1986220472</v>
          </cell>
          <cell r="BI151">
            <v>634217.1986220472</v>
          </cell>
          <cell r="BJ151">
            <v>634217.1986220472</v>
          </cell>
          <cell r="BK151">
            <v>646901.54259448824</v>
          </cell>
          <cell r="BL151">
            <v>646901.54259448824</v>
          </cell>
          <cell r="BM151">
            <v>646901.54259448824</v>
          </cell>
          <cell r="BN151">
            <v>646901.54259448824</v>
          </cell>
          <cell r="BO151">
            <v>659839.573446378</v>
          </cell>
          <cell r="BP151">
            <v>659839.573446378</v>
          </cell>
          <cell r="BQ151">
            <v>659839.573446378</v>
          </cell>
          <cell r="BR151">
            <v>659839.573446378</v>
          </cell>
          <cell r="BS151">
            <v>673036.36491530552</v>
          </cell>
          <cell r="BT151">
            <v>673036.36491530552</v>
          </cell>
          <cell r="BU151">
            <v>673036.36491530552</v>
          </cell>
          <cell r="BV151">
            <v>673036.36491530552</v>
          </cell>
          <cell r="BW151">
            <v>686497.09221361182</v>
          </cell>
          <cell r="BX151">
            <v>686497.09221361182</v>
          </cell>
          <cell r="BY151">
            <v>686497.09221361182</v>
          </cell>
          <cell r="BZ151">
            <v>686497.09221361182</v>
          </cell>
          <cell r="CA151">
            <v>700227.03405788401</v>
          </cell>
          <cell r="CB151">
            <v>700227.03405788401</v>
          </cell>
          <cell r="CC151">
            <v>700227.03405788401</v>
          </cell>
          <cell r="CD151">
            <v>700227.03405788401</v>
          </cell>
          <cell r="CE151">
            <v>714231.57473904174</v>
          </cell>
          <cell r="CF151">
            <v>714231.57473904174</v>
          </cell>
          <cell r="CG151">
            <v>714231.57473904174</v>
          </cell>
          <cell r="CH151">
            <v>714231.57473904174</v>
          </cell>
          <cell r="CI151">
            <v>728516.20623382239</v>
          </cell>
          <cell r="CJ151">
            <v>728516.20623382239</v>
          </cell>
          <cell r="CK151">
            <v>0</v>
          </cell>
          <cell r="CL151">
            <v>0</v>
          </cell>
        </row>
        <row r="152">
          <cell r="G152">
            <v>0</v>
          </cell>
          <cell r="H152">
            <v>644103.95940000005</v>
          </cell>
          <cell r="I152">
            <v>644103.95940000005</v>
          </cell>
          <cell r="J152">
            <v>644103.95940000005</v>
          </cell>
          <cell r="K152">
            <v>656986.03858800011</v>
          </cell>
          <cell r="L152">
            <v>656986.03858800011</v>
          </cell>
          <cell r="M152">
            <v>656986.03858800011</v>
          </cell>
          <cell r="N152">
            <v>656986.03858800011</v>
          </cell>
          <cell r="O152">
            <v>670125.75935976009</v>
          </cell>
          <cell r="P152">
            <v>670125.75935976009</v>
          </cell>
          <cell r="Q152">
            <v>670125.75935976009</v>
          </cell>
          <cell r="R152">
            <v>670125.75935976009</v>
          </cell>
          <cell r="S152">
            <v>683528.27454695525</v>
          </cell>
          <cell r="T152">
            <v>683528.27454695525</v>
          </cell>
          <cell r="U152">
            <v>683528.27454695525</v>
          </cell>
          <cell r="V152">
            <v>683528.27454695525</v>
          </cell>
          <cell r="W152">
            <v>697198.84003789444</v>
          </cell>
          <cell r="X152">
            <v>697198.84003789444</v>
          </cell>
          <cell r="Y152">
            <v>697198.84003789444</v>
          </cell>
          <cell r="Z152">
            <v>697198.84003789444</v>
          </cell>
          <cell r="AA152">
            <v>711142.81683865224</v>
          </cell>
          <cell r="AB152">
            <v>711142.81683865224</v>
          </cell>
          <cell r="AC152">
            <v>711142.81683865224</v>
          </cell>
          <cell r="AD152">
            <v>711142.81683865224</v>
          </cell>
          <cell r="AE152">
            <v>725365.67317542539</v>
          </cell>
          <cell r="AF152">
            <v>725365.67317542539</v>
          </cell>
          <cell r="AG152">
            <v>725365.67317542539</v>
          </cell>
          <cell r="AH152">
            <v>725365.67317542539</v>
          </cell>
          <cell r="AI152">
            <v>739872.98663893389</v>
          </cell>
          <cell r="AJ152">
            <v>739872.98663893389</v>
          </cell>
          <cell r="AK152">
            <v>739872.98663893389</v>
          </cell>
          <cell r="AL152">
            <v>739872.98663893389</v>
          </cell>
          <cell r="AM152">
            <v>754670.44637171261</v>
          </cell>
          <cell r="AN152">
            <v>754670.44637171261</v>
          </cell>
          <cell r="AO152">
            <v>754670.44637171261</v>
          </cell>
          <cell r="AP152">
            <v>754670.44637171261</v>
          </cell>
          <cell r="AQ152">
            <v>769763.85529914673</v>
          </cell>
          <cell r="AR152">
            <v>769763.85529914673</v>
          </cell>
          <cell r="AS152">
            <v>769763.85529914673</v>
          </cell>
          <cell r="AT152">
            <v>769763.85529914673</v>
          </cell>
          <cell r="AU152">
            <v>785159.13240512973</v>
          </cell>
          <cell r="AV152">
            <v>785159.13240512973</v>
          </cell>
          <cell r="AW152">
            <v>785159.13240512973</v>
          </cell>
          <cell r="AX152">
            <v>785159.13240512973</v>
          </cell>
          <cell r="AY152">
            <v>800862.31505323236</v>
          </cell>
          <cell r="AZ152">
            <v>800862.31505323236</v>
          </cell>
          <cell r="BA152">
            <v>800862.31505323236</v>
          </cell>
          <cell r="BB152">
            <v>800862.31505323236</v>
          </cell>
          <cell r="BC152">
            <v>816879.56135429698</v>
          </cell>
          <cell r="BD152">
            <v>816879.56135429698</v>
          </cell>
          <cell r="BE152">
            <v>816879.56135429698</v>
          </cell>
          <cell r="BF152">
            <v>816879.56135429698</v>
          </cell>
          <cell r="BG152">
            <v>833217.15258138289</v>
          </cell>
          <cell r="BH152">
            <v>833217.15258138289</v>
          </cell>
          <cell r="BI152">
            <v>833217.15258138289</v>
          </cell>
          <cell r="BJ152">
            <v>833217.15258138289</v>
          </cell>
          <cell r="BK152">
            <v>849881.49563301052</v>
          </cell>
          <cell r="BL152">
            <v>849881.49563301052</v>
          </cell>
          <cell r="BM152">
            <v>849881.49563301052</v>
          </cell>
          <cell r="BN152">
            <v>849881.49563301052</v>
          </cell>
          <cell r="BO152">
            <v>866879.12554567074</v>
          </cell>
          <cell r="BP152">
            <v>866879.12554567074</v>
          </cell>
          <cell r="BQ152">
            <v>866879.12554567074</v>
          </cell>
          <cell r="BR152">
            <v>866879.12554567074</v>
          </cell>
          <cell r="BS152">
            <v>884216.70805658412</v>
          </cell>
          <cell r="BT152">
            <v>884216.70805658412</v>
          </cell>
          <cell r="BU152">
            <v>884216.70805658412</v>
          </cell>
          <cell r="BV152">
            <v>884216.70805658412</v>
          </cell>
          <cell r="BW152">
            <v>901901.04221771576</v>
          </cell>
          <cell r="BX152">
            <v>901901.04221771576</v>
          </cell>
          <cell r="BY152">
            <v>901901.04221771576</v>
          </cell>
          <cell r="BZ152">
            <v>901901.04221771576</v>
          </cell>
          <cell r="CA152">
            <v>919939.06306207005</v>
          </cell>
          <cell r="CB152">
            <v>919939.06306207005</v>
          </cell>
          <cell r="CC152">
            <v>919939.06306207005</v>
          </cell>
          <cell r="CD152">
            <v>919939.06306207005</v>
          </cell>
          <cell r="CE152">
            <v>938337.84432331147</v>
          </cell>
          <cell r="CF152">
            <v>938337.84432331147</v>
          </cell>
          <cell r="CG152">
            <v>938337.84432331147</v>
          </cell>
          <cell r="CH152">
            <v>938337.84432331147</v>
          </cell>
          <cell r="CI152">
            <v>957104.60120977764</v>
          </cell>
          <cell r="CJ152">
            <v>957104.60120977764</v>
          </cell>
          <cell r="CK152">
            <v>0</v>
          </cell>
          <cell r="CL152">
            <v>0</v>
          </cell>
        </row>
        <row r="153">
          <cell r="G153">
            <v>0</v>
          </cell>
          <cell r="H153">
            <v>217422.01336633667</v>
          </cell>
          <cell r="I153">
            <v>217422.01336633667</v>
          </cell>
          <cell r="J153">
            <v>217422.01336633667</v>
          </cell>
          <cell r="K153">
            <v>221770.45363366342</v>
          </cell>
          <cell r="L153">
            <v>221770.45363366342</v>
          </cell>
          <cell r="M153">
            <v>221770.45363366342</v>
          </cell>
          <cell r="N153">
            <v>221770.45363366342</v>
          </cell>
          <cell r="O153">
            <v>226205.86270633669</v>
          </cell>
          <cell r="P153">
            <v>226205.86270633669</v>
          </cell>
          <cell r="Q153">
            <v>226205.86270633669</v>
          </cell>
          <cell r="R153">
            <v>226205.86270633669</v>
          </cell>
          <cell r="S153">
            <v>230729.97996046342</v>
          </cell>
          <cell r="T153">
            <v>230729.97996046342</v>
          </cell>
          <cell r="U153">
            <v>230729.97996046342</v>
          </cell>
          <cell r="V153">
            <v>230729.97996046342</v>
          </cell>
          <cell r="W153">
            <v>235344.57955967268</v>
          </cell>
          <cell r="X153">
            <v>235344.57955967268</v>
          </cell>
          <cell r="Y153">
            <v>235344.57955967268</v>
          </cell>
          <cell r="Z153">
            <v>235344.57955967268</v>
          </cell>
          <cell r="AA153">
            <v>240051.47115086613</v>
          </cell>
          <cell r="AB153">
            <v>240051.47115086613</v>
          </cell>
          <cell r="AC153">
            <v>240051.47115086613</v>
          </cell>
          <cell r="AD153">
            <v>240051.47115086613</v>
          </cell>
          <cell r="AE153">
            <v>244852.50057388344</v>
          </cell>
          <cell r="AF153">
            <v>244852.50057388344</v>
          </cell>
          <cell r="AG153">
            <v>244852.50057388344</v>
          </cell>
          <cell r="AH153">
            <v>244852.50057388344</v>
          </cell>
          <cell r="AI153">
            <v>249749.55058536111</v>
          </cell>
          <cell r="AJ153">
            <v>249749.55058536111</v>
          </cell>
          <cell r="AK153">
            <v>249749.55058536111</v>
          </cell>
          <cell r="AL153">
            <v>249749.55058536111</v>
          </cell>
          <cell r="AM153">
            <v>254744.54159706834</v>
          </cell>
          <cell r="AN153">
            <v>254744.54159706834</v>
          </cell>
          <cell r="AO153">
            <v>254744.54159706834</v>
          </cell>
          <cell r="AP153">
            <v>254744.54159706834</v>
          </cell>
          <cell r="AQ153">
            <v>259839.4324290097</v>
          </cell>
          <cell r="AR153">
            <v>259839.4324290097</v>
          </cell>
          <cell r="AS153">
            <v>259839.4324290097</v>
          </cell>
          <cell r="AT153">
            <v>259839.4324290097</v>
          </cell>
          <cell r="AU153">
            <v>265036.2210775899</v>
          </cell>
          <cell r="AV153">
            <v>265036.2210775899</v>
          </cell>
          <cell r="AW153">
            <v>265036.2210775899</v>
          </cell>
          <cell r="AX153">
            <v>265036.2210775899</v>
          </cell>
          <cell r="AY153">
            <v>270336.9454991417</v>
          </cell>
          <cell r="AZ153">
            <v>270336.9454991417</v>
          </cell>
          <cell r="BA153">
            <v>270336.9454991417</v>
          </cell>
          <cell r="BB153">
            <v>270336.9454991417</v>
          </cell>
          <cell r="BC153">
            <v>275743.68440912454</v>
          </cell>
          <cell r="BD153">
            <v>275743.68440912454</v>
          </cell>
          <cell r="BE153">
            <v>275743.68440912454</v>
          </cell>
          <cell r="BF153">
            <v>275743.68440912454</v>
          </cell>
          <cell r="BG153">
            <v>281258.55809730705</v>
          </cell>
          <cell r="BH153">
            <v>281258.55809730705</v>
          </cell>
          <cell r="BI153">
            <v>281258.55809730705</v>
          </cell>
          <cell r="BJ153">
            <v>281258.55809730705</v>
          </cell>
          <cell r="BK153">
            <v>286883.72925925319</v>
          </cell>
          <cell r="BL153">
            <v>286883.72925925319</v>
          </cell>
          <cell r="BM153">
            <v>286883.72925925319</v>
          </cell>
          <cell r="BN153">
            <v>286883.72925925319</v>
          </cell>
          <cell r="BO153">
            <v>292621.40384443826</v>
          </cell>
          <cell r="BP153">
            <v>292621.40384443826</v>
          </cell>
          <cell r="BQ153">
            <v>292621.40384443826</v>
          </cell>
          <cell r="BR153">
            <v>292621.40384443826</v>
          </cell>
          <cell r="BS153">
            <v>298473.83192132704</v>
          </cell>
          <cell r="BT153">
            <v>298473.83192132704</v>
          </cell>
          <cell r="BU153">
            <v>298473.83192132704</v>
          </cell>
          <cell r="BV153">
            <v>298473.83192132704</v>
          </cell>
          <cell r="BW153">
            <v>304443.30855975358</v>
          </cell>
          <cell r="BX153">
            <v>304443.30855975358</v>
          </cell>
          <cell r="BY153">
            <v>304443.30855975358</v>
          </cell>
          <cell r="BZ153">
            <v>304443.30855975358</v>
          </cell>
          <cell r="CA153">
            <v>310532.17473094864</v>
          </cell>
          <cell r="CB153">
            <v>310532.17473094864</v>
          </cell>
          <cell r="CC153">
            <v>310532.17473094864</v>
          </cell>
          <cell r="CD153">
            <v>310532.17473094864</v>
          </cell>
          <cell r="CE153">
            <v>316742.81822556764</v>
          </cell>
          <cell r="CF153">
            <v>316742.81822556764</v>
          </cell>
          <cell r="CG153">
            <v>316742.81822556764</v>
          </cell>
          <cell r="CH153">
            <v>316742.81822556764</v>
          </cell>
          <cell r="CI153">
            <v>323077.674590079</v>
          </cell>
          <cell r="CJ153">
            <v>323077.674590079</v>
          </cell>
          <cell r="CK153">
            <v>0</v>
          </cell>
          <cell r="CL153">
            <v>0</v>
          </cell>
        </row>
        <row r="154">
          <cell r="G154">
            <v>0</v>
          </cell>
          <cell r="H154">
            <v>211787.00640000001</v>
          </cell>
          <cell r="I154">
            <v>211787.00640000001</v>
          </cell>
          <cell r="J154">
            <v>211787.00640000001</v>
          </cell>
          <cell r="K154">
            <v>216022.74652799999</v>
          </cell>
          <cell r="L154">
            <v>216022.74652799999</v>
          </cell>
          <cell r="M154">
            <v>216022.74652799999</v>
          </cell>
          <cell r="N154">
            <v>216022.74652799999</v>
          </cell>
          <cell r="O154">
            <v>220343.20145856001</v>
          </cell>
          <cell r="P154">
            <v>220343.20145856001</v>
          </cell>
          <cell r="Q154">
            <v>220343.20145856001</v>
          </cell>
          <cell r="R154">
            <v>220343.20145856001</v>
          </cell>
          <cell r="S154">
            <v>224750.06548773122</v>
          </cell>
          <cell r="T154">
            <v>224750.06548773122</v>
          </cell>
          <cell r="U154">
            <v>224750.06548773122</v>
          </cell>
          <cell r="V154">
            <v>224750.06548773122</v>
          </cell>
          <cell r="W154">
            <v>229245.06679748587</v>
          </cell>
          <cell r="X154">
            <v>229245.06679748587</v>
          </cell>
          <cell r="Y154">
            <v>229245.06679748587</v>
          </cell>
          <cell r="Z154">
            <v>229245.06679748587</v>
          </cell>
          <cell r="AA154">
            <v>233829.96813343558</v>
          </cell>
          <cell r="AB154">
            <v>233829.96813343558</v>
          </cell>
          <cell r="AC154">
            <v>233829.96813343558</v>
          </cell>
          <cell r="AD154">
            <v>233829.96813343558</v>
          </cell>
          <cell r="AE154">
            <v>238506.56749610434</v>
          </cell>
          <cell r="AF154">
            <v>238506.56749610434</v>
          </cell>
          <cell r="AG154">
            <v>238506.56749610434</v>
          </cell>
          <cell r="AH154">
            <v>238506.56749610434</v>
          </cell>
          <cell r="AI154">
            <v>243276.69884602644</v>
          </cell>
          <cell r="AJ154">
            <v>243276.69884602644</v>
          </cell>
          <cell r="AK154">
            <v>243276.69884602644</v>
          </cell>
          <cell r="AL154">
            <v>243276.69884602644</v>
          </cell>
          <cell r="AM154">
            <v>248142.23282294697</v>
          </cell>
          <cell r="AN154">
            <v>248142.23282294697</v>
          </cell>
          <cell r="AO154">
            <v>248142.23282294697</v>
          </cell>
          <cell r="AP154">
            <v>248142.23282294697</v>
          </cell>
          <cell r="AQ154">
            <v>253105.07747940591</v>
          </cell>
          <cell r="AR154">
            <v>253105.07747940591</v>
          </cell>
          <cell r="AS154">
            <v>253105.07747940591</v>
          </cell>
          <cell r="AT154">
            <v>253105.07747940591</v>
          </cell>
          <cell r="AU154">
            <v>258167.17902899403</v>
          </cell>
          <cell r="AV154">
            <v>258167.17902899403</v>
          </cell>
          <cell r="AW154">
            <v>258167.17902899403</v>
          </cell>
          <cell r="AX154">
            <v>258167.17902899403</v>
          </cell>
          <cell r="AY154">
            <v>263330.52260957391</v>
          </cell>
          <cell r="AZ154">
            <v>263330.52260957391</v>
          </cell>
          <cell r="BA154">
            <v>263330.52260957391</v>
          </cell>
          <cell r="BB154">
            <v>263330.52260957391</v>
          </cell>
          <cell r="BC154">
            <v>268597.1330617654</v>
          </cell>
          <cell r="BD154">
            <v>268597.1330617654</v>
          </cell>
          <cell r="BE154">
            <v>268597.1330617654</v>
          </cell>
          <cell r="BF154">
            <v>268597.1330617654</v>
          </cell>
          <cell r="BG154">
            <v>273969.07572300074</v>
          </cell>
          <cell r="BH154">
            <v>273969.07572300074</v>
          </cell>
          <cell r="BI154">
            <v>273969.07572300074</v>
          </cell>
          <cell r="BJ154">
            <v>273969.07572300074</v>
          </cell>
          <cell r="BK154">
            <v>279448.45723746077</v>
          </cell>
          <cell r="BL154">
            <v>279448.45723746077</v>
          </cell>
          <cell r="BM154">
            <v>279448.45723746077</v>
          </cell>
          <cell r="BN154">
            <v>279448.45723746077</v>
          </cell>
          <cell r="BO154">
            <v>285037.42638220993</v>
          </cell>
          <cell r="BP154">
            <v>285037.42638220993</v>
          </cell>
          <cell r="BQ154">
            <v>285037.42638220993</v>
          </cell>
          <cell r="BR154">
            <v>285037.42638220993</v>
          </cell>
          <cell r="BS154">
            <v>290738.17490985413</v>
          </cell>
          <cell r="BT154">
            <v>290738.17490985413</v>
          </cell>
          <cell r="BU154">
            <v>290738.17490985413</v>
          </cell>
          <cell r="BV154">
            <v>290738.17490985413</v>
          </cell>
          <cell r="BW154">
            <v>296552.93840805121</v>
          </cell>
          <cell r="BX154">
            <v>296552.93840805121</v>
          </cell>
          <cell r="BY154">
            <v>296552.93840805121</v>
          </cell>
          <cell r="BZ154">
            <v>296552.93840805121</v>
          </cell>
          <cell r="CA154">
            <v>302483.99717621226</v>
          </cell>
          <cell r="CB154">
            <v>302483.99717621226</v>
          </cell>
          <cell r="CC154">
            <v>302483.99717621226</v>
          </cell>
          <cell r="CD154">
            <v>302483.99717621226</v>
          </cell>
          <cell r="CE154">
            <v>308533.6771197365</v>
          </cell>
          <cell r="CF154">
            <v>308533.6771197365</v>
          </cell>
          <cell r="CG154">
            <v>308533.6771197365</v>
          </cell>
          <cell r="CH154">
            <v>308533.6771197365</v>
          </cell>
          <cell r="CI154">
            <v>314704.35066213127</v>
          </cell>
          <cell r="CJ154">
            <v>314704.35066213127</v>
          </cell>
          <cell r="CK154">
            <v>0</v>
          </cell>
          <cell r="CL154">
            <v>0</v>
          </cell>
        </row>
        <row r="155">
          <cell r="G155">
            <v>0</v>
          </cell>
          <cell r="H155">
            <v>363881.48680693074</v>
          </cell>
          <cell r="I155">
            <v>363881.48680693074</v>
          </cell>
          <cell r="J155">
            <v>363881.48680693074</v>
          </cell>
          <cell r="K155">
            <v>371159.11654306937</v>
          </cell>
          <cell r="L155">
            <v>371159.11654306937</v>
          </cell>
          <cell r="M155">
            <v>371159.11654306937</v>
          </cell>
          <cell r="N155">
            <v>371159.11654306937</v>
          </cell>
          <cell r="O155">
            <v>378582.2988739307</v>
          </cell>
          <cell r="P155">
            <v>378582.2988739307</v>
          </cell>
          <cell r="Q155">
            <v>378582.2988739307</v>
          </cell>
          <cell r="R155">
            <v>378582.2988739307</v>
          </cell>
          <cell r="S155">
            <v>386153.94485140935</v>
          </cell>
          <cell r="T155">
            <v>386153.94485140935</v>
          </cell>
          <cell r="U155">
            <v>386153.94485140935</v>
          </cell>
          <cell r="V155">
            <v>386153.94485140935</v>
          </cell>
          <cell r="W155">
            <v>393877.02374843752</v>
          </cell>
          <cell r="X155">
            <v>393877.02374843752</v>
          </cell>
          <cell r="Y155">
            <v>393877.02374843752</v>
          </cell>
          <cell r="Z155">
            <v>393877.02374843752</v>
          </cell>
          <cell r="AA155">
            <v>401754.56422340631</v>
          </cell>
          <cell r="AB155">
            <v>401754.56422340631</v>
          </cell>
          <cell r="AC155">
            <v>401754.56422340631</v>
          </cell>
          <cell r="AD155">
            <v>401754.56422340631</v>
          </cell>
          <cell r="AE155">
            <v>409789.65550787444</v>
          </cell>
          <cell r="AF155">
            <v>409789.65550787444</v>
          </cell>
          <cell r="AG155">
            <v>409789.65550787444</v>
          </cell>
          <cell r="AH155">
            <v>409789.65550787444</v>
          </cell>
          <cell r="AI155">
            <v>417985.44861803192</v>
          </cell>
          <cell r="AJ155">
            <v>417985.44861803192</v>
          </cell>
          <cell r="AK155">
            <v>417985.44861803192</v>
          </cell>
          <cell r="AL155">
            <v>417985.44861803192</v>
          </cell>
          <cell r="AM155">
            <v>426345.15759039257</v>
          </cell>
          <cell r="AN155">
            <v>426345.15759039257</v>
          </cell>
          <cell r="AO155">
            <v>426345.15759039257</v>
          </cell>
          <cell r="AP155">
            <v>426345.15759039257</v>
          </cell>
          <cell r="AQ155">
            <v>434872.06074220047</v>
          </cell>
          <cell r="AR155">
            <v>434872.06074220047</v>
          </cell>
          <cell r="AS155">
            <v>434872.06074220047</v>
          </cell>
          <cell r="AT155">
            <v>434872.06074220047</v>
          </cell>
          <cell r="AU155">
            <v>443569.50195704441</v>
          </cell>
          <cell r="AV155">
            <v>443569.50195704441</v>
          </cell>
          <cell r="AW155">
            <v>443569.50195704441</v>
          </cell>
          <cell r="AX155">
            <v>443569.50195704441</v>
          </cell>
          <cell r="AY155">
            <v>452440.8919961853</v>
          </cell>
          <cell r="AZ155">
            <v>452440.8919961853</v>
          </cell>
          <cell r="BA155">
            <v>452440.8919961853</v>
          </cell>
          <cell r="BB155">
            <v>452440.8919961853</v>
          </cell>
          <cell r="BC155">
            <v>461489.70983610902</v>
          </cell>
          <cell r="BD155">
            <v>461489.70983610902</v>
          </cell>
          <cell r="BE155">
            <v>461489.70983610902</v>
          </cell>
          <cell r="BF155">
            <v>461489.70983610902</v>
          </cell>
          <cell r="BG155">
            <v>470719.50403283117</v>
          </cell>
          <cell r="BH155">
            <v>470719.50403283117</v>
          </cell>
          <cell r="BI155">
            <v>470719.50403283117</v>
          </cell>
          <cell r="BJ155">
            <v>470719.50403283117</v>
          </cell>
          <cell r="BK155">
            <v>480133.8941134878</v>
          </cell>
          <cell r="BL155">
            <v>480133.8941134878</v>
          </cell>
          <cell r="BM155">
            <v>480133.8941134878</v>
          </cell>
          <cell r="BN155">
            <v>480133.8941134878</v>
          </cell>
          <cell r="BO155">
            <v>489736.57199575758</v>
          </cell>
          <cell r="BP155">
            <v>489736.57199575758</v>
          </cell>
          <cell r="BQ155">
            <v>489736.57199575758</v>
          </cell>
          <cell r="BR155">
            <v>489736.57199575758</v>
          </cell>
          <cell r="BS155">
            <v>499531.30343567271</v>
          </cell>
          <cell r="BT155">
            <v>499531.30343567271</v>
          </cell>
          <cell r="BU155">
            <v>499531.30343567271</v>
          </cell>
          <cell r="BV155">
            <v>499531.30343567271</v>
          </cell>
          <cell r="BW155">
            <v>509521.92950438615</v>
          </cell>
          <cell r="BX155">
            <v>509521.92950438615</v>
          </cell>
          <cell r="BY155">
            <v>509521.92950438615</v>
          </cell>
          <cell r="BZ155">
            <v>509521.92950438615</v>
          </cell>
          <cell r="CA155">
            <v>519712.3680944739</v>
          </cell>
          <cell r="CB155">
            <v>519712.3680944739</v>
          </cell>
          <cell r="CC155">
            <v>519712.3680944739</v>
          </cell>
          <cell r="CD155">
            <v>519712.3680944739</v>
          </cell>
          <cell r="CE155">
            <v>530106.6154563633</v>
          </cell>
          <cell r="CF155">
            <v>530106.6154563633</v>
          </cell>
          <cell r="CG155">
            <v>530106.6154563633</v>
          </cell>
          <cell r="CH155">
            <v>530106.6154563633</v>
          </cell>
          <cell r="CI155">
            <v>540708.74776549067</v>
          </cell>
          <cell r="CJ155">
            <v>540708.74776549067</v>
          </cell>
          <cell r="CK155">
            <v>0</v>
          </cell>
          <cell r="CL155">
            <v>0</v>
          </cell>
        </row>
        <row r="156">
          <cell r="G156">
            <v>0</v>
          </cell>
          <cell r="H156">
            <v>343156.40625</v>
          </cell>
          <cell r="I156">
            <v>343156.40625</v>
          </cell>
          <cell r="J156">
            <v>343156.40625</v>
          </cell>
          <cell r="K156">
            <v>350019.53437499999</v>
          </cell>
          <cell r="L156">
            <v>350019.53437499999</v>
          </cell>
          <cell r="M156">
            <v>350019.53437499999</v>
          </cell>
          <cell r="N156">
            <v>350019.53437499999</v>
          </cell>
          <cell r="O156">
            <v>357019.9250625</v>
          </cell>
          <cell r="P156">
            <v>357019.9250625</v>
          </cell>
          <cell r="Q156">
            <v>357019.9250625</v>
          </cell>
          <cell r="R156">
            <v>357019.9250625</v>
          </cell>
          <cell r="S156">
            <v>364160.32356374996</v>
          </cell>
          <cell r="T156">
            <v>364160.32356374996</v>
          </cell>
          <cell r="U156">
            <v>364160.32356374996</v>
          </cell>
          <cell r="V156">
            <v>364160.32356374996</v>
          </cell>
          <cell r="W156">
            <v>371443.53003502503</v>
          </cell>
          <cell r="X156">
            <v>371443.53003502503</v>
          </cell>
          <cell r="Y156">
            <v>371443.53003502503</v>
          </cell>
          <cell r="Z156">
            <v>371443.53003502503</v>
          </cell>
          <cell r="AA156">
            <v>378872.40063572547</v>
          </cell>
          <cell r="AB156">
            <v>378872.40063572547</v>
          </cell>
          <cell r="AC156">
            <v>378872.40063572547</v>
          </cell>
          <cell r="AD156">
            <v>378872.40063572547</v>
          </cell>
          <cell r="AE156">
            <v>386449.84864843998</v>
          </cell>
          <cell r="AF156">
            <v>386449.84864843998</v>
          </cell>
          <cell r="AG156">
            <v>386449.84864843998</v>
          </cell>
          <cell r="AH156">
            <v>386449.84864843998</v>
          </cell>
          <cell r="AI156">
            <v>394178.84562140884</v>
          </cell>
          <cell r="AJ156">
            <v>394178.84562140884</v>
          </cell>
          <cell r="AK156">
            <v>394178.84562140884</v>
          </cell>
          <cell r="AL156">
            <v>394178.84562140884</v>
          </cell>
          <cell r="AM156">
            <v>402062.42253383697</v>
          </cell>
          <cell r="AN156">
            <v>402062.42253383697</v>
          </cell>
          <cell r="AO156">
            <v>402062.42253383697</v>
          </cell>
          <cell r="AP156">
            <v>402062.42253383697</v>
          </cell>
          <cell r="AQ156">
            <v>410103.67098451371</v>
          </cell>
          <cell r="AR156">
            <v>410103.67098451371</v>
          </cell>
          <cell r="AS156">
            <v>410103.67098451371</v>
          </cell>
          <cell r="AT156">
            <v>410103.67098451371</v>
          </cell>
          <cell r="AU156">
            <v>418305.74440420402</v>
          </cell>
          <cell r="AV156">
            <v>418305.74440420402</v>
          </cell>
          <cell r="AW156">
            <v>418305.74440420402</v>
          </cell>
          <cell r="AX156">
            <v>418305.74440420402</v>
          </cell>
          <cell r="AY156">
            <v>426671.85929228814</v>
          </cell>
          <cell r="AZ156">
            <v>426671.85929228814</v>
          </cell>
          <cell r="BA156">
            <v>426671.85929228814</v>
          </cell>
          <cell r="BB156">
            <v>426671.85929228814</v>
          </cell>
          <cell r="BC156">
            <v>435205.29647813388</v>
          </cell>
          <cell r="BD156">
            <v>435205.29647813388</v>
          </cell>
          <cell r="BE156">
            <v>435205.29647813388</v>
          </cell>
          <cell r="BF156">
            <v>435205.29647813388</v>
          </cell>
          <cell r="BG156">
            <v>443909.40240769647</v>
          </cell>
          <cell r="BH156">
            <v>443909.40240769647</v>
          </cell>
          <cell r="BI156">
            <v>443909.40240769647</v>
          </cell>
          <cell r="BJ156">
            <v>443909.40240769647</v>
          </cell>
          <cell r="BK156">
            <v>452787.59045585047</v>
          </cell>
          <cell r="BL156">
            <v>452787.59045585047</v>
          </cell>
          <cell r="BM156">
            <v>452787.59045585047</v>
          </cell>
          <cell r="BN156">
            <v>452787.59045585047</v>
          </cell>
          <cell r="BO156">
            <v>461843.3422649675</v>
          </cell>
          <cell r="BP156">
            <v>461843.3422649675</v>
          </cell>
          <cell r="BQ156">
            <v>461843.3422649675</v>
          </cell>
          <cell r="BR156">
            <v>461843.3422649675</v>
          </cell>
          <cell r="BS156">
            <v>471080.20911026688</v>
          </cell>
          <cell r="BT156">
            <v>471080.20911026688</v>
          </cell>
          <cell r="BU156">
            <v>471080.20911026688</v>
          </cell>
          <cell r="BV156">
            <v>471080.20911026688</v>
          </cell>
          <cell r="BW156">
            <v>480501.81329247222</v>
          </cell>
          <cell r="BX156">
            <v>480501.81329247222</v>
          </cell>
          <cell r="BY156">
            <v>480501.81329247222</v>
          </cell>
          <cell r="BZ156">
            <v>480501.81329247222</v>
          </cell>
          <cell r="CA156">
            <v>490111.84955832164</v>
          </cell>
          <cell r="CB156">
            <v>490111.84955832164</v>
          </cell>
          <cell r="CC156">
            <v>490111.84955832164</v>
          </cell>
          <cell r="CD156">
            <v>490111.84955832164</v>
          </cell>
          <cell r="CE156">
            <v>499914.08654948813</v>
          </cell>
          <cell r="CF156">
            <v>499914.08654948813</v>
          </cell>
          <cell r="CG156">
            <v>499914.08654948813</v>
          </cell>
          <cell r="CH156">
            <v>499914.08654948813</v>
          </cell>
          <cell r="CI156">
            <v>509912.36828047788</v>
          </cell>
          <cell r="CJ156">
            <v>509912.36828047788</v>
          </cell>
          <cell r="CK156">
            <v>0</v>
          </cell>
          <cell r="CL156">
            <v>0</v>
          </cell>
        </row>
        <row r="157">
          <cell r="G157">
            <v>0</v>
          </cell>
          <cell r="H157">
            <v>362171.65500000003</v>
          </cell>
          <cell r="I157">
            <v>362171.65500000003</v>
          </cell>
          <cell r="J157">
            <v>362171.65500000003</v>
          </cell>
          <cell r="K157">
            <v>369415.08810000005</v>
          </cell>
          <cell r="L157">
            <v>369415.08810000005</v>
          </cell>
          <cell r="M157">
            <v>369415.08810000005</v>
          </cell>
          <cell r="N157">
            <v>369415.08810000005</v>
          </cell>
          <cell r="O157">
            <v>376803.38986200007</v>
          </cell>
          <cell r="P157">
            <v>376803.38986200007</v>
          </cell>
          <cell r="Q157">
            <v>376803.38986200007</v>
          </cell>
          <cell r="R157">
            <v>376803.38986200007</v>
          </cell>
          <cell r="S157">
            <v>384339.45765924011</v>
          </cell>
          <cell r="T157">
            <v>384339.45765924011</v>
          </cell>
          <cell r="U157">
            <v>384339.45765924011</v>
          </cell>
          <cell r="V157">
            <v>384339.45765924011</v>
          </cell>
          <cell r="W157">
            <v>392026.24681242491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0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0</v>
          </cell>
          <cell r="BZ157">
            <v>0</v>
          </cell>
          <cell r="CA157">
            <v>0</v>
          </cell>
          <cell r="CB157">
            <v>0</v>
          </cell>
          <cell r="CC157">
            <v>0</v>
          </cell>
          <cell r="CD157">
            <v>0</v>
          </cell>
          <cell r="CE157">
            <v>0</v>
          </cell>
          <cell r="CF157">
            <v>0</v>
          </cell>
          <cell r="CG157">
            <v>0</v>
          </cell>
          <cell r="CH157">
            <v>0</v>
          </cell>
          <cell r="CI157">
            <v>0</v>
          </cell>
          <cell r="CJ157">
            <v>0</v>
          </cell>
          <cell r="CK157">
            <v>0</v>
          </cell>
          <cell r="CL157">
            <v>0</v>
          </cell>
        </row>
        <row r="158">
          <cell r="G158">
            <v>0</v>
          </cell>
          <cell r="H158">
            <v>235669.28130000003</v>
          </cell>
          <cell r="I158">
            <v>235669.28130000003</v>
          </cell>
          <cell r="J158">
            <v>235669.28130000003</v>
          </cell>
          <cell r="K158">
            <v>240382.66692600003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  <cell r="CE158">
            <v>0</v>
          </cell>
          <cell r="CF158">
            <v>0</v>
          </cell>
          <cell r="CG158">
            <v>0</v>
          </cell>
          <cell r="CH158">
            <v>0</v>
          </cell>
          <cell r="CI158">
            <v>0</v>
          </cell>
          <cell r="CJ158">
            <v>0</v>
          </cell>
          <cell r="CK158">
            <v>0</v>
          </cell>
          <cell r="CL158">
            <v>0</v>
          </cell>
        </row>
        <row r="159">
          <cell r="G159">
            <v>0</v>
          </cell>
          <cell r="H159">
            <v>466336.19700000004</v>
          </cell>
          <cell r="I159">
            <v>466336.19700000004</v>
          </cell>
          <cell r="J159">
            <v>466336.19700000004</v>
          </cell>
          <cell r="K159">
            <v>475662.92093999998</v>
          </cell>
          <cell r="L159">
            <v>475662.92093999998</v>
          </cell>
          <cell r="M159">
            <v>475662.92093999998</v>
          </cell>
          <cell r="N159">
            <v>475662.92093999998</v>
          </cell>
          <cell r="O159">
            <v>485176.17935879994</v>
          </cell>
          <cell r="P159">
            <v>485176.17935879994</v>
          </cell>
          <cell r="Q159">
            <v>485176.17935879994</v>
          </cell>
          <cell r="R159">
            <v>485176.17935879994</v>
          </cell>
          <cell r="S159">
            <v>494879.70294597594</v>
          </cell>
          <cell r="T159">
            <v>494879.70294597594</v>
          </cell>
          <cell r="U159">
            <v>494879.70294597594</v>
          </cell>
          <cell r="V159">
            <v>494879.70294597594</v>
          </cell>
          <cell r="W159">
            <v>504777.29700489552</v>
          </cell>
          <cell r="X159">
            <v>504777.29700489552</v>
          </cell>
          <cell r="Y159">
            <v>504777.29700489552</v>
          </cell>
          <cell r="Z159">
            <v>504777.29700489552</v>
          </cell>
          <cell r="AA159">
            <v>514872.84294499346</v>
          </cell>
          <cell r="AB159">
            <v>514872.84294499346</v>
          </cell>
          <cell r="AC159">
            <v>514872.84294499346</v>
          </cell>
          <cell r="AD159">
            <v>514872.84294499346</v>
          </cell>
          <cell r="AE159">
            <v>525170.29980389331</v>
          </cell>
          <cell r="AF159">
            <v>525170.29980389331</v>
          </cell>
          <cell r="AG159">
            <v>525170.29980389331</v>
          </cell>
          <cell r="AH159">
            <v>525170.29980389331</v>
          </cell>
          <cell r="AI159">
            <v>535673.70579997124</v>
          </cell>
          <cell r="AJ159">
            <v>535673.70579997124</v>
          </cell>
          <cell r="AK159">
            <v>535673.70579997124</v>
          </cell>
          <cell r="AL159">
            <v>535673.70579997124</v>
          </cell>
          <cell r="AM159">
            <v>546387.17991597066</v>
          </cell>
          <cell r="AN159">
            <v>546387.17991597066</v>
          </cell>
          <cell r="AO159">
            <v>546387.17991597066</v>
          </cell>
          <cell r="AP159">
            <v>546387.17991597066</v>
          </cell>
          <cell r="AQ159">
            <v>557314.92351429001</v>
          </cell>
          <cell r="AR159">
            <v>557314.92351429001</v>
          </cell>
          <cell r="AS159">
            <v>557314.92351429001</v>
          </cell>
          <cell r="AT159">
            <v>557314.92351429001</v>
          </cell>
          <cell r="AU159">
            <v>568461.22198457574</v>
          </cell>
          <cell r="AV159">
            <v>568461.22198457574</v>
          </cell>
          <cell r="AW159">
            <v>568461.22198457574</v>
          </cell>
          <cell r="AX159">
            <v>568461.22198457574</v>
          </cell>
          <cell r="AY159">
            <v>579830.44642426725</v>
          </cell>
          <cell r="AZ159">
            <v>579830.44642426725</v>
          </cell>
          <cell r="BA159">
            <v>579830.44642426725</v>
          </cell>
          <cell r="BB159">
            <v>579830.44642426725</v>
          </cell>
          <cell r="BC159">
            <v>591427.05535275268</v>
          </cell>
          <cell r="BD159">
            <v>591427.05535275268</v>
          </cell>
          <cell r="BE159">
            <v>591427.05535275268</v>
          </cell>
          <cell r="BF159">
            <v>591427.05535275268</v>
          </cell>
          <cell r="BG159">
            <v>603255.59645980783</v>
          </cell>
          <cell r="BH159">
            <v>603255.59645980783</v>
          </cell>
          <cell r="BI159">
            <v>603255.59645980783</v>
          </cell>
          <cell r="BJ159">
            <v>603255.59645980783</v>
          </cell>
          <cell r="BK159">
            <v>615320.70838900399</v>
          </cell>
          <cell r="BL159">
            <v>615320.70838900399</v>
          </cell>
          <cell r="BM159">
            <v>615320.70838900399</v>
          </cell>
          <cell r="BN159">
            <v>615320.70838900399</v>
          </cell>
          <cell r="BO159">
            <v>627627.12255678396</v>
          </cell>
          <cell r="BP159">
            <v>627627.12255678396</v>
          </cell>
          <cell r="BQ159">
            <v>627627.12255678396</v>
          </cell>
          <cell r="BR159">
            <v>627627.12255678396</v>
          </cell>
          <cell r="BS159">
            <v>640179.66500791977</v>
          </cell>
          <cell r="BT159">
            <v>640179.66500791977</v>
          </cell>
          <cell r="BU159">
            <v>640179.66500791977</v>
          </cell>
          <cell r="BV159">
            <v>640179.66500791977</v>
          </cell>
          <cell r="BW159">
            <v>652983.25830807816</v>
          </cell>
          <cell r="BX159">
            <v>652983.25830807816</v>
          </cell>
          <cell r="BY159">
            <v>652983.25830807816</v>
          </cell>
          <cell r="BZ159">
            <v>652983.25830807816</v>
          </cell>
          <cell r="CA159">
            <v>666042.92347423965</v>
          </cell>
          <cell r="CB159">
            <v>666042.92347423965</v>
          </cell>
          <cell r="CC159">
            <v>666042.92347423965</v>
          </cell>
          <cell r="CD159">
            <v>666042.92347423965</v>
          </cell>
          <cell r="CE159">
            <v>679363.78194372449</v>
          </cell>
          <cell r="CF159">
            <v>679363.78194372449</v>
          </cell>
          <cell r="CG159">
            <v>679363.78194372449</v>
          </cell>
          <cell r="CH159">
            <v>679363.78194372449</v>
          </cell>
          <cell r="CI159">
            <v>692951.05758259899</v>
          </cell>
          <cell r="CJ159">
            <v>692951.05758259899</v>
          </cell>
          <cell r="CK159">
            <v>0</v>
          </cell>
          <cell r="CL159">
            <v>0</v>
          </cell>
        </row>
        <row r="160">
          <cell r="G160">
            <v>0</v>
          </cell>
          <cell r="H160">
            <v>302307.45719999995</v>
          </cell>
          <cell r="I160">
            <v>302307.45719999995</v>
          </cell>
          <cell r="J160">
            <v>302307.45719999995</v>
          </cell>
          <cell r="K160">
            <v>308353.60634399991</v>
          </cell>
          <cell r="L160">
            <v>308353.60634399991</v>
          </cell>
          <cell r="M160">
            <v>308353.60634399991</v>
          </cell>
          <cell r="N160">
            <v>308353.60634399991</v>
          </cell>
          <cell r="O160">
            <v>314520.67847087997</v>
          </cell>
          <cell r="P160">
            <v>314520.67847087997</v>
          </cell>
          <cell r="Q160">
            <v>314520.67847087997</v>
          </cell>
          <cell r="R160">
            <v>314520.67847087997</v>
          </cell>
          <cell r="S160">
            <v>320811.09204029758</v>
          </cell>
          <cell r="T160">
            <v>320811.09204029758</v>
          </cell>
          <cell r="U160">
            <v>320811.09204029758</v>
          </cell>
          <cell r="V160">
            <v>320811.09204029758</v>
          </cell>
          <cell r="W160">
            <v>327227.31388110353</v>
          </cell>
          <cell r="X160">
            <v>327227.31388110353</v>
          </cell>
          <cell r="Y160">
            <v>327227.31388110353</v>
          </cell>
          <cell r="Z160">
            <v>327227.31388110353</v>
          </cell>
          <cell r="AA160">
            <v>333771.86015872564</v>
          </cell>
          <cell r="AB160">
            <v>333771.86015872564</v>
          </cell>
          <cell r="AC160">
            <v>333771.86015872564</v>
          </cell>
          <cell r="AD160">
            <v>333771.86015872564</v>
          </cell>
          <cell r="AE160">
            <v>340447.29736190016</v>
          </cell>
          <cell r="AF160">
            <v>340447.29736190016</v>
          </cell>
          <cell r="AG160">
            <v>340447.29736190016</v>
          </cell>
          <cell r="AH160">
            <v>340447.29736190016</v>
          </cell>
          <cell r="AI160">
            <v>347256.24330913817</v>
          </cell>
          <cell r="AJ160">
            <v>347256.24330913817</v>
          </cell>
          <cell r="AK160">
            <v>347256.24330913817</v>
          </cell>
          <cell r="AL160">
            <v>347256.24330913817</v>
          </cell>
          <cell r="AM160">
            <v>354201.36817532097</v>
          </cell>
          <cell r="AN160">
            <v>354201.36817532097</v>
          </cell>
          <cell r="AO160">
            <v>354201.36817532097</v>
          </cell>
          <cell r="AP160">
            <v>354201.36817532097</v>
          </cell>
          <cell r="AQ160">
            <v>361285.3955388274</v>
          </cell>
          <cell r="AR160">
            <v>361285.3955388274</v>
          </cell>
          <cell r="AS160">
            <v>361285.3955388274</v>
          </cell>
          <cell r="AT160">
            <v>361285.3955388274</v>
          </cell>
          <cell r="AU160">
            <v>368511.10344960389</v>
          </cell>
          <cell r="AV160">
            <v>368511.10344960389</v>
          </cell>
          <cell r="AW160">
            <v>368511.10344960389</v>
          </cell>
          <cell r="AX160">
            <v>368511.10344960389</v>
          </cell>
          <cell r="AY160">
            <v>375881.32551859604</v>
          </cell>
          <cell r="AZ160">
            <v>375881.32551859604</v>
          </cell>
          <cell r="BA160">
            <v>375881.32551859604</v>
          </cell>
          <cell r="BB160">
            <v>375881.32551859604</v>
          </cell>
          <cell r="BC160">
            <v>383398.95202896796</v>
          </cell>
          <cell r="BD160">
            <v>383398.95202896796</v>
          </cell>
          <cell r="BE160">
            <v>383398.95202896796</v>
          </cell>
          <cell r="BF160">
            <v>383398.95202896796</v>
          </cell>
          <cell r="BG160">
            <v>391066.93106954737</v>
          </cell>
          <cell r="BH160">
            <v>391066.93106954737</v>
          </cell>
          <cell r="BI160">
            <v>391066.93106954737</v>
          </cell>
          <cell r="BJ160">
            <v>391066.93106954737</v>
          </cell>
          <cell r="BK160">
            <v>398888.26969093829</v>
          </cell>
          <cell r="BL160">
            <v>398888.26969093829</v>
          </cell>
          <cell r="BM160">
            <v>398888.26969093829</v>
          </cell>
          <cell r="BN160">
            <v>398888.26969093829</v>
          </cell>
          <cell r="BO160">
            <v>406866.03508475708</v>
          </cell>
          <cell r="BP160">
            <v>406866.03508475708</v>
          </cell>
          <cell r="BQ160">
            <v>406866.03508475708</v>
          </cell>
          <cell r="BR160">
            <v>406866.03508475708</v>
          </cell>
          <cell r="BS160">
            <v>415003.35578645224</v>
          </cell>
          <cell r="BT160">
            <v>415003.35578645224</v>
          </cell>
          <cell r="BU160">
            <v>415003.35578645224</v>
          </cell>
          <cell r="BV160">
            <v>415003.35578645224</v>
          </cell>
          <cell r="BW160">
            <v>423303.42290218128</v>
          </cell>
          <cell r="BX160">
            <v>423303.42290218128</v>
          </cell>
          <cell r="BY160">
            <v>423303.42290218128</v>
          </cell>
          <cell r="BZ160">
            <v>423303.42290218128</v>
          </cell>
          <cell r="CA160">
            <v>431769.4913602249</v>
          </cell>
          <cell r="CB160">
            <v>431769.4913602249</v>
          </cell>
          <cell r="CC160">
            <v>431769.4913602249</v>
          </cell>
          <cell r="CD160">
            <v>431769.4913602249</v>
          </cell>
          <cell r="CE160">
            <v>440404.88118742936</v>
          </cell>
          <cell r="CF160">
            <v>440404.88118742936</v>
          </cell>
          <cell r="CG160">
            <v>440404.88118742936</v>
          </cell>
          <cell r="CH160">
            <v>440404.88118742936</v>
          </cell>
          <cell r="CI160">
            <v>449212.97881117801</v>
          </cell>
          <cell r="CJ160">
            <v>449212.97881117801</v>
          </cell>
          <cell r="CK160">
            <v>0</v>
          </cell>
          <cell r="CL160">
            <v>0</v>
          </cell>
        </row>
        <row r="161">
          <cell r="G161">
            <v>0</v>
          </cell>
          <cell r="H161">
            <v>1064197.5893999999</v>
          </cell>
          <cell r="I161">
            <v>1064197.5893999999</v>
          </cell>
          <cell r="J161">
            <v>1064197.5893999999</v>
          </cell>
          <cell r="K161">
            <v>1085481.541188</v>
          </cell>
          <cell r="L161">
            <v>1085481.541188</v>
          </cell>
          <cell r="M161">
            <v>1085481.541188</v>
          </cell>
          <cell r="N161">
            <v>1085481.541188</v>
          </cell>
          <cell r="O161">
            <v>1107191.1720117601</v>
          </cell>
          <cell r="P161">
            <v>1107191.1720117601</v>
          </cell>
          <cell r="Q161">
            <v>1107191.1720117601</v>
          </cell>
          <cell r="R161">
            <v>1107191.1720117601</v>
          </cell>
          <cell r="S161">
            <v>1129334.9954519952</v>
          </cell>
          <cell r="T161">
            <v>1129334.9954519952</v>
          </cell>
          <cell r="U161">
            <v>1129334.9954519952</v>
          </cell>
          <cell r="V161">
            <v>1129334.9954519952</v>
          </cell>
          <cell r="W161">
            <v>1151921.6953610354</v>
          </cell>
          <cell r="X161">
            <v>1151921.6953610354</v>
          </cell>
          <cell r="Y161">
            <v>1151921.6953610354</v>
          </cell>
          <cell r="Z161">
            <v>1151921.6953610354</v>
          </cell>
          <cell r="AA161">
            <v>1174960.129268256</v>
          </cell>
          <cell r="AB161">
            <v>1174960.129268256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0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0</v>
          </cell>
          <cell r="BZ161">
            <v>0</v>
          </cell>
          <cell r="CA161">
            <v>0</v>
          </cell>
          <cell r="CB161">
            <v>0</v>
          </cell>
          <cell r="CC161">
            <v>0</v>
          </cell>
          <cell r="CD161">
            <v>0</v>
          </cell>
          <cell r="CE161">
            <v>0</v>
          </cell>
          <cell r="CF161">
            <v>0</v>
          </cell>
          <cell r="CG161">
            <v>0</v>
          </cell>
          <cell r="CH161">
            <v>0</v>
          </cell>
          <cell r="CI161">
            <v>0</v>
          </cell>
          <cell r="CJ161">
            <v>0</v>
          </cell>
          <cell r="CK161">
            <v>0</v>
          </cell>
          <cell r="CL161">
            <v>0</v>
          </cell>
        </row>
        <row r="162">
          <cell r="G162">
            <v>0</v>
          </cell>
          <cell r="H162">
            <v>354664.81818181818</v>
          </cell>
          <cell r="I162">
            <v>354664.81818181818</v>
          </cell>
          <cell r="J162">
            <v>354664.81818181818</v>
          </cell>
          <cell r="K162">
            <v>361758.11454545456</v>
          </cell>
          <cell r="L162">
            <v>361758.11454545456</v>
          </cell>
          <cell r="M162">
            <v>361758.11454545456</v>
          </cell>
          <cell r="N162">
            <v>361758.11454545456</v>
          </cell>
          <cell r="O162">
            <v>368993.27683636366</v>
          </cell>
          <cell r="P162">
            <v>368993.27683636366</v>
          </cell>
          <cell r="Q162">
            <v>368993.27683636366</v>
          </cell>
          <cell r="R162">
            <v>368993.27683636366</v>
          </cell>
          <cell r="S162">
            <v>376373.14237309096</v>
          </cell>
          <cell r="T162">
            <v>376373.14237309096</v>
          </cell>
          <cell r="U162">
            <v>376373.14237309096</v>
          </cell>
          <cell r="V162">
            <v>376373.14237309096</v>
          </cell>
          <cell r="W162">
            <v>383900.60522055277</v>
          </cell>
          <cell r="X162">
            <v>383900.60522055277</v>
          </cell>
          <cell r="Y162">
            <v>383900.60522055277</v>
          </cell>
          <cell r="Z162">
            <v>383900.60522055277</v>
          </cell>
          <cell r="AA162">
            <v>391578.61732496379</v>
          </cell>
          <cell r="AB162">
            <v>391578.61732496379</v>
          </cell>
          <cell r="AC162">
            <v>391578.61732496379</v>
          </cell>
          <cell r="AD162">
            <v>391578.61732496379</v>
          </cell>
          <cell r="AE162">
            <v>399410.1896714631</v>
          </cell>
          <cell r="AF162">
            <v>399410.1896714631</v>
          </cell>
          <cell r="AG162">
            <v>399410.1896714631</v>
          </cell>
          <cell r="AH162">
            <v>399410.1896714631</v>
          </cell>
          <cell r="AI162">
            <v>407398.39346489235</v>
          </cell>
          <cell r="AJ162">
            <v>407398.39346489235</v>
          </cell>
          <cell r="AK162">
            <v>407398.39346489235</v>
          </cell>
          <cell r="AL162">
            <v>407398.39346489235</v>
          </cell>
          <cell r="AM162">
            <v>415546.36133419024</v>
          </cell>
          <cell r="AN162">
            <v>415546.36133419024</v>
          </cell>
          <cell r="AO162">
            <v>415546.36133419024</v>
          </cell>
          <cell r="AP162">
            <v>415546.36133419024</v>
          </cell>
          <cell r="AQ162">
            <v>423857.28856087406</v>
          </cell>
          <cell r="AR162">
            <v>423857.28856087406</v>
          </cell>
          <cell r="AS162">
            <v>423857.28856087406</v>
          </cell>
          <cell r="AT162">
            <v>423857.28856087406</v>
          </cell>
          <cell r="AU162">
            <v>432334.43433209154</v>
          </cell>
          <cell r="AV162">
            <v>432334.43433209154</v>
          </cell>
          <cell r="AW162">
            <v>432334.43433209154</v>
          </cell>
          <cell r="AX162">
            <v>432334.43433209154</v>
          </cell>
          <cell r="AY162">
            <v>440981.1230187334</v>
          </cell>
          <cell r="AZ162">
            <v>440981.1230187334</v>
          </cell>
          <cell r="BA162">
            <v>440981.1230187334</v>
          </cell>
          <cell r="BB162">
            <v>440981.1230187334</v>
          </cell>
          <cell r="BC162">
            <v>449800.74547910807</v>
          </cell>
          <cell r="BD162">
            <v>449800.74547910807</v>
          </cell>
          <cell r="BE162">
            <v>449800.74547910807</v>
          </cell>
          <cell r="BF162">
            <v>449800.74547910807</v>
          </cell>
          <cell r="BG162">
            <v>458796.76038869028</v>
          </cell>
          <cell r="BH162">
            <v>458796.76038869028</v>
          </cell>
          <cell r="BI162">
            <v>458796.76038869028</v>
          </cell>
          <cell r="BJ162">
            <v>458796.76038869028</v>
          </cell>
          <cell r="BK162">
            <v>467972.69559646404</v>
          </cell>
          <cell r="BL162">
            <v>467972.69559646404</v>
          </cell>
          <cell r="BM162">
            <v>467972.69559646404</v>
          </cell>
          <cell r="BN162">
            <v>467972.69559646404</v>
          </cell>
          <cell r="BO162">
            <v>477332.14950839337</v>
          </cell>
          <cell r="BP162">
            <v>477332.14950839337</v>
          </cell>
          <cell r="BQ162">
            <v>477332.14950839337</v>
          </cell>
          <cell r="BR162">
            <v>477332.14950839337</v>
          </cell>
          <cell r="BS162">
            <v>486878.79249856126</v>
          </cell>
          <cell r="BT162">
            <v>486878.79249856126</v>
          </cell>
          <cell r="BU162">
            <v>486878.79249856126</v>
          </cell>
          <cell r="BV162">
            <v>486878.79249856126</v>
          </cell>
          <cell r="BW162">
            <v>496616.36834853247</v>
          </cell>
          <cell r="BX162">
            <v>496616.36834853247</v>
          </cell>
          <cell r="BY162">
            <v>496616.36834853247</v>
          </cell>
          <cell r="BZ162">
            <v>496616.36834853247</v>
          </cell>
          <cell r="CA162">
            <v>506548.69571550313</v>
          </cell>
          <cell r="CB162">
            <v>506548.69571550313</v>
          </cell>
          <cell r="CC162">
            <v>506548.69571550313</v>
          </cell>
          <cell r="CD162">
            <v>506548.69571550313</v>
          </cell>
          <cell r="CE162">
            <v>516679.66962981323</v>
          </cell>
          <cell r="CF162">
            <v>516679.66962981323</v>
          </cell>
          <cell r="CG162">
            <v>516679.66962981323</v>
          </cell>
          <cell r="CH162">
            <v>516679.66962981323</v>
          </cell>
          <cell r="CI162">
            <v>527013.26302240952</v>
          </cell>
          <cell r="CJ162">
            <v>527013.26302240952</v>
          </cell>
          <cell r="CK162">
            <v>0</v>
          </cell>
          <cell r="CL162">
            <v>0</v>
          </cell>
        </row>
        <row r="163">
          <cell r="G163">
            <v>0</v>
          </cell>
          <cell r="H163">
            <v>163894.53330000007</v>
          </cell>
          <cell r="I163">
            <v>163894.53330000007</v>
          </cell>
          <cell r="J163">
            <v>163894.53330000007</v>
          </cell>
          <cell r="K163">
            <v>167172.423966</v>
          </cell>
          <cell r="L163">
            <v>167172.423966</v>
          </cell>
          <cell r="M163">
            <v>167172.423966</v>
          </cell>
          <cell r="N163">
            <v>167172.423966</v>
          </cell>
          <cell r="O163">
            <v>170515.87244532004</v>
          </cell>
          <cell r="P163">
            <v>170515.87244532004</v>
          </cell>
          <cell r="Q163">
            <v>170515.87244532004</v>
          </cell>
          <cell r="R163">
            <v>170515.87244532004</v>
          </cell>
          <cell r="S163">
            <v>173926.18989422644</v>
          </cell>
          <cell r="T163">
            <v>173926.18989422644</v>
          </cell>
          <cell r="U163">
            <v>173926.18989422644</v>
          </cell>
          <cell r="V163">
            <v>173926.18989422644</v>
          </cell>
          <cell r="W163">
            <v>177404.71369211096</v>
          </cell>
          <cell r="X163">
            <v>177404.71369211096</v>
          </cell>
          <cell r="Y163">
            <v>177404.71369211096</v>
          </cell>
          <cell r="Z163">
            <v>177404.71369211096</v>
          </cell>
          <cell r="AA163">
            <v>180952.80796595319</v>
          </cell>
          <cell r="AB163">
            <v>180952.80796595319</v>
          </cell>
          <cell r="AC163">
            <v>180952.80796595319</v>
          </cell>
          <cell r="AD163">
            <v>180952.80796595319</v>
          </cell>
          <cell r="AE163">
            <v>184571.86412527223</v>
          </cell>
          <cell r="AF163">
            <v>184571.86412527223</v>
          </cell>
          <cell r="AG163">
            <v>184571.86412527223</v>
          </cell>
          <cell r="AH163">
            <v>184571.86412527223</v>
          </cell>
          <cell r="AI163">
            <v>188263.3014077777</v>
          </cell>
          <cell r="AJ163">
            <v>188263.3014077777</v>
          </cell>
          <cell r="AK163">
            <v>188263.3014077777</v>
          </cell>
          <cell r="AL163">
            <v>188263.3014077777</v>
          </cell>
          <cell r="AM163">
            <v>192028.56743593331</v>
          </cell>
          <cell r="AN163">
            <v>192028.56743593331</v>
          </cell>
          <cell r="AO163">
            <v>192028.56743593331</v>
          </cell>
          <cell r="AP163">
            <v>192028.56743593331</v>
          </cell>
          <cell r="AQ163">
            <v>195869.13878465194</v>
          </cell>
          <cell r="AR163">
            <v>195869.13878465194</v>
          </cell>
          <cell r="AS163">
            <v>195869.13878465194</v>
          </cell>
          <cell r="AT163">
            <v>195869.13878465194</v>
          </cell>
          <cell r="AU163">
            <v>199786.52156034496</v>
          </cell>
          <cell r="AV163">
            <v>199786.52156034496</v>
          </cell>
          <cell r="AW163">
            <v>199786.52156034496</v>
          </cell>
          <cell r="AX163">
            <v>199786.52156034496</v>
          </cell>
          <cell r="AY163">
            <v>203782.25199155189</v>
          </cell>
          <cell r="AZ163">
            <v>203782.25199155189</v>
          </cell>
          <cell r="BA163">
            <v>203782.25199155189</v>
          </cell>
          <cell r="BB163">
            <v>203782.25199155189</v>
          </cell>
          <cell r="BC163">
            <v>207857.89703138286</v>
          </cell>
          <cell r="BD163">
            <v>207857.89703138286</v>
          </cell>
          <cell r="BE163">
            <v>207857.89703138286</v>
          </cell>
          <cell r="BF163">
            <v>207857.89703138286</v>
          </cell>
          <cell r="BG163">
            <v>212015.05497201058</v>
          </cell>
          <cell r="BH163">
            <v>212015.05497201058</v>
          </cell>
          <cell r="BI163">
            <v>212015.05497201058</v>
          </cell>
          <cell r="BJ163">
            <v>212015.05497201058</v>
          </cell>
          <cell r="BK163">
            <v>216255.35607145081</v>
          </cell>
          <cell r="BL163">
            <v>216255.35607145081</v>
          </cell>
          <cell r="BM163">
            <v>216255.35607145081</v>
          </cell>
          <cell r="BN163">
            <v>216255.35607145081</v>
          </cell>
          <cell r="BO163">
            <v>220580.4631928798</v>
          </cell>
          <cell r="BP163">
            <v>220580.4631928798</v>
          </cell>
          <cell r="BQ163">
            <v>220580.4631928798</v>
          </cell>
          <cell r="BR163">
            <v>220580.4631928798</v>
          </cell>
          <cell r="BS163">
            <v>224992.0724567374</v>
          </cell>
          <cell r="BT163">
            <v>224992.0724567374</v>
          </cell>
          <cell r="BU163">
            <v>224992.0724567374</v>
          </cell>
          <cell r="BV163">
            <v>224992.0724567374</v>
          </cell>
          <cell r="BW163">
            <v>229491.91390587212</v>
          </cell>
          <cell r="BX163">
            <v>229491.91390587212</v>
          </cell>
          <cell r="BY163">
            <v>229491.91390587212</v>
          </cell>
          <cell r="BZ163">
            <v>229491.91390587212</v>
          </cell>
          <cell r="CA163">
            <v>234081.75218398956</v>
          </cell>
          <cell r="CB163">
            <v>234081.75218398956</v>
          </cell>
          <cell r="CC163">
            <v>234081.75218398956</v>
          </cell>
          <cell r="CD163">
            <v>234081.75218398956</v>
          </cell>
          <cell r="CE163">
            <v>238763.38722766942</v>
          </cell>
          <cell r="CF163">
            <v>238763.38722766942</v>
          </cell>
          <cell r="CG163">
            <v>238763.38722766942</v>
          </cell>
          <cell r="CH163">
            <v>238763.38722766942</v>
          </cell>
          <cell r="CI163">
            <v>243538.65497222281</v>
          </cell>
          <cell r="CJ163">
            <v>243538.65497222281</v>
          </cell>
          <cell r="CK163">
            <v>0</v>
          </cell>
          <cell r="CL163">
            <v>0</v>
          </cell>
        </row>
        <row r="164">
          <cell r="G164">
            <v>0</v>
          </cell>
          <cell r="H164">
            <v>202114.12200000003</v>
          </cell>
          <cell r="I164">
            <v>202114.12200000003</v>
          </cell>
          <cell r="J164">
            <v>202114.12200000003</v>
          </cell>
          <cell r="K164">
            <v>206156.40444000004</v>
          </cell>
          <cell r="L164">
            <v>206156.40444000004</v>
          </cell>
          <cell r="M164">
            <v>206156.40444000004</v>
          </cell>
          <cell r="N164">
            <v>206156.40444000004</v>
          </cell>
          <cell r="O164">
            <v>210279.53252880005</v>
          </cell>
          <cell r="P164">
            <v>210279.53252880005</v>
          </cell>
          <cell r="Q164">
            <v>210279.53252880005</v>
          </cell>
          <cell r="R164">
            <v>210279.53252880005</v>
          </cell>
          <cell r="S164">
            <v>214485.12317937601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0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0</v>
          </cell>
          <cell r="BX164">
            <v>0</v>
          </cell>
          <cell r="BY164">
            <v>0</v>
          </cell>
          <cell r="BZ164">
            <v>0</v>
          </cell>
          <cell r="CA164">
            <v>0</v>
          </cell>
          <cell r="CB164">
            <v>0</v>
          </cell>
          <cell r="CC164">
            <v>0</v>
          </cell>
          <cell r="CD164">
            <v>0</v>
          </cell>
          <cell r="CE164">
            <v>0</v>
          </cell>
          <cell r="CF164">
            <v>0</v>
          </cell>
          <cell r="CG164">
            <v>0</v>
          </cell>
          <cell r="CH164">
            <v>0</v>
          </cell>
          <cell r="CI164">
            <v>0</v>
          </cell>
          <cell r="CJ164">
            <v>0</v>
          </cell>
          <cell r="CK164">
            <v>0</v>
          </cell>
          <cell r="CL164">
            <v>0</v>
          </cell>
        </row>
        <row r="165">
          <cell r="G165">
            <v>0</v>
          </cell>
          <cell r="H165">
            <v>166494.86228571428</v>
          </cell>
          <cell r="I165">
            <v>166494.86228571428</v>
          </cell>
          <cell r="J165">
            <v>166494.86228571428</v>
          </cell>
          <cell r="K165">
            <v>169824.75953142857</v>
          </cell>
          <cell r="L165">
            <v>169824.75953142857</v>
          </cell>
          <cell r="M165">
            <v>169824.75953142857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0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  <cell r="BY165">
            <v>0</v>
          </cell>
          <cell r="BZ165">
            <v>0</v>
          </cell>
          <cell r="CA165">
            <v>0</v>
          </cell>
          <cell r="CB165">
            <v>0</v>
          </cell>
          <cell r="CC165">
            <v>0</v>
          </cell>
          <cell r="CD165">
            <v>0</v>
          </cell>
          <cell r="CE165">
            <v>0</v>
          </cell>
          <cell r="CF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0</v>
          </cell>
          <cell r="CK165">
            <v>0</v>
          </cell>
          <cell r="CL165">
            <v>0</v>
          </cell>
        </row>
        <row r="166">
          <cell r="G166">
            <v>0</v>
          </cell>
          <cell r="H166">
            <v>133868.625</v>
          </cell>
          <cell r="I166">
            <v>133868.625</v>
          </cell>
          <cell r="J166">
            <v>133868.625</v>
          </cell>
          <cell r="K166">
            <v>136545.9975</v>
          </cell>
          <cell r="L166">
            <v>136545.9975</v>
          </cell>
          <cell r="M166">
            <v>136545.9975</v>
          </cell>
          <cell r="N166">
            <v>136545.9975</v>
          </cell>
          <cell r="O166">
            <v>139276.91745000001</v>
          </cell>
          <cell r="P166">
            <v>139276.91745000001</v>
          </cell>
          <cell r="Q166">
            <v>139276.91745000001</v>
          </cell>
          <cell r="R166">
            <v>139276.91745000001</v>
          </cell>
          <cell r="S166">
            <v>142062.45579900002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0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  <cell r="BX166">
            <v>0</v>
          </cell>
          <cell r="BY166">
            <v>0</v>
          </cell>
          <cell r="BZ166">
            <v>0</v>
          </cell>
          <cell r="CA166">
            <v>0</v>
          </cell>
          <cell r="CB166">
            <v>0</v>
          </cell>
          <cell r="CC166">
            <v>0</v>
          </cell>
          <cell r="CD166">
            <v>0</v>
          </cell>
          <cell r="CE166">
            <v>0</v>
          </cell>
          <cell r="CF166">
            <v>0</v>
          </cell>
          <cell r="CG166">
            <v>0</v>
          </cell>
          <cell r="CH166">
            <v>0</v>
          </cell>
          <cell r="CI166">
            <v>0</v>
          </cell>
          <cell r="CJ166">
            <v>0</v>
          </cell>
          <cell r="CK166">
            <v>0</v>
          </cell>
          <cell r="CL166">
            <v>0</v>
          </cell>
        </row>
        <row r="167">
          <cell r="G167">
            <v>0</v>
          </cell>
          <cell r="H167">
            <v>444678.97687499999</v>
          </cell>
          <cell r="I167">
            <v>444678.97687499999</v>
          </cell>
          <cell r="J167">
            <v>444678.97687499999</v>
          </cell>
          <cell r="K167">
            <v>453572.55641249998</v>
          </cell>
          <cell r="L167">
            <v>453572.55641249998</v>
          </cell>
          <cell r="M167">
            <v>453572.55641249998</v>
          </cell>
          <cell r="N167">
            <v>453572.55641249998</v>
          </cell>
          <cell r="O167">
            <v>462644.00754074997</v>
          </cell>
          <cell r="P167">
            <v>462644.00754074997</v>
          </cell>
          <cell r="Q167">
            <v>462644.00754074997</v>
          </cell>
          <cell r="R167">
            <v>462644.00754074997</v>
          </cell>
          <cell r="S167">
            <v>471896.88769156497</v>
          </cell>
          <cell r="T167">
            <v>471896.88769156497</v>
          </cell>
          <cell r="U167">
            <v>471896.88769156497</v>
          </cell>
          <cell r="V167">
            <v>471896.88769156497</v>
          </cell>
          <cell r="W167">
            <v>481334.82544539624</v>
          </cell>
          <cell r="X167">
            <v>481334.82544539624</v>
          </cell>
          <cell r="Y167">
            <v>481334.82544539624</v>
          </cell>
          <cell r="Z167">
            <v>481334.82544539624</v>
          </cell>
          <cell r="AA167">
            <v>490961.52195430425</v>
          </cell>
          <cell r="AB167">
            <v>490961.52195430425</v>
          </cell>
          <cell r="AC167">
            <v>490961.52195430425</v>
          </cell>
          <cell r="AD167">
            <v>490961.52195430425</v>
          </cell>
          <cell r="AE167">
            <v>500780.75239339028</v>
          </cell>
          <cell r="AF167">
            <v>500780.75239339028</v>
          </cell>
          <cell r="AG167">
            <v>500780.75239339028</v>
          </cell>
          <cell r="AH167">
            <v>500780.75239339028</v>
          </cell>
          <cell r="AI167">
            <v>510796.36744125816</v>
          </cell>
          <cell r="AJ167">
            <v>510796.36744125816</v>
          </cell>
          <cell r="AK167">
            <v>510796.36744125816</v>
          </cell>
          <cell r="AL167">
            <v>510796.36744125816</v>
          </cell>
          <cell r="AM167">
            <v>521012.29479008331</v>
          </cell>
          <cell r="AN167">
            <v>521012.29479008331</v>
          </cell>
          <cell r="AO167">
            <v>521012.29479008331</v>
          </cell>
          <cell r="AP167">
            <v>521012.29479008331</v>
          </cell>
          <cell r="AQ167">
            <v>531432.540685885</v>
          </cell>
          <cell r="AR167">
            <v>531432.540685885</v>
          </cell>
          <cell r="AS167">
            <v>531432.540685885</v>
          </cell>
          <cell r="AT167">
            <v>531432.540685885</v>
          </cell>
          <cell r="AU167">
            <v>542061.19149960263</v>
          </cell>
          <cell r="AV167">
            <v>542061.19149960263</v>
          </cell>
          <cell r="AW167">
            <v>542061.19149960263</v>
          </cell>
          <cell r="AX167">
            <v>542061.19149960263</v>
          </cell>
          <cell r="AY167">
            <v>552902.41532959475</v>
          </cell>
          <cell r="AZ167">
            <v>552902.41532959475</v>
          </cell>
          <cell r="BA167">
            <v>552902.41532959475</v>
          </cell>
          <cell r="BB167">
            <v>552902.41532959475</v>
          </cell>
          <cell r="BC167">
            <v>563960.46363618667</v>
          </cell>
          <cell r="BD167">
            <v>563960.46363618667</v>
          </cell>
          <cell r="BE167">
            <v>563960.46363618667</v>
          </cell>
          <cell r="BF167">
            <v>563960.46363618667</v>
          </cell>
          <cell r="BG167">
            <v>575239.67290891055</v>
          </cell>
          <cell r="BH167">
            <v>575239.67290891055</v>
          </cell>
          <cell r="BI167">
            <v>575239.67290891055</v>
          </cell>
          <cell r="BJ167">
            <v>575239.67290891055</v>
          </cell>
          <cell r="BK167">
            <v>586744.46636708872</v>
          </cell>
          <cell r="BL167">
            <v>586744.46636708872</v>
          </cell>
          <cell r="BM167">
            <v>586744.46636708872</v>
          </cell>
          <cell r="BN167">
            <v>586744.46636708872</v>
          </cell>
          <cell r="BO167">
            <v>598479.35569443041</v>
          </cell>
          <cell r="BP167">
            <v>598479.35569443041</v>
          </cell>
          <cell r="BQ167">
            <v>598479.35569443041</v>
          </cell>
          <cell r="BR167">
            <v>598479.35569443041</v>
          </cell>
          <cell r="BS167">
            <v>610448.94280831912</v>
          </cell>
          <cell r="BT167">
            <v>610448.94280831912</v>
          </cell>
          <cell r="BU167">
            <v>610448.94280831912</v>
          </cell>
          <cell r="BV167">
            <v>610448.94280831912</v>
          </cell>
          <cell r="BW167">
            <v>622657.92166448548</v>
          </cell>
          <cell r="BX167">
            <v>622657.92166448548</v>
          </cell>
          <cell r="BY167">
            <v>622657.92166448548</v>
          </cell>
          <cell r="BZ167">
            <v>622657.92166448548</v>
          </cell>
          <cell r="CA167">
            <v>635111.08009777521</v>
          </cell>
          <cell r="CB167">
            <v>635111.08009777521</v>
          </cell>
          <cell r="CC167">
            <v>635111.08009777521</v>
          </cell>
          <cell r="CD167">
            <v>635111.08009777521</v>
          </cell>
          <cell r="CE167">
            <v>647813.30169973068</v>
          </cell>
          <cell r="CF167">
            <v>647813.30169973068</v>
          </cell>
          <cell r="CG167">
            <v>647813.30169973068</v>
          </cell>
          <cell r="CH167">
            <v>647813.30169973068</v>
          </cell>
          <cell r="CI167">
            <v>660769.5677337253</v>
          </cell>
          <cell r="CJ167">
            <v>660769.5677337253</v>
          </cell>
          <cell r="CK167">
            <v>0</v>
          </cell>
          <cell r="CL167">
            <v>0</v>
          </cell>
        </row>
        <row r="168">
          <cell r="G168">
            <v>0</v>
          </cell>
          <cell r="H168">
            <v>381796.50297029712</v>
          </cell>
          <cell r="I168">
            <v>381796.50297029712</v>
          </cell>
          <cell r="J168">
            <v>381796.50297029712</v>
          </cell>
          <cell r="K168">
            <v>389432.4330297031</v>
          </cell>
          <cell r="L168">
            <v>389432.4330297031</v>
          </cell>
          <cell r="M168">
            <v>389432.4330297031</v>
          </cell>
          <cell r="N168">
            <v>389432.4330297031</v>
          </cell>
          <cell r="O168">
            <v>397221.08169029711</v>
          </cell>
          <cell r="P168">
            <v>397221.08169029711</v>
          </cell>
          <cell r="Q168">
            <v>397221.08169029711</v>
          </cell>
          <cell r="R168">
            <v>397221.08169029711</v>
          </cell>
          <cell r="S168">
            <v>405165.50332410308</v>
          </cell>
          <cell r="T168">
            <v>405165.50332410308</v>
          </cell>
          <cell r="U168">
            <v>405165.50332410308</v>
          </cell>
          <cell r="V168">
            <v>405165.50332410308</v>
          </cell>
          <cell r="W168">
            <v>413268.81339058513</v>
          </cell>
          <cell r="X168">
            <v>413268.81339058513</v>
          </cell>
          <cell r="Y168">
            <v>413268.81339058513</v>
          </cell>
          <cell r="Z168">
            <v>413268.81339058513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0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0</v>
          </cell>
          <cell r="BZ168">
            <v>0</v>
          </cell>
          <cell r="CA168">
            <v>0</v>
          </cell>
          <cell r="CB168">
            <v>0</v>
          </cell>
          <cell r="CC168">
            <v>0</v>
          </cell>
          <cell r="CD168">
            <v>0</v>
          </cell>
          <cell r="CE168">
            <v>0</v>
          </cell>
          <cell r="CF168">
            <v>0</v>
          </cell>
          <cell r="CG168">
            <v>0</v>
          </cell>
          <cell r="CH168">
            <v>0</v>
          </cell>
          <cell r="CI168">
            <v>0</v>
          </cell>
          <cell r="CJ168">
            <v>0</v>
          </cell>
          <cell r="CK168">
            <v>0</v>
          </cell>
          <cell r="CL168">
            <v>0</v>
          </cell>
        </row>
        <row r="169">
          <cell r="G169">
            <v>0</v>
          </cell>
          <cell r="H169">
            <v>365398.37198019796</v>
          </cell>
          <cell r="I169">
            <v>365398.37198019796</v>
          </cell>
          <cell r="J169">
            <v>365398.37198019796</v>
          </cell>
          <cell r="K169">
            <v>372706.33941980195</v>
          </cell>
          <cell r="L169">
            <v>372706.33941980195</v>
          </cell>
          <cell r="M169">
            <v>372706.33941980195</v>
          </cell>
          <cell r="N169">
            <v>372706.33941980195</v>
          </cell>
          <cell r="O169">
            <v>380160.46620819799</v>
          </cell>
          <cell r="P169">
            <v>380160.46620819799</v>
          </cell>
          <cell r="Q169">
            <v>380160.46620819799</v>
          </cell>
          <cell r="R169">
            <v>380160.46620819799</v>
          </cell>
          <cell r="S169">
            <v>387763.67553236196</v>
          </cell>
          <cell r="T169">
            <v>387763.67553236196</v>
          </cell>
          <cell r="U169">
            <v>387763.67553236196</v>
          </cell>
          <cell r="V169">
            <v>387763.67553236196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0</v>
          </cell>
          <cell r="BF169">
            <v>0</v>
          </cell>
          <cell r="BG169">
            <v>0</v>
          </cell>
          <cell r="BH169">
            <v>0</v>
          </cell>
          <cell r="BI169">
            <v>0</v>
          </cell>
          <cell r="BJ169">
            <v>0</v>
          </cell>
          <cell r="BK169">
            <v>0</v>
          </cell>
          <cell r="BL169">
            <v>0</v>
          </cell>
          <cell r="BM169">
            <v>0</v>
          </cell>
          <cell r="BN169">
            <v>0</v>
          </cell>
          <cell r="BO169">
            <v>0</v>
          </cell>
          <cell r="BP169">
            <v>0</v>
          </cell>
          <cell r="BQ169">
            <v>0</v>
          </cell>
          <cell r="BR169">
            <v>0</v>
          </cell>
          <cell r="BS169">
            <v>0</v>
          </cell>
          <cell r="BT169">
            <v>0</v>
          </cell>
          <cell r="BU169">
            <v>0</v>
          </cell>
          <cell r="BV169">
            <v>0</v>
          </cell>
          <cell r="BW169">
            <v>0</v>
          </cell>
          <cell r="BX169">
            <v>0</v>
          </cell>
          <cell r="BY169">
            <v>0</v>
          </cell>
          <cell r="BZ169">
            <v>0</v>
          </cell>
          <cell r="CA169">
            <v>0</v>
          </cell>
          <cell r="CB169">
            <v>0</v>
          </cell>
          <cell r="CC169">
            <v>0</v>
          </cell>
          <cell r="CD169">
            <v>0</v>
          </cell>
          <cell r="CE169">
            <v>0</v>
          </cell>
          <cell r="CF169">
            <v>0</v>
          </cell>
          <cell r="CG169">
            <v>0</v>
          </cell>
          <cell r="CH169">
            <v>0</v>
          </cell>
          <cell r="CI169">
            <v>0</v>
          </cell>
          <cell r="CJ169">
            <v>0</v>
          </cell>
          <cell r="CK169">
            <v>0</v>
          </cell>
          <cell r="CL169">
            <v>0</v>
          </cell>
        </row>
        <row r="170">
          <cell r="G170">
            <v>0</v>
          </cell>
          <cell r="H170">
            <v>159773.72727272729</v>
          </cell>
          <cell r="I170">
            <v>159773.72727272729</v>
          </cell>
          <cell r="J170">
            <v>159773.72727272729</v>
          </cell>
          <cell r="K170">
            <v>162969.20181818184</v>
          </cell>
          <cell r="L170">
            <v>162969.20181818184</v>
          </cell>
          <cell r="M170">
            <v>162969.20181818184</v>
          </cell>
          <cell r="N170">
            <v>162969.20181818184</v>
          </cell>
          <cell r="O170">
            <v>166228.5858545455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E170">
            <v>0</v>
          </cell>
          <cell r="BF170">
            <v>0</v>
          </cell>
          <cell r="BG170">
            <v>0</v>
          </cell>
          <cell r="BH170">
            <v>0</v>
          </cell>
          <cell r="BI170">
            <v>0</v>
          </cell>
          <cell r="BJ170">
            <v>0</v>
          </cell>
          <cell r="BK170">
            <v>0</v>
          </cell>
          <cell r="BL170">
            <v>0</v>
          </cell>
          <cell r="BM170">
            <v>0</v>
          </cell>
          <cell r="BN170">
            <v>0</v>
          </cell>
          <cell r="BO170">
            <v>0</v>
          </cell>
          <cell r="BP170">
            <v>0</v>
          </cell>
          <cell r="BQ170">
            <v>0</v>
          </cell>
          <cell r="BR170">
            <v>0</v>
          </cell>
          <cell r="BS170">
            <v>0</v>
          </cell>
          <cell r="BT170">
            <v>0</v>
          </cell>
          <cell r="BU170">
            <v>0</v>
          </cell>
          <cell r="BV170">
            <v>0</v>
          </cell>
          <cell r="BW170">
            <v>0</v>
          </cell>
          <cell r="BX170">
            <v>0</v>
          </cell>
          <cell r="BY170">
            <v>0</v>
          </cell>
          <cell r="BZ170">
            <v>0</v>
          </cell>
          <cell r="CA170">
            <v>0</v>
          </cell>
          <cell r="CB170">
            <v>0</v>
          </cell>
          <cell r="CC170">
            <v>0</v>
          </cell>
          <cell r="CD170">
            <v>0</v>
          </cell>
          <cell r="CE170">
            <v>0</v>
          </cell>
          <cell r="CF170">
            <v>0</v>
          </cell>
          <cell r="CG170">
            <v>0</v>
          </cell>
          <cell r="CH170">
            <v>0</v>
          </cell>
          <cell r="CI170">
            <v>0</v>
          </cell>
          <cell r="CJ170">
            <v>0</v>
          </cell>
          <cell r="CK170">
            <v>0</v>
          </cell>
          <cell r="CL170">
            <v>0</v>
          </cell>
        </row>
        <row r="171">
          <cell r="G171">
            <v>0</v>
          </cell>
          <cell r="H171">
            <v>222492.72240000003</v>
          </cell>
          <cell r="I171">
            <v>222492.72240000003</v>
          </cell>
          <cell r="J171">
            <v>222492.72240000003</v>
          </cell>
          <cell r="K171">
            <v>226942.57684800003</v>
          </cell>
          <cell r="L171">
            <v>226942.57684800003</v>
          </cell>
          <cell r="M171">
            <v>226942.57684800003</v>
          </cell>
          <cell r="N171">
            <v>226942.57684800003</v>
          </cell>
          <cell r="O171">
            <v>231481.42838496002</v>
          </cell>
          <cell r="P171">
            <v>231481.42838496002</v>
          </cell>
          <cell r="Q171">
            <v>231481.42838496002</v>
          </cell>
          <cell r="R171">
            <v>231481.42838496002</v>
          </cell>
          <cell r="S171">
            <v>236111.05695265922</v>
          </cell>
          <cell r="T171">
            <v>236111.05695265922</v>
          </cell>
          <cell r="U171">
            <v>236111.05695265922</v>
          </cell>
          <cell r="V171">
            <v>236111.05695265922</v>
          </cell>
          <cell r="W171">
            <v>240833.27809171242</v>
          </cell>
          <cell r="X171">
            <v>240833.27809171242</v>
          </cell>
          <cell r="Y171">
            <v>240833.27809171242</v>
          </cell>
          <cell r="Z171">
            <v>240833.27809171242</v>
          </cell>
          <cell r="AA171">
            <v>245649.94365354668</v>
          </cell>
          <cell r="AB171">
            <v>245649.94365354668</v>
          </cell>
          <cell r="AC171">
            <v>245649.94365354668</v>
          </cell>
          <cell r="AD171">
            <v>245649.94365354668</v>
          </cell>
          <cell r="AE171">
            <v>250562.94252661761</v>
          </cell>
          <cell r="AF171">
            <v>250562.94252661761</v>
          </cell>
          <cell r="AG171">
            <v>250562.94252661761</v>
          </cell>
          <cell r="AH171">
            <v>250562.94252661761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0</v>
          </cell>
          <cell r="BD171">
            <v>0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Q171">
            <v>0</v>
          </cell>
          <cell r="BR171">
            <v>0</v>
          </cell>
          <cell r="BS171">
            <v>0</v>
          </cell>
          <cell r="BT171">
            <v>0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  <cell r="BZ171">
            <v>0</v>
          </cell>
          <cell r="CA171">
            <v>0</v>
          </cell>
          <cell r="CB171">
            <v>0</v>
          </cell>
          <cell r="CC171">
            <v>0</v>
          </cell>
          <cell r="CD171">
            <v>0</v>
          </cell>
          <cell r="CE171">
            <v>0</v>
          </cell>
          <cell r="CF171">
            <v>0</v>
          </cell>
          <cell r="CG171">
            <v>0</v>
          </cell>
          <cell r="CH171">
            <v>0</v>
          </cell>
          <cell r="CI171">
            <v>0</v>
          </cell>
          <cell r="CJ171">
            <v>0</v>
          </cell>
          <cell r="CK171">
            <v>0</v>
          </cell>
          <cell r="CL171">
            <v>0</v>
          </cell>
        </row>
        <row r="172">
          <cell r="G172">
            <v>0</v>
          </cell>
          <cell r="H172">
            <v>362469.12386138609</v>
          </cell>
          <cell r="I172">
            <v>362469.12386138609</v>
          </cell>
          <cell r="J172">
            <v>362469.12386138609</v>
          </cell>
          <cell r="K172">
            <v>369718.50633861381</v>
          </cell>
          <cell r="L172">
            <v>369718.50633861381</v>
          </cell>
          <cell r="M172">
            <v>369718.50633861381</v>
          </cell>
          <cell r="N172">
            <v>369718.50633861381</v>
          </cell>
          <cell r="O172">
            <v>377112.87646538613</v>
          </cell>
          <cell r="P172">
            <v>377112.87646538613</v>
          </cell>
          <cell r="Q172">
            <v>377112.87646538613</v>
          </cell>
          <cell r="R172">
            <v>377112.87646538613</v>
          </cell>
          <cell r="S172">
            <v>384655.13399469387</v>
          </cell>
          <cell r="T172">
            <v>384655.13399469387</v>
          </cell>
          <cell r="U172">
            <v>384655.13399469387</v>
          </cell>
          <cell r="V172">
            <v>384655.13399469387</v>
          </cell>
          <cell r="W172">
            <v>392348.23667458777</v>
          </cell>
          <cell r="X172">
            <v>392348.23667458777</v>
          </cell>
          <cell r="Y172">
            <v>392348.23667458777</v>
          </cell>
          <cell r="Z172">
            <v>392348.23667458777</v>
          </cell>
          <cell r="AA172">
            <v>400195.20140807948</v>
          </cell>
          <cell r="AB172">
            <v>400195.20140807948</v>
          </cell>
          <cell r="AC172">
            <v>400195.20140807948</v>
          </cell>
          <cell r="AD172">
            <v>400195.20140807948</v>
          </cell>
          <cell r="AE172">
            <v>408199.10543624114</v>
          </cell>
          <cell r="AF172">
            <v>408199.10543624114</v>
          </cell>
          <cell r="AG172">
            <v>408199.10543624114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  <cell r="AT172">
            <v>0</v>
          </cell>
          <cell r="AU172">
            <v>0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0</v>
          </cell>
          <cell r="BA172">
            <v>0</v>
          </cell>
          <cell r="BB172">
            <v>0</v>
          </cell>
          <cell r="BC172">
            <v>0</v>
          </cell>
          <cell r="BD172">
            <v>0</v>
          </cell>
          <cell r="BE172">
            <v>0</v>
          </cell>
          <cell r="BF172">
            <v>0</v>
          </cell>
          <cell r="BG172">
            <v>0</v>
          </cell>
          <cell r="BH172">
            <v>0</v>
          </cell>
          <cell r="BI172">
            <v>0</v>
          </cell>
          <cell r="BJ172">
            <v>0</v>
          </cell>
          <cell r="BK172">
            <v>0</v>
          </cell>
          <cell r="BL172">
            <v>0</v>
          </cell>
          <cell r="BM172">
            <v>0</v>
          </cell>
          <cell r="BN172">
            <v>0</v>
          </cell>
          <cell r="BO172">
            <v>0</v>
          </cell>
          <cell r="BP172">
            <v>0</v>
          </cell>
          <cell r="BQ172">
            <v>0</v>
          </cell>
          <cell r="BR172">
            <v>0</v>
          </cell>
          <cell r="BS172">
            <v>0</v>
          </cell>
          <cell r="BT172">
            <v>0</v>
          </cell>
          <cell r="BU172">
            <v>0</v>
          </cell>
          <cell r="BV172">
            <v>0</v>
          </cell>
          <cell r="BW172">
            <v>0</v>
          </cell>
          <cell r="BX172">
            <v>0</v>
          </cell>
          <cell r="BY172">
            <v>0</v>
          </cell>
          <cell r="BZ172">
            <v>0</v>
          </cell>
          <cell r="CA172">
            <v>0</v>
          </cell>
          <cell r="CB172">
            <v>0</v>
          </cell>
          <cell r="CC172">
            <v>0</v>
          </cell>
          <cell r="CD172">
            <v>0</v>
          </cell>
          <cell r="CE172">
            <v>0</v>
          </cell>
          <cell r="CF172">
            <v>0</v>
          </cell>
          <cell r="CG172">
            <v>0</v>
          </cell>
          <cell r="CH172">
            <v>0</v>
          </cell>
          <cell r="CI172">
            <v>0</v>
          </cell>
          <cell r="CJ172">
            <v>0</v>
          </cell>
          <cell r="CK172">
            <v>0</v>
          </cell>
          <cell r="CL172">
            <v>0</v>
          </cell>
        </row>
        <row r="173">
          <cell r="G173">
            <v>0</v>
          </cell>
          <cell r="H173">
            <v>301581.34470000002</v>
          </cell>
          <cell r="I173">
            <v>301581.34470000002</v>
          </cell>
          <cell r="J173">
            <v>301581.34470000002</v>
          </cell>
          <cell r="K173">
            <v>307612.971594</v>
          </cell>
          <cell r="L173">
            <v>307612.971594</v>
          </cell>
          <cell r="M173">
            <v>307612.971594</v>
          </cell>
          <cell r="N173">
            <v>307612.971594</v>
          </cell>
          <cell r="O173">
            <v>313765.23102588003</v>
          </cell>
          <cell r="P173">
            <v>313765.23102588003</v>
          </cell>
          <cell r="Q173">
            <v>313765.23102588003</v>
          </cell>
          <cell r="R173">
            <v>313765.23102588003</v>
          </cell>
          <cell r="S173">
            <v>320040.53564639762</v>
          </cell>
          <cell r="T173">
            <v>320040.53564639762</v>
          </cell>
          <cell r="U173">
            <v>320040.53564639762</v>
          </cell>
          <cell r="V173">
            <v>320040.53564639762</v>
          </cell>
          <cell r="W173">
            <v>326441.34635932557</v>
          </cell>
          <cell r="X173">
            <v>326441.34635932557</v>
          </cell>
          <cell r="Y173">
            <v>326441.34635932557</v>
          </cell>
          <cell r="Z173">
            <v>326441.34635932557</v>
          </cell>
          <cell r="AA173">
            <v>332970.17328651209</v>
          </cell>
          <cell r="AB173">
            <v>332970.17328651209</v>
          </cell>
          <cell r="AC173">
            <v>332970.17328651209</v>
          </cell>
          <cell r="AD173">
            <v>332970.17328651209</v>
          </cell>
          <cell r="AE173">
            <v>339629.57675224234</v>
          </cell>
          <cell r="AF173">
            <v>339629.57675224234</v>
          </cell>
          <cell r="AG173">
            <v>339629.57675224234</v>
          </cell>
          <cell r="AH173">
            <v>339629.57675224234</v>
          </cell>
          <cell r="AI173">
            <v>346422.16828728718</v>
          </cell>
          <cell r="AJ173">
            <v>346422.16828728718</v>
          </cell>
          <cell r="AK173">
            <v>346422.16828728718</v>
          </cell>
          <cell r="AL173">
            <v>346422.16828728718</v>
          </cell>
          <cell r="AM173">
            <v>353350.61165303295</v>
          </cell>
          <cell r="AN173">
            <v>353350.61165303295</v>
          </cell>
          <cell r="AO173">
            <v>353350.61165303295</v>
          </cell>
          <cell r="AP173">
            <v>353350.61165303295</v>
          </cell>
          <cell r="AQ173">
            <v>360417.62388609361</v>
          </cell>
          <cell r="AR173">
            <v>360417.62388609361</v>
          </cell>
          <cell r="AS173">
            <v>360417.62388609361</v>
          </cell>
          <cell r="AT173">
            <v>360417.62388609361</v>
          </cell>
          <cell r="AU173">
            <v>367625.97636381548</v>
          </cell>
          <cell r="AV173">
            <v>367625.97636381548</v>
          </cell>
          <cell r="AW173">
            <v>367625.97636381548</v>
          </cell>
          <cell r="AX173">
            <v>367625.97636381548</v>
          </cell>
          <cell r="AY173">
            <v>374978.49589109182</v>
          </cell>
          <cell r="AZ173">
            <v>374978.49589109182</v>
          </cell>
          <cell r="BA173">
            <v>374978.49589109182</v>
          </cell>
          <cell r="BB173">
            <v>374978.49589109182</v>
          </cell>
          <cell r="BC173">
            <v>382478.06580891367</v>
          </cell>
          <cell r="BD173">
            <v>382478.06580891367</v>
          </cell>
          <cell r="BE173">
            <v>382478.06580891367</v>
          </cell>
          <cell r="BF173">
            <v>382478.06580891367</v>
          </cell>
          <cell r="BG173">
            <v>390127.62712509197</v>
          </cell>
          <cell r="BH173">
            <v>390127.62712509197</v>
          </cell>
          <cell r="BI173">
            <v>390127.62712509197</v>
          </cell>
          <cell r="BJ173">
            <v>390127.62712509197</v>
          </cell>
          <cell r="BK173">
            <v>397930.17966759379</v>
          </cell>
          <cell r="BL173">
            <v>397930.17966759379</v>
          </cell>
          <cell r="BM173">
            <v>397930.17966759379</v>
          </cell>
          <cell r="BN173">
            <v>397930.17966759379</v>
          </cell>
          <cell r="BO173">
            <v>405888.7832609457</v>
          </cell>
          <cell r="BP173">
            <v>405888.7832609457</v>
          </cell>
          <cell r="BQ173">
            <v>405888.7832609457</v>
          </cell>
          <cell r="BR173">
            <v>405888.7832609457</v>
          </cell>
          <cell r="BS173">
            <v>414006.55892616464</v>
          </cell>
          <cell r="BT173">
            <v>414006.55892616464</v>
          </cell>
          <cell r="BU173">
            <v>414006.55892616464</v>
          </cell>
          <cell r="BV173">
            <v>414006.55892616464</v>
          </cell>
          <cell r="BW173">
            <v>422286.69010468794</v>
          </cell>
          <cell r="BX173">
            <v>422286.69010468794</v>
          </cell>
          <cell r="BY173">
            <v>422286.69010468794</v>
          </cell>
          <cell r="BZ173">
            <v>422286.69010468794</v>
          </cell>
          <cell r="CA173">
            <v>430732.42390678171</v>
          </cell>
          <cell r="CB173">
            <v>430732.42390678171</v>
          </cell>
          <cell r="CC173">
            <v>430732.42390678171</v>
          </cell>
          <cell r="CD173">
            <v>430732.42390678171</v>
          </cell>
          <cell r="CE173">
            <v>439347.07238491735</v>
          </cell>
          <cell r="CF173">
            <v>439347.07238491735</v>
          </cell>
          <cell r="CG173">
            <v>439347.07238491735</v>
          </cell>
          <cell r="CH173">
            <v>439347.07238491735</v>
          </cell>
          <cell r="CI173">
            <v>448134.01383261569</v>
          </cell>
          <cell r="CJ173">
            <v>448134.01383261569</v>
          </cell>
          <cell r="CK173">
            <v>0</v>
          </cell>
          <cell r="CL173">
            <v>0</v>
          </cell>
        </row>
        <row r="174">
          <cell r="G174">
            <v>0</v>
          </cell>
          <cell r="H174">
            <v>523767.87839999981</v>
          </cell>
          <cell r="I174">
            <v>523767.87839999981</v>
          </cell>
          <cell r="J174">
            <v>523767.87839999981</v>
          </cell>
          <cell r="K174">
            <v>534243.23596799991</v>
          </cell>
          <cell r="L174">
            <v>534243.23596799991</v>
          </cell>
          <cell r="M174">
            <v>534243.23596799991</v>
          </cell>
          <cell r="N174">
            <v>534243.23596799991</v>
          </cell>
          <cell r="O174">
            <v>544928.10068736004</v>
          </cell>
          <cell r="P174">
            <v>544928.10068736004</v>
          </cell>
          <cell r="Q174">
            <v>544928.10068736004</v>
          </cell>
          <cell r="R174">
            <v>544928.10068736004</v>
          </cell>
          <cell r="S174">
            <v>555826.6627011071</v>
          </cell>
          <cell r="T174">
            <v>555826.6627011071</v>
          </cell>
          <cell r="U174">
            <v>555826.6627011071</v>
          </cell>
          <cell r="V174">
            <v>555826.6627011071</v>
          </cell>
          <cell r="W174">
            <v>566943.19595512957</v>
          </cell>
          <cell r="X174">
            <v>566943.19595512957</v>
          </cell>
          <cell r="Y174">
            <v>566943.19595512957</v>
          </cell>
          <cell r="Z174">
            <v>566943.19595512957</v>
          </cell>
          <cell r="AA174">
            <v>578282.05987423193</v>
          </cell>
          <cell r="AB174">
            <v>578282.05987423193</v>
          </cell>
          <cell r="AC174">
            <v>578282.05987423193</v>
          </cell>
          <cell r="AD174">
            <v>578282.05987423193</v>
          </cell>
          <cell r="AE174">
            <v>589847.70107171673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E174">
            <v>0</v>
          </cell>
          <cell r="BF174">
            <v>0</v>
          </cell>
          <cell r="BG174">
            <v>0</v>
          </cell>
          <cell r="BH174">
            <v>0</v>
          </cell>
          <cell r="BI174">
            <v>0</v>
          </cell>
          <cell r="BJ174">
            <v>0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0</v>
          </cell>
          <cell r="BP174">
            <v>0</v>
          </cell>
          <cell r="BQ174">
            <v>0</v>
          </cell>
          <cell r="BR174">
            <v>0</v>
          </cell>
          <cell r="BS174">
            <v>0</v>
          </cell>
          <cell r="BT174">
            <v>0</v>
          </cell>
          <cell r="BU174">
            <v>0</v>
          </cell>
          <cell r="BV174">
            <v>0</v>
          </cell>
          <cell r="BW174">
            <v>0</v>
          </cell>
          <cell r="BX174">
            <v>0</v>
          </cell>
          <cell r="BY174">
            <v>0</v>
          </cell>
          <cell r="BZ174">
            <v>0</v>
          </cell>
          <cell r="CA174">
            <v>0</v>
          </cell>
          <cell r="CB174">
            <v>0</v>
          </cell>
          <cell r="CC174">
            <v>0</v>
          </cell>
          <cell r="CD174">
            <v>0</v>
          </cell>
          <cell r="CE174">
            <v>0</v>
          </cell>
          <cell r="CF174">
            <v>0</v>
          </cell>
          <cell r="CG174">
            <v>0</v>
          </cell>
          <cell r="CH174">
            <v>0</v>
          </cell>
          <cell r="CI174">
            <v>0</v>
          </cell>
          <cell r="CJ174">
            <v>0</v>
          </cell>
          <cell r="CK174">
            <v>0</v>
          </cell>
          <cell r="CL174">
            <v>0</v>
          </cell>
        </row>
        <row r="175">
          <cell r="G175">
            <v>0</v>
          </cell>
          <cell r="H175">
            <v>99886.815000000002</v>
          </cell>
          <cell r="I175">
            <v>99886.815000000002</v>
          </cell>
          <cell r="J175">
            <v>99886.815000000002</v>
          </cell>
          <cell r="K175">
            <v>101884.55130000001</v>
          </cell>
          <cell r="L175">
            <v>101884.55130000001</v>
          </cell>
          <cell r="M175">
            <v>101884.55130000001</v>
          </cell>
          <cell r="N175">
            <v>101884.55130000001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0</v>
          </cell>
          <cell r="BP175">
            <v>0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Y175">
            <v>0</v>
          </cell>
          <cell r="BZ175">
            <v>0</v>
          </cell>
          <cell r="CA175">
            <v>0</v>
          </cell>
          <cell r="CB175">
            <v>0</v>
          </cell>
          <cell r="CC175">
            <v>0</v>
          </cell>
          <cell r="CD175">
            <v>0</v>
          </cell>
          <cell r="CE175">
            <v>0</v>
          </cell>
          <cell r="CF175">
            <v>0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CL175">
            <v>0</v>
          </cell>
        </row>
      </sheetData>
      <sheetData sheetId="14"/>
      <sheetData sheetId="15">
        <row r="17">
          <cell r="G17">
            <v>-45583000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</row>
        <row r="18">
          <cell r="G18">
            <v>-6329000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</row>
        <row r="19">
          <cell r="G19">
            <v>-19686000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</row>
        <row r="20">
          <cell r="G20">
            <v>-30489000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</row>
        <row r="21">
          <cell r="G21">
            <v>-11243000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</row>
        <row r="22">
          <cell r="G22">
            <v>-15386000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</row>
        <row r="23">
          <cell r="G23">
            <v>-25040000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</row>
        <row r="24">
          <cell r="G24">
            <v>-20326000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</row>
        <row r="25">
          <cell r="G25">
            <v>-13751000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</row>
        <row r="26">
          <cell r="G26">
            <v>-13500000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</row>
        <row r="27">
          <cell r="G27">
            <v>-23200000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</row>
        <row r="28">
          <cell r="G28">
            <v>-16590000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</row>
        <row r="29">
          <cell r="G29">
            <v>-52254000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</row>
        <row r="30">
          <cell r="G30">
            <v>-18247000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</row>
        <row r="31">
          <cell r="G31">
            <v>-13860000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</row>
        <row r="32">
          <cell r="G32">
            <v>-20205000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</row>
        <row r="33">
          <cell r="G33">
            <v>-7676000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</row>
        <row r="34">
          <cell r="G34">
            <v>-13073000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BZ34">
            <v>0</v>
          </cell>
          <cell r="CA34">
            <v>0</v>
          </cell>
          <cell r="CB34">
            <v>0</v>
          </cell>
          <cell r="CC34">
            <v>0</v>
          </cell>
          <cell r="CD34">
            <v>0</v>
          </cell>
          <cell r="CE34">
            <v>0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0</v>
          </cell>
        </row>
        <row r="35">
          <cell r="G35">
            <v>-20470000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0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</row>
        <row r="36">
          <cell r="G36">
            <v>-17317000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</row>
        <row r="37">
          <cell r="G37">
            <v>-15066000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</row>
        <row r="38">
          <cell r="G38">
            <v>-6441000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</row>
        <row r="39">
          <cell r="G39">
            <v>-11147000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0</v>
          </cell>
          <cell r="CE39">
            <v>0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</row>
        <row r="40">
          <cell r="G40">
            <v>-19200000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0</v>
          </cell>
          <cell r="CE40">
            <v>0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0</v>
          </cell>
        </row>
        <row r="41">
          <cell r="G41">
            <v>-14409000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</row>
        <row r="42">
          <cell r="G42">
            <v>-21000000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</row>
        <row r="43">
          <cell r="G43">
            <v>-6040000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</row>
        <row r="83">
          <cell r="G83">
            <v>-18.666666666666668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</v>
          </cell>
          <cell r="CE83">
            <v>0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</row>
        <row r="84">
          <cell r="G84">
            <v>-18.666666666666668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0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</v>
          </cell>
          <cell r="CE84">
            <v>0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0</v>
          </cell>
        </row>
        <row r="85">
          <cell r="G85">
            <v>-18.666666666666668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0</v>
          </cell>
          <cell r="BI85">
            <v>0</v>
          </cell>
          <cell r="BJ85">
            <v>0</v>
          </cell>
          <cell r="BK85">
            <v>0</v>
          </cell>
          <cell r="BL85">
            <v>0</v>
          </cell>
          <cell r="BM85">
            <v>0</v>
          </cell>
          <cell r="BN85">
            <v>0</v>
          </cell>
          <cell r="BO85">
            <v>0</v>
          </cell>
          <cell r="BP85">
            <v>0</v>
          </cell>
          <cell r="BQ85">
            <v>0</v>
          </cell>
          <cell r="BR85">
            <v>0</v>
          </cell>
          <cell r="BS85">
            <v>0</v>
          </cell>
          <cell r="BT85">
            <v>0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0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0</v>
          </cell>
          <cell r="CE85">
            <v>0</v>
          </cell>
          <cell r="CF85">
            <v>0</v>
          </cell>
          <cell r="CG85">
            <v>0</v>
          </cell>
          <cell r="CH85">
            <v>0</v>
          </cell>
          <cell r="CI85">
            <v>0</v>
          </cell>
          <cell r="CJ85">
            <v>0</v>
          </cell>
          <cell r="CK85">
            <v>0</v>
          </cell>
          <cell r="CL85">
            <v>0</v>
          </cell>
        </row>
        <row r="86">
          <cell r="G86">
            <v>-18.666666666666668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  <cell r="BO86">
            <v>0</v>
          </cell>
          <cell r="BP86">
            <v>0</v>
          </cell>
          <cell r="BQ86">
            <v>0</v>
          </cell>
          <cell r="BR86">
            <v>0</v>
          </cell>
          <cell r="BS86">
            <v>0</v>
          </cell>
          <cell r="BT86">
            <v>0</v>
          </cell>
          <cell r="BU86">
            <v>0</v>
          </cell>
          <cell r="BV86">
            <v>0</v>
          </cell>
          <cell r="BW86">
            <v>0</v>
          </cell>
          <cell r="BX86">
            <v>0</v>
          </cell>
          <cell r="BY86">
            <v>0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0</v>
          </cell>
          <cell r="CE86">
            <v>0</v>
          </cell>
          <cell r="CF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0</v>
          </cell>
          <cell r="CL86">
            <v>0</v>
          </cell>
        </row>
        <row r="87">
          <cell r="G87">
            <v>-18.666666666666668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  <cell r="BH87">
            <v>0</v>
          </cell>
          <cell r="BI87">
            <v>0</v>
          </cell>
          <cell r="BJ87">
            <v>0</v>
          </cell>
          <cell r="BK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0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0</v>
          </cell>
          <cell r="CE87">
            <v>0</v>
          </cell>
          <cell r="CF87">
            <v>0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CL87">
            <v>0</v>
          </cell>
        </row>
        <row r="88">
          <cell r="G88">
            <v>-18.666666666666668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0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0</v>
          </cell>
          <cell r="CE88">
            <v>0</v>
          </cell>
          <cell r="CF88">
            <v>0</v>
          </cell>
          <cell r="CG88">
            <v>0</v>
          </cell>
          <cell r="CH88">
            <v>0</v>
          </cell>
          <cell r="CI88">
            <v>0</v>
          </cell>
          <cell r="CJ88">
            <v>0</v>
          </cell>
          <cell r="CK88">
            <v>0</v>
          </cell>
          <cell r="CL88">
            <v>0</v>
          </cell>
        </row>
        <row r="89">
          <cell r="G89">
            <v>-18.666666666666668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0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CL89">
            <v>0</v>
          </cell>
        </row>
        <row r="90">
          <cell r="G90">
            <v>-18.666666666666668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  <cell r="BL90">
            <v>0</v>
          </cell>
          <cell r="BM90">
            <v>0</v>
          </cell>
          <cell r="BN90">
            <v>0</v>
          </cell>
          <cell r="BO90">
            <v>0</v>
          </cell>
          <cell r="BP90">
            <v>0</v>
          </cell>
          <cell r="BQ90">
            <v>0</v>
          </cell>
          <cell r="BR90">
            <v>0</v>
          </cell>
          <cell r="BS90">
            <v>0</v>
          </cell>
          <cell r="BT90">
            <v>0</v>
          </cell>
          <cell r="BU90">
            <v>0</v>
          </cell>
          <cell r="BV90">
            <v>0</v>
          </cell>
          <cell r="BW90">
            <v>0</v>
          </cell>
          <cell r="BX90">
            <v>0</v>
          </cell>
          <cell r="BY90">
            <v>0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0</v>
          </cell>
          <cell r="CE90">
            <v>0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CL90">
            <v>0</v>
          </cell>
        </row>
        <row r="91">
          <cell r="G91">
            <v>-18.666666666666668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0</v>
          </cell>
          <cell r="CE91">
            <v>0</v>
          </cell>
          <cell r="CF91">
            <v>0</v>
          </cell>
          <cell r="CG91">
            <v>0</v>
          </cell>
          <cell r="CH91">
            <v>0</v>
          </cell>
          <cell r="CI91">
            <v>0</v>
          </cell>
          <cell r="CJ91">
            <v>0</v>
          </cell>
          <cell r="CK91">
            <v>0</v>
          </cell>
          <cell r="CL91">
            <v>0</v>
          </cell>
        </row>
        <row r="92">
          <cell r="G92">
            <v>-18.666666666666668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0</v>
          </cell>
          <cell r="CF92">
            <v>0</v>
          </cell>
          <cell r="CG92">
            <v>0</v>
          </cell>
          <cell r="CH92">
            <v>0</v>
          </cell>
          <cell r="CI92">
            <v>0</v>
          </cell>
          <cell r="CJ92">
            <v>0</v>
          </cell>
          <cell r="CK92">
            <v>0</v>
          </cell>
          <cell r="CL92">
            <v>0</v>
          </cell>
        </row>
        <row r="93">
          <cell r="G93">
            <v>-18.666666666666668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0</v>
          </cell>
          <cell r="BJ93">
            <v>0</v>
          </cell>
          <cell r="BK93">
            <v>0</v>
          </cell>
          <cell r="BL93">
            <v>0</v>
          </cell>
          <cell r="BM93">
            <v>0</v>
          </cell>
          <cell r="BN93">
            <v>0</v>
          </cell>
          <cell r="BO93">
            <v>0</v>
          </cell>
          <cell r="BP93">
            <v>0</v>
          </cell>
          <cell r="BQ93">
            <v>0</v>
          </cell>
          <cell r="BR93">
            <v>0</v>
          </cell>
          <cell r="BS93">
            <v>0</v>
          </cell>
          <cell r="BT93">
            <v>0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0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0</v>
          </cell>
          <cell r="CE93">
            <v>0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0</v>
          </cell>
          <cell r="CL93">
            <v>0</v>
          </cell>
        </row>
        <row r="94">
          <cell r="G94">
            <v>-18.666666666666668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0</v>
          </cell>
          <cell r="BF94">
            <v>0</v>
          </cell>
          <cell r="BG94">
            <v>0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  <cell r="BL94">
            <v>0</v>
          </cell>
          <cell r="BM94">
            <v>0</v>
          </cell>
          <cell r="BN94">
            <v>0</v>
          </cell>
          <cell r="BO94">
            <v>0</v>
          </cell>
          <cell r="BP94">
            <v>0</v>
          </cell>
          <cell r="BQ94">
            <v>0</v>
          </cell>
          <cell r="BR94">
            <v>0</v>
          </cell>
          <cell r="BS94">
            <v>0</v>
          </cell>
          <cell r="BT94">
            <v>0</v>
          </cell>
          <cell r="BU94">
            <v>0</v>
          </cell>
          <cell r="BV94">
            <v>0</v>
          </cell>
          <cell r="BW94">
            <v>0</v>
          </cell>
          <cell r="BX94">
            <v>0</v>
          </cell>
          <cell r="BY94">
            <v>0</v>
          </cell>
          <cell r="BZ94">
            <v>0</v>
          </cell>
          <cell r="CA94">
            <v>0</v>
          </cell>
          <cell r="CB94">
            <v>0</v>
          </cell>
          <cell r="CC94">
            <v>0</v>
          </cell>
          <cell r="CD94">
            <v>0</v>
          </cell>
          <cell r="CE94">
            <v>0</v>
          </cell>
          <cell r="CF94">
            <v>0</v>
          </cell>
          <cell r="CG94">
            <v>0</v>
          </cell>
          <cell r="CH94">
            <v>0</v>
          </cell>
          <cell r="CI94">
            <v>0</v>
          </cell>
          <cell r="CJ94">
            <v>0</v>
          </cell>
          <cell r="CK94">
            <v>0</v>
          </cell>
          <cell r="CL94">
            <v>0</v>
          </cell>
        </row>
        <row r="95">
          <cell r="G95">
            <v>-18.666666666666668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E95">
            <v>0</v>
          </cell>
          <cell r="BF95">
            <v>0</v>
          </cell>
          <cell r="BG95">
            <v>0</v>
          </cell>
          <cell r="BH95">
            <v>0</v>
          </cell>
          <cell r="BI95">
            <v>0</v>
          </cell>
          <cell r="BJ95">
            <v>0</v>
          </cell>
          <cell r="BK95">
            <v>0</v>
          </cell>
          <cell r="BL95">
            <v>0</v>
          </cell>
          <cell r="BM95">
            <v>0</v>
          </cell>
          <cell r="BN95">
            <v>0</v>
          </cell>
          <cell r="BO95">
            <v>0</v>
          </cell>
          <cell r="BP95">
            <v>0</v>
          </cell>
          <cell r="BQ95">
            <v>0</v>
          </cell>
          <cell r="BR95">
            <v>0</v>
          </cell>
          <cell r="BS95">
            <v>0</v>
          </cell>
          <cell r="BT95">
            <v>0</v>
          </cell>
          <cell r="BU95">
            <v>0</v>
          </cell>
          <cell r="BV95">
            <v>0</v>
          </cell>
          <cell r="BW95">
            <v>0</v>
          </cell>
          <cell r="BX95">
            <v>0</v>
          </cell>
          <cell r="BY95">
            <v>0</v>
          </cell>
          <cell r="BZ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0</v>
          </cell>
          <cell r="CE95">
            <v>0</v>
          </cell>
          <cell r="CF95">
            <v>0</v>
          </cell>
          <cell r="CG95">
            <v>0</v>
          </cell>
          <cell r="CH95">
            <v>0</v>
          </cell>
          <cell r="CI95">
            <v>0</v>
          </cell>
          <cell r="CJ95">
            <v>0</v>
          </cell>
          <cell r="CK95">
            <v>0</v>
          </cell>
          <cell r="CL95">
            <v>0</v>
          </cell>
        </row>
        <row r="96">
          <cell r="G96">
            <v>-18.666666666666668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0</v>
          </cell>
          <cell r="BD96">
            <v>0</v>
          </cell>
          <cell r="BE96">
            <v>0</v>
          </cell>
          <cell r="BF96">
            <v>0</v>
          </cell>
          <cell r="BG96">
            <v>0</v>
          </cell>
          <cell r="BH96">
            <v>0</v>
          </cell>
          <cell r="BI96">
            <v>0</v>
          </cell>
          <cell r="BJ96">
            <v>0</v>
          </cell>
          <cell r="BK96">
            <v>0</v>
          </cell>
          <cell r="BL96">
            <v>0</v>
          </cell>
          <cell r="BM96">
            <v>0</v>
          </cell>
          <cell r="BN96">
            <v>0</v>
          </cell>
          <cell r="BO96">
            <v>0</v>
          </cell>
          <cell r="BP96">
            <v>0</v>
          </cell>
          <cell r="BQ96">
            <v>0</v>
          </cell>
          <cell r="BR96">
            <v>0</v>
          </cell>
          <cell r="BS96">
            <v>0</v>
          </cell>
          <cell r="BT96">
            <v>0</v>
          </cell>
          <cell r="BU96">
            <v>0</v>
          </cell>
          <cell r="BV96">
            <v>0</v>
          </cell>
          <cell r="BW96">
            <v>0</v>
          </cell>
          <cell r="BX96">
            <v>0</v>
          </cell>
          <cell r="BY96">
            <v>0</v>
          </cell>
          <cell r="BZ96">
            <v>0</v>
          </cell>
          <cell r="CA96">
            <v>0</v>
          </cell>
          <cell r="CB96">
            <v>0</v>
          </cell>
          <cell r="CC96">
            <v>0</v>
          </cell>
          <cell r="CD96">
            <v>0</v>
          </cell>
          <cell r="CE96">
            <v>0</v>
          </cell>
          <cell r="CF96">
            <v>0</v>
          </cell>
          <cell r="CG96">
            <v>0</v>
          </cell>
          <cell r="CH96">
            <v>0</v>
          </cell>
          <cell r="CI96">
            <v>0</v>
          </cell>
          <cell r="CJ96">
            <v>0</v>
          </cell>
          <cell r="CK96">
            <v>0</v>
          </cell>
          <cell r="CL96">
            <v>0</v>
          </cell>
        </row>
        <row r="97">
          <cell r="G97">
            <v>-18.666666666666668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  <cell r="BL97">
            <v>0</v>
          </cell>
          <cell r="BM97">
            <v>0</v>
          </cell>
          <cell r="BN97">
            <v>0</v>
          </cell>
          <cell r="BO97">
            <v>0</v>
          </cell>
          <cell r="BP97">
            <v>0</v>
          </cell>
          <cell r="BQ97">
            <v>0</v>
          </cell>
          <cell r="BR97">
            <v>0</v>
          </cell>
          <cell r="BS97">
            <v>0</v>
          </cell>
          <cell r="BT97">
            <v>0</v>
          </cell>
          <cell r="BU97">
            <v>0</v>
          </cell>
          <cell r="BV97">
            <v>0</v>
          </cell>
          <cell r="BW97">
            <v>0</v>
          </cell>
          <cell r="BX97">
            <v>0</v>
          </cell>
          <cell r="BY97">
            <v>0</v>
          </cell>
          <cell r="BZ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0</v>
          </cell>
          <cell r="CE97">
            <v>0</v>
          </cell>
          <cell r="CF97">
            <v>0</v>
          </cell>
          <cell r="CG97">
            <v>0</v>
          </cell>
          <cell r="CH97">
            <v>0</v>
          </cell>
          <cell r="CI97">
            <v>0</v>
          </cell>
          <cell r="CJ97">
            <v>0</v>
          </cell>
          <cell r="CK97">
            <v>0</v>
          </cell>
          <cell r="CL97">
            <v>0</v>
          </cell>
        </row>
        <row r="98">
          <cell r="G98">
            <v>-18.666666666666668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0</v>
          </cell>
          <cell r="BZ98">
            <v>0</v>
          </cell>
          <cell r="CA98">
            <v>0</v>
          </cell>
          <cell r="CB98">
            <v>0</v>
          </cell>
          <cell r="CC98">
            <v>0</v>
          </cell>
          <cell r="CD98">
            <v>0</v>
          </cell>
          <cell r="CE98">
            <v>0</v>
          </cell>
          <cell r="CF98">
            <v>0</v>
          </cell>
          <cell r="CG98">
            <v>0</v>
          </cell>
          <cell r="CH98">
            <v>0</v>
          </cell>
          <cell r="CI98">
            <v>0</v>
          </cell>
          <cell r="CJ98">
            <v>0</v>
          </cell>
          <cell r="CK98">
            <v>0</v>
          </cell>
          <cell r="CL98">
            <v>0</v>
          </cell>
        </row>
        <row r="99">
          <cell r="G99">
            <v>-18.666666666666668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E99">
            <v>0</v>
          </cell>
          <cell r="BF99">
            <v>0</v>
          </cell>
          <cell r="BG99">
            <v>0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  <cell r="BL99">
            <v>0</v>
          </cell>
          <cell r="BM99">
            <v>0</v>
          </cell>
          <cell r="BN99">
            <v>0</v>
          </cell>
          <cell r="BO99">
            <v>0</v>
          </cell>
          <cell r="BP99">
            <v>0</v>
          </cell>
          <cell r="BQ99">
            <v>0</v>
          </cell>
          <cell r="BR99">
            <v>0</v>
          </cell>
          <cell r="BS99">
            <v>0</v>
          </cell>
          <cell r="BT99">
            <v>0</v>
          </cell>
          <cell r="BU99">
            <v>0</v>
          </cell>
          <cell r="BV99">
            <v>0</v>
          </cell>
          <cell r="BW99">
            <v>0</v>
          </cell>
          <cell r="BX99">
            <v>0</v>
          </cell>
          <cell r="BY99">
            <v>0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0</v>
          </cell>
          <cell r="CE99">
            <v>0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  <cell r="CK99">
            <v>0</v>
          </cell>
          <cell r="CL99">
            <v>0</v>
          </cell>
        </row>
        <row r="100">
          <cell r="G100">
            <v>-18.666666666666668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I100">
            <v>0</v>
          </cell>
          <cell r="BJ100">
            <v>0</v>
          </cell>
          <cell r="BK100">
            <v>0</v>
          </cell>
          <cell r="BL100">
            <v>0</v>
          </cell>
          <cell r="BM100">
            <v>0</v>
          </cell>
          <cell r="BN100">
            <v>0</v>
          </cell>
          <cell r="BO100">
            <v>0</v>
          </cell>
          <cell r="BP100">
            <v>0</v>
          </cell>
          <cell r="BQ100">
            <v>0</v>
          </cell>
          <cell r="BR100">
            <v>0</v>
          </cell>
          <cell r="BS100">
            <v>0</v>
          </cell>
          <cell r="BT100">
            <v>0</v>
          </cell>
          <cell r="BU100">
            <v>0</v>
          </cell>
          <cell r="BV100">
            <v>0</v>
          </cell>
          <cell r="BW100">
            <v>0</v>
          </cell>
          <cell r="BX100">
            <v>0</v>
          </cell>
          <cell r="BY100">
            <v>0</v>
          </cell>
          <cell r="BZ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0</v>
          </cell>
          <cell r="CE100">
            <v>0</v>
          </cell>
          <cell r="CF100">
            <v>0</v>
          </cell>
          <cell r="CG100">
            <v>0</v>
          </cell>
          <cell r="CH100">
            <v>0</v>
          </cell>
          <cell r="CI100">
            <v>0</v>
          </cell>
          <cell r="CJ100">
            <v>0</v>
          </cell>
          <cell r="CK100">
            <v>0</v>
          </cell>
          <cell r="CL100">
            <v>0</v>
          </cell>
        </row>
        <row r="101">
          <cell r="G101">
            <v>-18.666666666666668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>
            <v>0</v>
          </cell>
          <cell r="BH101">
            <v>0</v>
          </cell>
          <cell r="BI101">
            <v>0</v>
          </cell>
          <cell r="BJ101">
            <v>0</v>
          </cell>
          <cell r="BK101">
            <v>0</v>
          </cell>
          <cell r="BL101">
            <v>0</v>
          </cell>
          <cell r="BM101">
            <v>0</v>
          </cell>
          <cell r="BN101">
            <v>0</v>
          </cell>
          <cell r="BO101">
            <v>0</v>
          </cell>
          <cell r="BP101">
            <v>0</v>
          </cell>
          <cell r="BQ101">
            <v>0</v>
          </cell>
          <cell r="BR101">
            <v>0</v>
          </cell>
          <cell r="BS101">
            <v>0</v>
          </cell>
          <cell r="BT101">
            <v>0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  <cell r="BY101">
            <v>0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0</v>
          </cell>
          <cell r="CE101">
            <v>0</v>
          </cell>
          <cell r="CF101">
            <v>0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0</v>
          </cell>
          <cell r="CL101">
            <v>0</v>
          </cell>
        </row>
        <row r="102">
          <cell r="G102">
            <v>-18.666666666666668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0</v>
          </cell>
          <cell r="BJ102">
            <v>0</v>
          </cell>
          <cell r="BK102">
            <v>0</v>
          </cell>
          <cell r="BL102">
            <v>0</v>
          </cell>
          <cell r="BM102">
            <v>0</v>
          </cell>
          <cell r="BN102">
            <v>0</v>
          </cell>
          <cell r="BO102">
            <v>0</v>
          </cell>
          <cell r="BP102">
            <v>0</v>
          </cell>
          <cell r="BQ102">
            <v>0</v>
          </cell>
          <cell r="BR102">
            <v>0</v>
          </cell>
          <cell r="BS102">
            <v>0</v>
          </cell>
          <cell r="BT102">
            <v>0</v>
          </cell>
          <cell r="BU102">
            <v>0</v>
          </cell>
          <cell r="BV102">
            <v>0</v>
          </cell>
          <cell r="BW102">
            <v>0</v>
          </cell>
          <cell r="BX102">
            <v>0</v>
          </cell>
          <cell r="BY102">
            <v>0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0</v>
          </cell>
          <cell r="CE102">
            <v>0</v>
          </cell>
          <cell r="CF102">
            <v>0</v>
          </cell>
          <cell r="CG102">
            <v>0</v>
          </cell>
          <cell r="CH102">
            <v>0</v>
          </cell>
          <cell r="CI102">
            <v>0</v>
          </cell>
          <cell r="CJ102">
            <v>0</v>
          </cell>
          <cell r="CK102">
            <v>0</v>
          </cell>
          <cell r="CL102">
            <v>0</v>
          </cell>
        </row>
        <row r="103">
          <cell r="G103">
            <v>-18.666666666666668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  <cell r="BG103">
            <v>0</v>
          </cell>
          <cell r="BH103">
            <v>0</v>
          </cell>
          <cell r="BI103">
            <v>0</v>
          </cell>
          <cell r="BJ103">
            <v>0</v>
          </cell>
          <cell r="BK103">
            <v>0</v>
          </cell>
          <cell r="BL103">
            <v>0</v>
          </cell>
          <cell r="BM103">
            <v>0</v>
          </cell>
          <cell r="BN103">
            <v>0</v>
          </cell>
          <cell r="BO103">
            <v>0</v>
          </cell>
          <cell r="BP103">
            <v>0</v>
          </cell>
          <cell r="BQ103">
            <v>0</v>
          </cell>
          <cell r="BR103">
            <v>0</v>
          </cell>
          <cell r="BS103">
            <v>0</v>
          </cell>
          <cell r="BT103">
            <v>0</v>
          </cell>
          <cell r="BU103">
            <v>0</v>
          </cell>
          <cell r="BV103">
            <v>0</v>
          </cell>
          <cell r="BW103">
            <v>0</v>
          </cell>
          <cell r="BX103">
            <v>0</v>
          </cell>
          <cell r="BY103">
            <v>0</v>
          </cell>
          <cell r="BZ103">
            <v>0</v>
          </cell>
          <cell r="CA103">
            <v>0</v>
          </cell>
          <cell r="CB103">
            <v>0</v>
          </cell>
          <cell r="CC103">
            <v>0</v>
          </cell>
          <cell r="CD103">
            <v>0</v>
          </cell>
          <cell r="CE103">
            <v>0</v>
          </cell>
          <cell r="CF103">
            <v>0</v>
          </cell>
          <cell r="CG103">
            <v>0</v>
          </cell>
          <cell r="CH103">
            <v>0</v>
          </cell>
          <cell r="CI103">
            <v>0</v>
          </cell>
          <cell r="CJ103">
            <v>0</v>
          </cell>
          <cell r="CK103">
            <v>0</v>
          </cell>
          <cell r="CL103">
            <v>0</v>
          </cell>
        </row>
        <row r="104">
          <cell r="G104">
            <v>-18.666666666666668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0</v>
          </cell>
          <cell r="BJ104">
            <v>0</v>
          </cell>
          <cell r="BK104">
            <v>0</v>
          </cell>
          <cell r="BL104">
            <v>0</v>
          </cell>
          <cell r="BM104">
            <v>0</v>
          </cell>
          <cell r="BN104">
            <v>0</v>
          </cell>
          <cell r="BO104">
            <v>0</v>
          </cell>
          <cell r="BP104">
            <v>0</v>
          </cell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  <cell r="BV104">
            <v>0</v>
          </cell>
          <cell r="BW104">
            <v>0</v>
          </cell>
          <cell r="BX104">
            <v>0</v>
          </cell>
          <cell r="BY104">
            <v>0</v>
          </cell>
          <cell r="BZ104">
            <v>0</v>
          </cell>
          <cell r="CA104">
            <v>0</v>
          </cell>
          <cell r="CB104">
            <v>0</v>
          </cell>
          <cell r="CC104">
            <v>0</v>
          </cell>
          <cell r="CD104">
            <v>0</v>
          </cell>
          <cell r="CE104">
            <v>0</v>
          </cell>
          <cell r="CF104">
            <v>0</v>
          </cell>
          <cell r="CG104">
            <v>0</v>
          </cell>
          <cell r="CH104">
            <v>0</v>
          </cell>
          <cell r="CI104">
            <v>0</v>
          </cell>
          <cell r="CJ104">
            <v>0</v>
          </cell>
          <cell r="CK104">
            <v>0</v>
          </cell>
          <cell r="CL104">
            <v>0</v>
          </cell>
        </row>
        <row r="105">
          <cell r="G105">
            <v>-18.666666666666668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0</v>
          </cell>
          <cell r="BJ105">
            <v>0</v>
          </cell>
          <cell r="BK105">
            <v>0</v>
          </cell>
          <cell r="BL105">
            <v>0</v>
          </cell>
          <cell r="BM105">
            <v>0</v>
          </cell>
          <cell r="BN105">
            <v>0</v>
          </cell>
          <cell r="BO105">
            <v>0</v>
          </cell>
          <cell r="BP105">
            <v>0</v>
          </cell>
          <cell r="BQ105">
            <v>0</v>
          </cell>
          <cell r="BR105">
            <v>0</v>
          </cell>
          <cell r="BS105">
            <v>0</v>
          </cell>
          <cell r="BT105">
            <v>0</v>
          </cell>
          <cell r="BU105">
            <v>0</v>
          </cell>
          <cell r="BV105">
            <v>0</v>
          </cell>
          <cell r="BW105">
            <v>0</v>
          </cell>
          <cell r="BX105">
            <v>0</v>
          </cell>
          <cell r="BY105">
            <v>0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0</v>
          </cell>
          <cell r="CE105">
            <v>0</v>
          </cell>
          <cell r="CF105">
            <v>0</v>
          </cell>
          <cell r="CG105">
            <v>0</v>
          </cell>
          <cell r="CH105">
            <v>0</v>
          </cell>
          <cell r="CI105">
            <v>0</v>
          </cell>
          <cell r="CJ105">
            <v>0</v>
          </cell>
          <cell r="CK105">
            <v>0</v>
          </cell>
          <cell r="CL105">
            <v>0</v>
          </cell>
        </row>
        <row r="106">
          <cell r="G106">
            <v>-18.666666666666668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E106">
            <v>0</v>
          </cell>
          <cell r="BF106">
            <v>0</v>
          </cell>
          <cell r="BG106">
            <v>0</v>
          </cell>
          <cell r="BH106">
            <v>0</v>
          </cell>
          <cell r="BI106">
            <v>0</v>
          </cell>
          <cell r="BJ106">
            <v>0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  <cell r="BY106">
            <v>0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0</v>
          </cell>
          <cell r="CF106">
            <v>0</v>
          </cell>
          <cell r="CG106">
            <v>0</v>
          </cell>
          <cell r="CH106">
            <v>0</v>
          </cell>
          <cell r="CI106">
            <v>0</v>
          </cell>
          <cell r="CJ106">
            <v>0</v>
          </cell>
          <cell r="CK106">
            <v>0</v>
          </cell>
          <cell r="CL106">
            <v>0</v>
          </cell>
        </row>
        <row r="107">
          <cell r="G107">
            <v>-18.666666666666668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0</v>
          </cell>
          <cell r="BD107">
            <v>0</v>
          </cell>
          <cell r="BE107">
            <v>0</v>
          </cell>
          <cell r="BF107">
            <v>0</v>
          </cell>
          <cell r="BG107">
            <v>0</v>
          </cell>
          <cell r="BH107">
            <v>0</v>
          </cell>
          <cell r="BI107">
            <v>0</v>
          </cell>
          <cell r="BJ107">
            <v>0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0</v>
          </cell>
          <cell r="BQ107">
            <v>0</v>
          </cell>
          <cell r="BR107">
            <v>0</v>
          </cell>
          <cell r="BS107">
            <v>0</v>
          </cell>
          <cell r="BT107">
            <v>0</v>
          </cell>
          <cell r="BU107">
            <v>0</v>
          </cell>
          <cell r="BV107">
            <v>0</v>
          </cell>
          <cell r="BW107">
            <v>0</v>
          </cell>
          <cell r="BX107">
            <v>0</v>
          </cell>
          <cell r="BY107">
            <v>0</v>
          </cell>
          <cell r="BZ107">
            <v>0</v>
          </cell>
          <cell r="CA107">
            <v>0</v>
          </cell>
          <cell r="CB107">
            <v>0</v>
          </cell>
          <cell r="CC107">
            <v>0</v>
          </cell>
          <cell r="CD107">
            <v>0</v>
          </cell>
          <cell r="CE107">
            <v>0</v>
          </cell>
          <cell r="CF107">
            <v>0</v>
          </cell>
          <cell r="CG107">
            <v>0</v>
          </cell>
          <cell r="CH107">
            <v>0</v>
          </cell>
          <cell r="CI107">
            <v>0</v>
          </cell>
          <cell r="CJ107">
            <v>0</v>
          </cell>
          <cell r="CK107">
            <v>0</v>
          </cell>
          <cell r="CL107">
            <v>0</v>
          </cell>
        </row>
        <row r="108">
          <cell r="G108">
            <v>-18.666666666666668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E108">
            <v>0</v>
          </cell>
          <cell r="BF108">
            <v>0</v>
          </cell>
          <cell r="BG108">
            <v>0</v>
          </cell>
          <cell r="BH108">
            <v>0</v>
          </cell>
          <cell r="BI108">
            <v>0</v>
          </cell>
          <cell r="BJ108">
            <v>0</v>
          </cell>
          <cell r="BK108">
            <v>0</v>
          </cell>
          <cell r="BL108">
            <v>0</v>
          </cell>
          <cell r="BM108">
            <v>0</v>
          </cell>
          <cell r="BN108">
            <v>0</v>
          </cell>
          <cell r="BO108">
            <v>0</v>
          </cell>
          <cell r="BP108">
            <v>0</v>
          </cell>
          <cell r="BQ108">
            <v>0</v>
          </cell>
          <cell r="BR108">
            <v>0</v>
          </cell>
          <cell r="BS108">
            <v>0</v>
          </cell>
          <cell r="BT108">
            <v>0</v>
          </cell>
          <cell r="BU108">
            <v>0</v>
          </cell>
          <cell r="BV108">
            <v>0</v>
          </cell>
          <cell r="BW108">
            <v>0</v>
          </cell>
          <cell r="BX108">
            <v>0</v>
          </cell>
          <cell r="BY108">
            <v>0</v>
          </cell>
          <cell r="BZ108">
            <v>0</v>
          </cell>
          <cell r="CA108">
            <v>0</v>
          </cell>
          <cell r="CB108">
            <v>0</v>
          </cell>
          <cell r="CC108">
            <v>0</v>
          </cell>
          <cell r="CD108">
            <v>0</v>
          </cell>
          <cell r="CE108">
            <v>0</v>
          </cell>
          <cell r="CF108">
            <v>0</v>
          </cell>
          <cell r="CG108">
            <v>0</v>
          </cell>
          <cell r="CH108">
            <v>0</v>
          </cell>
          <cell r="CI108">
            <v>0</v>
          </cell>
          <cell r="CJ108">
            <v>0</v>
          </cell>
          <cell r="CK108">
            <v>0</v>
          </cell>
          <cell r="CL108">
            <v>0</v>
          </cell>
        </row>
        <row r="109">
          <cell r="G109">
            <v>-18.666666666666668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E109">
            <v>0</v>
          </cell>
          <cell r="BF109">
            <v>0</v>
          </cell>
          <cell r="BG109">
            <v>0</v>
          </cell>
          <cell r="BH109">
            <v>0</v>
          </cell>
          <cell r="BI109">
            <v>0</v>
          </cell>
          <cell r="BJ109">
            <v>0</v>
          </cell>
          <cell r="BK109">
            <v>0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</v>
          </cell>
          <cell r="BV109">
            <v>0</v>
          </cell>
          <cell r="BW109">
            <v>0</v>
          </cell>
          <cell r="BX109">
            <v>0</v>
          </cell>
          <cell r="BY109">
            <v>0</v>
          </cell>
          <cell r="BZ109">
            <v>0</v>
          </cell>
          <cell r="CA109">
            <v>0</v>
          </cell>
          <cell r="CB109">
            <v>0</v>
          </cell>
          <cell r="CC109">
            <v>0</v>
          </cell>
          <cell r="CD109">
            <v>0</v>
          </cell>
          <cell r="CE109">
            <v>0</v>
          </cell>
          <cell r="CF109">
            <v>0</v>
          </cell>
          <cell r="CG109">
            <v>0</v>
          </cell>
          <cell r="CH109">
            <v>0</v>
          </cell>
          <cell r="CI109">
            <v>0</v>
          </cell>
          <cell r="CJ109">
            <v>0</v>
          </cell>
          <cell r="CK109">
            <v>0</v>
          </cell>
          <cell r="CL109">
            <v>0</v>
          </cell>
        </row>
        <row r="149">
          <cell r="G149">
            <v>-68374.5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0</v>
          </cell>
          <cell r="BZ149">
            <v>0</v>
          </cell>
          <cell r="CA149">
            <v>0</v>
          </cell>
          <cell r="CB149">
            <v>0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CL149">
            <v>0</v>
          </cell>
        </row>
        <row r="150">
          <cell r="G150">
            <v>-9493.5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0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  <cell r="CC150">
            <v>0</v>
          </cell>
          <cell r="CD150">
            <v>0</v>
          </cell>
          <cell r="CE150">
            <v>0</v>
          </cell>
          <cell r="CF150">
            <v>0</v>
          </cell>
          <cell r="CG150">
            <v>0</v>
          </cell>
          <cell r="CH150">
            <v>0</v>
          </cell>
          <cell r="CI150">
            <v>0</v>
          </cell>
          <cell r="CJ150">
            <v>0</v>
          </cell>
          <cell r="CK150">
            <v>0</v>
          </cell>
          <cell r="CL150">
            <v>0</v>
          </cell>
        </row>
        <row r="151">
          <cell r="G151">
            <v>-29529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0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0</v>
          </cell>
          <cell r="CB151">
            <v>0</v>
          </cell>
          <cell r="CC151">
            <v>0</v>
          </cell>
          <cell r="CD151">
            <v>0</v>
          </cell>
          <cell r="CE151">
            <v>0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CL151">
            <v>0</v>
          </cell>
        </row>
        <row r="152">
          <cell r="G152">
            <v>-45733.5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0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BY152">
            <v>0</v>
          </cell>
          <cell r="BZ152">
            <v>0</v>
          </cell>
          <cell r="CA152">
            <v>0</v>
          </cell>
          <cell r="CB152">
            <v>0</v>
          </cell>
          <cell r="CC152">
            <v>0</v>
          </cell>
          <cell r="CD152">
            <v>0</v>
          </cell>
          <cell r="CE152">
            <v>0</v>
          </cell>
          <cell r="CF152">
            <v>0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0</v>
          </cell>
          <cell r="CL152">
            <v>0</v>
          </cell>
        </row>
        <row r="153">
          <cell r="G153">
            <v>-16864.5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0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K153">
            <v>0</v>
          </cell>
          <cell r="CL153">
            <v>0</v>
          </cell>
        </row>
        <row r="154">
          <cell r="G154">
            <v>-23079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0</v>
          </cell>
          <cell r="BZ154">
            <v>0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G154">
            <v>0</v>
          </cell>
          <cell r="CH154">
            <v>0</v>
          </cell>
          <cell r="CI154">
            <v>0</v>
          </cell>
          <cell r="CJ154">
            <v>0</v>
          </cell>
          <cell r="CK154">
            <v>0</v>
          </cell>
          <cell r="CL154">
            <v>0</v>
          </cell>
        </row>
        <row r="155">
          <cell r="G155">
            <v>-37560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  <cell r="BY155">
            <v>0</v>
          </cell>
          <cell r="BZ155">
            <v>0</v>
          </cell>
          <cell r="CA155">
            <v>0</v>
          </cell>
          <cell r="CB155">
            <v>0</v>
          </cell>
          <cell r="CC155">
            <v>0</v>
          </cell>
          <cell r="CD155">
            <v>0</v>
          </cell>
          <cell r="CE155">
            <v>0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0</v>
          </cell>
          <cell r="CK155">
            <v>0</v>
          </cell>
          <cell r="CL155">
            <v>0</v>
          </cell>
        </row>
        <row r="156">
          <cell r="G156">
            <v>-30489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0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  <cell r="BZ156">
            <v>0</v>
          </cell>
          <cell r="CA156">
            <v>0</v>
          </cell>
          <cell r="CB156">
            <v>0</v>
          </cell>
          <cell r="CC156">
            <v>0</v>
          </cell>
          <cell r="CD156">
            <v>0</v>
          </cell>
          <cell r="CE156">
            <v>0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0</v>
          </cell>
          <cell r="CL156">
            <v>0</v>
          </cell>
        </row>
        <row r="157">
          <cell r="G157">
            <v>-20626.5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0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0</v>
          </cell>
          <cell r="BZ157">
            <v>0</v>
          </cell>
          <cell r="CA157">
            <v>0</v>
          </cell>
          <cell r="CB157">
            <v>0</v>
          </cell>
          <cell r="CC157">
            <v>0</v>
          </cell>
          <cell r="CD157">
            <v>0</v>
          </cell>
          <cell r="CE157">
            <v>0</v>
          </cell>
          <cell r="CF157">
            <v>0</v>
          </cell>
          <cell r="CG157">
            <v>0</v>
          </cell>
          <cell r="CH157">
            <v>0</v>
          </cell>
          <cell r="CI157">
            <v>0</v>
          </cell>
          <cell r="CJ157">
            <v>0</v>
          </cell>
          <cell r="CK157">
            <v>0</v>
          </cell>
          <cell r="CL157">
            <v>0</v>
          </cell>
        </row>
        <row r="158">
          <cell r="G158">
            <v>-20250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  <cell r="CE158">
            <v>0</v>
          </cell>
          <cell r="CF158">
            <v>0</v>
          </cell>
          <cell r="CG158">
            <v>0</v>
          </cell>
          <cell r="CH158">
            <v>0</v>
          </cell>
          <cell r="CI158">
            <v>0</v>
          </cell>
          <cell r="CJ158">
            <v>0</v>
          </cell>
          <cell r="CK158">
            <v>0</v>
          </cell>
          <cell r="CL158">
            <v>0</v>
          </cell>
        </row>
        <row r="159">
          <cell r="G159">
            <v>-34800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0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0</v>
          </cell>
          <cell r="BZ159">
            <v>0</v>
          </cell>
          <cell r="CA159">
            <v>0</v>
          </cell>
          <cell r="CB159">
            <v>0</v>
          </cell>
          <cell r="CC159">
            <v>0</v>
          </cell>
          <cell r="CD159">
            <v>0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0</v>
          </cell>
        </row>
        <row r="160">
          <cell r="G160">
            <v>-24885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0</v>
          </cell>
          <cell r="BZ160">
            <v>0</v>
          </cell>
          <cell r="CA160">
            <v>0</v>
          </cell>
          <cell r="CB160">
            <v>0</v>
          </cell>
          <cell r="CC160">
            <v>0</v>
          </cell>
          <cell r="CD160">
            <v>0</v>
          </cell>
          <cell r="CE160">
            <v>0</v>
          </cell>
          <cell r="CF160">
            <v>0</v>
          </cell>
          <cell r="CG160">
            <v>0</v>
          </cell>
          <cell r="CH160">
            <v>0</v>
          </cell>
          <cell r="CI160">
            <v>0</v>
          </cell>
          <cell r="CJ160">
            <v>0</v>
          </cell>
          <cell r="CK160">
            <v>0</v>
          </cell>
          <cell r="CL160">
            <v>0</v>
          </cell>
        </row>
        <row r="161">
          <cell r="G161">
            <v>-78381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0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0</v>
          </cell>
          <cell r="BZ161">
            <v>0</v>
          </cell>
          <cell r="CA161">
            <v>0</v>
          </cell>
          <cell r="CB161">
            <v>0</v>
          </cell>
          <cell r="CC161">
            <v>0</v>
          </cell>
          <cell r="CD161">
            <v>0</v>
          </cell>
          <cell r="CE161">
            <v>0</v>
          </cell>
          <cell r="CF161">
            <v>0</v>
          </cell>
          <cell r="CG161">
            <v>0</v>
          </cell>
          <cell r="CH161">
            <v>0</v>
          </cell>
          <cell r="CI161">
            <v>0</v>
          </cell>
          <cell r="CJ161">
            <v>0</v>
          </cell>
          <cell r="CK161">
            <v>0</v>
          </cell>
          <cell r="CL161">
            <v>0</v>
          </cell>
        </row>
        <row r="162">
          <cell r="G162">
            <v>-27370.5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0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0</v>
          </cell>
          <cell r="CC162">
            <v>0</v>
          </cell>
          <cell r="CD162">
            <v>0</v>
          </cell>
          <cell r="CE162">
            <v>0</v>
          </cell>
          <cell r="CF162">
            <v>0</v>
          </cell>
          <cell r="CG162">
            <v>0</v>
          </cell>
          <cell r="CH162">
            <v>0</v>
          </cell>
          <cell r="CI162">
            <v>0</v>
          </cell>
          <cell r="CJ162">
            <v>0</v>
          </cell>
          <cell r="CK162">
            <v>0</v>
          </cell>
          <cell r="CL162">
            <v>0</v>
          </cell>
        </row>
        <row r="163">
          <cell r="G163">
            <v>-20790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0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0</v>
          </cell>
          <cell r="BY163">
            <v>0</v>
          </cell>
          <cell r="BZ163">
            <v>0</v>
          </cell>
          <cell r="CA163">
            <v>0</v>
          </cell>
          <cell r="CB163">
            <v>0</v>
          </cell>
          <cell r="CC163">
            <v>0</v>
          </cell>
          <cell r="CD163">
            <v>0</v>
          </cell>
          <cell r="CE163">
            <v>0</v>
          </cell>
          <cell r="CF163">
            <v>0</v>
          </cell>
          <cell r="CG163">
            <v>0</v>
          </cell>
          <cell r="CH163">
            <v>0</v>
          </cell>
          <cell r="CI163">
            <v>0</v>
          </cell>
          <cell r="CJ163">
            <v>0</v>
          </cell>
          <cell r="CK163">
            <v>0</v>
          </cell>
          <cell r="CL163">
            <v>0</v>
          </cell>
        </row>
        <row r="164">
          <cell r="G164">
            <v>-30307.5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0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0</v>
          </cell>
          <cell r="BX164">
            <v>0</v>
          </cell>
          <cell r="BY164">
            <v>0</v>
          </cell>
          <cell r="BZ164">
            <v>0</v>
          </cell>
          <cell r="CA164">
            <v>0</v>
          </cell>
          <cell r="CB164">
            <v>0</v>
          </cell>
          <cell r="CC164">
            <v>0</v>
          </cell>
          <cell r="CD164">
            <v>0</v>
          </cell>
          <cell r="CE164">
            <v>0</v>
          </cell>
          <cell r="CF164">
            <v>0</v>
          </cell>
          <cell r="CG164">
            <v>0</v>
          </cell>
          <cell r="CH164">
            <v>0</v>
          </cell>
          <cell r="CI164">
            <v>0</v>
          </cell>
          <cell r="CJ164">
            <v>0</v>
          </cell>
          <cell r="CK164">
            <v>0</v>
          </cell>
          <cell r="CL164">
            <v>0</v>
          </cell>
        </row>
        <row r="165">
          <cell r="G165">
            <v>-11514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0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  <cell r="BY165">
            <v>0</v>
          </cell>
          <cell r="BZ165">
            <v>0</v>
          </cell>
          <cell r="CA165">
            <v>0</v>
          </cell>
          <cell r="CB165">
            <v>0</v>
          </cell>
          <cell r="CC165">
            <v>0</v>
          </cell>
          <cell r="CD165">
            <v>0</v>
          </cell>
          <cell r="CE165">
            <v>0</v>
          </cell>
          <cell r="CF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0</v>
          </cell>
          <cell r="CK165">
            <v>0</v>
          </cell>
          <cell r="CL165">
            <v>0</v>
          </cell>
        </row>
        <row r="166">
          <cell r="G166">
            <v>-19609.5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0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  <cell r="BX166">
            <v>0</v>
          </cell>
          <cell r="BY166">
            <v>0</v>
          </cell>
          <cell r="BZ166">
            <v>0</v>
          </cell>
          <cell r="CA166">
            <v>0</v>
          </cell>
          <cell r="CB166">
            <v>0</v>
          </cell>
          <cell r="CC166">
            <v>0</v>
          </cell>
          <cell r="CD166">
            <v>0</v>
          </cell>
          <cell r="CE166">
            <v>0</v>
          </cell>
          <cell r="CF166">
            <v>0</v>
          </cell>
          <cell r="CG166">
            <v>0</v>
          </cell>
          <cell r="CH166">
            <v>0</v>
          </cell>
          <cell r="CI166">
            <v>0</v>
          </cell>
          <cell r="CJ166">
            <v>0</v>
          </cell>
          <cell r="CK166">
            <v>0</v>
          </cell>
          <cell r="CL166">
            <v>0</v>
          </cell>
        </row>
        <row r="167">
          <cell r="G167">
            <v>-30705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0</v>
          </cell>
          <cell r="BQ167">
            <v>0</v>
          </cell>
          <cell r="BR167">
            <v>0</v>
          </cell>
          <cell r="BS167">
            <v>0</v>
          </cell>
          <cell r="BT167">
            <v>0</v>
          </cell>
          <cell r="BU167">
            <v>0</v>
          </cell>
          <cell r="BV167">
            <v>0</v>
          </cell>
          <cell r="BW167">
            <v>0</v>
          </cell>
          <cell r="BX167">
            <v>0</v>
          </cell>
          <cell r="BY167">
            <v>0</v>
          </cell>
          <cell r="BZ167">
            <v>0</v>
          </cell>
          <cell r="CA167">
            <v>0</v>
          </cell>
          <cell r="CB167">
            <v>0</v>
          </cell>
          <cell r="CC167">
            <v>0</v>
          </cell>
          <cell r="CD167">
            <v>0</v>
          </cell>
          <cell r="CE167">
            <v>0</v>
          </cell>
          <cell r="CF167">
            <v>0</v>
          </cell>
          <cell r="CG167">
            <v>0</v>
          </cell>
          <cell r="CH167">
            <v>0</v>
          </cell>
          <cell r="CI167">
            <v>0</v>
          </cell>
          <cell r="CJ167">
            <v>0</v>
          </cell>
          <cell r="CK167">
            <v>0</v>
          </cell>
          <cell r="CL167">
            <v>0</v>
          </cell>
        </row>
        <row r="168">
          <cell r="G168">
            <v>-25975.5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0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0</v>
          </cell>
          <cell r="BZ168">
            <v>0</v>
          </cell>
          <cell r="CA168">
            <v>0</v>
          </cell>
          <cell r="CB168">
            <v>0</v>
          </cell>
          <cell r="CC168">
            <v>0</v>
          </cell>
          <cell r="CD168">
            <v>0</v>
          </cell>
          <cell r="CE168">
            <v>0</v>
          </cell>
          <cell r="CF168">
            <v>0</v>
          </cell>
          <cell r="CG168">
            <v>0</v>
          </cell>
          <cell r="CH168">
            <v>0</v>
          </cell>
          <cell r="CI168">
            <v>0</v>
          </cell>
          <cell r="CJ168">
            <v>0</v>
          </cell>
          <cell r="CK168">
            <v>0</v>
          </cell>
          <cell r="CL168">
            <v>0</v>
          </cell>
        </row>
        <row r="169">
          <cell r="G169">
            <v>-22599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0</v>
          </cell>
          <cell r="BF169">
            <v>0</v>
          </cell>
          <cell r="BG169">
            <v>0</v>
          </cell>
          <cell r="BH169">
            <v>0</v>
          </cell>
          <cell r="BI169">
            <v>0</v>
          </cell>
          <cell r="BJ169">
            <v>0</v>
          </cell>
          <cell r="BK169">
            <v>0</v>
          </cell>
          <cell r="BL169">
            <v>0</v>
          </cell>
          <cell r="BM169">
            <v>0</v>
          </cell>
          <cell r="BN169">
            <v>0</v>
          </cell>
          <cell r="BO169">
            <v>0</v>
          </cell>
          <cell r="BP169">
            <v>0</v>
          </cell>
          <cell r="BQ169">
            <v>0</v>
          </cell>
          <cell r="BR169">
            <v>0</v>
          </cell>
          <cell r="BS169">
            <v>0</v>
          </cell>
          <cell r="BT169">
            <v>0</v>
          </cell>
          <cell r="BU169">
            <v>0</v>
          </cell>
          <cell r="BV169">
            <v>0</v>
          </cell>
          <cell r="BW169">
            <v>0</v>
          </cell>
          <cell r="BX169">
            <v>0</v>
          </cell>
          <cell r="BY169">
            <v>0</v>
          </cell>
          <cell r="BZ169">
            <v>0</v>
          </cell>
          <cell r="CA169">
            <v>0</v>
          </cell>
          <cell r="CB169">
            <v>0</v>
          </cell>
          <cell r="CC169">
            <v>0</v>
          </cell>
          <cell r="CD169">
            <v>0</v>
          </cell>
          <cell r="CE169">
            <v>0</v>
          </cell>
          <cell r="CF169">
            <v>0</v>
          </cell>
          <cell r="CG169">
            <v>0</v>
          </cell>
          <cell r="CH169">
            <v>0</v>
          </cell>
          <cell r="CI169">
            <v>0</v>
          </cell>
          <cell r="CJ169">
            <v>0</v>
          </cell>
          <cell r="CK169">
            <v>0</v>
          </cell>
          <cell r="CL169">
            <v>0</v>
          </cell>
        </row>
        <row r="170">
          <cell r="G170">
            <v>-9661.5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E170">
            <v>0</v>
          </cell>
          <cell r="BF170">
            <v>0</v>
          </cell>
          <cell r="BG170">
            <v>0</v>
          </cell>
          <cell r="BH170">
            <v>0</v>
          </cell>
          <cell r="BI170">
            <v>0</v>
          </cell>
          <cell r="BJ170">
            <v>0</v>
          </cell>
          <cell r="BK170">
            <v>0</v>
          </cell>
          <cell r="BL170">
            <v>0</v>
          </cell>
          <cell r="BM170">
            <v>0</v>
          </cell>
          <cell r="BN170">
            <v>0</v>
          </cell>
          <cell r="BO170">
            <v>0</v>
          </cell>
          <cell r="BP170">
            <v>0</v>
          </cell>
          <cell r="BQ170">
            <v>0</v>
          </cell>
          <cell r="BR170">
            <v>0</v>
          </cell>
          <cell r="BS170">
            <v>0</v>
          </cell>
          <cell r="BT170">
            <v>0</v>
          </cell>
          <cell r="BU170">
            <v>0</v>
          </cell>
          <cell r="BV170">
            <v>0</v>
          </cell>
          <cell r="BW170">
            <v>0</v>
          </cell>
          <cell r="BX170">
            <v>0</v>
          </cell>
          <cell r="BY170">
            <v>0</v>
          </cell>
          <cell r="BZ170">
            <v>0</v>
          </cell>
          <cell r="CA170">
            <v>0</v>
          </cell>
          <cell r="CB170">
            <v>0</v>
          </cell>
          <cell r="CC170">
            <v>0</v>
          </cell>
          <cell r="CD170">
            <v>0</v>
          </cell>
          <cell r="CE170">
            <v>0</v>
          </cell>
          <cell r="CF170">
            <v>0</v>
          </cell>
          <cell r="CG170">
            <v>0</v>
          </cell>
          <cell r="CH170">
            <v>0</v>
          </cell>
          <cell r="CI170">
            <v>0</v>
          </cell>
          <cell r="CJ170">
            <v>0</v>
          </cell>
          <cell r="CK170">
            <v>0</v>
          </cell>
          <cell r="CL170">
            <v>0</v>
          </cell>
        </row>
        <row r="171">
          <cell r="G171">
            <v>-16720.5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0</v>
          </cell>
          <cell r="BD171">
            <v>0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Q171">
            <v>0</v>
          </cell>
          <cell r="BR171">
            <v>0</v>
          </cell>
          <cell r="BS171">
            <v>0</v>
          </cell>
          <cell r="BT171">
            <v>0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  <cell r="BZ171">
            <v>0</v>
          </cell>
          <cell r="CA171">
            <v>0</v>
          </cell>
          <cell r="CB171">
            <v>0</v>
          </cell>
          <cell r="CC171">
            <v>0</v>
          </cell>
          <cell r="CD171">
            <v>0</v>
          </cell>
          <cell r="CE171">
            <v>0</v>
          </cell>
          <cell r="CF171">
            <v>0</v>
          </cell>
          <cell r="CG171">
            <v>0</v>
          </cell>
          <cell r="CH171">
            <v>0</v>
          </cell>
          <cell r="CI171">
            <v>0</v>
          </cell>
          <cell r="CJ171">
            <v>0</v>
          </cell>
          <cell r="CK171">
            <v>0</v>
          </cell>
          <cell r="CL171">
            <v>0</v>
          </cell>
        </row>
        <row r="172">
          <cell r="G172">
            <v>-28800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  <cell r="AT172">
            <v>0</v>
          </cell>
          <cell r="AU172">
            <v>0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0</v>
          </cell>
          <cell r="BA172">
            <v>0</v>
          </cell>
          <cell r="BB172">
            <v>0</v>
          </cell>
          <cell r="BC172">
            <v>0</v>
          </cell>
          <cell r="BD172">
            <v>0</v>
          </cell>
          <cell r="BE172">
            <v>0</v>
          </cell>
          <cell r="BF172">
            <v>0</v>
          </cell>
          <cell r="BG172">
            <v>0</v>
          </cell>
          <cell r="BH172">
            <v>0</v>
          </cell>
          <cell r="BI172">
            <v>0</v>
          </cell>
          <cell r="BJ172">
            <v>0</v>
          </cell>
          <cell r="BK172">
            <v>0</v>
          </cell>
          <cell r="BL172">
            <v>0</v>
          </cell>
          <cell r="BM172">
            <v>0</v>
          </cell>
          <cell r="BN172">
            <v>0</v>
          </cell>
          <cell r="BO172">
            <v>0</v>
          </cell>
          <cell r="BP172">
            <v>0</v>
          </cell>
          <cell r="BQ172">
            <v>0</v>
          </cell>
          <cell r="BR172">
            <v>0</v>
          </cell>
          <cell r="BS172">
            <v>0</v>
          </cell>
          <cell r="BT172">
            <v>0</v>
          </cell>
          <cell r="BU172">
            <v>0</v>
          </cell>
          <cell r="BV172">
            <v>0</v>
          </cell>
          <cell r="BW172">
            <v>0</v>
          </cell>
          <cell r="BX172">
            <v>0</v>
          </cell>
          <cell r="BY172">
            <v>0</v>
          </cell>
          <cell r="BZ172">
            <v>0</v>
          </cell>
          <cell r="CA172">
            <v>0</v>
          </cell>
          <cell r="CB172">
            <v>0</v>
          </cell>
          <cell r="CC172">
            <v>0</v>
          </cell>
          <cell r="CD172">
            <v>0</v>
          </cell>
          <cell r="CE172">
            <v>0</v>
          </cell>
          <cell r="CF172">
            <v>0</v>
          </cell>
          <cell r="CG172">
            <v>0</v>
          </cell>
          <cell r="CH172">
            <v>0</v>
          </cell>
          <cell r="CI172">
            <v>0</v>
          </cell>
          <cell r="CJ172">
            <v>0</v>
          </cell>
          <cell r="CK172">
            <v>0</v>
          </cell>
          <cell r="CL172">
            <v>0</v>
          </cell>
        </row>
        <row r="173">
          <cell r="G173">
            <v>-21613.5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0</v>
          </cell>
          <cell r="BD173">
            <v>0</v>
          </cell>
          <cell r="BE173">
            <v>0</v>
          </cell>
          <cell r="BF173">
            <v>0</v>
          </cell>
          <cell r="BG173">
            <v>0</v>
          </cell>
          <cell r="BH173">
            <v>0</v>
          </cell>
          <cell r="BI173">
            <v>0</v>
          </cell>
          <cell r="BJ173">
            <v>0</v>
          </cell>
          <cell r="BK173">
            <v>0</v>
          </cell>
          <cell r="BL173">
            <v>0</v>
          </cell>
          <cell r="BM173">
            <v>0</v>
          </cell>
          <cell r="BN173">
            <v>0</v>
          </cell>
          <cell r="BO173">
            <v>0</v>
          </cell>
          <cell r="BP173">
            <v>0</v>
          </cell>
          <cell r="BQ173">
            <v>0</v>
          </cell>
          <cell r="BR173">
            <v>0</v>
          </cell>
          <cell r="BS173">
            <v>0</v>
          </cell>
          <cell r="BT173">
            <v>0</v>
          </cell>
          <cell r="BU173">
            <v>0</v>
          </cell>
          <cell r="BV173">
            <v>0</v>
          </cell>
          <cell r="BW173">
            <v>0</v>
          </cell>
          <cell r="BX173">
            <v>0</v>
          </cell>
          <cell r="BY173">
            <v>0</v>
          </cell>
          <cell r="BZ173">
            <v>0</v>
          </cell>
          <cell r="CA173">
            <v>0</v>
          </cell>
          <cell r="CB173">
            <v>0</v>
          </cell>
          <cell r="CC173">
            <v>0</v>
          </cell>
          <cell r="CD173">
            <v>0</v>
          </cell>
          <cell r="CE173">
            <v>0</v>
          </cell>
          <cell r="CF173">
            <v>0</v>
          </cell>
          <cell r="CG173">
            <v>0</v>
          </cell>
          <cell r="CH173">
            <v>0</v>
          </cell>
          <cell r="CI173">
            <v>0</v>
          </cell>
          <cell r="CJ173">
            <v>0</v>
          </cell>
          <cell r="CK173">
            <v>0</v>
          </cell>
          <cell r="CL173">
            <v>0</v>
          </cell>
        </row>
        <row r="174">
          <cell r="G174">
            <v>-31500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E174">
            <v>0</v>
          </cell>
          <cell r="BF174">
            <v>0</v>
          </cell>
          <cell r="BG174">
            <v>0</v>
          </cell>
          <cell r="BH174">
            <v>0</v>
          </cell>
          <cell r="BI174">
            <v>0</v>
          </cell>
          <cell r="BJ174">
            <v>0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0</v>
          </cell>
          <cell r="BP174">
            <v>0</v>
          </cell>
          <cell r="BQ174">
            <v>0</v>
          </cell>
          <cell r="BR174">
            <v>0</v>
          </cell>
          <cell r="BS174">
            <v>0</v>
          </cell>
          <cell r="BT174">
            <v>0</v>
          </cell>
          <cell r="BU174">
            <v>0</v>
          </cell>
          <cell r="BV174">
            <v>0</v>
          </cell>
          <cell r="BW174">
            <v>0</v>
          </cell>
          <cell r="BX174">
            <v>0</v>
          </cell>
          <cell r="BY174">
            <v>0</v>
          </cell>
          <cell r="BZ174">
            <v>0</v>
          </cell>
          <cell r="CA174">
            <v>0</v>
          </cell>
          <cell r="CB174">
            <v>0</v>
          </cell>
          <cell r="CC174">
            <v>0</v>
          </cell>
          <cell r="CD174">
            <v>0</v>
          </cell>
          <cell r="CE174">
            <v>0</v>
          </cell>
          <cell r="CF174">
            <v>0</v>
          </cell>
          <cell r="CG174">
            <v>0</v>
          </cell>
          <cell r="CH174">
            <v>0</v>
          </cell>
          <cell r="CI174">
            <v>0</v>
          </cell>
          <cell r="CJ174">
            <v>0</v>
          </cell>
          <cell r="CK174">
            <v>0</v>
          </cell>
          <cell r="CL174">
            <v>0</v>
          </cell>
        </row>
        <row r="175">
          <cell r="G175">
            <v>-9060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0</v>
          </cell>
          <cell r="BP175">
            <v>0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Y175">
            <v>0</v>
          </cell>
          <cell r="BZ175">
            <v>0</v>
          </cell>
          <cell r="CA175">
            <v>0</v>
          </cell>
          <cell r="CB175">
            <v>0</v>
          </cell>
          <cell r="CC175">
            <v>0</v>
          </cell>
          <cell r="CD175">
            <v>0</v>
          </cell>
          <cell r="CE175">
            <v>0</v>
          </cell>
          <cell r="CF175">
            <v>0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CL175">
            <v>0</v>
          </cell>
        </row>
        <row r="215">
          <cell r="G215">
            <v>-68374.5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  <cell r="BC215">
            <v>0</v>
          </cell>
          <cell r="BD215">
            <v>0</v>
          </cell>
          <cell r="BE215">
            <v>0</v>
          </cell>
          <cell r="BF215">
            <v>0</v>
          </cell>
          <cell r="BG215">
            <v>0</v>
          </cell>
          <cell r="BH215">
            <v>0</v>
          </cell>
          <cell r="BI215">
            <v>0</v>
          </cell>
          <cell r="BJ215">
            <v>0</v>
          </cell>
          <cell r="BK215">
            <v>0</v>
          </cell>
          <cell r="BL215">
            <v>0</v>
          </cell>
          <cell r="BM215">
            <v>0</v>
          </cell>
          <cell r="BN215">
            <v>0</v>
          </cell>
          <cell r="BO215">
            <v>0</v>
          </cell>
          <cell r="BP215">
            <v>0</v>
          </cell>
          <cell r="BQ215">
            <v>0</v>
          </cell>
          <cell r="BR215">
            <v>0</v>
          </cell>
          <cell r="BS215">
            <v>0</v>
          </cell>
          <cell r="BT215">
            <v>0</v>
          </cell>
          <cell r="BU215">
            <v>0</v>
          </cell>
          <cell r="BV215">
            <v>0</v>
          </cell>
          <cell r="BW215">
            <v>0</v>
          </cell>
          <cell r="BX215">
            <v>0</v>
          </cell>
          <cell r="BY215">
            <v>0</v>
          </cell>
          <cell r="BZ215">
            <v>0</v>
          </cell>
          <cell r="CA215">
            <v>0</v>
          </cell>
          <cell r="CB215">
            <v>0</v>
          </cell>
          <cell r="CC215">
            <v>0</v>
          </cell>
          <cell r="CD215">
            <v>0</v>
          </cell>
          <cell r="CE215">
            <v>0</v>
          </cell>
          <cell r="CF215">
            <v>0</v>
          </cell>
          <cell r="CG215">
            <v>0</v>
          </cell>
          <cell r="CH215">
            <v>0</v>
          </cell>
          <cell r="CI215">
            <v>0</v>
          </cell>
          <cell r="CJ215">
            <v>0</v>
          </cell>
          <cell r="CK215">
            <v>0</v>
          </cell>
          <cell r="CL215">
            <v>0</v>
          </cell>
        </row>
        <row r="216">
          <cell r="G216">
            <v>-9493.5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0</v>
          </cell>
          <cell r="AI216">
            <v>0</v>
          </cell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0</v>
          </cell>
          <cell r="AS216">
            <v>0</v>
          </cell>
          <cell r="AT216">
            <v>0</v>
          </cell>
          <cell r="AU216">
            <v>0</v>
          </cell>
          <cell r="AV216">
            <v>0</v>
          </cell>
          <cell r="AW216">
            <v>0</v>
          </cell>
          <cell r="AX216">
            <v>0</v>
          </cell>
          <cell r="AY216">
            <v>0</v>
          </cell>
          <cell r="AZ216">
            <v>0</v>
          </cell>
          <cell r="BA216">
            <v>0</v>
          </cell>
          <cell r="BB216">
            <v>0</v>
          </cell>
          <cell r="BC216">
            <v>0</v>
          </cell>
          <cell r="BD216">
            <v>0</v>
          </cell>
          <cell r="BE216">
            <v>0</v>
          </cell>
          <cell r="BF216">
            <v>0</v>
          </cell>
          <cell r="BG216">
            <v>0</v>
          </cell>
          <cell r="BH216">
            <v>0</v>
          </cell>
          <cell r="BI216">
            <v>0</v>
          </cell>
          <cell r="BJ216">
            <v>0</v>
          </cell>
          <cell r="BK216">
            <v>0</v>
          </cell>
          <cell r="BL216">
            <v>0</v>
          </cell>
          <cell r="BM216">
            <v>0</v>
          </cell>
          <cell r="BN216">
            <v>0</v>
          </cell>
          <cell r="BO216">
            <v>0</v>
          </cell>
          <cell r="BP216">
            <v>0</v>
          </cell>
          <cell r="BQ216">
            <v>0</v>
          </cell>
          <cell r="BR216">
            <v>0</v>
          </cell>
          <cell r="BS216">
            <v>0</v>
          </cell>
          <cell r="BT216">
            <v>0</v>
          </cell>
          <cell r="BU216">
            <v>0</v>
          </cell>
          <cell r="BV216">
            <v>0</v>
          </cell>
          <cell r="BW216">
            <v>0</v>
          </cell>
          <cell r="BX216">
            <v>0</v>
          </cell>
          <cell r="BY216">
            <v>0</v>
          </cell>
          <cell r="BZ216">
            <v>0</v>
          </cell>
          <cell r="CA216">
            <v>0</v>
          </cell>
          <cell r="CB216">
            <v>0</v>
          </cell>
          <cell r="CC216">
            <v>0</v>
          </cell>
          <cell r="CD216">
            <v>0</v>
          </cell>
          <cell r="CE216">
            <v>0</v>
          </cell>
          <cell r="CF216">
            <v>0</v>
          </cell>
          <cell r="CG216">
            <v>0</v>
          </cell>
          <cell r="CH216">
            <v>0</v>
          </cell>
          <cell r="CI216">
            <v>0</v>
          </cell>
          <cell r="CJ216">
            <v>0</v>
          </cell>
          <cell r="CK216">
            <v>0</v>
          </cell>
          <cell r="CL216">
            <v>0</v>
          </cell>
        </row>
        <row r="217">
          <cell r="G217">
            <v>-29529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0</v>
          </cell>
          <cell r="AT217">
            <v>0</v>
          </cell>
          <cell r="AU217">
            <v>0</v>
          </cell>
          <cell r="AV217">
            <v>0</v>
          </cell>
          <cell r="AW217">
            <v>0</v>
          </cell>
          <cell r="AX217">
            <v>0</v>
          </cell>
          <cell r="AY217">
            <v>0</v>
          </cell>
          <cell r="AZ217">
            <v>0</v>
          </cell>
          <cell r="BA217">
            <v>0</v>
          </cell>
          <cell r="BB217">
            <v>0</v>
          </cell>
          <cell r="BC217">
            <v>0</v>
          </cell>
          <cell r="BD217">
            <v>0</v>
          </cell>
          <cell r="BE217">
            <v>0</v>
          </cell>
          <cell r="BF217">
            <v>0</v>
          </cell>
          <cell r="BG217">
            <v>0</v>
          </cell>
          <cell r="BH217">
            <v>0</v>
          </cell>
          <cell r="BI217">
            <v>0</v>
          </cell>
          <cell r="BJ217">
            <v>0</v>
          </cell>
          <cell r="BK217">
            <v>0</v>
          </cell>
          <cell r="BL217">
            <v>0</v>
          </cell>
          <cell r="BM217">
            <v>0</v>
          </cell>
          <cell r="BN217">
            <v>0</v>
          </cell>
          <cell r="BO217">
            <v>0</v>
          </cell>
          <cell r="BP217">
            <v>0</v>
          </cell>
          <cell r="BQ217">
            <v>0</v>
          </cell>
          <cell r="BR217">
            <v>0</v>
          </cell>
          <cell r="BS217">
            <v>0</v>
          </cell>
          <cell r="BT217">
            <v>0</v>
          </cell>
          <cell r="BU217">
            <v>0</v>
          </cell>
          <cell r="BV217">
            <v>0</v>
          </cell>
          <cell r="BW217">
            <v>0</v>
          </cell>
          <cell r="BX217">
            <v>0</v>
          </cell>
          <cell r="BY217">
            <v>0</v>
          </cell>
          <cell r="BZ217">
            <v>0</v>
          </cell>
          <cell r="CA217">
            <v>0</v>
          </cell>
          <cell r="CB217">
            <v>0</v>
          </cell>
          <cell r="CC217">
            <v>0</v>
          </cell>
          <cell r="CD217">
            <v>0</v>
          </cell>
          <cell r="CE217">
            <v>0</v>
          </cell>
          <cell r="CF217">
            <v>0</v>
          </cell>
          <cell r="CG217">
            <v>0</v>
          </cell>
          <cell r="CH217">
            <v>0</v>
          </cell>
          <cell r="CI217">
            <v>0</v>
          </cell>
          <cell r="CJ217">
            <v>0</v>
          </cell>
          <cell r="CK217">
            <v>0</v>
          </cell>
          <cell r="CL217">
            <v>0</v>
          </cell>
        </row>
        <row r="218">
          <cell r="G218">
            <v>-45733.5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0</v>
          </cell>
          <cell r="BD218">
            <v>0</v>
          </cell>
          <cell r="BE218">
            <v>0</v>
          </cell>
          <cell r="BF218">
            <v>0</v>
          </cell>
          <cell r="BG218">
            <v>0</v>
          </cell>
          <cell r="BH218">
            <v>0</v>
          </cell>
          <cell r="BI218">
            <v>0</v>
          </cell>
          <cell r="BJ218">
            <v>0</v>
          </cell>
          <cell r="BK218">
            <v>0</v>
          </cell>
          <cell r="BL218">
            <v>0</v>
          </cell>
          <cell r="BM218">
            <v>0</v>
          </cell>
          <cell r="BN218">
            <v>0</v>
          </cell>
          <cell r="BO218">
            <v>0</v>
          </cell>
          <cell r="BP218">
            <v>0</v>
          </cell>
          <cell r="BQ218">
            <v>0</v>
          </cell>
          <cell r="BR218">
            <v>0</v>
          </cell>
          <cell r="BS218">
            <v>0</v>
          </cell>
          <cell r="BT218">
            <v>0</v>
          </cell>
          <cell r="BU218">
            <v>0</v>
          </cell>
          <cell r="BV218">
            <v>0</v>
          </cell>
          <cell r="BW218">
            <v>0</v>
          </cell>
          <cell r="BX218">
            <v>0</v>
          </cell>
          <cell r="BY218">
            <v>0</v>
          </cell>
          <cell r="BZ218">
            <v>0</v>
          </cell>
          <cell r="CA218">
            <v>0</v>
          </cell>
          <cell r="CB218">
            <v>0</v>
          </cell>
          <cell r="CC218">
            <v>0</v>
          </cell>
          <cell r="CD218">
            <v>0</v>
          </cell>
          <cell r="CE218">
            <v>0</v>
          </cell>
          <cell r="CF218">
            <v>0</v>
          </cell>
          <cell r="CG218">
            <v>0</v>
          </cell>
          <cell r="CH218">
            <v>0</v>
          </cell>
          <cell r="CI218">
            <v>0</v>
          </cell>
          <cell r="CJ218">
            <v>0</v>
          </cell>
          <cell r="CK218">
            <v>0</v>
          </cell>
          <cell r="CL218">
            <v>0</v>
          </cell>
        </row>
        <row r="219">
          <cell r="G219">
            <v>-16864.5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0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  <cell r="BC219">
            <v>0</v>
          </cell>
          <cell r="BD219">
            <v>0</v>
          </cell>
          <cell r="BE219">
            <v>0</v>
          </cell>
          <cell r="BF219">
            <v>0</v>
          </cell>
          <cell r="BG219">
            <v>0</v>
          </cell>
          <cell r="BH219">
            <v>0</v>
          </cell>
          <cell r="BI219">
            <v>0</v>
          </cell>
          <cell r="BJ219">
            <v>0</v>
          </cell>
          <cell r="BK219">
            <v>0</v>
          </cell>
          <cell r="BL219">
            <v>0</v>
          </cell>
          <cell r="BM219">
            <v>0</v>
          </cell>
          <cell r="BN219">
            <v>0</v>
          </cell>
          <cell r="BO219">
            <v>0</v>
          </cell>
          <cell r="BP219">
            <v>0</v>
          </cell>
          <cell r="BQ219">
            <v>0</v>
          </cell>
          <cell r="BR219">
            <v>0</v>
          </cell>
          <cell r="BS219">
            <v>0</v>
          </cell>
          <cell r="BT219">
            <v>0</v>
          </cell>
          <cell r="BU219">
            <v>0</v>
          </cell>
          <cell r="BV219">
            <v>0</v>
          </cell>
          <cell r="BW219">
            <v>0</v>
          </cell>
          <cell r="BX219">
            <v>0</v>
          </cell>
          <cell r="BY219">
            <v>0</v>
          </cell>
          <cell r="BZ219">
            <v>0</v>
          </cell>
          <cell r="CA219">
            <v>0</v>
          </cell>
          <cell r="CB219">
            <v>0</v>
          </cell>
          <cell r="CC219">
            <v>0</v>
          </cell>
          <cell r="CD219">
            <v>0</v>
          </cell>
          <cell r="CE219">
            <v>0</v>
          </cell>
          <cell r="CF219">
            <v>0</v>
          </cell>
          <cell r="CG219">
            <v>0</v>
          </cell>
          <cell r="CH219">
            <v>0</v>
          </cell>
          <cell r="CI219">
            <v>0</v>
          </cell>
          <cell r="CJ219">
            <v>0</v>
          </cell>
          <cell r="CK219">
            <v>0</v>
          </cell>
          <cell r="CL219">
            <v>0</v>
          </cell>
        </row>
        <row r="220">
          <cell r="G220">
            <v>-23079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  <cell r="AI220">
            <v>0</v>
          </cell>
          <cell r="AJ220">
            <v>0</v>
          </cell>
          <cell r="AK220">
            <v>0</v>
          </cell>
          <cell r="AL220">
            <v>0</v>
          </cell>
          <cell r="AM220">
            <v>0</v>
          </cell>
          <cell r="AN220">
            <v>0</v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  <cell r="AS220">
            <v>0</v>
          </cell>
          <cell r="AT220">
            <v>0</v>
          </cell>
          <cell r="AU220">
            <v>0</v>
          </cell>
          <cell r="AV220">
            <v>0</v>
          </cell>
          <cell r="AW220">
            <v>0</v>
          </cell>
          <cell r="AX220">
            <v>0</v>
          </cell>
          <cell r="AY220">
            <v>0</v>
          </cell>
          <cell r="AZ220">
            <v>0</v>
          </cell>
          <cell r="BA220">
            <v>0</v>
          </cell>
          <cell r="BB220">
            <v>0</v>
          </cell>
          <cell r="BC220">
            <v>0</v>
          </cell>
          <cell r="BD220">
            <v>0</v>
          </cell>
          <cell r="BE220">
            <v>0</v>
          </cell>
          <cell r="BF220">
            <v>0</v>
          </cell>
          <cell r="BG220">
            <v>0</v>
          </cell>
          <cell r="BH220">
            <v>0</v>
          </cell>
          <cell r="BI220">
            <v>0</v>
          </cell>
          <cell r="BJ220">
            <v>0</v>
          </cell>
          <cell r="BK220">
            <v>0</v>
          </cell>
          <cell r="BL220">
            <v>0</v>
          </cell>
          <cell r="BM220">
            <v>0</v>
          </cell>
          <cell r="BN220">
            <v>0</v>
          </cell>
          <cell r="BO220">
            <v>0</v>
          </cell>
          <cell r="BP220">
            <v>0</v>
          </cell>
          <cell r="BQ220">
            <v>0</v>
          </cell>
          <cell r="BR220">
            <v>0</v>
          </cell>
          <cell r="BS220">
            <v>0</v>
          </cell>
          <cell r="BT220">
            <v>0</v>
          </cell>
          <cell r="BU220">
            <v>0</v>
          </cell>
          <cell r="BV220">
            <v>0</v>
          </cell>
          <cell r="BW220">
            <v>0</v>
          </cell>
          <cell r="BX220">
            <v>0</v>
          </cell>
          <cell r="BY220">
            <v>0</v>
          </cell>
          <cell r="BZ220">
            <v>0</v>
          </cell>
          <cell r="CA220">
            <v>0</v>
          </cell>
          <cell r="CB220">
            <v>0</v>
          </cell>
          <cell r="CC220">
            <v>0</v>
          </cell>
          <cell r="CD220">
            <v>0</v>
          </cell>
          <cell r="CE220">
            <v>0</v>
          </cell>
          <cell r="CF220">
            <v>0</v>
          </cell>
          <cell r="CG220">
            <v>0</v>
          </cell>
          <cell r="CH220">
            <v>0</v>
          </cell>
          <cell r="CI220">
            <v>0</v>
          </cell>
          <cell r="CJ220">
            <v>0</v>
          </cell>
          <cell r="CK220">
            <v>0</v>
          </cell>
          <cell r="CL220">
            <v>0</v>
          </cell>
        </row>
        <row r="221">
          <cell r="G221">
            <v>-37560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I221">
            <v>0</v>
          </cell>
          <cell r="AJ221">
            <v>0</v>
          </cell>
          <cell r="AK221">
            <v>0</v>
          </cell>
          <cell r="AL221">
            <v>0</v>
          </cell>
          <cell r="AM221">
            <v>0</v>
          </cell>
          <cell r="AN221">
            <v>0</v>
          </cell>
          <cell r="AO221">
            <v>0</v>
          </cell>
          <cell r="AP221">
            <v>0</v>
          </cell>
          <cell r="AQ221">
            <v>0</v>
          </cell>
          <cell r="AR221">
            <v>0</v>
          </cell>
          <cell r="AS221">
            <v>0</v>
          </cell>
          <cell r="AT221">
            <v>0</v>
          </cell>
          <cell r="AU221">
            <v>0</v>
          </cell>
          <cell r="AV221">
            <v>0</v>
          </cell>
          <cell r="AW221">
            <v>0</v>
          </cell>
          <cell r="AX221">
            <v>0</v>
          </cell>
          <cell r="AY221">
            <v>0</v>
          </cell>
          <cell r="AZ221">
            <v>0</v>
          </cell>
          <cell r="BA221">
            <v>0</v>
          </cell>
          <cell r="BB221">
            <v>0</v>
          </cell>
          <cell r="BC221">
            <v>0</v>
          </cell>
          <cell r="BD221">
            <v>0</v>
          </cell>
          <cell r="BE221">
            <v>0</v>
          </cell>
          <cell r="BF221">
            <v>0</v>
          </cell>
          <cell r="BG221">
            <v>0</v>
          </cell>
          <cell r="BH221">
            <v>0</v>
          </cell>
          <cell r="BI221">
            <v>0</v>
          </cell>
          <cell r="BJ221">
            <v>0</v>
          </cell>
          <cell r="BK221">
            <v>0</v>
          </cell>
          <cell r="BL221">
            <v>0</v>
          </cell>
          <cell r="BM221">
            <v>0</v>
          </cell>
          <cell r="BN221">
            <v>0</v>
          </cell>
          <cell r="BO221">
            <v>0</v>
          </cell>
          <cell r="BP221">
            <v>0</v>
          </cell>
          <cell r="BQ221">
            <v>0</v>
          </cell>
          <cell r="BR221">
            <v>0</v>
          </cell>
          <cell r="BS221">
            <v>0</v>
          </cell>
          <cell r="BT221">
            <v>0</v>
          </cell>
          <cell r="BU221">
            <v>0</v>
          </cell>
          <cell r="BV221">
            <v>0</v>
          </cell>
          <cell r="BW221">
            <v>0</v>
          </cell>
          <cell r="BX221">
            <v>0</v>
          </cell>
          <cell r="BY221">
            <v>0</v>
          </cell>
          <cell r="BZ221">
            <v>0</v>
          </cell>
          <cell r="CA221">
            <v>0</v>
          </cell>
          <cell r="CB221">
            <v>0</v>
          </cell>
          <cell r="CC221">
            <v>0</v>
          </cell>
          <cell r="CD221">
            <v>0</v>
          </cell>
          <cell r="CE221">
            <v>0</v>
          </cell>
          <cell r="CF221">
            <v>0</v>
          </cell>
          <cell r="CG221">
            <v>0</v>
          </cell>
          <cell r="CH221">
            <v>0</v>
          </cell>
          <cell r="CI221">
            <v>0</v>
          </cell>
          <cell r="CJ221">
            <v>0</v>
          </cell>
          <cell r="CK221">
            <v>0</v>
          </cell>
          <cell r="CL221">
            <v>0</v>
          </cell>
        </row>
        <row r="222">
          <cell r="G222">
            <v>-30489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  <cell r="AK222">
            <v>0</v>
          </cell>
          <cell r="AL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  <cell r="AQ222">
            <v>0</v>
          </cell>
          <cell r="AR222">
            <v>0</v>
          </cell>
          <cell r="AS222">
            <v>0</v>
          </cell>
          <cell r="AT222">
            <v>0</v>
          </cell>
          <cell r="AU222">
            <v>0</v>
          </cell>
          <cell r="AV222">
            <v>0</v>
          </cell>
          <cell r="AW222">
            <v>0</v>
          </cell>
          <cell r="AX222">
            <v>0</v>
          </cell>
          <cell r="AY222">
            <v>0</v>
          </cell>
          <cell r="AZ222">
            <v>0</v>
          </cell>
          <cell r="BA222">
            <v>0</v>
          </cell>
          <cell r="BB222">
            <v>0</v>
          </cell>
          <cell r="BC222">
            <v>0</v>
          </cell>
          <cell r="BD222">
            <v>0</v>
          </cell>
          <cell r="BE222">
            <v>0</v>
          </cell>
          <cell r="BF222">
            <v>0</v>
          </cell>
          <cell r="BG222">
            <v>0</v>
          </cell>
          <cell r="BH222">
            <v>0</v>
          </cell>
          <cell r="BI222">
            <v>0</v>
          </cell>
          <cell r="BJ222">
            <v>0</v>
          </cell>
          <cell r="BK222">
            <v>0</v>
          </cell>
          <cell r="BL222">
            <v>0</v>
          </cell>
          <cell r="BM222">
            <v>0</v>
          </cell>
          <cell r="BN222">
            <v>0</v>
          </cell>
          <cell r="BO222">
            <v>0</v>
          </cell>
          <cell r="BP222">
            <v>0</v>
          </cell>
          <cell r="BQ222">
            <v>0</v>
          </cell>
          <cell r="BR222">
            <v>0</v>
          </cell>
          <cell r="BS222">
            <v>0</v>
          </cell>
          <cell r="BT222">
            <v>0</v>
          </cell>
          <cell r="BU222">
            <v>0</v>
          </cell>
          <cell r="BV222">
            <v>0</v>
          </cell>
          <cell r="BW222">
            <v>0</v>
          </cell>
          <cell r="BX222">
            <v>0</v>
          </cell>
          <cell r="BY222">
            <v>0</v>
          </cell>
          <cell r="BZ222">
            <v>0</v>
          </cell>
          <cell r="CA222">
            <v>0</v>
          </cell>
          <cell r="CB222">
            <v>0</v>
          </cell>
          <cell r="CC222">
            <v>0</v>
          </cell>
          <cell r="CD222">
            <v>0</v>
          </cell>
          <cell r="CE222">
            <v>0</v>
          </cell>
          <cell r="CF222">
            <v>0</v>
          </cell>
          <cell r="CG222">
            <v>0</v>
          </cell>
          <cell r="CH222">
            <v>0</v>
          </cell>
          <cell r="CI222">
            <v>0</v>
          </cell>
          <cell r="CJ222">
            <v>0</v>
          </cell>
          <cell r="CK222">
            <v>0</v>
          </cell>
          <cell r="CL222">
            <v>0</v>
          </cell>
        </row>
        <row r="223">
          <cell r="G223">
            <v>-20626.5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  <cell r="AS223">
            <v>0</v>
          </cell>
          <cell r="AT223">
            <v>0</v>
          </cell>
          <cell r="AU223">
            <v>0</v>
          </cell>
          <cell r="AV223">
            <v>0</v>
          </cell>
          <cell r="AW223">
            <v>0</v>
          </cell>
          <cell r="AX223">
            <v>0</v>
          </cell>
          <cell r="AY223">
            <v>0</v>
          </cell>
          <cell r="AZ223">
            <v>0</v>
          </cell>
          <cell r="BA223">
            <v>0</v>
          </cell>
          <cell r="BB223">
            <v>0</v>
          </cell>
          <cell r="BC223">
            <v>0</v>
          </cell>
          <cell r="BD223">
            <v>0</v>
          </cell>
          <cell r="BE223">
            <v>0</v>
          </cell>
          <cell r="BF223">
            <v>0</v>
          </cell>
          <cell r="BG223">
            <v>0</v>
          </cell>
          <cell r="BH223">
            <v>0</v>
          </cell>
          <cell r="BI223">
            <v>0</v>
          </cell>
          <cell r="BJ223">
            <v>0</v>
          </cell>
          <cell r="BK223">
            <v>0</v>
          </cell>
          <cell r="BL223">
            <v>0</v>
          </cell>
          <cell r="BM223">
            <v>0</v>
          </cell>
          <cell r="BN223">
            <v>0</v>
          </cell>
          <cell r="BO223">
            <v>0</v>
          </cell>
          <cell r="BP223">
            <v>0</v>
          </cell>
          <cell r="BQ223">
            <v>0</v>
          </cell>
          <cell r="BR223">
            <v>0</v>
          </cell>
          <cell r="BS223">
            <v>0</v>
          </cell>
          <cell r="BT223">
            <v>0</v>
          </cell>
          <cell r="BU223">
            <v>0</v>
          </cell>
          <cell r="BV223">
            <v>0</v>
          </cell>
          <cell r="BW223">
            <v>0</v>
          </cell>
          <cell r="BX223">
            <v>0</v>
          </cell>
          <cell r="BY223">
            <v>0</v>
          </cell>
          <cell r="BZ223">
            <v>0</v>
          </cell>
          <cell r="CA223">
            <v>0</v>
          </cell>
          <cell r="CB223">
            <v>0</v>
          </cell>
          <cell r="CC223">
            <v>0</v>
          </cell>
          <cell r="CD223">
            <v>0</v>
          </cell>
          <cell r="CE223">
            <v>0</v>
          </cell>
          <cell r="CF223">
            <v>0</v>
          </cell>
          <cell r="CG223">
            <v>0</v>
          </cell>
          <cell r="CH223">
            <v>0</v>
          </cell>
          <cell r="CI223">
            <v>0</v>
          </cell>
          <cell r="CJ223">
            <v>0</v>
          </cell>
          <cell r="CK223">
            <v>0</v>
          </cell>
          <cell r="CL223">
            <v>0</v>
          </cell>
        </row>
        <row r="224">
          <cell r="G224">
            <v>-20250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0</v>
          </cell>
          <cell r="AS224">
            <v>0</v>
          </cell>
          <cell r="AT224">
            <v>0</v>
          </cell>
          <cell r="AU224">
            <v>0</v>
          </cell>
          <cell r="AV224">
            <v>0</v>
          </cell>
          <cell r="AW224">
            <v>0</v>
          </cell>
          <cell r="AX224">
            <v>0</v>
          </cell>
          <cell r="AY224">
            <v>0</v>
          </cell>
          <cell r="AZ224">
            <v>0</v>
          </cell>
          <cell r="BA224">
            <v>0</v>
          </cell>
          <cell r="BB224">
            <v>0</v>
          </cell>
          <cell r="BC224">
            <v>0</v>
          </cell>
          <cell r="BD224">
            <v>0</v>
          </cell>
          <cell r="BE224">
            <v>0</v>
          </cell>
          <cell r="BF224">
            <v>0</v>
          </cell>
          <cell r="BG224">
            <v>0</v>
          </cell>
          <cell r="BH224">
            <v>0</v>
          </cell>
          <cell r="BI224">
            <v>0</v>
          </cell>
          <cell r="BJ224">
            <v>0</v>
          </cell>
          <cell r="BK224">
            <v>0</v>
          </cell>
          <cell r="BL224">
            <v>0</v>
          </cell>
          <cell r="BM224">
            <v>0</v>
          </cell>
          <cell r="BN224">
            <v>0</v>
          </cell>
          <cell r="BO224">
            <v>0</v>
          </cell>
          <cell r="BP224">
            <v>0</v>
          </cell>
          <cell r="BQ224">
            <v>0</v>
          </cell>
          <cell r="BR224">
            <v>0</v>
          </cell>
          <cell r="BS224">
            <v>0</v>
          </cell>
          <cell r="BT224">
            <v>0</v>
          </cell>
          <cell r="BU224">
            <v>0</v>
          </cell>
          <cell r="BV224">
            <v>0</v>
          </cell>
          <cell r="BW224">
            <v>0</v>
          </cell>
          <cell r="BX224">
            <v>0</v>
          </cell>
          <cell r="BY224">
            <v>0</v>
          </cell>
          <cell r="BZ224">
            <v>0</v>
          </cell>
          <cell r="CA224">
            <v>0</v>
          </cell>
          <cell r="CB224">
            <v>0</v>
          </cell>
          <cell r="CC224">
            <v>0</v>
          </cell>
          <cell r="CD224">
            <v>0</v>
          </cell>
          <cell r="CE224">
            <v>0</v>
          </cell>
          <cell r="CF224">
            <v>0</v>
          </cell>
          <cell r="CG224">
            <v>0</v>
          </cell>
          <cell r="CH224">
            <v>0</v>
          </cell>
          <cell r="CI224">
            <v>0</v>
          </cell>
          <cell r="CJ224">
            <v>0</v>
          </cell>
          <cell r="CK224">
            <v>0</v>
          </cell>
          <cell r="CL224">
            <v>0</v>
          </cell>
        </row>
        <row r="225">
          <cell r="G225">
            <v>-34800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I225">
            <v>0</v>
          </cell>
          <cell r="AJ225">
            <v>0</v>
          </cell>
          <cell r="AK225">
            <v>0</v>
          </cell>
          <cell r="AL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  <cell r="AQ225">
            <v>0</v>
          </cell>
          <cell r="AR225">
            <v>0</v>
          </cell>
          <cell r="AS225">
            <v>0</v>
          </cell>
          <cell r="AT225">
            <v>0</v>
          </cell>
          <cell r="AU225">
            <v>0</v>
          </cell>
          <cell r="AV225">
            <v>0</v>
          </cell>
          <cell r="AW225">
            <v>0</v>
          </cell>
          <cell r="AX225">
            <v>0</v>
          </cell>
          <cell r="AY225">
            <v>0</v>
          </cell>
          <cell r="AZ225">
            <v>0</v>
          </cell>
          <cell r="BA225">
            <v>0</v>
          </cell>
          <cell r="BB225">
            <v>0</v>
          </cell>
          <cell r="BC225">
            <v>0</v>
          </cell>
          <cell r="BD225">
            <v>0</v>
          </cell>
          <cell r="BE225">
            <v>0</v>
          </cell>
          <cell r="BF225">
            <v>0</v>
          </cell>
          <cell r="BG225">
            <v>0</v>
          </cell>
          <cell r="BH225">
            <v>0</v>
          </cell>
          <cell r="BI225">
            <v>0</v>
          </cell>
          <cell r="BJ225">
            <v>0</v>
          </cell>
          <cell r="BK225">
            <v>0</v>
          </cell>
          <cell r="BL225">
            <v>0</v>
          </cell>
          <cell r="BM225">
            <v>0</v>
          </cell>
          <cell r="BN225">
            <v>0</v>
          </cell>
          <cell r="BO225">
            <v>0</v>
          </cell>
          <cell r="BP225">
            <v>0</v>
          </cell>
          <cell r="BQ225">
            <v>0</v>
          </cell>
          <cell r="BR225">
            <v>0</v>
          </cell>
          <cell r="BS225">
            <v>0</v>
          </cell>
          <cell r="BT225">
            <v>0</v>
          </cell>
          <cell r="BU225">
            <v>0</v>
          </cell>
          <cell r="BV225">
            <v>0</v>
          </cell>
          <cell r="BW225">
            <v>0</v>
          </cell>
          <cell r="BX225">
            <v>0</v>
          </cell>
          <cell r="BY225">
            <v>0</v>
          </cell>
          <cell r="BZ225">
            <v>0</v>
          </cell>
          <cell r="CA225">
            <v>0</v>
          </cell>
          <cell r="CB225">
            <v>0</v>
          </cell>
          <cell r="CC225">
            <v>0</v>
          </cell>
          <cell r="CD225">
            <v>0</v>
          </cell>
          <cell r="CE225">
            <v>0</v>
          </cell>
          <cell r="CF225">
            <v>0</v>
          </cell>
          <cell r="CG225">
            <v>0</v>
          </cell>
          <cell r="CH225">
            <v>0</v>
          </cell>
          <cell r="CI225">
            <v>0</v>
          </cell>
          <cell r="CJ225">
            <v>0</v>
          </cell>
          <cell r="CK225">
            <v>0</v>
          </cell>
          <cell r="CL225">
            <v>0</v>
          </cell>
        </row>
        <row r="226">
          <cell r="G226">
            <v>-24885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  <cell r="AI226">
            <v>0</v>
          </cell>
          <cell r="AJ226">
            <v>0</v>
          </cell>
          <cell r="AK226">
            <v>0</v>
          </cell>
          <cell r="AL226">
            <v>0</v>
          </cell>
          <cell r="AM226">
            <v>0</v>
          </cell>
          <cell r="AN226">
            <v>0</v>
          </cell>
          <cell r="AO226">
            <v>0</v>
          </cell>
          <cell r="AP226">
            <v>0</v>
          </cell>
          <cell r="AQ226">
            <v>0</v>
          </cell>
          <cell r="AR226">
            <v>0</v>
          </cell>
          <cell r="AS226">
            <v>0</v>
          </cell>
          <cell r="AT226">
            <v>0</v>
          </cell>
          <cell r="AU226">
            <v>0</v>
          </cell>
          <cell r="AV226">
            <v>0</v>
          </cell>
          <cell r="AW226">
            <v>0</v>
          </cell>
          <cell r="AX226">
            <v>0</v>
          </cell>
          <cell r="AY226">
            <v>0</v>
          </cell>
          <cell r="AZ226">
            <v>0</v>
          </cell>
          <cell r="BA226">
            <v>0</v>
          </cell>
          <cell r="BB226">
            <v>0</v>
          </cell>
          <cell r="BC226">
            <v>0</v>
          </cell>
          <cell r="BD226">
            <v>0</v>
          </cell>
          <cell r="BE226">
            <v>0</v>
          </cell>
          <cell r="BF226">
            <v>0</v>
          </cell>
          <cell r="BG226">
            <v>0</v>
          </cell>
          <cell r="BH226">
            <v>0</v>
          </cell>
          <cell r="BI226">
            <v>0</v>
          </cell>
          <cell r="BJ226">
            <v>0</v>
          </cell>
          <cell r="BK226">
            <v>0</v>
          </cell>
          <cell r="BL226">
            <v>0</v>
          </cell>
          <cell r="BM226">
            <v>0</v>
          </cell>
          <cell r="BN226">
            <v>0</v>
          </cell>
          <cell r="BO226">
            <v>0</v>
          </cell>
          <cell r="BP226">
            <v>0</v>
          </cell>
          <cell r="BQ226">
            <v>0</v>
          </cell>
          <cell r="BR226">
            <v>0</v>
          </cell>
          <cell r="BS226">
            <v>0</v>
          </cell>
          <cell r="BT226">
            <v>0</v>
          </cell>
          <cell r="BU226">
            <v>0</v>
          </cell>
          <cell r="BV226">
            <v>0</v>
          </cell>
          <cell r="BW226">
            <v>0</v>
          </cell>
          <cell r="BX226">
            <v>0</v>
          </cell>
          <cell r="BY226">
            <v>0</v>
          </cell>
          <cell r="BZ226">
            <v>0</v>
          </cell>
          <cell r="CA226">
            <v>0</v>
          </cell>
          <cell r="CB226">
            <v>0</v>
          </cell>
          <cell r="CC226">
            <v>0</v>
          </cell>
          <cell r="CD226">
            <v>0</v>
          </cell>
          <cell r="CE226">
            <v>0</v>
          </cell>
          <cell r="CF226">
            <v>0</v>
          </cell>
          <cell r="CG226">
            <v>0</v>
          </cell>
          <cell r="CH226">
            <v>0</v>
          </cell>
          <cell r="CI226">
            <v>0</v>
          </cell>
          <cell r="CJ226">
            <v>0</v>
          </cell>
          <cell r="CK226">
            <v>0</v>
          </cell>
          <cell r="CL226">
            <v>0</v>
          </cell>
        </row>
        <row r="227">
          <cell r="G227">
            <v>-78381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0</v>
          </cell>
          <cell r="BD227">
            <v>0</v>
          </cell>
          <cell r="BE227">
            <v>0</v>
          </cell>
          <cell r="BF227">
            <v>0</v>
          </cell>
          <cell r="BG227">
            <v>0</v>
          </cell>
          <cell r="BH227">
            <v>0</v>
          </cell>
          <cell r="BI227">
            <v>0</v>
          </cell>
          <cell r="BJ227">
            <v>0</v>
          </cell>
          <cell r="BK227">
            <v>0</v>
          </cell>
          <cell r="BL227">
            <v>0</v>
          </cell>
          <cell r="BM227">
            <v>0</v>
          </cell>
          <cell r="BN227">
            <v>0</v>
          </cell>
          <cell r="BO227">
            <v>0</v>
          </cell>
          <cell r="BP227">
            <v>0</v>
          </cell>
          <cell r="BQ227">
            <v>0</v>
          </cell>
          <cell r="BR227">
            <v>0</v>
          </cell>
          <cell r="BS227">
            <v>0</v>
          </cell>
          <cell r="BT227">
            <v>0</v>
          </cell>
          <cell r="BU227">
            <v>0</v>
          </cell>
          <cell r="BV227">
            <v>0</v>
          </cell>
          <cell r="BW227">
            <v>0</v>
          </cell>
          <cell r="BX227">
            <v>0</v>
          </cell>
          <cell r="BY227">
            <v>0</v>
          </cell>
          <cell r="BZ227">
            <v>0</v>
          </cell>
          <cell r="CA227">
            <v>0</v>
          </cell>
          <cell r="CB227">
            <v>0</v>
          </cell>
          <cell r="CC227">
            <v>0</v>
          </cell>
          <cell r="CD227">
            <v>0</v>
          </cell>
          <cell r="CE227">
            <v>0</v>
          </cell>
          <cell r="CF227">
            <v>0</v>
          </cell>
          <cell r="CG227">
            <v>0</v>
          </cell>
          <cell r="CH227">
            <v>0</v>
          </cell>
          <cell r="CI227">
            <v>0</v>
          </cell>
          <cell r="CJ227">
            <v>0</v>
          </cell>
          <cell r="CK227">
            <v>0</v>
          </cell>
          <cell r="CL227">
            <v>0</v>
          </cell>
        </row>
        <row r="228">
          <cell r="G228">
            <v>-27370.5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0</v>
          </cell>
          <cell r="AS228">
            <v>0</v>
          </cell>
          <cell r="AT228">
            <v>0</v>
          </cell>
          <cell r="AU228">
            <v>0</v>
          </cell>
          <cell r="AV228">
            <v>0</v>
          </cell>
          <cell r="AW228">
            <v>0</v>
          </cell>
          <cell r="AX228">
            <v>0</v>
          </cell>
          <cell r="AY228">
            <v>0</v>
          </cell>
          <cell r="AZ228">
            <v>0</v>
          </cell>
          <cell r="BA228">
            <v>0</v>
          </cell>
          <cell r="BB228">
            <v>0</v>
          </cell>
          <cell r="BC228">
            <v>0</v>
          </cell>
          <cell r="BD228">
            <v>0</v>
          </cell>
          <cell r="BE228">
            <v>0</v>
          </cell>
          <cell r="BF228">
            <v>0</v>
          </cell>
          <cell r="BG228">
            <v>0</v>
          </cell>
          <cell r="BH228">
            <v>0</v>
          </cell>
          <cell r="BI228">
            <v>0</v>
          </cell>
          <cell r="BJ228">
            <v>0</v>
          </cell>
          <cell r="BK228">
            <v>0</v>
          </cell>
          <cell r="BL228">
            <v>0</v>
          </cell>
          <cell r="BM228">
            <v>0</v>
          </cell>
          <cell r="BN228">
            <v>0</v>
          </cell>
          <cell r="BO228">
            <v>0</v>
          </cell>
          <cell r="BP228">
            <v>0</v>
          </cell>
          <cell r="BQ228">
            <v>0</v>
          </cell>
          <cell r="BR228">
            <v>0</v>
          </cell>
          <cell r="BS228">
            <v>0</v>
          </cell>
          <cell r="BT228">
            <v>0</v>
          </cell>
          <cell r="BU228">
            <v>0</v>
          </cell>
          <cell r="BV228">
            <v>0</v>
          </cell>
          <cell r="BW228">
            <v>0</v>
          </cell>
          <cell r="BX228">
            <v>0</v>
          </cell>
          <cell r="BY228">
            <v>0</v>
          </cell>
          <cell r="BZ228">
            <v>0</v>
          </cell>
          <cell r="CA228">
            <v>0</v>
          </cell>
          <cell r="CB228">
            <v>0</v>
          </cell>
          <cell r="CC228">
            <v>0</v>
          </cell>
          <cell r="CD228">
            <v>0</v>
          </cell>
          <cell r="CE228">
            <v>0</v>
          </cell>
          <cell r="CF228">
            <v>0</v>
          </cell>
          <cell r="CG228">
            <v>0</v>
          </cell>
          <cell r="CH228">
            <v>0</v>
          </cell>
          <cell r="CI228">
            <v>0</v>
          </cell>
          <cell r="CJ228">
            <v>0</v>
          </cell>
          <cell r="CK228">
            <v>0</v>
          </cell>
          <cell r="CL228">
            <v>0</v>
          </cell>
        </row>
        <row r="229">
          <cell r="G229">
            <v>-20790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O229">
            <v>0</v>
          </cell>
          <cell r="AP229">
            <v>0</v>
          </cell>
          <cell r="AQ229">
            <v>0</v>
          </cell>
          <cell r="AR229">
            <v>0</v>
          </cell>
          <cell r="AS229">
            <v>0</v>
          </cell>
          <cell r="AT229">
            <v>0</v>
          </cell>
          <cell r="AU229">
            <v>0</v>
          </cell>
          <cell r="AV229">
            <v>0</v>
          </cell>
          <cell r="AW229">
            <v>0</v>
          </cell>
          <cell r="AX229">
            <v>0</v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>
            <v>0</v>
          </cell>
          <cell r="BD229">
            <v>0</v>
          </cell>
          <cell r="BE229">
            <v>0</v>
          </cell>
          <cell r="BF229">
            <v>0</v>
          </cell>
          <cell r="BG229">
            <v>0</v>
          </cell>
          <cell r="BH229">
            <v>0</v>
          </cell>
          <cell r="BI229">
            <v>0</v>
          </cell>
          <cell r="BJ229">
            <v>0</v>
          </cell>
          <cell r="BK229">
            <v>0</v>
          </cell>
          <cell r="BL229">
            <v>0</v>
          </cell>
          <cell r="BM229">
            <v>0</v>
          </cell>
          <cell r="BN229">
            <v>0</v>
          </cell>
          <cell r="BO229">
            <v>0</v>
          </cell>
          <cell r="BP229">
            <v>0</v>
          </cell>
          <cell r="BQ229">
            <v>0</v>
          </cell>
          <cell r="BR229">
            <v>0</v>
          </cell>
          <cell r="BS229">
            <v>0</v>
          </cell>
          <cell r="BT229">
            <v>0</v>
          </cell>
          <cell r="BU229">
            <v>0</v>
          </cell>
          <cell r="BV229">
            <v>0</v>
          </cell>
          <cell r="BW229">
            <v>0</v>
          </cell>
          <cell r="BX229">
            <v>0</v>
          </cell>
          <cell r="BY229">
            <v>0</v>
          </cell>
          <cell r="BZ229">
            <v>0</v>
          </cell>
          <cell r="CA229">
            <v>0</v>
          </cell>
          <cell r="CB229">
            <v>0</v>
          </cell>
          <cell r="CC229">
            <v>0</v>
          </cell>
          <cell r="CD229">
            <v>0</v>
          </cell>
          <cell r="CE229">
            <v>0</v>
          </cell>
          <cell r="CF229">
            <v>0</v>
          </cell>
          <cell r="CG229">
            <v>0</v>
          </cell>
          <cell r="CH229">
            <v>0</v>
          </cell>
          <cell r="CI229">
            <v>0</v>
          </cell>
          <cell r="CJ229">
            <v>0</v>
          </cell>
          <cell r="CK229">
            <v>0</v>
          </cell>
          <cell r="CL229">
            <v>0</v>
          </cell>
        </row>
        <row r="230">
          <cell r="G230">
            <v>-30307.5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  <cell r="AT230">
            <v>0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0</v>
          </cell>
          <cell r="BD230">
            <v>0</v>
          </cell>
          <cell r="BE230">
            <v>0</v>
          </cell>
          <cell r="BF230">
            <v>0</v>
          </cell>
          <cell r="BG230">
            <v>0</v>
          </cell>
          <cell r="BH230">
            <v>0</v>
          </cell>
          <cell r="BI230">
            <v>0</v>
          </cell>
          <cell r="BJ230">
            <v>0</v>
          </cell>
          <cell r="BK230">
            <v>0</v>
          </cell>
          <cell r="BL230">
            <v>0</v>
          </cell>
          <cell r="BM230">
            <v>0</v>
          </cell>
          <cell r="BN230">
            <v>0</v>
          </cell>
          <cell r="BO230">
            <v>0</v>
          </cell>
          <cell r="BP230">
            <v>0</v>
          </cell>
          <cell r="BQ230">
            <v>0</v>
          </cell>
          <cell r="BR230">
            <v>0</v>
          </cell>
          <cell r="BS230">
            <v>0</v>
          </cell>
          <cell r="BT230">
            <v>0</v>
          </cell>
          <cell r="BU230">
            <v>0</v>
          </cell>
          <cell r="BV230">
            <v>0</v>
          </cell>
          <cell r="BW230">
            <v>0</v>
          </cell>
          <cell r="BX230">
            <v>0</v>
          </cell>
          <cell r="BY230">
            <v>0</v>
          </cell>
          <cell r="BZ230">
            <v>0</v>
          </cell>
          <cell r="CA230">
            <v>0</v>
          </cell>
          <cell r="CB230">
            <v>0</v>
          </cell>
          <cell r="CC230">
            <v>0</v>
          </cell>
          <cell r="CD230">
            <v>0</v>
          </cell>
          <cell r="CE230">
            <v>0</v>
          </cell>
          <cell r="CF230">
            <v>0</v>
          </cell>
          <cell r="CG230">
            <v>0</v>
          </cell>
          <cell r="CH230">
            <v>0</v>
          </cell>
          <cell r="CI230">
            <v>0</v>
          </cell>
          <cell r="CJ230">
            <v>0</v>
          </cell>
          <cell r="CK230">
            <v>0</v>
          </cell>
          <cell r="CL230">
            <v>0</v>
          </cell>
        </row>
        <row r="231">
          <cell r="G231">
            <v>-11514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  <cell r="AJ231">
            <v>0</v>
          </cell>
          <cell r="AK231">
            <v>0</v>
          </cell>
          <cell r="AL231">
            <v>0</v>
          </cell>
          <cell r="AM231">
            <v>0</v>
          </cell>
          <cell r="AN231">
            <v>0</v>
          </cell>
          <cell r="AO231">
            <v>0</v>
          </cell>
          <cell r="AP231">
            <v>0</v>
          </cell>
          <cell r="AQ231">
            <v>0</v>
          </cell>
          <cell r="AR231">
            <v>0</v>
          </cell>
          <cell r="AS231">
            <v>0</v>
          </cell>
          <cell r="AT231">
            <v>0</v>
          </cell>
          <cell r="AU231">
            <v>0</v>
          </cell>
          <cell r="AV231">
            <v>0</v>
          </cell>
          <cell r="AW231">
            <v>0</v>
          </cell>
          <cell r="AX231">
            <v>0</v>
          </cell>
          <cell r="AY231">
            <v>0</v>
          </cell>
          <cell r="AZ231">
            <v>0</v>
          </cell>
          <cell r="BA231">
            <v>0</v>
          </cell>
          <cell r="BB231">
            <v>0</v>
          </cell>
          <cell r="BC231">
            <v>0</v>
          </cell>
          <cell r="BD231">
            <v>0</v>
          </cell>
          <cell r="BE231">
            <v>0</v>
          </cell>
          <cell r="BF231">
            <v>0</v>
          </cell>
          <cell r="BG231">
            <v>0</v>
          </cell>
          <cell r="BH231">
            <v>0</v>
          </cell>
          <cell r="BI231">
            <v>0</v>
          </cell>
          <cell r="BJ231">
            <v>0</v>
          </cell>
          <cell r="BK231">
            <v>0</v>
          </cell>
          <cell r="BL231">
            <v>0</v>
          </cell>
          <cell r="BM231">
            <v>0</v>
          </cell>
          <cell r="BN231">
            <v>0</v>
          </cell>
          <cell r="BO231">
            <v>0</v>
          </cell>
          <cell r="BP231">
            <v>0</v>
          </cell>
          <cell r="BQ231">
            <v>0</v>
          </cell>
          <cell r="BR231">
            <v>0</v>
          </cell>
          <cell r="BS231">
            <v>0</v>
          </cell>
          <cell r="BT231">
            <v>0</v>
          </cell>
          <cell r="BU231">
            <v>0</v>
          </cell>
          <cell r="BV231">
            <v>0</v>
          </cell>
          <cell r="BW231">
            <v>0</v>
          </cell>
          <cell r="BX231">
            <v>0</v>
          </cell>
          <cell r="BY231">
            <v>0</v>
          </cell>
          <cell r="BZ231">
            <v>0</v>
          </cell>
          <cell r="CA231">
            <v>0</v>
          </cell>
          <cell r="CB231">
            <v>0</v>
          </cell>
          <cell r="CC231">
            <v>0</v>
          </cell>
          <cell r="CD231">
            <v>0</v>
          </cell>
          <cell r="CE231">
            <v>0</v>
          </cell>
          <cell r="CF231">
            <v>0</v>
          </cell>
          <cell r="CG231">
            <v>0</v>
          </cell>
          <cell r="CH231">
            <v>0</v>
          </cell>
          <cell r="CI231">
            <v>0</v>
          </cell>
          <cell r="CJ231">
            <v>0</v>
          </cell>
          <cell r="CK231">
            <v>0</v>
          </cell>
          <cell r="CL231">
            <v>0</v>
          </cell>
        </row>
        <row r="232">
          <cell r="G232">
            <v>-19609.5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  <cell r="AS232">
            <v>0</v>
          </cell>
          <cell r="AT232">
            <v>0</v>
          </cell>
          <cell r="AU232">
            <v>0</v>
          </cell>
          <cell r="AV232">
            <v>0</v>
          </cell>
          <cell r="AW232">
            <v>0</v>
          </cell>
          <cell r="AX232">
            <v>0</v>
          </cell>
          <cell r="AY232">
            <v>0</v>
          </cell>
          <cell r="AZ232">
            <v>0</v>
          </cell>
          <cell r="BA232">
            <v>0</v>
          </cell>
          <cell r="BB232">
            <v>0</v>
          </cell>
          <cell r="BC232">
            <v>0</v>
          </cell>
          <cell r="BD232">
            <v>0</v>
          </cell>
          <cell r="BE232">
            <v>0</v>
          </cell>
          <cell r="BF232">
            <v>0</v>
          </cell>
          <cell r="BG232">
            <v>0</v>
          </cell>
          <cell r="BH232">
            <v>0</v>
          </cell>
          <cell r="BI232">
            <v>0</v>
          </cell>
          <cell r="BJ232">
            <v>0</v>
          </cell>
          <cell r="BK232">
            <v>0</v>
          </cell>
          <cell r="BL232">
            <v>0</v>
          </cell>
          <cell r="BM232">
            <v>0</v>
          </cell>
          <cell r="BN232">
            <v>0</v>
          </cell>
          <cell r="BO232">
            <v>0</v>
          </cell>
          <cell r="BP232">
            <v>0</v>
          </cell>
          <cell r="BQ232">
            <v>0</v>
          </cell>
          <cell r="BR232">
            <v>0</v>
          </cell>
          <cell r="BS232">
            <v>0</v>
          </cell>
          <cell r="BT232">
            <v>0</v>
          </cell>
          <cell r="BU232">
            <v>0</v>
          </cell>
          <cell r="BV232">
            <v>0</v>
          </cell>
          <cell r="BW232">
            <v>0</v>
          </cell>
          <cell r="BX232">
            <v>0</v>
          </cell>
          <cell r="BY232">
            <v>0</v>
          </cell>
          <cell r="BZ232">
            <v>0</v>
          </cell>
          <cell r="CA232">
            <v>0</v>
          </cell>
          <cell r="CB232">
            <v>0</v>
          </cell>
          <cell r="CC232">
            <v>0</v>
          </cell>
          <cell r="CD232">
            <v>0</v>
          </cell>
          <cell r="CE232">
            <v>0</v>
          </cell>
          <cell r="CF232">
            <v>0</v>
          </cell>
          <cell r="CG232">
            <v>0</v>
          </cell>
          <cell r="CH232">
            <v>0</v>
          </cell>
          <cell r="CI232">
            <v>0</v>
          </cell>
          <cell r="CJ232">
            <v>0</v>
          </cell>
          <cell r="CK232">
            <v>0</v>
          </cell>
          <cell r="CL232">
            <v>0</v>
          </cell>
        </row>
        <row r="233">
          <cell r="G233">
            <v>-30705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I233">
            <v>0</v>
          </cell>
          <cell r="AJ233">
            <v>0</v>
          </cell>
          <cell r="AK233">
            <v>0</v>
          </cell>
          <cell r="AL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  <cell r="AQ233">
            <v>0</v>
          </cell>
          <cell r="AR233">
            <v>0</v>
          </cell>
          <cell r="AS233">
            <v>0</v>
          </cell>
          <cell r="AT233">
            <v>0</v>
          </cell>
          <cell r="AU233">
            <v>0</v>
          </cell>
          <cell r="AV233">
            <v>0</v>
          </cell>
          <cell r="AW233">
            <v>0</v>
          </cell>
          <cell r="AX233">
            <v>0</v>
          </cell>
          <cell r="AY233">
            <v>0</v>
          </cell>
          <cell r="AZ233">
            <v>0</v>
          </cell>
          <cell r="BA233">
            <v>0</v>
          </cell>
          <cell r="BB233">
            <v>0</v>
          </cell>
          <cell r="BC233">
            <v>0</v>
          </cell>
          <cell r="BD233">
            <v>0</v>
          </cell>
          <cell r="BE233">
            <v>0</v>
          </cell>
          <cell r="BF233">
            <v>0</v>
          </cell>
          <cell r="BG233">
            <v>0</v>
          </cell>
          <cell r="BH233">
            <v>0</v>
          </cell>
          <cell r="BI233">
            <v>0</v>
          </cell>
          <cell r="BJ233">
            <v>0</v>
          </cell>
          <cell r="BK233">
            <v>0</v>
          </cell>
          <cell r="BL233">
            <v>0</v>
          </cell>
          <cell r="BM233">
            <v>0</v>
          </cell>
          <cell r="BN233">
            <v>0</v>
          </cell>
          <cell r="BO233">
            <v>0</v>
          </cell>
          <cell r="BP233">
            <v>0</v>
          </cell>
          <cell r="BQ233">
            <v>0</v>
          </cell>
          <cell r="BR233">
            <v>0</v>
          </cell>
          <cell r="BS233">
            <v>0</v>
          </cell>
          <cell r="BT233">
            <v>0</v>
          </cell>
          <cell r="BU233">
            <v>0</v>
          </cell>
          <cell r="BV233">
            <v>0</v>
          </cell>
          <cell r="BW233">
            <v>0</v>
          </cell>
          <cell r="BX233">
            <v>0</v>
          </cell>
          <cell r="BY233">
            <v>0</v>
          </cell>
          <cell r="BZ233">
            <v>0</v>
          </cell>
          <cell r="CA233">
            <v>0</v>
          </cell>
          <cell r="CB233">
            <v>0</v>
          </cell>
          <cell r="CC233">
            <v>0</v>
          </cell>
          <cell r="CD233">
            <v>0</v>
          </cell>
          <cell r="CE233">
            <v>0</v>
          </cell>
          <cell r="CF233">
            <v>0</v>
          </cell>
          <cell r="CG233">
            <v>0</v>
          </cell>
          <cell r="CH233">
            <v>0</v>
          </cell>
          <cell r="CI233">
            <v>0</v>
          </cell>
          <cell r="CJ233">
            <v>0</v>
          </cell>
          <cell r="CK233">
            <v>0</v>
          </cell>
          <cell r="CL233">
            <v>0</v>
          </cell>
        </row>
        <row r="234">
          <cell r="G234">
            <v>-25975.5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P234">
            <v>0</v>
          </cell>
          <cell r="AQ234">
            <v>0</v>
          </cell>
          <cell r="AR234">
            <v>0</v>
          </cell>
          <cell r="AS234">
            <v>0</v>
          </cell>
          <cell r="AT234">
            <v>0</v>
          </cell>
          <cell r="AU234">
            <v>0</v>
          </cell>
          <cell r="AV234">
            <v>0</v>
          </cell>
          <cell r="AW234">
            <v>0</v>
          </cell>
          <cell r="AX234">
            <v>0</v>
          </cell>
          <cell r="AY234">
            <v>0</v>
          </cell>
          <cell r="AZ234">
            <v>0</v>
          </cell>
          <cell r="BA234">
            <v>0</v>
          </cell>
          <cell r="BB234">
            <v>0</v>
          </cell>
          <cell r="BC234">
            <v>0</v>
          </cell>
          <cell r="BD234">
            <v>0</v>
          </cell>
          <cell r="BE234">
            <v>0</v>
          </cell>
          <cell r="BF234">
            <v>0</v>
          </cell>
          <cell r="BG234">
            <v>0</v>
          </cell>
          <cell r="BH234">
            <v>0</v>
          </cell>
          <cell r="BI234">
            <v>0</v>
          </cell>
          <cell r="BJ234">
            <v>0</v>
          </cell>
          <cell r="BK234">
            <v>0</v>
          </cell>
          <cell r="BL234">
            <v>0</v>
          </cell>
          <cell r="BM234">
            <v>0</v>
          </cell>
          <cell r="BN234">
            <v>0</v>
          </cell>
          <cell r="BO234">
            <v>0</v>
          </cell>
          <cell r="BP234">
            <v>0</v>
          </cell>
          <cell r="BQ234">
            <v>0</v>
          </cell>
          <cell r="BR234">
            <v>0</v>
          </cell>
          <cell r="BS234">
            <v>0</v>
          </cell>
          <cell r="BT234">
            <v>0</v>
          </cell>
          <cell r="BU234">
            <v>0</v>
          </cell>
          <cell r="BV234">
            <v>0</v>
          </cell>
          <cell r="BW234">
            <v>0</v>
          </cell>
          <cell r="BX234">
            <v>0</v>
          </cell>
          <cell r="BY234">
            <v>0</v>
          </cell>
          <cell r="BZ234">
            <v>0</v>
          </cell>
          <cell r="CA234">
            <v>0</v>
          </cell>
          <cell r="CB234">
            <v>0</v>
          </cell>
          <cell r="CC234">
            <v>0</v>
          </cell>
          <cell r="CD234">
            <v>0</v>
          </cell>
          <cell r="CE234">
            <v>0</v>
          </cell>
          <cell r="CF234">
            <v>0</v>
          </cell>
          <cell r="CG234">
            <v>0</v>
          </cell>
          <cell r="CH234">
            <v>0</v>
          </cell>
          <cell r="CI234">
            <v>0</v>
          </cell>
          <cell r="CJ234">
            <v>0</v>
          </cell>
          <cell r="CK234">
            <v>0</v>
          </cell>
          <cell r="CL234">
            <v>0</v>
          </cell>
        </row>
        <row r="235">
          <cell r="G235">
            <v>-22599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0</v>
          </cell>
          <cell r="AZ235">
            <v>0</v>
          </cell>
          <cell r="BA235">
            <v>0</v>
          </cell>
          <cell r="BB235">
            <v>0</v>
          </cell>
          <cell r="BC235">
            <v>0</v>
          </cell>
          <cell r="BD235">
            <v>0</v>
          </cell>
          <cell r="BE235">
            <v>0</v>
          </cell>
          <cell r="BF235">
            <v>0</v>
          </cell>
          <cell r="BG235">
            <v>0</v>
          </cell>
          <cell r="BH235">
            <v>0</v>
          </cell>
          <cell r="BI235">
            <v>0</v>
          </cell>
          <cell r="BJ235">
            <v>0</v>
          </cell>
          <cell r="BK235">
            <v>0</v>
          </cell>
          <cell r="BL235">
            <v>0</v>
          </cell>
          <cell r="BM235">
            <v>0</v>
          </cell>
          <cell r="BN235">
            <v>0</v>
          </cell>
          <cell r="BO235">
            <v>0</v>
          </cell>
          <cell r="BP235">
            <v>0</v>
          </cell>
          <cell r="BQ235">
            <v>0</v>
          </cell>
          <cell r="BR235">
            <v>0</v>
          </cell>
          <cell r="BS235">
            <v>0</v>
          </cell>
          <cell r="BT235">
            <v>0</v>
          </cell>
          <cell r="BU235">
            <v>0</v>
          </cell>
          <cell r="BV235">
            <v>0</v>
          </cell>
          <cell r="BW235">
            <v>0</v>
          </cell>
          <cell r="BX235">
            <v>0</v>
          </cell>
          <cell r="BY235">
            <v>0</v>
          </cell>
          <cell r="BZ235">
            <v>0</v>
          </cell>
          <cell r="CA235">
            <v>0</v>
          </cell>
          <cell r="CB235">
            <v>0</v>
          </cell>
          <cell r="CC235">
            <v>0</v>
          </cell>
          <cell r="CD235">
            <v>0</v>
          </cell>
          <cell r="CE235">
            <v>0</v>
          </cell>
          <cell r="CF235">
            <v>0</v>
          </cell>
          <cell r="CG235">
            <v>0</v>
          </cell>
          <cell r="CH235">
            <v>0</v>
          </cell>
          <cell r="CI235">
            <v>0</v>
          </cell>
          <cell r="CJ235">
            <v>0</v>
          </cell>
          <cell r="CK235">
            <v>0</v>
          </cell>
          <cell r="CL235">
            <v>0</v>
          </cell>
        </row>
        <row r="236">
          <cell r="G236">
            <v>-9661.5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0</v>
          </cell>
          <cell r="AR236">
            <v>0</v>
          </cell>
          <cell r="AS236">
            <v>0</v>
          </cell>
          <cell r="AT236">
            <v>0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0</v>
          </cell>
          <cell r="AZ236">
            <v>0</v>
          </cell>
          <cell r="BA236">
            <v>0</v>
          </cell>
          <cell r="BB236">
            <v>0</v>
          </cell>
          <cell r="BC236">
            <v>0</v>
          </cell>
          <cell r="BD236">
            <v>0</v>
          </cell>
          <cell r="BE236">
            <v>0</v>
          </cell>
          <cell r="BF236">
            <v>0</v>
          </cell>
          <cell r="BG236">
            <v>0</v>
          </cell>
          <cell r="BH236">
            <v>0</v>
          </cell>
          <cell r="BI236">
            <v>0</v>
          </cell>
          <cell r="BJ236">
            <v>0</v>
          </cell>
          <cell r="BK236">
            <v>0</v>
          </cell>
          <cell r="BL236">
            <v>0</v>
          </cell>
          <cell r="BM236">
            <v>0</v>
          </cell>
          <cell r="BN236">
            <v>0</v>
          </cell>
          <cell r="BO236">
            <v>0</v>
          </cell>
          <cell r="BP236">
            <v>0</v>
          </cell>
          <cell r="BQ236">
            <v>0</v>
          </cell>
          <cell r="BR236">
            <v>0</v>
          </cell>
          <cell r="BS236">
            <v>0</v>
          </cell>
          <cell r="BT236">
            <v>0</v>
          </cell>
          <cell r="BU236">
            <v>0</v>
          </cell>
          <cell r="BV236">
            <v>0</v>
          </cell>
          <cell r="BW236">
            <v>0</v>
          </cell>
          <cell r="BX236">
            <v>0</v>
          </cell>
          <cell r="BY236">
            <v>0</v>
          </cell>
          <cell r="BZ236">
            <v>0</v>
          </cell>
          <cell r="CA236">
            <v>0</v>
          </cell>
          <cell r="CB236">
            <v>0</v>
          </cell>
          <cell r="CC236">
            <v>0</v>
          </cell>
          <cell r="CD236">
            <v>0</v>
          </cell>
          <cell r="CE236">
            <v>0</v>
          </cell>
          <cell r="CF236">
            <v>0</v>
          </cell>
          <cell r="CG236">
            <v>0</v>
          </cell>
          <cell r="CH236">
            <v>0</v>
          </cell>
          <cell r="CI236">
            <v>0</v>
          </cell>
          <cell r="CJ236">
            <v>0</v>
          </cell>
          <cell r="CK236">
            <v>0</v>
          </cell>
          <cell r="CL236">
            <v>0</v>
          </cell>
        </row>
        <row r="237">
          <cell r="G237">
            <v>-16720.5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P237">
            <v>0</v>
          </cell>
          <cell r="AQ237">
            <v>0</v>
          </cell>
          <cell r="AR237">
            <v>0</v>
          </cell>
          <cell r="AS237">
            <v>0</v>
          </cell>
          <cell r="AT237">
            <v>0</v>
          </cell>
          <cell r="AU237">
            <v>0</v>
          </cell>
          <cell r="AV237">
            <v>0</v>
          </cell>
          <cell r="AW237">
            <v>0</v>
          </cell>
          <cell r="AX237">
            <v>0</v>
          </cell>
          <cell r="AY237">
            <v>0</v>
          </cell>
          <cell r="AZ237">
            <v>0</v>
          </cell>
          <cell r="BA237">
            <v>0</v>
          </cell>
          <cell r="BB237">
            <v>0</v>
          </cell>
          <cell r="BC237">
            <v>0</v>
          </cell>
          <cell r="BD237">
            <v>0</v>
          </cell>
          <cell r="BE237">
            <v>0</v>
          </cell>
          <cell r="BF237">
            <v>0</v>
          </cell>
          <cell r="BG237">
            <v>0</v>
          </cell>
          <cell r="BH237">
            <v>0</v>
          </cell>
          <cell r="BI237">
            <v>0</v>
          </cell>
          <cell r="BJ237">
            <v>0</v>
          </cell>
          <cell r="BK237">
            <v>0</v>
          </cell>
          <cell r="BL237">
            <v>0</v>
          </cell>
          <cell r="BM237">
            <v>0</v>
          </cell>
          <cell r="BN237">
            <v>0</v>
          </cell>
          <cell r="BO237">
            <v>0</v>
          </cell>
          <cell r="BP237">
            <v>0</v>
          </cell>
          <cell r="BQ237">
            <v>0</v>
          </cell>
          <cell r="BR237">
            <v>0</v>
          </cell>
          <cell r="BS237">
            <v>0</v>
          </cell>
          <cell r="BT237">
            <v>0</v>
          </cell>
          <cell r="BU237">
            <v>0</v>
          </cell>
          <cell r="BV237">
            <v>0</v>
          </cell>
          <cell r="BW237">
            <v>0</v>
          </cell>
          <cell r="BX237">
            <v>0</v>
          </cell>
          <cell r="BY237">
            <v>0</v>
          </cell>
          <cell r="BZ237">
            <v>0</v>
          </cell>
          <cell r="CA237">
            <v>0</v>
          </cell>
          <cell r="CB237">
            <v>0</v>
          </cell>
          <cell r="CC237">
            <v>0</v>
          </cell>
          <cell r="CD237">
            <v>0</v>
          </cell>
          <cell r="CE237">
            <v>0</v>
          </cell>
          <cell r="CF237">
            <v>0</v>
          </cell>
          <cell r="CG237">
            <v>0</v>
          </cell>
          <cell r="CH237">
            <v>0</v>
          </cell>
          <cell r="CI237">
            <v>0</v>
          </cell>
          <cell r="CJ237">
            <v>0</v>
          </cell>
          <cell r="CK237">
            <v>0</v>
          </cell>
          <cell r="CL237">
            <v>0</v>
          </cell>
        </row>
        <row r="238">
          <cell r="G238">
            <v>-28800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P238">
            <v>0</v>
          </cell>
          <cell r="AQ238">
            <v>0</v>
          </cell>
          <cell r="AR238">
            <v>0</v>
          </cell>
          <cell r="AS238">
            <v>0</v>
          </cell>
          <cell r="AT238">
            <v>0</v>
          </cell>
          <cell r="AU238">
            <v>0</v>
          </cell>
          <cell r="AV238">
            <v>0</v>
          </cell>
          <cell r="AW238">
            <v>0</v>
          </cell>
          <cell r="AX238">
            <v>0</v>
          </cell>
          <cell r="AY238">
            <v>0</v>
          </cell>
          <cell r="AZ238">
            <v>0</v>
          </cell>
          <cell r="BA238">
            <v>0</v>
          </cell>
          <cell r="BB238">
            <v>0</v>
          </cell>
          <cell r="BC238">
            <v>0</v>
          </cell>
          <cell r="BD238">
            <v>0</v>
          </cell>
          <cell r="BE238">
            <v>0</v>
          </cell>
          <cell r="BF238">
            <v>0</v>
          </cell>
          <cell r="BG238">
            <v>0</v>
          </cell>
          <cell r="BH238">
            <v>0</v>
          </cell>
          <cell r="BI238">
            <v>0</v>
          </cell>
          <cell r="BJ238">
            <v>0</v>
          </cell>
          <cell r="BK238">
            <v>0</v>
          </cell>
          <cell r="BL238">
            <v>0</v>
          </cell>
          <cell r="BM238">
            <v>0</v>
          </cell>
          <cell r="BN238">
            <v>0</v>
          </cell>
          <cell r="BO238">
            <v>0</v>
          </cell>
          <cell r="BP238">
            <v>0</v>
          </cell>
          <cell r="BQ238">
            <v>0</v>
          </cell>
          <cell r="BR238">
            <v>0</v>
          </cell>
          <cell r="BS238">
            <v>0</v>
          </cell>
          <cell r="BT238">
            <v>0</v>
          </cell>
          <cell r="BU238">
            <v>0</v>
          </cell>
          <cell r="BV238">
            <v>0</v>
          </cell>
          <cell r="BW238">
            <v>0</v>
          </cell>
          <cell r="BX238">
            <v>0</v>
          </cell>
          <cell r="BY238">
            <v>0</v>
          </cell>
          <cell r="BZ238">
            <v>0</v>
          </cell>
          <cell r="CA238">
            <v>0</v>
          </cell>
          <cell r="CB238">
            <v>0</v>
          </cell>
          <cell r="CC238">
            <v>0</v>
          </cell>
          <cell r="CD238">
            <v>0</v>
          </cell>
          <cell r="CE238">
            <v>0</v>
          </cell>
          <cell r="CF238">
            <v>0</v>
          </cell>
          <cell r="CG238">
            <v>0</v>
          </cell>
          <cell r="CH238">
            <v>0</v>
          </cell>
          <cell r="CI238">
            <v>0</v>
          </cell>
          <cell r="CJ238">
            <v>0</v>
          </cell>
          <cell r="CK238">
            <v>0</v>
          </cell>
          <cell r="CL238">
            <v>0</v>
          </cell>
        </row>
        <row r="239">
          <cell r="G239">
            <v>-21613.5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0</v>
          </cell>
          <cell r="AL239">
            <v>0</v>
          </cell>
          <cell r="AM239">
            <v>0</v>
          </cell>
          <cell r="AN239">
            <v>0</v>
          </cell>
          <cell r="AO239">
            <v>0</v>
          </cell>
          <cell r="AP239">
            <v>0</v>
          </cell>
          <cell r="AQ239">
            <v>0</v>
          </cell>
          <cell r="AR239">
            <v>0</v>
          </cell>
          <cell r="AS239">
            <v>0</v>
          </cell>
          <cell r="AT239">
            <v>0</v>
          </cell>
          <cell r="AU239">
            <v>0</v>
          </cell>
          <cell r="AV239">
            <v>0</v>
          </cell>
          <cell r="AW239">
            <v>0</v>
          </cell>
          <cell r="AX239">
            <v>0</v>
          </cell>
          <cell r="AY239">
            <v>0</v>
          </cell>
          <cell r="AZ239">
            <v>0</v>
          </cell>
          <cell r="BA239">
            <v>0</v>
          </cell>
          <cell r="BB239">
            <v>0</v>
          </cell>
          <cell r="BC239">
            <v>0</v>
          </cell>
          <cell r="BD239">
            <v>0</v>
          </cell>
          <cell r="BE239">
            <v>0</v>
          </cell>
          <cell r="BF239">
            <v>0</v>
          </cell>
          <cell r="BG239">
            <v>0</v>
          </cell>
          <cell r="BH239">
            <v>0</v>
          </cell>
          <cell r="BI239">
            <v>0</v>
          </cell>
          <cell r="BJ239">
            <v>0</v>
          </cell>
          <cell r="BK239">
            <v>0</v>
          </cell>
          <cell r="BL239">
            <v>0</v>
          </cell>
          <cell r="BM239">
            <v>0</v>
          </cell>
          <cell r="BN239">
            <v>0</v>
          </cell>
          <cell r="BO239">
            <v>0</v>
          </cell>
          <cell r="BP239">
            <v>0</v>
          </cell>
          <cell r="BQ239">
            <v>0</v>
          </cell>
          <cell r="BR239">
            <v>0</v>
          </cell>
          <cell r="BS239">
            <v>0</v>
          </cell>
          <cell r="BT239">
            <v>0</v>
          </cell>
          <cell r="BU239">
            <v>0</v>
          </cell>
          <cell r="BV239">
            <v>0</v>
          </cell>
          <cell r="BW239">
            <v>0</v>
          </cell>
          <cell r="BX239">
            <v>0</v>
          </cell>
          <cell r="BY239">
            <v>0</v>
          </cell>
          <cell r="BZ239">
            <v>0</v>
          </cell>
          <cell r="CA239">
            <v>0</v>
          </cell>
          <cell r="CB239">
            <v>0</v>
          </cell>
          <cell r="CC239">
            <v>0</v>
          </cell>
          <cell r="CD239">
            <v>0</v>
          </cell>
          <cell r="CE239">
            <v>0</v>
          </cell>
          <cell r="CF239">
            <v>0</v>
          </cell>
          <cell r="CG239">
            <v>0</v>
          </cell>
          <cell r="CH239">
            <v>0</v>
          </cell>
          <cell r="CI239">
            <v>0</v>
          </cell>
          <cell r="CJ239">
            <v>0</v>
          </cell>
          <cell r="CK239">
            <v>0</v>
          </cell>
          <cell r="CL239">
            <v>0</v>
          </cell>
        </row>
        <row r="240">
          <cell r="G240">
            <v>-31500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  <cell r="AQ240">
            <v>0</v>
          </cell>
          <cell r="AR240">
            <v>0</v>
          </cell>
          <cell r="AS240">
            <v>0</v>
          </cell>
          <cell r="AT240">
            <v>0</v>
          </cell>
          <cell r="AU240">
            <v>0</v>
          </cell>
          <cell r="AV240">
            <v>0</v>
          </cell>
          <cell r="AW240">
            <v>0</v>
          </cell>
          <cell r="AX240">
            <v>0</v>
          </cell>
          <cell r="AY240">
            <v>0</v>
          </cell>
          <cell r="AZ240">
            <v>0</v>
          </cell>
          <cell r="BA240">
            <v>0</v>
          </cell>
          <cell r="BB240">
            <v>0</v>
          </cell>
          <cell r="BC240">
            <v>0</v>
          </cell>
          <cell r="BD240">
            <v>0</v>
          </cell>
          <cell r="BE240">
            <v>0</v>
          </cell>
          <cell r="BF240">
            <v>0</v>
          </cell>
          <cell r="BG240">
            <v>0</v>
          </cell>
          <cell r="BH240">
            <v>0</v>
          </cell>
          <cell r="BI240">
            <v>0</v>
          </cell>
          <cell r="BJ240">
            <v>0</v>
          </cell>
          <cell r="BK240">
            <v>0</v>
          </cell>
          <cell r="BL240">
            <v>0</v>
          </cell>
          <cell r="BM240">
            <v>0</v>
          </cell>
          <cell r="BN240">
            <v>0</v>
          </cell>
          <cell r="BO240">
            <v>0</v>
          </cell>
          <cell r="BP240">
            <v>0</v>
          </cell>
          <cell r="BQ240">
            <v>0</v>
          </cell>
          <cell r="BR240">
            <v>0</v>
          </cell>
          <cell r="BS240">
            <v>0</v>
          </cell>
          <cell r="BT240">
            <v>0</v>
          </cell>
          <cell r="BU240">
            <v>0</v>
          </cell>
          <cell r="BV240">
            <v>0</v>
          </cell>
          <cell r="BW240">
            <v>0</v>
          </cell>
          <cell r="BX240">
            <v>0</v>
          </cell>
          <cell r="BY240">
            <v>0</v>
          </cell>
          <cell r="BZ240">
            <v>0</v>
          </cell>
          <cell r="CA240">
            <v>0</v>
          </cell>
          <cell r="CB240">
            <v>0</v>
          </cell>
          <cell r="CC240">
            <v>0</v>
          </cell>
          <cell r="CD240">
            <v>0</v>
          </cell>
          <cell r="CE240">
            <v>0</v>
          </cell>
          <cell r="CF240">
            <v>0</v>
          </cell>
          <cell r="CG240">
            <v>0</v>
          </cell>
          <cell r="CH240">
            <v>0</v>
          </cell>
          <cell r="CI240">
            <v>0</v>
          </cell>
          <cell r="CJ240">
            <v>0</v>
          </cell>
          <cell r="CK240">
            <v>0</v>
          </cell>
          <cell r="CL240">
            <v>0</v>
          </cell>
        </row>
        <row r="241">
          <cell r="G241">
            <v>-9060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0</v>
          </cell>
          <cell r="AP241">
            <v>0</v>
          </cell>
          <cell r="AQ241">
            <v>0</v>
          </cell>
          <cell r="AR241">
            <v>0</v>
          </cell>
          <cell r="AS241">
            <v>0</v>
          </cell>
          <cell r="AT241">
            <v>0</v>
          </cell>
          <cell r="AU241">
            <v>0</v>
          </cell>
          <cell r="AV241">
            <v>0</v>
          </cell>
          <cell r="AW241">
            <v>0</v>
          </cell>
          <cell r="AX241">
            <v>0</v>
          </cell>
          <cell r="AY241">
            <v>0</v>
          </cell>
          <cell r="AZ241">
            <v>0</v>
          </cell>
          <cell r="BA241">
            <v>0</v>
          </cell>
          <cell r="BB241">
            <v>0</v>
          </cell>
          <cell r="BC241">
            <v>0</v>
          </cell>
          <cell r="BD241">
            <v>0</v>
          </cell>
          <cell r="BE241">
            <v>0</v>
          </cell>
          <cell r="BF241">
            <v>0</v>
          </cell>
          <cell r="BG241">
            <v>0</v>
          </cell>
          <cell r="BH241">
            <v>0</v>
          </cell>
          <cell r="BI241">
            <v>0</v>
          </cell>
          <cell r="BJ241">
            <v>0</v>
          </cell>
          <cell r="BK241">
            <v>0</v>
          </cell>
          <cell r="BL241">
            <v>0</v>
          </cell>
          <cell r="BM241">
            <v>0</v>
          </cell>
          <cell r="BN241">
            <v>0</v>
          </cell>
          <cell r="BO241">
            <v>0</v>
          </cell>
          <cell r="BP241">
            <v>0</v>
          </cell>
          <cell r="BQ241">
            <v>0</v>
          </cell>
          <cell r="BR241">
            <v>0</v>
          </cell>
          <cell r="BS241">
            <v>0</v>
          </cell>
          <cell r="BT241">
            <v>0</v>
          </cell>
          <cell r="BU241">
            <v>0</v>
          </cell>
          <cell r="BV241">
            <v>0</v>
          </cell>
          <cell r="BW241">
            <v>0</v>
          </cell>
          <cell r="BX241">
            <v>0</v>
          </cell>
          <cell r="BY241">
            <v>0</v>
          </cell>
          <cell r="BZ241">
            <v>0</v>
          </cell>
          <cell r="CA241">
            <v>0</v>
          </cell>
          <cell r="CB241">
            <v>0</v>
          </cell>
          <cell r="CC241">
            <v>0</v>
          </cell>
          <cell r="CD241">
            <v>0</v>
          </cell>
          <cell r="CE241">
            <v>0</v>
          </cell>
          <cell r="CF241">
            <v>0</v>
          </cell>
          <cell r="CG241">
            <v>0</v>
          </cell>
          <cell r="CH241">
            <v>0</v>
          </cell>
          <cell r="CI241">
            <v>0</v>
          </cell>
          <cell r="CJ241">
            <v>0</v>
          </cell>
          <cell r="CK241">
            <v>0</v>
          </cell>
          <cell r="CL241">
            <v>0</v>
          </cell>
        </row>
        <row r="281">
          <cell r="G281">
            <v>-136749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  <cell r="AU281">
            <v>0</v>
          </cell>
          <cell r="AV281">
            <v>0</v>
          </cell>
          <cell r="AW281">
            <v>0</v>
          </cell>
          <cell r="AX281">
            <v>0</v>
          </cell>
          <cell r="AY281">
            <v>0</v>
          </cell>
          <cell r="AZ281">
            <v>0</v>
          </cell>
          <cell r="BA281">
            <v>0</v>
          </cell>
          <cell r="BB281">
            <v>0</v>
          </cell>
          <cell r="BC281">
            <v>0</v>
          </cell>
          <cell r="BD281">
            <v>0</v>
          </cell>
          <cell r="BE281">
            <v>0</v>
          </cell>
          <cell r="BF281">
            <v>0</v>
          </cell>
          <cell r="BG281">
            <v>0</v>
          </cell>
          <cell r="BH281">
            <v>0</v>
          </cell>
          <cell r="BI281">
            <v>0</v>
          </cell>
          <cell r="BJ281">
            <v>0</v>
          </cell>
          <cell r="BK281">
            <v>0</v>
          </cell>
          <cell r="BL281">
            <v>0</v>
          </cell>
          <cell r="BM281">
            <v>0</v>
          </cell>
          <cell r="BN281">
            <v>0</v>
          </cell>
          <cell r="BO281">
            <v>0</v>
          </cell>
          <cell r="BP281">
            <v>0</v>
          </cell>
          <cell r="BQ281">
            <v>0</v>
          </cell>
          <cell r="BR281">
            <v>0</v>
          </cell>
          <cell r="BS281">
            <v>0</v>
          </cell>
          <cell r="BT281">
            <v>0</v>
          </cell>
          <cell r="BU281">
            <v>0</v>
          </cell>
          <cell r="BV281">
            <v>0</v>
          </cell>
          <cell r="BW281">
            <v>0</v>
          </cell>
          <cell r="BX281">
            <v>0</v>
          </cell>
          <cell r="BY281">
            <v>0</v>
          </cell>
          <cell r="BZ281">
            <v>0</v>
          </cell>
          <cell r="CA281">
            <v>0</v>
          </cell>
          <cell r="CB281">
            <v>0</v>
          </cell>
          <cell r="CC281">
            <v>0</v>
          </cell>
          <cell r="CD281">
            <v>0</v>
          </cell>
          <cell r="CE281">
            <v>0</v>
          </cell>
          <cell r="CF281">
            <v>0</v>
          </cell>
          <cell r="CG281">
            <v>0</v>
          </cell>
          <cell r="CH281">
            <v>0</v>
          </cell>
          <cell r="CI281">
            <v>0</v>
          </cell>
          <cell r="CJ281">
            <v>0</v>
          </cell>
          <cell r="CK281">
            <v>0</v>
          </cell>
          <cell r="CL281">
            <v>0</v>
          </cell>
        </row>
        <row r="282">
          <cell r="G282">
            <v>-18987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  <cell r="AS282">
            <v>0</v>
          </cell>
          <cell r="AT282">
            <v>0</v>
          </cell>
          <cell r="AU282">
            <v>0</v>
          </cell>
          <cell r="AV282">
            <v>0</v>
          </cell>
          <cell r="AW282">
            <v>0</v>
          </cell>
          <cell r="AX282">
            <v>0</v>
          </cell>
          <cell r="AY282">
            <v>0</v>
          </cell>
          <cell r="AZ282">
            <v>0</v>
          </cell>
          <cell r="BA282">
            <v>0</v>
          </cell>
          <cell r="BB282">
            <v>0</v>
          </cell>
          <cell r="BC282">
            <v>0</v>
          </cell>
          <cell r="BD282">
            <v>0</v>
          </cell>
          <cell r="BE282">
            <v>0</v>
          </cell>
          <cell r="BF282">
            <v>0</v>
          </cell>
          <cell r="BG282">
            <v>0</v>
          </cell>
          <cell r="BH282">
            <v>0</v>
          </cell>
          <cell r="BI282">
            <v>0</v>
          </cell>
          <cell r="BJ282">
            <v>0</v>
          </cell>
          <cell r="BK282">
            <v>0</v>
          </cell>
          <cell r="BL282">
            <v>0</v>
          </cell>
          <cell r="BM282">
            <v>0</v>
          </cell>
          <cell r="BN282">
            <v>0</v>
          </cell>
          <cell r="BO282">
            <v>0</v>
          </cell>
          <cell r="BP282">
            <v>0</v>
          </cell>
          <cell r="BQ282">
            <v>0</v>
          </cell>
          <cell r="BR282">
            <v>0</v>
          </cell>
          <cell r="BS282">
            <v>0</v>
          </cell>
          <cell r="BT282">
            <v>0</v>
          </cell>
          <cell r="BU282">
            <v>0</v>
          </cell>
          <cell r="BV282">
            <v>0</v>
          </cell>
          <cell r="BW282">
            <v>0</v>
          </cell>
          <cell r="BX282">
            <v>0</v>
          </cell>
          <cell r="BY282">
            <v>0</v>
          </cell>
          <cell r="BZ282">
            <v>0</v>
          </cell>
          <cell r="CA282">
            <v>0</v>
          </cell>
          <cell r="CB282">
            <v>0</v>
          </cell>
          <cell r="CC282">
            <v>0</v>
          </cell>
          <cell r="CD282">
            <v>0</v>
          </cell>
          <cell r="CE282">
            <v>0</v>
          </cell>
          <cell r="CF282">
            <v>0</v>
          </cell>
          <cell r="CG282">
            <v>0</v>
          </cell>
          <cell r="CH282">
            <v>0</v>
          </cell>
          <cell r="CI282">
            <v>0</v>
          </cell>
          <cell r="CJ282">
            <v>0</v>
          </cell>
          <cell r="CK282">
            <v>0</v>
          </cell>
          <cell r="CL282">
            <v>0</v>
          </cell>
        </row>
        <row r="283">
          <cell r="G283">
            <v>-59058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  <cell r="AS283">
            <v>0</v>
          </cell>
          <cell r="AT283">
            <v>0</v>
          </cell>
          <cell r="AU283">
            <v>0</v>
          </cell>
          <cell r="AV283">
            <v>0</v>
          </cell>
          <cell r="AW283">
            <v>0</v>
          </cell>
          <cell r="AX283">
            <v>0</v>
          </cell>
          <cell r="AY283">
            <v>0</v>
          </cell>
          <cell r="AZ283">
            <v>0</v>
          </cell>
          <cell r="BA283">
            <v>0</v>
          </cell>
          <cell r="BB283">
            <v>0</v>
          </cell>
          <cell r="BC283">
            <v>0</v>
          </cell>
          <cell r="BD283">
            <v>0</v>
          </cell>
          <cell r="BE283">
            <v>0</v>
          </cell>
          <cell r="BF283">
            <v>0</v>
          </cell>
          <cell r="BG283">
            <v>0</v>
          </cell>
          <cell r="BH283">
            <v>0</v>
          </cell>
          <cell r="BI283">
            <v>0</v>
          </cell>
          <cell r="BJ283">
            <v>0</v>
          </cell>
          <cell r="BK283">
            <v>0</v>
          </cell>
          <cell r="BL283">
            <v>0</v>
          </cell>
          <cell r="BM283">
            <v>0</v>
          </cell>
          <cell r="BN283">
            <v>0</v>
          </cell>
          <cell r="BO283">
            <v>0</v>
          </cell>
          <cell r="BP283">
            <v>0</v>
          </cell>
          <cell r="BQ283">
            <v>0</v>
          </cell>
          <cell r="BR283">
            <v>0</v>
          </cell>
          <cell r="BS283">
            <v>0</v>
          </cell>
          <cell r="BT283">
            <v>0</v>
          </cell>
          <cell r="BU283">
            <v>0</v>
          </cell>
          <cell r="BV283">
            <v>0</v>
          </cell>
          <cell r="BW283">
            <v>0</v>
          </cell>
          <cell r="BX283">
            <v>0</v>
          </cell>
          <cell r="BY283">
            <v>0</v>
          </cell>
          <cell r="BZ283">
            <v>0</v>
          </cell>
          <cell r="CA283">
            <v>0</v>
          </cell>
          <cell r="CB283">
            <v>0</v>
          </cell>
          <cell r="CC283">
            <v>0</v>
          </cell>
          <cell r="CD283">
            <v>0</v>
          </cell>
          <cell r="CE283">
            <v>0</v>
          </cell>
          <cell r="CF283">
            <v>0</v>
          </cell>
          <cell r="CG283">
            <v>0</v>
          </cell>
          <cell r="CH283">
            <v>0</v>
          </cell>
          <cell r="CI283">
            <v>0</v>
          </cell>
          <cell r="CJ283">
            <v>0</v>
          </cell>
          <cell r="CK283">
            <v>0</v>
          </cell>
          <cell r="CL283">
            <v>0</v>
          </cell>
        </row>
        <row r="284">
          <cell r="G284">
            <v>-91467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  <cell r="AJ284">
            <v>0</v>
          </cell>
          <cell r="AK284">
            <v>0</v>
          </cell>
          <cell r="AL284">
            <v>0</v>
          </cell>
          <cell r="AM284">
            <v>0</v>
          </cell>
          <cell r="AN284">
            <v>0</v>
          </cell>
          <cell r="AO284">
            <v>0</v>
          </cell>
          <cell r="AP284">
            <v>0</v>
          </cell>
          <cell r="AQ284">
            <v>0</v>
          </cell>
          <cell r="AR284">
            <v>0</v>
          </cell>
          <cell r="AS284">
            <v>0</v>
          </cell>
          <cell r="AT284">
            <v>0</v>
          </cell>
          <cell r="AU284">
            <v>0</v>
          </cell>
          <cell r="AV284">
            <v>0</v>
          </cell>
          <cell r="AW284">
            <v>0</v>
          </cell>
          <cell r="AX284">
            <v>0</v>
          </cell>
          <cell r="AY284">
            <v>0</v>
          </cell>
          <cell r="AZ284">
            <v>0</v>
          </cell>
          <cell r="BA284">
            <v>0</v>
          </cell>
          <cell r="BB284">
            <v>0</v>
          </cell>
          <cell r="BC284">
            <v>0</v>
          </cell>
          <cell r="BD284">
            <v>0</v>
          </cell>
          <cell r="BE284">
            <v>0</v>
          </cell>
          <cell r="BF284">
            <v>0</v>
          </cell>
          <cell r="BG284">
            <v>0</v>
          </cell>
          <cell r="BH284">
            <v>0</v>
          </cell>
          <cell r="BI284">
            <v>0</v>
          </cell>
          <cell r="BJ284">
            <v>0</v>
          </cell>
          <cell r="BK284">
            <v>0</v>
          </cell>
          <cell r="BL284">
            <v>0</v>
          </cell>
          <cell r="BM284">
            <v>0</v>
          </cell>
          <cell r="BN284">
            <v>0</v>
          </cell>
          <cell r="BO284">
            <v>0</v>
          </cell>
          <cell r="BP284">
            <v>0</v>
          </cell>
          <cell r="BQ284">
            <v>0</v>
          </cell>
          <cell r="BR284">
            <v>0</v>
          </cell>
          <cell r="BS284">
            <v>0</v>
          </cell>
          <cell r="BT284">
            <v>0</v>
          </cell>
          <cell r="BU284">
            <v>0</v>
          </cell>
          <cell r="BV284">
            <v>0</v>
          </cell>
          <cell r="BW284">
            <v>0</v>
          </cell>
          <cell r="BX284">
            <v>0</v>
          </cell>
          <cell r="BY284">
            <v>0</v>
          </cell>
          <cell r="BZ284">
            <v>0</v>
          </cell>
          <cell r="CA284">
            <v>0</v>
          </cell>
          <cell r="CB284">
            <v>0</v>
          </cell>
          <cell r="CC284">
            <v>0</v>
          </cell>
          <cell r="CD284">
            <v>0</v>
          </cell>
          <cell r="CE284">
            <v>0</v>
          </cell>
          <cell r="CF284">
            <v>0</v>
          </cell>
          <cell r="CG284">
            <v>0</v>
          </cell>
          <cell r="CH284">
            <v>0</v>
          </cell>
          <cell r="CI284">
            <v>0</v>
          </cell>
          <cell r="CJ284">
            <v>0</v>
          </cell>
          <cell r="CK284">
            <v>0</v>
          </cell>
          <cell r="CL284">
            <v>0</v>
          </cell>
        </row>
        <row r="285">
          <cell r="G285">
            <v>-33729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  <cell r="AJ285">
            <v>0</v>
          </cell>
          <cell r="AK285">
            <v>0</v>
          </cell>
          <cell r="AL285">
            <v>0</v>
          </cell>
          <cell r="AM285">
            <v>0</v>
          </cell>
          <cell r="AN285">
            <v>0</v>
          </cell>
          <cell r="AO285">
            <v>0</v>
          </cell>
          <cell r="AP285">
            <v>0</v>
          </cell>
          <cell r="AQ285">
            <v>0</v>
          </cell>
          <cell r="AR285">
            <v>0</v>
          </cell>
          <cell r="AS285">
            <v>0</v>
          </cell>
          <cell r="AT285">
            <v>0</v>
          </cell>
          <cell r="AU285">
            <v>0</v>
          </cell>
          <cell r="AV285">
            <v>0</v>
          </cell>
          <cell r="AW285">
            <v>0</v>
          </cell>
          <cell r="AX285">
            <v>0</v>
          </cell>
          <cell r="AY285">
            <v>0</v>
          </cell>
          <cell r="AZ285">
            <v>0</v>
          </cell>
          <cell r="BA285">
            <v>0</v>
          </cell>
          <cell r="BB285">
            <v>0</v>
          </cell>
          <cell r="BC285">
            <v>0</v>
          </cell>
          <cell r="BD285">
            <v>0</v>
          </cell>
          <cell r="BE285">
            <v>0</v>
          </cell>
          <cell r="BF285">
            <v>0</v>
          </cell>
          <cell r="BG285">
            <v>0</v>
          </cell>
          <cell r="BH285">
            <v>0</v>
          </cell>
          <cell r="BI285">
            <v>0</v>
          </cell>
          <cell r="BJ285">
            <v>0</v>
          </cell>
          <cell r="BK285">
            <v>0</v>
          </cell>
          <cell r="BL285">
            <v>0</v>
          </cell>
          <cell r="BM285">
            <v>0</v>
          </cell>
          <cell r="BN285">
            <v>0</v>
          </cell>
          <cell r="BO285">
            <v>0</v>
          </cell>
          <cell r="BP285">
            <v>0</v>
          </cell>
          <cell r="BQ285">
            <v>0</v>
          </cell>
          <cell r="BR285">
            <v>0</v>
          </cell>
          <cell r="BS285">
            <v>0</v>
          </cell>
          <cell r="BT285">
            <v>0</v>
          </cell>
          <cell r="BU285">
            <v>0</v>
          </cell>
          <cell r="BV285">
            <v>0</v>
          </cell>
          <cell r="BW285">
            <v>0</v>
          </cell>
          <cell r="BX285">
            <v>0</v>
          </cell>
          <cell r="BY285">
            <v>0</v>
          </cell>
          <cell r="BZ285">
            <v>0</v>
          </cell>
          <cell r="CA285">
            <v>0</v>
          </cell>
          <cell r="CB285">
            <v>0</v>
          </cell>
          <cell r="CC285">
            <v>0</v>
          </cell>
          <cell r="CD285">
            <v>0</v>
          </cell>
          <cell r="CE285">
            <v>0</v>
          </cell>
          <cell r="CF285">
            <v>0</v>
          </cell>
          <cell r="CG285">
            <v>0</v>
          </cell>
          <cell r="CH285">
            <v>0</v>
          </cell>
          <cell r="CI285">
            <v>0</v>
          </cell>
          <cell r="CJ285">
            <v>0</v>
          </cell>
          <cell r="CK285">
            <v>0</v>
          </cell>
          <cell r="CL285">
            <v>0</v>
          </cell>
        </row>
        <row r="286">
          <cell r="G286">
            <v>-46158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P286">
            <v>0</v>
          </cell>
          <cell r="AQ286">
            <v>0</v>
          </cell>
          <cell r="AR286">
            <v>0</v>
          </cell>
          <cell r="AS286">
            <v>0</v>
          </cell>
          <cell r="AT286">
            <v>0</v>
          </cell>
          <cell r="AU286">
            <v>0</v>
          </cell>
          <cell r="AV286">
            <v>0</v>
          </cell>
          <cell r="AW286">
            <v>0</v>
          </cell>
          <cell r="AX286">
            <v>0</v>
          </cell>
          <cell r="AY286">
            <v>0</v>
          </cell>
          <cell r="AZ286">
            <v>0</v>
          </cell>
          <cell r="BA286">
            <v>0</v>
          </cell>
          <cell r="BB286">
            <v>0</v>
          </cell>
          <cell r="BC286">
            <v>0</v>
          </cell>
          <cell r="BD286">
            <v>0</v>
          </cell>
          <cell r="BE286">
            <v>0</v>
          </cell>
          <cell r="BF286">
            <v>0</v>
          </cell>
          <cell r="BG286">
            <v>0</v>
          </cell>
          <cell r="BH286">
            <v>0</v>
          </cell>
          <cell r="BI286">
            <v>0</v>
          </cell>
          <cell r="BJ286">
            <v>0</v>
          </cell>
          <cell r="BK286">
            <v>0</v>
          </cell>
          <cell r="BL286">
            <v>0</v>
          </cell>
          <cell r="BM286">
            <v>0</v>
          </cell>
          <cell r="BN286">
            <v>0</v>
          </cell>
          <cell r="BO286">
            <v>0</v>
          </cell>
          <cell r="BP286">
            <v>0</v>
          </cell>
          <cell r="BQ286">
            <v>0</v>
          </cell>
          <cell r="BR286">
            <v>0</v>
          </cell>
          <cell r="BS286">
            <v>0</v>
          </cell>
          <cell r="BT286">
            <v>0</v>
          </cell>
          <cell r="BU286">
            <v>0</v>
          </cell>
          <cell r="BV286">
            <v>0</v>
          </cell>
          <cell r="BW286">
            <v>0</v>
          </cell>
          <cell r="BX286">
            <v>0</v>
          </cell>
          <cell r="BY286">
            <v>0</v>
          </cell>
          <cell r="BZ286">
            <v>0</v>
          </cell>
          <cell r="CA286">
            <v>0</v>
          </cell>
          <cell r="CB286">
            <v>0</v>
          </cell>
          <cell r="CC286">
            <v>0</v>
          </cell>
          <cell r="CD286">
            <v>0</v>
          </cell>
          <cell r="CE286">
            <v>0</v>
          </cell>
          <cell r="CF286">
            <v>0</v>
          </cell>
          <cell r="CG286">
            <v>0</v>
          </cell>
          <cell r="CH286">
            <v>0</v>
          </cell>
          <cell r="CI286">
            <v>0</v>
          </cell>
          <cell r="CJ286">
            <v>0</v>
          </cell>
          <cell r="CK286">
            <v>0</v>
          </cell>
          <cell r="CL286">
            <v>0</v>
          </cell>
        </row>
        <row r="287">
          <cell r="G287">
            <v>-75120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  <cell r="AO287">
            <v>0</v>
          </cell>
          <cell r="AP287">
            <v>0</v>
          </cell>
          <cell r="AQ287">
            <v>0</v>
          </cell>
          <cell r="AR287">
            <v>0</v>
          </cell>
          <cell r="AS287">
            <v>0</v>
          </cell>
          <cell r="AT287">
            <v>0</v>
          </cell>
          <cell r="AU287">
            <v>0</v>
          </cell>
          <cell r="AV287">
            <v>0</v>
          </cell>
          <cell r="AW287">
            <v>0</v>
          </cell>
          <cell r="AX287">
            <v>0</v>
          </cell>
          <cell r="AY287">
            <v>0</v>
          </cell>
          <cell r="AZ287">
            <v>0</v>
          </cell>
          <cell r="BA287">
            <v>0</v>
          </cell>
          <cell r="BB287">
            <v>0</v>
          </cell>
          <cell r="BC287">
            <v>0</v>
          </cell>
          <cell r="BD287">
            <v>0</v>
          </cell>
          <cell r="BE287">
            <v>0</v>
          </cell>
          <cell r="BF287">
            <v>0</v>
          </cell>
          <cell r="BG287">
            <v>0</v>
          </cell>
          <cell r="BH287">
            <v>0</v>
          </cell>
          <cell r="BI287">
            <v>0</v>
          </cell>
          <cell r="BJ287">
            <v>0</v>
          </cell>
          <cell r="BK287">
            <v>0</v>
          </cell>
          <cell r="BL287">
            <v>0</v>
          </cell>
          <cell r="BM287">
            <v>0</v>
          </cell>
          <cell r="BN287">
            <v>0</v>
          </cell>
          <cell r="BO287">
            <v>0</v>
          </cell>
          <cell r="BP287">
            <v>0</v>
          </cell>
          <cell r="BQ287">
            <v>0</v>
          </cell>
          <cell r="BR287">
            <v>0</v>
          </cell>
          <cell r="BS287">
            <v>0</v>
          </cell>
          <cell r="BT287">
            <v>0</v>
          </cell>
          <cell r="BU287">
            <v>0</v>
          </cell>
          <cell r="BV287">
            <v>0</v>
          </cell>
          <cell r="BW287">
            <v>0</v>
          </cell>
          <cell r="BX287">
            <v>0</v>
          </cell>
          <cell r="BY287">
            <v>0</v>
          </cell>
          <cell r="BZ287">
            <v>0</v>
          </cell>
          <cell r="CA287">
            <v>0</v>
          </cell>
          <cell r="CB287">
            <v>0</v>
          </cell>
          <cell r="CC287">
            <v>0</v>
          </cell>
          <cell r="CD287">
            <v>0</v>
          </cell>
          <cell r="CE287">
            <v>0</v>
          </cell>
          <cell r="CF287">
            <v>0</v>
          </cell>
          <cell r="CG287">
            <v>0</v>
          </cell>
          <cell r="CH287">
            <v>0</v>
          </cell>
          <cell r="CI287">
            <v>0</v>
          </cell>
          <cell r="CJ287">
            <v>0</v>
          </cell>
          <cell r="CK287">
            <v>0</v>
          </cell>
          <cell r="CL287">
            <v>0</v>
          </cell>
        </row>
        <row r="288">
          <cell r="G288">
            <v>-60978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J288">
            <v>0</v>
          </cell>
          <cell r="AK288">
            <v>0</v>
          </cell>
          <cell r="AL288">
            <v>0</v>
          </cell>
          <cell r="AM288">
            <v>0</v>
          </cell>
          <cell r="AN288">
            <v>0</v>
          </cell>
          <cell r="AO288">
            <v>0</v>
          </cell>
          <cell r="AP288">
            <v>0</v>
          </cell>
          <cell r="AQ288">
            <v>0</v>
          </cell>
          <cell r="AR288">
            <v>0</v>
          </cell>
          <cell r="AS288">
            <v>0</v>
          </cell>
          <cell r="AT288">
            <v>0</v>
          </cell>
          <cell r="AU288">
            <v>0</v>
          </cell>
          <cell r="AV288">
            <v>0</v>
          </cell>
          <cell r="AW288">
            <v>0</v>
          </cell>
          <cell r="AX288">
            <v>0</v>
          </cell>
          <cell r="AY288">
            <v>0</v>
          </cell>
          <cell r="AZ288">
            <v>0</v>
          </cell>
          <cell r="BA288">
            <v>0</v>
          </cell>
          <cell r="BB288">
            <v>0</v>
          </cell>
          <cell r="BC288">
            <v>0</v>
          </cell>
          <cell r="BD288">
            <v>0</v>
          </cell>
          <cell r="BE288">
            <v>0</v>
          </cell>
          <cell r="BF288">
            <v>0</v>
          </cell>
          <cell r="BG288">
            <v>0</v>
          </cell>
          <cell r="BH288">
            <v>0</v>
          </cell>
          <cell r="BI288">
            <v>0</v>
          </cell>
          <cell r="BJ288">
            <v>0</v>
          </cell>
          <cell r="BK288">
            <v>0</v>
          </cell>
          <cell r="BL288">
            <v>0</v>
          </cell>
          <cell r="BM288">
            <v>0</v>
          </cell>
          <cell r="BN288">
            <v>0</v>
          </cell>
          <cell r="BO288">
            <v>0</v>
          </cell>
          <cell r="BP288">
            <v>0</v>
          </cell>
          <cell r="BQ288">
            <v>0</v>
          </cell>
          <cell r="BR288">
            <v>0</v>
          </cell>
          <cell r="BS288">
            <v>0</v>
          </cell>
          <cell r="BT288">
            <v>0</v>
          </cell>
          <cell r="BU288">
            <v>0</v>
          </cell>
          <cell r="BV288">
            <v>0</v>
          </cell>
          <cell r="BW288">
            <v>0</v>
          </cell>
          <cell r="BX288">
            <v>0</v>
          </cell>
          <cell r="BY288">
            <v>0</v>
          </cell>
          <cell r="BZ288">
            <v>0</v>
          </cell>
          <cell r="CA288">
            <v>0</v>
          </cell>
          <cell r="CB288">
            <v>0</v>
          </cell>
          <cell r="CC288">
            <v>0</v>
          </cell>
          <cell r="CD288">
            <v>0</v>
          </cell>
          <cell r="CE288">
            <v>0</v>
          </cell>
          <cell r="CF288">
            <v>0</v>
          </cell>
          <cell r="CG288">
            <v>0</v>
          </cell>
          <cell r="CH288">
            <v>0</v>
          </cell>
          <cell r="CI288">
            <v>0</v>
          </cell>
          <cell r="CJ288">
            <v>0</v>
          </cell>
          <cell r="CK288">
            <v>0</v>
          </cell>
          <cell r="CL288">
            <v>0</v>
          </cell>
        </row>
        <row r="289">
          <cell r="G289">
            <v>-41253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P289">
            <v>0</v>
          </cell>
          <cell r="AQ289">
            <v>0</v>
          </cell>
          <cell r="AR289">
            <v>0</v>
          </cell>
          <cell r="AS289">
            <v>0</v>
          </cell>
          <cell r="AT289">
            <v>0</v>
          </cell>
          <cell r="AU289">
            <v>0</v>
          </cell>
          <cell r="AV289">
            <v>0</v>
          </cell>
          <cell r="AW289">
            <v>0</v>
          </cell>
          <cell r="AX289">
            <v>0</v>
          </cell>
          <cell r="AY289">
            <v>0</v>
          </cell>
          <cell r="AZ289">
            <v>0</v>
          </cell>
          <cell r="BA289">
            <v>0</v>
          </cell>
          <cell r="BB289">
            <v>0</v>
          </cell>
          <cell r="BC289">
            <v>0</v>
          </cell>
          <cell r="BD289">
            <v>0</v>
          </cell>
          <cell r="BE289">
            <v>0</v>
          </cell>
          <cell r="BF289">
            <v>0</v>
          </cell>
          <cell r="BG289">
            <v>0</v>
          </cell>
          <cell r="BH289">
            <v>0</v>
          </cell>
          <cell r="BI289">
            <v>0</v>
          </cell>
          <cell r="BJ289">
            <v>0</v>
          </cell>
          <cell r="BK289">
            <v>0</v>
          </cell>
          <cell r="BL289">
            <v>0</v>
          </cell>
          <cell r="BM289">
            <v>0</v>
          </cell>
          <cell r="BN289">
            <v>0</v>
          </cell>
          <cell r="BO289">
            <v>0</v>
          </cell>
          <cell r="BP289">
            <v>0</v>
          </cell>
          <cell r="BQ289">
            <v>0</v>
          </cell>
          <cell r="BR289">
            <v>0</v>
          </cell>
          <cell r="BS289">
            <v>0</v>
          </cell>
          <cell r="BT289">
            <v>0</v>
          </cell>
          <cell r="BU289">
            <v>0</v>
          </cell>
          <cell r="BV289">
            <v>0</v>
          </cell>
          <cell r="BW289">
            <v>0</v>
          </cell>
          <cell r="BX289">
            <v>0</v>
          </cell>
          <cell r="BY289">
            <v>0</v>
          </cell>
          <cell r="BZ289">
            <v>0</v>
          </cell>
          <cell r="CA289">
            <v>0</v>
          </cell>
          <cell r="CB289">
            <v>0</v>
          </cell>
          <cell r="CC289">
            <v>0</v>
          </cell>
          <cell r="CD289">
            <v>0</v>
          </cell>
          <cell r="CE289">
            <v>0</v>
          </cell>
          <cell r="CF289">
            <v>0</v>
          </cell>
          <cell r="CG289">
            <v>0</v>
          </cell>
          <cell r="CH289">
            <v>0</v>
          </cell>
          <cell r="CI289">
            <v>0</v>
          </cell>
          <cell r="CJ289">
            <v>0</v>
          </cell>
          <cell r="CK289">
            <v>0</v>
          </cell>
          <cell r="CL289">
            <v>0</v>
          </cell>
        </row>
        <row r="290">
          <cell r="G290">
            <v>-40500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0</v>
          </cell>
          <cell r="AH290">
            <v>0</v>
          </cell>
          <cell r="AI290">
            <v>0</v>
          </cell>
          <cell r="AJ290">
            <v>0</v>
          </cell>
          <cell r="AK290">
            <v>0</v>
          </cell>
          <cell r="AL290">
            <v>0</v>
          </cell>
          <cell r="AM290">
            <v>0</v>
          </cell>
          <cell r="AN290">
            <v>0</v>
          </cell>
          <cell r="AO290">
            <v>0</v>
          </cell>
          <cell r="AP290">
            <v>0</v>
          </cell>
          <cell r="AQ290">
            <v>0</v>
          </cell>
          <cell r="AR290">
            <v>0</v>
          </cell>
          <cell r="AS290">
            <v>0</v>
          </cell>
          <cell r="AT290">
            <v>0</v>
          </cell>
          <cell r="AU290">
            <v>0</v>
          </cell>
          <cell r="AV290">
            <v>0</v>
          </cell>
          <cell r="AW290">
            <v>0</v>
          </cell>
          <cell r="AX290">
            <v>0</v>
          </cell>
          <cell r="AY290">
            <v>0</v>
          </cell>
          <cell r="AZ290">
            <v>0</v>
          </cell>
          <cell r="BA290">
            <v>0</v>
          </cell>
          <cell r="BB290">
            <v>0</v>
          </cell>
          <cell r="BC290">
            <v>0</v>
          </cell>
          <cell r="BD290">
            <v>0</v>
          </cell>
          <cell r="BE290">
            <v>0</v>
          </cell>
          <cell r="BF290">
            <v>0</v>
          </cell>
          <cell r="BG290">
            <v>0</v>
          </cell>
          <cell r="BH290">
            <v>0</v>
          </cell>
          <cell r="BI290">
            <v>0</v>
          </cell>
          <cell r="BJ290">
            <v>0</v>
          </cell>
          <cell r="BK290">
            <v>0</v>
          </cell>
          <cell r="BL290">
            <v>0</v>
          </cell>
          <cell r="BM290">
            <v>0</v>
          </cell>
          <cell r="BN290">
            <v>0</v>
          </cell>
          <cell r="BO290">
            <v>0</v>
          </cell>
          <cell r="BP290">
            <v>0</v>
          </cell>
          <cell r="BQ290">
            <v>0</v>
          </cell>
          <cell r="BR290">
            <v>0</v>
          </cell>
          <cell r="BS290">
            <v>0</v>
          </cell>
          <cell r="BT290">
            <v>0</v>
          </cell>
          <cell r="BU290">
            <v>0</v>
          </cell>
          <cell r="BV290">
            <v>0</v>
          </cell>
          <cell r="BW290">
            <v>0</v>
          </cell>
          <cell r="BX290">
            <v>0</v>
          </cell>
          <cell r="BY290">
            <v>0</v>
          </cell>
          <cell r="BZ290">
            <v>0</v>
          </cell>
          <cell r="CA290">
            <v>0</v>
          </cell>
          <cell r="CB290">
            <v>0</v>
          </cell>
          <cell r="CC290">
            <v>0</v>
          </cell>
          <cell r="CD290">
            <v>0</v>
          </cell>
          <cell r="CE290">
            <v>0</v>
          </cell>
          <cell r="CF290">
            <v>0</v>
          </cell>
          <cell r="CG290">
            <v>0</v>
          </cell>
          <cell r="CH290">
            <v>0</v>
          </cell>
          <cell r="CI290">
            <v>0</v>
          </cell>
          <cell r="CJ290">
            <v>0</v>
          </cell>
          <cell r="CK290">
            <v>0</v>
          </cell>
          <cell r="CL290">
            <v>0</v>
          </cell>
        </row>
        <row r="291">
          <cell r="G291">
            <v>-69600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0</v>
          </cell>
          <cell r="AN291">
            <v>0</v>
          </cell>
          <cell r="AO291">
            <v>0</v>
          </cell>
          <cell r="AP291">
            <v>0</v>
          </cell>
          <cell r="AQ291">
            <v>0</v>
          </cell>
          <cell r="AR291">
            <v>0</v>
          </cell>
          <cell r="AS291">
            <v>0</v>
          </cell>
          <cell r="AT291">
            <v>0</v>
          </cell>
          <cell r="AU291">
            <v>0</v>
          </cell>
          <cell r="AV291">
            <v>0</v>
          </cell>
          <cell r="AW291">
            <v>0</v>
          </cell>
          <cell r="AX291">
            <v>0</v>
          </cell>
          <cell r="AY291">
            <v>0</v>
          </cell>
          <cell r="AZ291">
            <v>0</v>
          </cell>
          <cell r="BA291">
            <v>0</v>
          </cell>
          <cell r="BB291">
            <v>0</v>
          </cell>
          <cell r="BC291">
            <v>0</v>
          </cell>
          <cell r="BD291">
            <v>0</v>
          </cell>
          <cell r="BE291">
            <v>0</v>
          </cell>
          <cell r="BF291">
            <v>0</v>
          </cell>
          <cell r="BG291">
            <v>0</v>
          </cell>
          <cell r="BH291">
            <v>0</v>
          </cell>
          <cell r="BI291">
            <v>0</v>
          </cell>
          <cell r="BJ291">
            <v>0</v>
          </cell>
          <cell r="BK291">
            <v>0</v>
          </cell>
          <cell r="BL291">
            <v>0</v>
          </cell>
          <cell r="BM291">
            <v>0</v>
          </cell>
          <cell r="BN291">
            <v>0</v>
          </cell>
          <cell r="BO291">
            <v>0</v>
          </cell>
          <cell r="BP291">
            <v>0</v>
          </cell>
          <cell r="BQ291">
            <v>0</v>
          </cell>
          <cell r="BR291">
            <v>0</v>
          </cell>
          <cell r="BS291">
            <v>0</v>
          </cell>
          <cell r="BT291">
            <v>0</v>
          </cell>
          <cell r="BU291">
            <v>0</v>
          </cell>
          <cell r="BV291">
            <v>0</v>
          </cell>
          <cell r="BW291">
            <v>0</v>
          </cell>
          <cell r="BX291">
            <v>0</v>
          </cell>
          <cell r="BY291">
            <v>0</v>
          </cell>
          <cell r="BZ291">
            <v>0</v>
          </cell>
          <cell r="CA291">
            <v>0</v>
          </cell>
          <cell r="CB291">
            <v>0</v>
          </cell>
          <cell r="CC291">
            <v>0</v>
          </cell>
          <cell r="CD291">
            <v>0</v>
          </cell>
          <cell r="CE291">
            <v>0</v>
          </cell>
          <cell r="CF291">
            <v>0</v>
          </cell>
          <cell r="CG291">
            <v>0</v>
          </cell>
          <cell r="CH291">
            <v>0</v>
          </cell>
          <cell r="CI291">
            <v>0</v>
          </cell>
          <cell r="CJ291">
            <v>0</v>
          </cell>
          <cell r="CK291">
            <v>0</v>
          </cell>
          <cell r="CL291">
            <v>0</v>
          </cell>
        </row>
        <row r="292">
          <cell r="G292">
            <v>-49770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  <cell r="AS292">
            <v>0</v>
          </cell>
          <cell r="AT292">
            <v>0</v>
          </cell>
          <cell r="AU292">
            <v>0</v>
          </cell>
          <cell r="AV292">
            <v>0</v>
          </cell>
          <cell r="AW292">
            <v>0</v>
          </cell>
          <cell r="AX292">
            <v>0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0</v>
          </cell>
          <cell r="BD292">
            <v>0</v>
          </cell>
          <cell r="BE292">
            <v>0</v>
          </cell>
          <cell r="BF292">
            <v>0</v>
          </cell>
          <cell r="BG292">
            <v>0</v>
          </cell>
          <cell r="BH292">
            <v>0</v>
          </cell>
          <cell r="BI292">
            <v>0</v>
          </cell>
          <cell r="BJ292">
            <v>0</v>
          </cell>
          <cell r="BK292">
            <v>0</v>
          </cell>
          <cell r="BL292">
            <v>0</v>
          </cell>
          <cell r="BM292">
            <v>0</v>
          </cell>
          <cell r="BN292">
            <v>0</v>
          </cell>
          <cell r="BO292">
            <v>0</v>
          </cell>
          <cell r="BP292">
            <v>0</v>
          </cell>
          <cell r="BQ292">
            <v>0</v>
          </cell>
          <cell r="BR292">
            <v>0</v>
          </cell>
          <cell r="BS292">
            <v>0</v>
          </cell>
          <cell r="BT292">
            <v>0</v>
          </cell>
          <cell r="BU292">
            <v>0</v>
          </cell>
          <cell r="BV292">
            <v>0</v>
          </cell>
          <cell r="BW292">
            <v>0</v>
          </cell>
          <cell r="BX292">
            <v>0</v>
          </cell>
          <cell r="BY292">
            <v>0</v>
          </cell>
          <cell r="BZ292">
            <v>0</v>
          </cell>
          <cell r="CA292">
            <v>0</v>
          </cell>
          <cell r="CB292">
            <v>0</v>
          </cell>
          <cell r="CC292">
            <v>0</v>
          </cell>
          <cell r="CD292">
            <v>0</v>
          </cell>
          <cell r="CE292">
            <v>0</v>
          </cell>
          <cell r="CF292">
            <v>0</v>
          </cell>
          <cell r="CG292">
            <v>0</v>
          </cell>
          <cell r="CH292">
            <v>0</v>
          </cell>
          <cell r="CI292">
            <v>0</v>
          </cell>
          <cell r="CJ292">
            <v>0</v>
          </cell>
          <cell r="CK292">
            <v>0</v>
          </cell>
          <cell r="CL292">
            <v>0</v>
          </cell>
        </row>
        <row r="293">
          <cell r="G293">
            <v>-156762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0</v>
          </cell>
          <cell r="AM293">
            <v>0</v>
          </cell>
          <cell r="AN293">
            <v>0</v>
          </cell>
          <cell r="AO293">
            <v>0</v>
          </cell>
          <cell r="AP293">
            <v>0</v>
          </cell>
          <cell r="AQ293">
            <v>0</v>
          </cell>
          <cell r="AR293">
            <v>0</v>
          </cell>
          <cell r="AS293">
            <v>0</v>
          </cell>
          <cell r="AT293">
            <v>0</v>
          </cell>
          <cell r="AU293">
            <v>0</v>
          </cell>
          <cell r="AV293">
            <v>0</v>
          </cell>
          <cell r="AW293">
            <v>0</v>
          </cell>
          <cell r="AX293">
            <v>0</v>
          </cell>
          <cell r="AY293">
            <v>0</v>
          </cell>
          <cell r="AZ293">
            <v>0</v>
          </cell>
          <cell r="BA293">
            <v>0</v>
          </cell>
          <cell r="BB293">
            <v>0</v>
          </cell>
          <cell r="BC293">
            <v>0</v>
          </cell>
          <cell r="BD293">
            <v>0</v>
          </cell>
          <cell r="BE293">
            <v>0</v>
          </cell>
          <cell r="BF293">
            <v>0</v>
          </cell>
          <cell r="BG293">
            <v>0</v>
          </cell>
          <cell r="BH293">
            <v>0</v>
          </cell>
          <cell r="BI293">
            <v>0</v>
          </cell>
          <cell r="BJ293">
            <v>0</v>
          </cell>
          <cell r="BK293">
            <v>0</v>
          </cell>
          <cell r="BL293">
            <v>0</v>
          </cell>
          <cell r="BM293">
            <v>0</v>
          </cell>
          <cell r="BN293">
            <v>0</v>
          </cell>
          <cell r="BO293">
            <v>0</v>
          </cell>
          <cell r="BP293">
            <v>0</v>
          </cell>
          <cell r="BQ293">
            <v>0</v>
          </cell>
          <cell r="BR293">
            <v>0</v>
          </cell>
          <cell r="BS293">
            <v>0</v>
          </cell>
          <cell r="BT293">
            <v>0</v>
          </cell>
          <cell r="BU293">
            <v>0</v>
          </cell>
          <cell r="BV293">
            <v>0</v>
          </cell>
          <cell r="BW293">
            <v>0</v>
          </cell>
          <cell r="BX293">
            <v>0</v>
          </cell>
          <cell r="BY293">
            <v>0</v>
          </cell>
          <cell r="BZ293">
            <v>0</v>
          </cell>
          <cell r="CA293">
            <v>0</v>
          </cell>
          <cell r="CB293">
            <v>0</v>
          </cell>
          <cell r="CC293">
            <v>0</v>
          </cell>
          <cell r="CD293">
            <v>0</v>
          </cell>
          <cell r="CE293">
            <v>0</v>
          </cell>
          <cell r="CF293">
            <v>0</v>
          </cell>
          <cell r="CG293">
            <v>0</v>
          </cell>
          <cell r="CH293">
            <v>0</v>
          </cell>
          <cell r="CI293">
            <v>0</v>
          </cell>
          <cell r="CJ293">
            <v>0</v>
          </cell>
          <cell r="CK293">
            <v>0</v>
          </cell>
          <cell r="CL293">
            <v>0</v>
          </cell>
        </row>
        <row r="294">
          <cell r="G294">
            <v>-54741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K294">
            <v>0</v>
          </cell>
          <cell r="AL294">
            <v>0</v>
          </cell>
          <cell r="AM294">
            <v>0</v>
          </cell>
          <cell r="AN294">
            <v>0</v>
          </cell>
          <cell r="AO294">
            <v>0</v>
          </cell>
          <cell r="AP294">
            <v>0</v>
          </cell>
          <cell r="AQ294">
            <v>0</v>
          </cell>
          <cell r="AR294">
            <v>0</v>
          </cell>
          <cell r="AS294">
            <v>0</v>
          </cell>
          <cell r="AT294">
            <v>0</v>
          </cell>
          <cell r="AU294">
            <v>0</v>
          </cell>
          <cell r="AV294">
            <v>0</v>
          </cell>
          <cell r="AW294">
            <v>0</v>
          </cell>
          <cell r="AX294">
            <v>0</v>
          </cell>
          <cell r="AY294">
            <v>0</v>
          </cell>
          <cell r="AZ294">
            <v>0</v>
          </cell>
          <cell r="BA294">
            <v>0</v>
          </cell>
          <cell r="BB294">
            <v>0</v>
          </cell>
          <cell r="BC294">
            <v>0</v>
          </cell>
          <cell r="BD294">
            <v>0</v>
          </cell>
          <cell r="BE294">
            <v>0</v>
          </cell>
          <cell r="BF294">
            <v>0</v>
          </cell>
          <cell r="BG294">
            <v>0</v>
          </cell>
          <cell r="BH294">
            <v>0</v>
          </cell>
          <cell r="BI294">
            <v>0</v>
          </cell>
          <cell r="BJ294">
            <v>0</v>
          </cell>
          <cell r="BK294">
            <v>0</v>
          </cell>
          <cell r="BL294">
            <v>0</v>
          </cell>
          <cell r="BM294">
            <v>0</v>
          </cell>
          <cell r="BN294">
            <v>0</v>
          </cell>
          <cell r="BO294">
            <v>0</v>
          </cell>
          <cell r="BP294">
            <v>0</v>
          </cell>
          <cell r="BQ294">
            <v>0</v>
          </cell>
          <cell r="BR294">
            <v>0</v>
          </cell>
          <cell r="BS294">
            <v>0</v>
          </cell>
          <cell r="BT294">
            <v>0</v>
          </cell>
          <cell r="BU294">
            <v>0</v>
          </cell>
          <cell r="BV294">
            <v>0</v>
          </cell>
          <cell r="BW294">
            <v>0</v>
          </cell>
          <cell r="BX294">
            <v>0</v>
          </cell>
          <cell r="BY294">
            <v>0</v>
          </cell>
          <cell r="BZ294">
            <v>0</v>
          </cell>
          <cell r="CA294">
            <v>0</v>
          </cell>
          <cell r="CB294">
            <v>0</v>
          </cell>
          <cell r="CC294">
            <v>0</v>
          </cell>
          <cell r="CD294">
            <v>0</v>
          </cell>
          <cell r="CE294">
            <v>0</v>
          </cell>
          <cell r="CF294">
            <v>0</v>
          </cell>
          <cell r="CG294">
            <v>0</v>
          </cell>
          <cell r="CH294">
            <v>0</v>
          </cell>
          <cell r="CI294">
            <v>0</v>
          </cell>
          <cell r="CJ294">
            <v>0</v>
          </cell>
          <cell r="CK294">
            <v>0</v>
          </cell>
          <cell r="CL294">
            <v>0</v>
          </cell>
        </row>
        <row r="295">
          <cell r="G295">
            <v>-41580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P295">
            <v>0</v>
          </cell>
          <cell r="AQ295">
            <v>0</v>
          </cell>
          <cell r="AR295">
            <v>0</v>
          </cell>
          <cell r="AS295">
            <v>0</v>
          </cell>
          <cell r="AT295">
            <v>0</v>
          </cell>
          <cell r="AU295">
            <v>0</v>
          </cell>
          <cell r="AV295">
            <v>0</v>
          </cell>
          <cell r="AW295">
            <v>0</v>
          </cell>
          <cell r="AX295">
            <v>0</v>
          </cell>
          <cell r="AY295">
            <v>0</v>
          </cell>
          <cell r="AZ295">
            <v>0</v>
          </cell>
          <cell r="BA295">
            <v>0</v>
          </cell>
          <cell r="BB295">
            <v>0</v>
          </cell>
          <cell r="BC295">
            <v>0</v>
          </cell>
          <cell r="BD295">
            <v>0</v>
          </cell>
          <cell r="BE295">
            <v>0</v>
          </cell>
          <cell r="BF295">
            <v>0</v>
          </cell>
          <cell r="BG295">
            <v>0</v>
          </cell>
          <cell r="BH295">
            <v>0</v>
          </cell>
          <cell r="BI295">
            <v>0</v>
          </cell>
          <cell r="BJ295">
            <v>0</v>
          </cell>
          <cell r="BK295">
            <v>0</v>
          </cell>
          <cell r="BL295">
            <v>0</v>
          </cell>
          <cell r="BM295">
            <v>0</v>
          </cell>
          <cell r="BN295">
            <v>0</v>
          </cell>
          <cell r="BO295">
            <v>0</v>
          </cell>
          <cell r="BP295">
            <v>0</v>
          </cell>
          <cell r="BQ295">
            <v>0</v>
          </cell>
          <cell r="BR295">
            <v>0</v>
          </cell>
          <cell r="BS295">
            <v>0</v>
          </cell>
          <cell r="BT295">
            <v>0</v>
          </cell>
          <cell r="BU295">
            <v>0</v>
          </cell>
          <cell r="BV295">
            <v>0</v>
          </cell>
          <cell r="BW295">
            <v>0</v>
          </cell>
          <cell r="BX295">
            <v>0</v>
          </cell>
          <cell r="BY295">
            <v>0</v>
          </cell>
          <cell r="BZ295">
            <v>0</v>
          </cell>
          <cell r="CA295">
            <v>0</v>
          </cell>
          <cell r="CB295">
            <v>0</v>
          </cell>
          <cell r="CC295">
            <v>0</v>
          </cell>
          <cell r="CD295">
            <v>0</v>
          </cell>
          <cell r="CE295">
            <v>0</v>
          </cell>
          <cell r="CF295">
            <v>0</v>
          </cell>
          <cell r="CG295">
            <v>0</v>
          </cell>
          <cell r="CH295">
            <v>0</v>
          </cell>
          <cell r="CI295">
            <v>0</v>
          </cell>
          <cell r="CJ295">
            <v>0</v>
          </cell>
          <cell r="CK295">
            <v>0</v>
          </cell>
          <cell r="CL295">
            <v>0</v>
          </cell>
        </row>
        <row r="296">
          <cell r="G296">
            <v>-60615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0</v>
          </cell>
          <cell r="AJ296">
            <v>0</v>
          </cell>
          <cell r="AK296">
            <v>0</v>
          </cell>
          <cell r="AL296">
            <v>0</v>
          </cell>
          <cell r="AM296">
            <v>0</v>
          </cell>
          <cell r="AN296">
            <v>0</v>
          </cell>
          <cell r="AO296">
            <v>0</v>
          </cell>
          <cell r="AP296">
            <v>0</v>
          </cell>
          <cell r="AQ296">
            <v>0</v>
          </cell>
          <cell r="AR296">
            <v>0</v>
          </cell>
          <cell r="AS296">
            <v>0</v>
          </cell>
          <cell r="AT296">
            <v>0</v>
          </cell>
          <cell r="AU296">
            <v>0</v>
          </cell>
          <cell r="AV296">
            <v>0</v>
          </cell>
          <cell r="AW296">
            <v>0</v>
          </cell>
          <cell r="AX296">
            <v>0</v>
          </cell>
          <cell r="AY296">
            <v>0</v>
          </cell>
          <cell r="AZ296">
            <v>0</v>
          </cell>
          <cell r="BA296">
            <v>0</v>
          </cell>
          <cell r="BB296">
            <v>0</v>
          </cell>
          <cell r="BC296">
            <v>0</v>
          </cell>
          <cell r="BD296">
            <v>0</v>
          </cell>
          <cell r="BE296">
            <v>0</v>
          </cell>
          <cell r="BF296">
            <v>0</v>
          </cell>
          <cell r="BG296">
            <v>0</v>
          </cell>
          <cell r="BH296">
            <v>0</v>
          </cell>
          <cell r="BI296">
            <v>0</v>
          </cell>
          <cell r="BJ296">
            <v>0</v>
          </cell>
          <cell r="BK296">
            <v>0</v>
          </cell>
          <cell r="BL296">
            <v>0</v>
          </cell>
          <cell r="BM296">
            <v>0</v>
          </cell>
          <cell r="BN296">
            <v>0</v>
          </cell>
          <cell r="BO296">
            <v>0</v>
          </cell>
          <cell r="BP296">
            <v>0</v>
          </cell>
          <cell r="BQ296">
            <v>0</v>
          </cell>
          <cell r="BR296">
            <v>0</v>
          </cell>
          <cell r="BS296">
            <v>0</v>
          </cell>
          <cell r="BT296">
            <v>0</v>
          </cell>
          <cell r="BU296">
            <v>0</v>
          </cell>
          <cell r="BV296">
            <v>0</v>
          </cell>
          <cell r="BW296">
            <v>0</v>
          </cell>
          <cell r="BX296">
            <v>0</v>
          </cell>
          <cell r="BY296">
            <v>0</v>
          </cell>
          <cell r="BZ296">
            <v>0</v>
          </cell>
          <cell r="CA296">
            <v>0</v>
          </cell>
          <cell r="CB296">
            <v>0</v>
          </cell>
          <cell r="CC296">
            <v>0</v>
          </cell>
          <cell r="CD296">
            <v>0</v>
          </cell>
          <cell r="CE296">
            <v>0</v>
          </cell>
          <cell r="CF296">
            <v>0</v>
          </cell>
          <cell r="CG296">
            <v>0</v>
          </cell>
          <cell r="CH296">
            <v>0</v>
          </cell>
          <cell r="CI296">
            <v>0</v>
          </cell>
          <cell r="CJ296">
            <v>0</v>
          </cell>
          <cell r="CK296">
            <v>0</v>
          </cell>
          <cell r="CL296">
            <v>0</v>
          </cell>
        </row>
        <row r="297">
          <cell r="G297">
            <v>-23028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  <cell r="AG297">
            <v>0</v>
          </cell>
          <cell r="AH297">
            <v>0</v>
          </cell>
          <cell r="AI297">
            <v>0</v>
          </cell>
          <cell r="AJ297">
            <v>0</v>
          </cell>
          <cell r="AK297">
            <v>0</v>
          </cell>
          <cell r="AL297">
            <v>0</v>
          </cell>
          <cell r="AM297">
            <v>0</v>
          </cell>
          <cell r="AN297">
            <v>0</v>
          </cell>
          <cell r="AO297">
            <v>0</v>
          </cell>
          <cell r="AP297">
            <v>0</v>
          </cell>
          <cell r="AQ297">
            <v>0</v>
          </cell>
          <cell r="AR297">
            <v>0</v>
          </cell>
          <cell r="AS297">
            <v>0</v>
          </cell>
          <cell r="AT297">
            <v>0</v>
          </cell>
          <cell r="AU297">
            <v>0</v>
          </cell>
          <cell r="AV297">
            <v>0</v>
          </cell>
          <cell r="AW297">
            <v>0</v>
          </cell>
          <cell r="AX297">
            <v>0</v>
          </cell>
          <cell r="AY297">
            <v>0</v>
          </cell>
          <cell r="AZ297">
            <v>0</v>
          </cell>
          <cell r="BA297">
            <v>0</v>
          </cell>
          <cell r="BB297">
            <v>0</v>
          </cell>
          <cell r="BC297">
            <v>0</v>
          </cell>
          <cell r="BD297">
            <v>0</v>
          </cell>
          <cell r="BE297">
            <v>0</v>
          </cell>
          <cell r="BF297">
            <v>0</v>
          </cell>
          <cell r="BG297">
            <v>0</v>
          </cell>
          <cell r="BH297">
            <v>0</v>
          </cell>
          <cell r="BI297">
            <v>0</v>
          </cell>
          <cell r="BJ297">
            <v>0</v>
          </cell>
          <cell r="BK297">
            <v>0</v>
          </cell>
          <cell r="BL297">
            <v>0</v>
          </cell>
          <cell r="BM297">
            <v>0</v>
          </cell>
          <cell r="BN297">
            <v>0</v>
          </cell>
          <cell r="BO297">
            <v>0</v>
          </cell>
          <cell r="BP297">
            <v>0</v>
          </cell>
          <cell r="BQ297">
            <v>0</v>
          </cell>
          <cell r="BR297">
            <v>0</v>
          </cell>
          <cell r="BS297">
            <v>0</v>
          </cell>
          <cell r="BT297">
            <v>0</v>
          </cell>
          <cell r="BU297">
            <v>0</v>
          </cell>
          <cell r="BV297">
            <v>0</v>
          </cell>
          <cell r="BW297">
            <v>0</v>
          </cell>
          <cell r="BX297">
            <v>0</v>
          </cell>
          <cell r="BY297">
            <v>0</v>
          </cell>
          <cell r="BZ297">
            <v>0</v>
          </cell>
          <cell r="CA297">
            <v>0</v>
          </cell>
          <cell r="CB297">
            <v>0</v>
          </cell>
          <cell r="CC297">
            <v>0</v>
          </cell>
          <cell r="CD297">
            <v>0</v>
          </cell>
          <cell r="CE297">
            <v>0</v>
          </cell>
          <cell r="CF297">
            <v>0</v>
          </cell>
          <cell r="CG297">
            <v>0</v>
          </cell>
          <cell r="CH297">
            <v>0</v>
          </cell>
          <cell r="CI297">
            <v>0</v>
          </cell>
          <cell r="CJ297">
            <v>0</v>
          </cell>
          <cell r="CK297">
            <v>0</v>
          </cell>
          <cell r="CL297">
            <v>0</v>
          </cell>
        </row>
        <row r="298">
          <cell r="G298">
            <v>-39219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P298">
            <v>0</v>
          </cell>
          <cell r="AQ298">
            <v>0</v>
          </cell>
          <cell r="AR298">
            <v>0</v>
          </cell>
          <cell r="AS298">
            <v>0</v>
          </cell>
          <cell r="AT298">
            <v>0</v>
          </cell>
          <cell r="AU298">
            <v>0</v>
          </cell>
          <cell r="AV298">
            <v>0</v>
          </cell>
          <cell r="AW298">
            <v>0</v>
          </cell>
          <cell r="AX298">
            <v>0</v>
          </cell>
          <cell r="AY298">
            <v>0</v>
          </cell>
          <cell r="AZ298">
            <v>0</v>
          </cell>
          <cell r="BA298">
            <v>0</v>
          </cell>
          <cell r="BB298">
            <v>0</v>
          </cell>
          <cell r="BC298">
            <v>0</v>
          </cell>
          <cell r="BD298">
            <v>0</v>
          </cell>
          <cell r="BE298">
            <v>0</v>
          </cell>
          <cell r="BF298">
            <v>0</v>
          </cell>
          <cell r="BG298">
            <v>0</v>
          </cell>
          <cell r="BH298">
            <v>0</v>
          </cell>
          <cell r="BI298">
            <v>0</v>
          </cell>
          <cell r="BJ298">
            <v>0</v>
          </cell>
          <cell r="BK298">
            <v>0</v>
          </cell>
          <cell r="BL298">
            <v>0</v>
          </cell>
          <cell r="BM298">
            <v>0</v>
          </cell>
          <cell r="BN298">
            <v>0</v>
          </cell>
          <cell r="BO298">
            <v>0</v>
          </cell>
          <cell r="BP298">
            <v>0</v>
          </cell>
          <cell r="BQ298">
            <v>0</v>
          </cell>
          <cell r="BR298">
            <v>0</v>
          </cell>
          <cell r="BS298">
            <v>0</v>
          </cell>
          <cell r="BT298">
            <v>0</v>
          </cell>
          <cell r="BU298">
            <v>0</v>
          </cell>
          <cell r="BV298">
            <v>0</v>
          </cell>
          <cell r="BW298">
            <v>0</v>
          </cell>
          <cell r="BX298">
            <v>0</v>
          </cell>
          <cell r="BY298">
            <v>0</v>
          </cell>
          <cell r="BZ298">
            <v>0</v>
          </cell>
          <cell r="CA298">
            <v>0</v>
          </cell>
          <cell r="CB298">
            <v>0</v>
          </cell>
          <cell r="CC298">
            <v>0</v>
          </cell>
          <cell r="CD298">
            <v>0</v>
          </cell>
          <cell r="CE298">
            <v>0</v>
          </cell>
          <cell r="CF298">
            <v>0</v>
          </cell>
          <cell r="CG298">
            <v>0</v>
          </cell>
          <cell r="CH298">
            <v>0</v>
          </cell>
          <cell r="CI298">
            <v>0</v>
          </cell>
          <cell r="CJ298">
            <v>0</v>
          </cell>
          <cell r="CK298">
            <v>0</v>
          </cell>
          <cell r="CL298">
            <v>0</v>
          </cell>
        </row>
        <row r="299">
          <cell r="G299">
            <v>-61410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0</v>
          </cell>
          <cell r="AD299">
            <v>0</v>
          </cell>
          <cell r="AE299">
            <v>0</v>
          </cell>
          <cell r="AF299">
            <v>0</v>
          </cell>
          <cell r="AG299">
            <v>0</v>
          </cell>
          <cell r="AH299">
            <v>0</v>
          </cell>
          <cell r="AI299">
            <v>0</v>
          </cell>
          <cell r="AJ299">
            <v>0</v>
          </cell>
          <cell r="AK299">
            <v>0</v>
          </cell>
          <cell r="AL299">
            <v>0</v>
          </cell>
          <cell r="AM299">
            <v>0</v>
          </cell>
          <cell r="AN299">
            <v>0</v>
          </cell>
          <cell r="AO299">
            <v>0</v>
          </cell>
          <cell r="AP299">
            <v>0</v>
          </cell>
          <cell r="AQ299">
            <v>0</v>
          </cell>
          <cell r="AR299">
            <v>0</v>
          </cell>
          <cell r="AS299">
            <v>0</v>
          </cell>
          <cell r="AT299">
            <v>0</v>
          </cell>
          <cell r="AU299">
            <v>0</v>
          </cell>
          <cell r="AV299">
            <v>0</v>
          </cell>
          <cell r="AW299">
            <v>0</v>
          </cell>
          <cell r="AX299">
            <v>0</v>
          </cell>
          <cell r="AY299">
            <v>0</v>
          </cell>
          <cell r="AZ299">
            <v>0</v>
          </cell>
          <cell r="BA299">
            <v>0</v>
          </cell>
          <cell r="BB299">
            <v>0</v>
          </cell>
          <cell r="BC299">
            <v>0</v>
          </cell>
          <cell r="BD299">
            <v>0</v>
          </cell>
          <cell r="BE299">
            <v>0</v>
          </cell>
          <cell r="BF299">
            <v>0</v>
          </cell>
          <cell r="BG299">
            <v>0</v>
          </cell>
          <cell r="BH299">
            <v>0</v>
          </cell>
          <cell r="BI299">
            <v>0</v>
          </cell>
          <cell r="BJ299">
            <v>0</v>
          </cell>
          <cell r="BK299">
            <v>0</v>
          </cell>
          <cell r="BL299">
            <v>0</v>
          </cell>
          <cell r="BM299">
            <v>0</v>
          </cell>
          <cell r="BN299">
            <v>0</v>
          </cell>
          <cell r="BO299">
            <v>0</v>
          </cell>
          <cell r="BP299">
            <v>0</v>
          </cell>
          <cell r="BQ299">
            <v>0</v>
          </cell>
          <cell r="BR299">
            <v>0</v>
          </cell>
          <cell r="BS299">
            <v>0</v>
          </cell>
          <cell r="BT299">
            <v>0</v>
          </cell>
          <cell r="BU299">
            <v>0</v>
          </cell>
          <cell r="BV299">
            <v>0</v>
          </cell>
          <cell r="BW299">
            <v>0</v>
          </cell>
          <cell r="BX299">
            <v>0</v>
          </cell>
          <cell r="BY299">
            <v>0</v>
          </cell>
          <cell r="BZ299">
            <v>0</v>
          </cell>
          <cell r="CA299">
            <v>0</v>
          </cell>
          <cell r="CB299">
            <v>0</v>
          </cell>
          <cell r="CC299">
            <v>0</v>
          </cell>
          <cell r="CD299">
            <v>0</v>
          </cell>
          <cell r="CE299">
            <v>0</v>
          </cell>
          <cell r="CF299">
            <v>0</v>
          </cell>
          <cell r="CG299">
            <v>0</v>
          </cell>
          <cell r="CH299">
            <v>0</v>
          </cell>
          <cell r="CI299">
            <v>0</v>
          </cell>
          <cell r="CJ299">
            <v>0</v>
          </cell>
          <cell r="CK299">
            <v>0</v>
          </cell>
          <cell r="CL299">
            <v>0</v>
          </cell>
        </row>
        <row r="300">
          <cell r="G300">
            <v>-51951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J300">
            <v>0</v>
          </cell>
          <cell r="AK300">
            <v>0</v>
          </cell>
          <cell r="AL300">
            <v>0</v>
          </cell>
          <cell r="AM300">
            <v>0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  <cell r="AR300">
            <v>0</v>
          </cell>
          <cell r="AS300">
            <v>0</v>
          </cell>
          <cell r="AT300">
            <v>0</v>
          </cell>
          <cell r="AU300">
            <v>0</v>
          </cell>
          <cell r="AV300">
            <v>0</v>
          </cell>
          <cell r="AW300">
            <v>0</v>
          </cell>
          <cell r="AX300">
            <v>0</v>
          </cell>
          <cell r="AY300">
            <v>0</v>
          </cell>
          <cell r="AZ300">
            <v>0</v>
          </cell>
          <cell r="BA300">
            <v>0</v>
          </cell>
          <cell r="BB300">
            <v>0</v>
          </cell>
          <cell r="BC300">
            <v>0</v>
          </cell>
          <cell r="BD300">
            <v>0</v>
          </cell>
          <cell r="BE300">
            <v>0</v>
          </cell>
          <cell r="BF300">
            <v>0</v>
          </cell>
          <cell r="BG300">
            <v>0</v>
          </cell>
          <cell r="BH300">
            <v>0</v>
          </cell>
          <cell r="BI300">
            <v>0</v>
          </cell>
          <cell r="BJ300">
            <v>0</v>
          </cell>
          <cell r="BK300">
            <v>0</v>
          </cell>
          <cell r="BL300">
            <v>0</v>
          </cell>
          <cell r="BM300">
            <v>0</v>
          </cell>
          <cell r="BN300">
            <v>0</v>
          </cell>
          <cell r="BO300">
            <v>0</v>
          </cell>
          <cell r="BP300">
            <v>0</v>
          </cell>
          <cell r="BQ300">
            <v>0</v>
          </cell>
          <cell r="BR300">
            <v>0</v>
          </cell>
          <cell r="BS300">
            <v>0</v>
          </cell>
          <cell r="BT300">
            <v>0</v>
          </cell>
          <cell r="BU300">
            <v>0</v>
          </cell>
          <cell r="BV300">
            <v>0</v>
          </cell>
          <cell r="BW300">
            <v>0</v>
          </cell>
          <cell r="BX300">
            <v>0</v>
          </cell>
          <cell r="BY300">
            <v>0</v>
          </cell>
          <cell r="BZ300">
            <v>0</v>
          </cell>
          <cell r="CA300">
            <v>0</v>
          </cell>
          <cell r="CB300">
            <v>0</v>
          </cell>
          <cell r="CC300">
            <v>0</v>
          </cell>
          <cell r="CD300">
            <v>0</v>
          </cell>
          <cell r="CE300">
            <v>0</v>
          </cell>
          <cell r="CF300">
            <v>0</v>
          </cell>
          <cell r="CG300">
            <v>0</v>
          </cell>
          <cell r="CH300">
            <v>0</v>
          </cell>
          <cell r="CI300">
            <v>0</v>
          </cell>
          <cell r="CJ300">
            <v>0</v>
          </cell>
          <cell r="CK300">
            <v>0</v>
          </cell>
          <cell r="CL300">
            <v>0</v>
          </cell>
        </row>
        <row r="301">
          <cell r="G301">
            <v>-45198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I301">
            <v>0</v>
          </cell>
          <cell r="AJ301">
            <v>0</v>
          </cell>
          <cell r="AK301">
            <v>0</v>
          </cell>
          <cell r="AL301">
            <v>0</v>
          </cell>
          <cell r="AM301">
            <v>0</v>
          </cell>
          <cell r="AN301">
            <v>0</v>
          </cell>
          <cell r="AO301">
            <v>0</v>
          </cell>
          <cell r="AP301">
            <v>0</v>
          </cell>
          <cell r="AQ301">
            <v>0</v>
          </cell>
          <cell r="AR301">
            <v>0</v>
          </cell>
          <cell r="AS301">
            <v>0</v>
          </cell>
          <cell r="AT301">
            <v>0</v>
          </cell>
          <cell r="AU301">
            <v>0</v>
          </cell>
          <cell r="AV301">
            <v>0</v>
          </cell>
          <cell r="AW301">
            <v>0</v>
          </cell>
          <cell r="AX301">
            <v>0</v>
          </cell>
          <cell r="AY301">
            <v>0</v>
          </cell>
          <cell r="AZ301">
            <v>0</v>
          </cell>
          <cell r="BA301">
            <v>0</v>
          </cell>
          <cell r="BB301">
            <v>0</v>
          </cell>
          <cell r="BC301">
            <v>0</v>
          </cell>
          <cell r="BD301">
            <v>0</v>
          </cell>
          <cell r="BE301">
            <v>0</v>
          </cell>
          <cell r="BF301">
            <v>0</v>
          </cell>
          <cell r="BG301">
            <v>0</v>
          </cell>
          <cell r="BH301">
            <v>0</v>
          </cell>
          <cell r="BI301">
            <v>0</v>
          </cell>
          <cell r="BJ301">
            <v>0</v>
          </cell>
          <cell r="BK301">
            <v>0</v>
          </cell>
          <cell r="BL301">
            <v>0</v>
          </cell>
          <cell r="BM301">
            <v>0</v>
          </cell>
          <cell r="BN301">
            <v>0</v>
          </cell>
          <cell r="BO301">
            <v>0</v>
          </cell>
          <cell r="BP301">
            <v>0</v>
          </cell>
          <cell r="BQ301">
            <v>0</v>
          </cell>
          <cell r="BR301">
            <v>0</v>
          </cell>
          <cell r="BS301">
            <v>0</v>
          </cell>
          <cell r="BT301">
            <v>0</v>
          </cell>
          <cell r="BU301">
            <v>0</v>
          </cell>
          <cell r="BV301">
            <v>0</v>
          </cell>
          <cell r="BW301">
            <v>0</v>
          </cell>
          <cell r="BX301">
            <v>0</v>
          </cell>
          <cell r="BY301">
            <v>0</v>
          </cell>
          <cell r="BZ301">
            <v>0</v>
          </cell>
          <cell r="CA301">
            <v>0</v>
          </cell>
          <cell r="CB301">
            <v>0</v>
          </cell>
          <cell r="CC301">
            <v>0</v>
          </cell>
          <cell r="CD301">
            <v>0</v>
          </cell>
          <cell r="CE301">
            <v>0</v>
          </cell>
          <cell r="CF301">
            <v>0</v>
          </cell>
          <cell r="CG301">
            <v>0</v>
          </cell>
          <cell r="CH301">
            <v>0</v>
          </cell>
          <cell r="CI301">
            <v>0</v>
          </cell>
          <cell r="CJ301">
            <v>0</v>
          </cell>
          <cell r="CK301">
            <v>0</v>
          </cell>
          <cell r="CL301">
            <v>0</v>
          </cell>
        </row>
        <row r="302">
          <cell r="G302">
            <v>-19323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  <cell r="AA302">
            <v>0</v>
          </cell>
          <cell r="AB302">
            <v>0</v>
          </cell>
          <cell r="AC302">
            <v>0</v>
          </cell>
          <cell r="AD302">
            <v>0</v>
          </cell>
          <cell r="AE302">
            <v>0</v>
          </cell>
          <cell r="AF302">
            <v>0</v>
          </cell>
          <cell r="AG302">
            <v>0</v>
          </cell>
          <cell r="AH302">
            <v>0</v>
          </cell>
          <cell r="AI302">
            <v>0</v>
          </cell>
          <cell r="AJ302">
            <v>0</v>
          </cell>
          <cell r="AK302">
            <v>0</v>
          </cell>
          <cell r="AL302">
            <v>0</v>
          </cell>
          <cell r="AM302">
            <v>0</v>
          </cell>
          <cell r="AN302">
            <v>0</v>
          </cell>
          <cell r="AO302">
            <v>0</v>
          </cell>
          <cell r="AP302">
            <v>0</v>
          </cell>
          <cell r="AQ302">
            <v>0</v>
          </cell>
          <cell r="AR302">
            <v>0</v>
          </cell>
          <cell r="AS302">
            <v>0</v>
          </cell>
          <cell r="AT302">
            <v>0</v>
          </cell>
          <cell r="AU302">
            <v>0</v>
          </cell>
          <cell r="AV302">
            <v>0</v>
          </cell>
          <cell r="AW302">
            <v>0</v>
          </cell>
          <cell r="AX302">
            <v>0</v>
          </cell>
          <cell r="AY302">
            <v>0</v>
          </cell>
          <cell r="AZ302">
            <v>0</v>
          </cell>
          <cell r="BA302">
            <v>0</v>
          </cell>
          <cell r="BB302">
            <v>0</v>
          </cell>
          <cell r="BC302">
            <v>0</v>
          </cell>
          <cell r="BD302">
            <v>0</v>
          </cell>
          <cell r="BE302">
            <v>0</v>
          </cell>
          <cell r="BF302">
            <v>0</v>
          </cell>
          <cell r="BG302">
            <v>0</v>
          </cell>
          <cell r="BH302">
            <v>0</v>
          </cell>
          <cell r="BI302">
            <v>0</v>
          </cell>
          <cell r="BJ302">
            <v>0</v>
          </cell>
          <cell r="BK302">
            <v>0</v>
          </cell>
          <cell r="BL302">
            <v>0</v>
          </cell>
          <cell r="BM302">
            <v>0</v>
          </cell>
          <cell r="BN302">
            <v>0</v>
          </cell>
          <cell r="BO302">
            <v>0</v>
          </cell>
          <cell r="BP302">
            <v>0</v>
          </cell>
          <cell r="BQ302">
            <v>0</v>
          </cell>
          <cell r="BR302">
            <v>0</v>
          </cell>
          <cell r="BS302">
            <v>0</v>
          </cell>
          <cell r="BT302">
            <v>0</v>
          </cell>
          <cell r="BU302">
            <v>0</v>
          </cell>
          <cell r="BV302">
            <v>0</v>
          </cell>
          <cell r="BW302">
            <v>0</v>
          </cell>
          <cell r="BX302">
            <v>0</v>
          </cell>
          <cell r="BY302">
            <v>0</v>
          </cell>
          <cell r="BZ302">
            <v>0</v>
          </cell>
          <cell r="CA302">
            <v>0</v>
          </cell>
          <cell r="CB302">
            <v>0</v>
          </cell>
          <cell r="CC302">
            <v>0</v>
          </cell>
          <cell r="CD302">
            <v>0</v>
          </cell>
          <cell r="CE302">
            <v>0</v>
          </cell>
          <cell r="CF302">
            <v>0</v>
          </cell>
          <cell r="CG302">
            <v>0</v>
          </cell>
          <cell r="CH302">
            <v>0</v>
          </cell>
          <cell r="CI302">
            <v>0</v>
          </cell>
          <cell r="CJ302">
            <v>0</v>
          </cell>
          <cell r="CK302">
            <v>0</v>
          </cell>
          <cell r="CL302">
            <v>0</v>
          </cell>
        </row>
        <row r="303">
          <cell r="G303">
            <v>-33441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P303">
            <v>0</v>
          </cell>
          <cell r="AQ303">
            <v>0</v>
          </cell>
          <cell r="AR303">
            <v>0</v>
          </cell>
          <cell r="AS303">
            <v>0</v>
          </cell>
          <cell r="AT303">
            <v>0</v>
          </cell>
          <cell r="AU303">
            <v>0</v>
          </cell>
          <cell r="AV303">
            <v>0</v>
          </cell>
          <cell r="AW303">
            <v>0</v>
          </cell>
          <cell r="AX303">
            <v>0</v>
          </cell>
          <cell r="AY303">
            <v>0</v>
          </cell>
          <cell r="AZ303">
            <v>0</v>
          </cell>
          <cell r="BA303">
            <v>0</v>
          </cell>
          <cell r="BB303">
            <v>0</v>
          </cell>
          <cell r="BC303">
            <v>0</v>
          </cell>
          <cell r="BD303">
            <v>0</v>
          </cell>
          <cell r="BE303">
            <v>0</v>
          </cell>
          <cell r="BF303">
            <v>0</v>
          </cell>
          <cell r="BG303">
            <v>0</v>
          </cell>
          <cell r="BH303">
            <v>0</v>
          </cell>
          <cell r="BI303">
            <v>0</v>
          </cell>
          <cell r="BJ303">
            <v>0</v>
          </cell>
          <cell r="BK303">
            <v>0</v>
          </cell>
          <cell r="BL303">
            <v>0</v>
          </cell>
          <cell r="BM303">
            <v>0</v>
          </cell>
          <cell r="BN303">
            <v>0</v>
          </cell>
          <cell r="BO303">
            <v>0</v>
          </cell>
          <cell r="BP303">
            <v>0</v>
          </cell>
          <cell r="BQ303">
            <v>0</v>
          </cell>
          <cell r="BR303">
            <v>0</v>
          </cell>
          <cell r="BS303">
            <v>0</v>
          </cell>
          <cell r="BT303">
            <v>0</v>
          </cell>
          <cell r="BU303">
            <v>0</v>
          </cell>
          <cell r="BV303">
            <v>0</v>
          </cell>
          <cell r="BW303">
            <v>0</v>
          </cell>
          <cell r="BX303">
            <v>0</v>
          </cell>
          <cell r="BY303">
            <v>0</v>
          </cell>
          <cell r="BZ303">
            <v>0</v>
          </cell>
          <cell r="CA303">
            <v>0</v>
          </cell>
          <cell r="CB303">
            <v>0</v>
          </cell>
          <cell r="CC303">
            <v>0</v>
          </cell>
          <cell r="CD303">
            <v>0</v>
          </cell>
          <cell r="CE303">
            <v>0</v>
          </cell>
          <cell r="CF303">
            <v>0</v>
          </cell>
          <cell r="CG303">
            <v>0</v>
          </cell>
          <cell r="CH303">
            <v>0</v>
          </cell>
          <cell r="CI303">
            <v>0</v>
          </cell>
          <cell r="CJ303">
            <v>0</v>
          </cell>
          <cell r="CK303">
            <v>0</v>
          </cell>
          <cell r="CL303">
            <v>0</v>
          </cell>
        </row>
        <row r="304">
          <cell r="G304">
            <v>-57600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0</v>
          </cell>
          <cell r="AE304">
            <v>0</v>
          </cell>
          <cell r="AF304">
            <v>0</v>
          </cell>
          <cell r="AG304">
            <v>0</v>
          </cell>
          <cell r="AH304">
            <v>0</v>
          </cell>
          <cell r="AI304">
            <v>0</v>
          </cell>
          <cell r="AJ304">
            <v>0</v>
          </cell>
          <cell r="AK304">
            <v>0</v>
          </cell>
          <cell r="AL304">
            <v>0</v>
          </cell>
          <cell r="AM304">
            <v>0</v>
          </cell>
          <cell r="AN304">
            <v>0</v>
          </cell>
          <cell r="AO304">
            <v>0</v>
          </cell>
          <cell r="AP304">
            <v>0</v>
          </cell>
          <cell r="AQ304">
            <v>0</v>
          </cell>
          <cell r="AR304">
            <v>0</v>
          </cell>
          <cell r="AS304">
            <v>0</v>
          </cell>
          <cell r="AT304">
            <v>0</v>
          </cell>
          <cell r="AU304">
            <v>0</v>
          </cell>
          <cell r="AV304">
            <v>0</v>
          </cell>
          <cell r="AW304">
            <v>0</v>
          </cell>
          <cell r="AX304">
            <v>0</v>
          </cell>
          <cell r="AY304">
            <v>0</v>
          </cell>
          <cell r="AZ304">
            <v>0</v>
          </cell>
          <cell r="BA304">
            <v>0</v>
          </cell>
          <cell r="BB304">
            <v>0</v>
          </cell>
          <cell r="BC304">
            <v>0</v>
          </cell>
          <cell r="BD304">
            <v>0</v>
          </cell>
          <cell r="BE304">
            <v>0</v>
          </cell>
          <cell r="BF304">
            <v>0</v>
          </cell>
          <cell r="BG304">
            <v>0</v>
          </cell>
          <cell r="BH304">
            <v>0</v>
          </cell>
          <cell r="BI304">
            <v>0</v>
          </cell>
          <cell r="BJ304">
            <v>0</v>
          </cell>
          <cell r="BK304">
            <v>0</v>
          </cell>
          <cell r="BL304">
            <v>0</v>
          </cell>
          <cell r="BM304">
            <v>0</v>
          </cell>
          <cell r="BN304">
            <v>0</v>
          </cell>
          <cell r="BO304">
            <v>0</v>
          </cell>
          <cell r="BP304">
            <v>0</v>
          </cell>
          <cell r="BQ304">
            <v>0</v>
          </cell>
          <cell r="BR304">
            <v>0</v>
          </cell>
          <cell r="BS304">
            <v>0</v>
          </cell>
          <cell r="BT304">
            <v>0</v>
          </cell>
          <cell r="BU304">
            <v>0</v>
          </cell>
          <cell r="BV304">
            <v>0</v>
          </cell>
          <cell r="BW304">
            <v>0</v>
          </cell>
          <cell r="BX304">
            <v>0</v>
          </cell>
          <cell r="BY304">
            <v>0</v>
          </cell>
          <cell r="BZ304">
            <v>0</v>
          </cell>
          <cell r="CA304">
            <v>0</v>
          </cell>
          <cell r="CB304">
            <v>0</v>
          </cell>
          <cell r="CC304">
            <v>0</v>
          </cell>
          <cell r="CD304">
            <v>0</v>
          </cell>
          <cell r="CE304">
            <v>0</v>
          </cell>
          <cell r="CF304">
            <v>0</v>
          </cell>
          <cell r="CG304">
            <v>0</v>
          </cell>
          <cell r="CH304">
            <v>0</v>
          </cell>
          <cell r="CI304">
            <v>0</v>
          </cell>
          <cell r="CJ304">
            <v>0</v>
          </cell>
          <cell r="CK304">
            <v>0</v>
          </cell>
          <cell r="CL304">
            <v>0</v>
          </cell>
        </row>
        <row r="305">
          <cell r="G305">
            <v>-43227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0</v>
          </cell>
          <cell r="AS305">
            <v>0</v>
          </cell>
          <cell r="AT305">
            <v>0</v>
          </cell>
          <cell r="AU305">
            <v>0</v>
          </cell>
          <cell r="AV305">
            <v>0</v>
          </cell>
          <cell r="AW305">
            <v>0</v>
          </cell>
          <cell r="AX305">
            <v>0</v>
          </cell>
          <cell r="AY305">
            <v>0</v>
          </cell>
          <cell r="AZ305">
            <v>0</v>
          </cell>
          <cell r="BA305">
            <v>0</v>
          </cell>
          <cell r="BB305">
            <v>0</v>
          </cell>
          <cell r="BC305">
            <v>0</v>
          </cell>
          <cell r="BD305">
            <v>0</v>
          </cell>
          <cell r="BE305">
            <v>0</v>
          </cell>
          <cell r="BF305">
            <v>0</v>
          </cell>
          <cell r="BG305">
            <v>0</v>
          </cell>
          <cell r="BH305">
            <v>0</v>
          </cell>
          <cell r="BI305">
            <v>0</v>
          </cell>
          <cell r="BJ305">
            <v>0</v>
          </cell>
          <cell r="BK305">
            <v>0</v>
          </cell>
          <cell r="BL305">
            <v>0</v>
          </cell>
          <cell r="BM305">
            <v>0</v>
          </cell>
          <cell r="BN305">
            <v>0</v>
          </cell>
          <cell r="BO305">
            <v>0</v>
          </cell>
          <cell r="BP305">
            <v>0</v>
          </cell>
          <cell r="BQ305">
            <v>0</v>
          </cell>
          <cell r="BR305">
            <v>0</v>
          </cell>
          <cell r="BS305">
            <v>0</v>
          </cell>
          <cell r="BT305">
            <v>0</v>
          </cell>
          <cell r="BU305">
            <v>0</v>
          </cell>
          <cell r="BV305">
            <v>0</v>
          </cell>
          <cell r="BW305">
            <v>0</v>
          </cell>
          <cell r="BX305">
            <v>0</v>
          </cell>
          <cell r="BY305">
            <v>0</v>
          </cell>
          <cell r="BZ305">
            <v>0</v>
          </cell>
          <cell r="CA305">
            <v>0</v>
          </cell>
          <cell r="CB305">
            <v>0</v>
          </cell>
          <cell r="CC305">
            <v>0</v>
          </cell>
          <cell r="CD305">
            <v>0</v>
          </cell>
          <cell r="CE305">
            <v>0</v>
          </cell>
          <cell r="CF305">
            <v>0</v>
          </cell>
          <cell r="CG305">
            <v>0</v>
          </cell>
          <cell r="CH305">
            <v>0</v>
          </cell>
          <cell r="CI305">
            <v>0</v>
          </cell>
          <cell r="CJ305">
            <v>0</v>
          </cell>
          <cell r="CK305">
            <v>0</v>
          </cell>
          <cell r="CL305">
            <v>0</v>
          </cell>
        </row>
        <row r="306">
          <cell r="G306">
            <v>-63000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P306">
            <v>0</v>
          </cell>
          <cell r="AQ306">
            <v>0</v>
          </cell>
          <cell r="AR306">
            <v>0</v>
          </cell>
          <cell r="AS306">
            <v>0</v>
          </cell>
          <cell r="AT306">
            <v>0</v>
          </cell>
          <cell r="AU306">
            <v>0</v>
          </cell>
          <cell r="AV306">
            <v>0</v>
          </cell>
          <cell r="AW306">
            <v>0</v>
          </cell>
          <cell r="AX306">
            <v>0</v>
          </cell>
          <cell r="AY306">
            <v>0</v>
          </cell>
          <cell r="AZ306">
            <v>0</v>
          </cell>
          <cell r="BA306">
            <v>0</v>
          </cell>
          <cell r="BB306">
            <v>0</v>
          </cell>
          <cell r="BC306">
            <v>0</v>
          </cell>
          <cell r="BD306">
            <v>0</v>
          </cell>
          <cell r="BE306">
            <v>0</v>
          </cell>
          <cell r="BF306">
            <v>0</v>
          </cell>
          <cell r="BG306">
            <v>0</v>
          </cell>
          <cell r="BH306">
            <v>0</v>
          </cell>
          <cell r="BI306">
            <v>0</v>
          </cell>
          <cell r="BJ306">
            <v>0</v>
          </cell>
          <cell r="BK306">
            <v>0</v>
          </cell>
          <cell r="BL306">
            <v>0</v>
          </cell>
          <cell r="BM306">
            <v>0</v>
          </cell>
          <cell r="BN306">
            <v>0</v>
          </cell>
          <cell r="BO306">
            <v>0</v>
          </cell>
          <cell r="BP306">
            <v>0</v>
          </cell>
          <cell r="BQ306">
            <v>0</v>
          </cell>
          <cell r="BR306">
            <v>0</v>
          </cell>
          <cell r="BS306">
            <v>0</v>
          </cell>
          <cell r="BT306">
            <v>0</v>
          </cell>
          <cell r="BU306">
            <v>0</v>
          </cell>
          <cell r="BV306">
            <v>0</v>
          </cell>
          <cell r="BW306">
            <v>0</v>
          </cell>
          <cell r="BX306">
            <v>0</v>
          </cell>
          <cell r="BY306">
            <v>0</v>
          </cell>
          <cell r="BZ306">
            <v>0</v>
          </cell>
          <cell r="CA306">
            <v>0</v>
          </cell>
          <cell r="CB306">
            <v>0</v>
          </cell>
          <cell r="CC306">
            <v>0</v>
          </cell>
          <cell r="CD306">
            <v>0</v>
          </cell>
          <cell r="CE306">
            <v>0</v>
          </cell>
          <cell r="CF306">
            <v>0</v>
          </cell>
          <cell r="CG306">
            <v>0</v>
          </cell>
          <cell r="CH306">
            <v>0</v>
          </cell>
          <cell r="CI306">
            <v>0</v>
          </cell>
          <cell r="CJ306">
            <v>0</v>
          </cell>
          <cell r="CK306">
            <v>0</v>
          </cell>
          <cell r="CL306">
            <v>0</v>
          </cell>
        </row>
        <row r="307">
          <cell r="G307">
            <v>-18120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J307">
            <v>0</v>
          </cell>
          <cell r="AK307">
            <v>0</v>
          </cell>
          <cell r="AL307">
            <v>0</v>
          </cell>
          <cell r="AM307">
            <v>0</v>
          </cell>
          <cell r="AN307">
            <v>0</v>
          </cell>
          <cell r="AO307">
            <v>0</v>
          </cell>
          <cell r="AP307">
            <v>0</v>
          </cell>
          <cell r="AQ307">
            <v>0</v>
          </cell>
          <cell r="AR307">
            <v>0</v>
          </cell>
          <cell r="AS307">
            <v>0</v>
          </cell>
          <cell r="AT307">
            <v>0</v>
          </cell>
          <cell r="AU307">
            <v>0</v>
          </cell>
          <cell r="AV307">
            <v>0</v>
          </cell>
          <cell r="AW307">
            <v>0</v>
          </cell>
          <cell r="AX307">
            <v>0</v>
          </cell>
          <cell r="AY307">
            <v>0</v>
          </cell>
          <cell r="AZ307">
            <v>0</v>
          </cell>
          <cell r="BA307">
            <v>0</v>
          </cell>
          <cell r="BB307">
            <v>0</v>
          </cell>
          <cell r="BC307">
            <v>0</v>
          </cell>
          <cell r="BD307">
            <v>0</v>
          </cell>
          <cell r="BE307">
            <v>0</v>
          </cell>
          <cell r="BF307">
            <v>0</v>
          </cell>
          <cell r="BG307">
            <v>0</v>
          </cell>
          <cell r="BH307">
            <v>0</v>
          </cell>
          <cell r="BI307">
            <v>0</v>
          </cell>
          <cell r="BJ307">
            <v>0</v>
          </cell>
          <cell r="BK307">
            <v>0</v>
          </cell>
          <cell r="BL307">
            <v>0</v>
          </cell>
          <cell r="BM307">
            <v>0</v>
          </cell>
          <cell r="BN307">
            <v>0</v>
          </cell>
          <cell r="BO307">
            <v>0</v>
          </cell>
          <cell r="BP307">
            <v>0</v>
          </cell>
          <cell r="BQ307">
            <v>0</v>
          </cell>
          <cell r="BR307">
            <v>0</v>
          </cell>
          <cell r="BS307">
            <v>0</v>
          </cell>
          <cell r="BT307">
            <v>0</v>
          </cell>
          <cell r="BU307">
            <v>0</v>
          </cell>
          <cell r="BV307">
            <v>0</v>
          </cell>
          <cell r="BW307">
            <v>0</v>
          </cell>
          <cell r="BX307">
            <v>0</v>
          </cell>
          <cell r="BY307">
            <v>0</v>
          </cell>
          <cell r="BZ307">
            <v>0</v>
          </cell>
          <cell r="CA307">
            <v>0</v>
          </cell>
          <cell r="CB307">
            <v>0</v>
          </cell>
          <cell r="CC307">
            <v>0</v>
          </cell>
          <cell r="CD307">
            <v>0</v>
          </cell>
          <cell r="CE307">
            <v>0</v>
          </cell>
          <cell r="CF307">
            <v>0</v>
          </cell>
          <cell r="CG307">
            <v>0</v>
          </cell>
          <cell r="CH307">
            <v>0</v>
          </cell>
          <cell r="CI307">
            <v>0</v>
          </cell>
          <cell r="CJ307">
            <v>0</v>
          </cell>
          <cell r="CK307">
            <v>0</v>
          </cell>
          <cell r="CL307">
            <v>0</v>
          </cell>
        </row>
      </sheetData>
      <sheetData sheetId="16">
        <row r="17">
          <cell r="G17">
            <v>0</v>
          </cell>
          <cell r="H17">
            <v>-12546.033750000001</v>
          </cell>
          <cell r="I17">
            <v>-12546.033750000001</v>
          </cell>
          <cell r="J17">
            <v>-12546.033750000001</v>
          </cell>
          <cell r="K17">
            <v>-12796.954425</v>
          </cell>
          <cell r="L17">
            <v>-12796.954425</v>
          </cell>
          <cell r="M17">
            <v>-12796.954425</v>
          </cell>
          <cell r="N17">
            <v>-12796.954425</v>
          </cell>
          <cell r="O17">
            <v>-13052.893513500001</v>
          </cell>
          <cell r="P17">
            <v>-13052.893513500001</v>
          </cell>
          <cell r="Q17">
            <v>-13052.893513500001</v>
          </cell>
          <cell r="R17">
            <v>-13052.893513500001</v>
          </cell>
          <cell r="S17">
            <v>-13313.95138377</v>
          </cell>
          <cell r="T17">
            <v>-13313.95138377</v>
          </cell>
          <cell r="U17">
            <v>-13313.95138377</v>
          </cell>
          <cell r="V17">
            <v>-13313.95138377</v>
          </cell>
          <cell r="W17">
            <v>-13580.2304114454</v>
          </cell>
          <cell r="X17">
            <v>-13580.2304114454</v>
          </cell>
          <cell r="Y17">
            <v>-13580.2304114454</v>
          </cell>
          <cell r="Z17">
            <v>-13580.2304114454</v>
          </cell>
          <cell r="AA17">
            <v>-13851.835019674309</v>
          </cell>
          <cell r="AB17">
            <v>-13851.835019674309</v>
          </cell>
          <cell r="AC17">
            <v>-13851.835019674309</v>
          </cell>
          <cell r="AD17">
            <v>-13851.835019674309</v>
          </cell>
          <cell r="AE17">
            <v>-14128.871720067795</v>
          </cell>
          <cell r="AF17">
            <v>-14128.871720067795</v>
          </cell>
          <cell r="AG17">
            <v>-14128.871720067795</v>
          </cell>
          <cell r="AH17">
            <v>-14128.871720067795</v>
          </cell>
          <cell r="AI17">
            <v>-14411.449154469152</v>
          </cell>
          <cell r="AJ17">
            <v>-14411.449154469152</v>
          </cell>
          <cell r="AK17">
            <v>-14411.449154469152</v>
          </cell>
          <cell r="AL17">
            <v>-14411.449154469152</v>
          </cell>
          <cell r="AM17">
            <v>-14699.678137558536</v>
          </cell>
          <cell r="AN17">
            <v>-14699.678137558536</v>
          </cell>
          <cell r="AO17">
            <v>-14699.678137558536</v>
          </cell>
          <cell r="AP17">
            <v>-14699.678137558536</v>
          </cell>
          <cell r="AQ17">
            <v>-14993.671700309706</v>
          </cell>
          <cell r="AR17">
            <v>-14993.671700309706</v>
          </cell>
          <cell r="AS17">
            <v>-14993.671700309706</v>
          </cell>
          <cell r="AT17">
            <v>-14993.671700309706</v>
          </cell>
          <cell r="AU17">
            <v>-15293.5451343159</v>
          </cell>
          <cell r="AV17">
            <v>-15293.5451343159</v>
          </cell>
          <cell r="AW17">
            <v>-15293.5451343159</v>
          </cell>
          <cell r="AX17">
            <v>-15293.5451343159</v>
          </cell>
          <cell r="AY17">
            <v>-15599.416037002218</v>
          </cell>
          <cell r="AZ17">
            <v>-15599.416037002218</v>
          </cell>
          <cell r="BA17">
            <v>-15599.416037002218</v>
          </cell>
          <cell r="BB17">
            <v>-15599.416037002218</v>
          </cell>
          <cell r="BC17">
            <v>-15911.404357742264</v>
          </cell>
          <cell r="BD17">
            <v>-15911.404357742264</v>
          </cell>
          <cell r="BE17">
            <v>-15911.404357742264</v>
          </cell>
          <cell r="BF17">
            <v>-15911.404357742264</v>
          </cell>
          <cell r="BG17">
            <v>-16229.632444897106</v>
          </cell>
          <cell r="BH17">
            <v>-16229.632444897106</v>
          </cell>
          <cell r="BI17">
            <v>-16229.632444897106</v>
          </cell>
          <cell r="BJ17">
            <v>-16229.632444897106</v>
          </cell>
          <cell r="BK17">
            <v>-16554.225093795052</v>
          </cell>
          <cell r="BL17">
            <v>-16554.225093795052</v>
          </cell>
          <cell r="BM17">
            <v>-16554.225093795052</v>
          </cell>
          <cell r="BN17">
            <v>-16554.225093795052</v>
          </cell>
          <cell r="BO17">
            <v>-16885.309595670951</v>
          </cell>
          <cell r="BP17">
            <v>-16885.309595670951</v>
          </cell>
          <cell r="BQ17">
            <v>-16885.309595670951</v>
          </cell>
          <cell r="BR17">
            <v>-16885.309595670951</v>
          </cell>
          <cell r="BS17">
            <v>-17223.015787584372</v>
          </cell>
          <cell r="BT17">
            <v>-17223.015787584372</v>
          </cell>
          <cell r="BU17">
            <v>-17223.015787584372</v>
          </cell>
          <cell r="BV17">
            <v>-17223.015787584372</v>
          </cell>
          <cell r="BW17">
            <v>-17567.476103336059</v>
          </cell>
          <cell r="BX17">
            <v>-17567.476103336059</v>
          </cell>
          <cell r="BY17">
            <v>-17567.476103336059</v>
          </cell>
          <cell r="BZ17">
            <v>-17567.476103336059</v>
          </cell>
          <cell r="CA17">
            <v>-17918.825625402784</v>
          </cell>
          <cell r="CB17">
            <v>-17918.825625402784</v>
          </cell>
          <cell r="CC17">
            <v>-17918.825625402784</v>
          </cell>
          <cell r="CD17">
            <v>-17918.825625402784</v>
          </cell>
          <cell r="CE17">
            <v>-18277.202137910837</v>
          </cell>
          <cell r="CF17">
            <v>-18277.202137910837</v>
          </cell>
          <cell r="CG17">
            <v>-18277.202137910837</v>
          </cell>
          <cell r="CH17">
            <v>-18277.202137910837</v>
          </cell>
          <cell r="CI17">
            <v>-18642.746180669055</v>
          </cell>
          <cell r="CJ17">
            <v>0</v>
          </cell>
          <cell r="CK17">
            <v>0</v>
          </cell>
          <cell r="CL17">
            <v>0</v>
          </cell>
        </row>
        <row r="18">
          <cell r="G18">
            <v>0</v>
          </cell>
          <cell r="H18">
            <v>-7599.4224999999997</v>
          </cell>
          <cell r="I18">
            <v>-7599.4224999999997</v>
          </cell>
          <cell r="J18">
            <v>-7599.4224999999997</v>
          </cell>
          <cell r="K18">
            <v>-7751.4109499999995</v>
          </cell>
          <cell r="L18">
            <v>-7751.4109499999995</v>
          </cell>
          <cell r="M18">
            <v>-7751.4109499999995</v>
          </cell>
          <cell r="N18">
            <v>-7751.4109499999995</v>
          </cell>
          <cell r="O18">
            <v>-7906.4391689999993</v>
          </cell>
          <cell r="P18">
            <v>-7906.4391689999993</v>
          </cell>
          <cell r="Q18">
            <v>-7906.4391689999993</v>
          </cell>
          <cell r="R18">
            <v>-7906.4391689999993</v>
          </cell>
          <cell r="S18">
            <v>-8064.567952379999</v>
          </cell>
          <cell r="T18">
            <v>-8064.567952379999</v>
          </cell>
          <cell r="U18">
            <v>-8064.567952379999</v>
          </cell>
          <cell r="V18">
            <v>-8064.567952379999</v>
          </cell>
          <cell r="W18">
            <v>-8225.8593114275991</v>
          </cell>
          <cell r="X18">
            <v>-8225.8593114275991</v>
          </cell>
          <cell r="Y18">
            <v>-8225.8593114275991</v>
          </cell>
          <cell r="Z18">
            <v>-8225.8593114275991</v>
          </cell>
          <cell r="AA18">
            <v>-8390.3764976561524</v>
          </cell>
          <cell r="AB18">
            <v>-8390.3764976561524</v>
          </cell>
          <cell r="AC18">
            <v>-8390.3764976561524</v>
          </cell>
          <cell r="AD18">
            <v>-8390.3764976561524</v>
          </cell>
          <cell r="AE18">
            <v>-8558.1840276092753</v>
          </cell>
          <cell r="AF18">
            <v>-8558.1840276092753</v>
          </cell>
          <cell r="AG18">
            <v>-8558.1840276092753</v>
          </cell>
          <cell r="AH18">
            <v>-8558.1840276092753</v>
          </cell>
          <cell r="AI18">
            <v>-8729.3477081614601</v>
          </cell>
          <cell r="AJ18">
            <v>-8729.3477081614601</v>
          </cell>
          <cell r="AK18">
            <v>-8729.3477081614601</v>
          </cell>
          <cell r="AL18">
            <v>-8729.3477081614601</v>
          </cell>
          <cell r="AM18">
            <v>-8903.9346623246911</v>
          </cell>
          <cell r="AN18">
            <v>-8903.9346623246911</v>
          </cell>
          <cell r="AO18">
            <v>-8903.9346623246911</v>
          </cell>
          <cell r="AP18">
            <v>-8903.9346623246911</v>
          </cell>
          <cell r="AQ18">
            <v>-9082.0133555711836</v>
          </cell>
          <cell r="AR18">
            <v>-9082.0133555711836</v>
          </cell>
          <cell r="AS18">
            <v>-9082.0133555711836</v>
          </cell>
          <cell r="AT18">
            <v>-9082.0133555711836</v>
          </cell>
          <cell r="AU18">
            <v>-9263.6536226826083</v>
          </cell>
          <cell r="AV18">
            <v>-9263.6536226826083</v>
          </cell>
          <cell r="AW18">
            <v>-9263.6536226826083</v>
          </cell>
          <cell r="AX18">
            <v>-9263.6536226826083</v>
          </cell>
          <cell r="AY18">
            <v>-9448.9266951362606</v>
          </cell>
          <cell r="AZ18">
            <v>-9448.9266951362606</v>
          </cell>
          <cell r="BA18">
            <v>-9448.9266951362606</v>
          </cell>
          <cell r="BB18">
            <v>-9448.9266951362606</v>
          </cell>
          <cell r="BC18">
            <v>-9637.9052290389845</v>
          </cell>
          <cell r="BD18">
            <v>-9637.9052290389845</v>
          </cell>
          <cell r="BE18">
            <v>-9637.9052290389845</v>
          </cell>
          <cell r="BF18">
            <v>-9637.9052290389845</v>
          </cell>
          <cell r="BG18">
            <v>-9830.6633336197647</v>
          </cell>
          <cell r="BH18">
            <v>-9830.6633336197647</v>
          </cell>
          <cell r="BI18">
            <v>-9830.6633336197647</v>
          </cell>
          <cell r="BJ18">
            <v>-9830.6633336197647</v>
          </cell>
          <cell r="BK18">
            <v>-10027.276600292162</v>
          </cell>
          <cell r="BL18">
            <v>-10027.276600292162</v>
          </cell>
          <cell r="BM18">
            <v>-10027.276600292162</v>
          </cell>
          <cell r="BN18">
            <v>-10027.276600292162</v>
          </cell>
          <cell r="BO18">
            <v>-10227.822132298004</v>
          </cell>
          <cell r="BP18">
            <v>-10227.822132298004</v>
          </cell>
          <cell r="BQ18">
            <v>-10227.822132298004</v>
          </cell>
          <cell r="BR18">
            <v>-10227.822132298004</v>
          </cell>
          <cell r="BS18">
            <v>-10432.378574943965</v>
          </cell>
          <cell r="BT18">
            <v>-10432.378574943965</v>
          </cell>
          <cell r="BU18">
            <v>-10432.378574943965</v>
          </cell>
          <cell r="BV18">
            <v>-10432.378574943965</v>
          </cell>
          <cell r="BW18">
            <v>-10641.026146442844</v>
          </cell>
          <cell r="BX18">
            <v>-10641.026146442844</v>
          </cell>
          <cell r="BY18">
            <v>-10641.026146442844</v>
          </cell>
          <cell r="BZ18">
            <v>-10641.026146442844</v>
          </cell>
          <cell r="CA18">
            <v>-10853.846669371702</v>
          </cell>
          <cell r="CB18">
            <v>-10853.846669371702</v>
          </cell>
          <cell r="CC18">
            <v>-10853.846669371702</v>
          </cell>
          <cell r="CD18">
            <v>-10853.846669371702</v>
          </cell>
          <cell r="CE18">
            <v>-11070.923602759136</v>
          </cell>
          <cell r="CF18">
            <v>-11070.923602759136</v>
          </cell>
          <cell r="CG18">
            <v>-11070.923602759136</v>
          </cell>
          <cell r="CH18">
            <v>-11070.923602759136</v>
          </cell>
          <cell r="CI18">
            <v>-11292.34207481432</v>
          </cell>
          <cell r="CJ18">
            <v>0</v>
          </cell>
          <cell r="CK18">
            <v>0</v>
          </cell>
          <cell r="CL18">
            <v>0</v>
          </cell>
        </row>
        <row r="19">
          <cell r="G19">
            <v>0</v>
          </cell>
          <cell r="H19">
            <v>-6675.7968750000018</v>
          </cell>
          <cell r="I19">
            <v>-6675.7968750000018</v>
          </cell>
          <cell r="J19">
            <v>-6675.7968750000018</v>
          </cell>
          <cell r="K19">
            <v>-6809.3128125000021</v>
          </cell>
          <cell r="L19">
            <v>-6809.3128125000021</v>
          </cell>
          <cell r="M19">
            <v>-6809.3128125000021</v>
          </cell>
          <cell r="N19">
            <v>-6809.3128125000021</v>
          </cell>
          <cell r="O19">
            <v>-6945.4990687500022</v>
          </cell>
          <cell r="P19">
            <v>-6945.4990687500022</v>
          </cell>
          <cell r="Q19">
            <v>-6945.4990687500022</v>
          </cell>
          <cell r="R19">
            <v>-6945.4990687500022</v>
          </cell>
          <cell r="S19">
            <v>-7084.4090501250012</v>
          </cell>
          <cell r="T19">
            <v>-7084.4090501250012</v>
          </cell>
          <cell r="U19">
            <v>-7084.4090501250012</v>
          </cell>
          <cell r="V19">
            <v>-7084.4090501250012</v>
          </cell>
          <cell r="W19">
            <v>-7226.0972311275018</v>
          </cell>
          <cell r="X19">
            <v>-7226.0972311275018</v>
          </cell>
          <cell r="Y19">
            <v>-7226.0972311275018</v>
          </cell>
          <cell r="Z19">
            <v>-7226.0972311275018</v>
          </cell>
          <cell r="AA19">
            <v>-7370.6191757500519</v>
          </cell>
          <cell r="AB19">
            <v>-7370.6191757500519</v>
          </cell>
          <cell r="AC19">
            <v>-7370.6191757500519</v>
          </cell>
          <cell r="AD19">
            <v>-7370.6191757500519</v>
          </cell>
          <cell r="AE19">
            <v>-7518.0315592650531</v>
          </cell>
          <cell r="AF19">
            <v>-7518.0315592650531</v>
          </cell>
          <cell r="AG19">
            <v>-7518.0315592650531</v>
          </cell>
          <cell r="AH19">
            <v>-7518.0315592650531</v>
          </cell>
          <cell r="AI19">
            <v>-7668.3921904503541</v>
          </cell>
          <cell r="AJ19">
            <v>-7668.3921904503541</v>
          </cell>
          <cell r="AK19">
            <v>-7668.3921904503541</v>
          </cell>
          <cell r="AL19">
            <v>-7668.3921904503541</v>
          </cell>
          <cell r="AM19">
            <v>-7821.7600342593623</v>
          </cell>
          <cell r="AN19">
            <v>-7821.7600342593623</v>
          </cell>
          <cell r="AO19">
            <v>-7821.7600342593623</v>
          </cell>
          <cell r="AP19">
            <v>-7821.7600342593623</v>
          </cell>
          <cell r="AQ19">
            <v>-7978.1952349445492</v>
          </cell>
          <cell r="AR19">
            <v>-7978.1952349445492</v>
          </cell>
          <cell r="AS19">
            <v>-7978.1952349445492</v>
          </cell>
          <cell r="AT19">
            <v>-7978.1952349445492</v>
          </cell>
          <cell r="AU19">
            <v>-8137.7591396434409</v>
          </cell>
          <cell r="AV19">
            <v>-8137.7591396434409</v>
          </cell>
          <cell r="AW19">
            <v>-8137.7591396434409</v>
          </cell>
          <cell r="AX19">
            <v>-8137.7591396434409</v>
          </cell>
          <cell r="AY19">
            <v>-8300.5143224363092</v>
          </cell>
          <cell r="AZ19">
            <v>-8300.5143224363092</v>
          </cell>
          <cell r="BA19">
            <v>-8300.5143224363092</v>
          </cell>
          <cell r="BB19">
            <v>-8300.5143224363092</v>
          </cell>
          <cell r="BC19">
            <v>-8466.5246088850363</v>
          </cell>
          <cell r="BD19">
            <v>-8466.5246088850363</v>
          </cell>
          <cell r="BE19">
            <v>-8466.5246088850363</v>
          </cell>
          <cell r="BF19">
            <v>-8466.5246088850363</v>
          </cell>
          <cell r="BG19">
            <v>-8635.8551010627361</v>
          </cell>
          <cell r="BH19">
            <v>-8635.8551010627361</v>
          </cell>
          <cell r="BI19">
            <v>-8635.8551010627361</v>
          </cell>
          <cell r="BJ19">
            <v>-8635.8551010627361</v>
          </cell>
          <cell r="BK19">
            <v>-8808.5722030839916</v>
          </cell>
          <cell r="BL19">
            <v>-8808.5722030839916</v>
          </cell>
          <cell r="BM19">
            <v>-8808.5722030839916</v>
          </cell>
          <cell r="BN19">
            <v>-8808.5722030839916</v>
          </cell>
          <cell r="BO19">
            <v>-8984.7436471456713</v>
          </cell>
          <cell r="BP19">
            <v>-8984.7436471456713</v>
          </cell>
          <cell r="BQ19">
            <v>-8984.7436471456713</v>
          </cell>
          <cell r="BR19">
            <v>-8984.7436471456713</v>
          </cell>
          <cell r="BS19">
            <v>-9164.4385200885845</v>
          </cell>
          <cell r="BT19">
            <v>-9164.4385200885845</v>
          </cell>
          <cell r="BU19">
            <v>-9164.4385200885845</v>
          </cell>
          <cell r="BV19">
            <v>-9164.4385200885845</v>
          </cell>
          <cell r="BW19">
            <v>-9347.7272904903566</v>
          </cell>
          <cell r="BX19">
            <v>-9347.7272904903566</v>
          </cell>
          <cell r="BY19">
            <v>-9347.7272904903566</v>
          </cell>
          <cell r="BZ19">
            <v>-9347.7272904903566</v>
          </cell>
          <cell r="CA19">
            <v>-9534.6818363001639</v>
          </cell>
          <cell r="CB19">
            <v>-9534.6818363001639</v>
          </cell>
          <cell r="CC19">
            <v>-9534.6818363001639</v>
          </cell>
          <cell r="CD19">
            <v>-9534.6818363001639</v>
          </cell>
          <cell r="CE19">
            <v>-9725.375473026168</v>
          </cell>
          <cell r="CF19">
            <v>-9725.375473026168</v>
          </cell>
          <cell r="CG19">
            <v>-9725.375473026168</v>
          </cell>
          <cell r="CH19">
            <v>-9725.375473026168</v>
          </cell>
          <cell r="CI19">
            <v>-9919.8829824866916</v>
          </cell>
          <cell r="CJ19">
            <v>0</v>
          </cell>
          <cell r="CK19">
            <v>0</v>
          </cell>
          <cell r="CL19">
            <v>0</v>
          </cell>
        </row>
        <row r="20">
          <cell r="G20">
            <v>0</v>
          </cell>
          <cell r="H20">
            <v>-9567.7950000000019</v>
          </cell>
          <cell r="I20">
            <v>-9567.7950000000019</v>
          </cell>
          <cell r="J20">
            <v>-9567.7950000000019</v>
          </cell>
          <cell r="K20">
            <v>-9759.1509000000024</v>
          </cell>
          <cell r="L20">
            <v>-9759.1509000000024</v>
          </cell>
          <cell r="M20">
            <v>-9759.1509000000024</v>
          </cell>
          <cell r="N20">
            <v>-9759.1509000000024</v>
          </cell>
          <cell r="O20">
            <v>-9954.3339180000021</v>
          </cell>
          <cell r="P20">
            <v>-9954.3339180000021</v>
          </cell>
          <cell r="Q20">
            <v>-9954.3339180000021</v>
          </cell>
          <cell r="R20">
            <v>-9954.3339180000021</v>
          </cell>
          <cell r="S20">
            <v>-10153.420596360002</v>
          </cell>
          <cell r="T20">
            <v>-10153.420596360002</v>
          </cell>
          <cell r="U20">
            <v>-10153.420596360002</v>
          </cell>
          <cell r="V20">
            <v>-10153.420596360002</v>
          </cell>
          <cell r="W20">
            <v>-10356.489008287203</v>
          </cell>
          <cell r="X20">
            <v>-10356.489008287203</v>
          </cell>
          <cell r="Y20">
            <v>-10356.489008287203</v>
          </cell>
          <cell r="Z20">
            <v>-10356.489008287203</v>
          </cell>
          <cell r="AA20">
            <v>-10563.618788452946</v>
          </cell>
          <cell r="AB20">
            <v>-10563.618788452946</v>
          </cell>
          <cell r="AC20">
            <v>-10563.618788452946</v>
          </cell>
          <cell r="AD20">
            <v>-10563.618788452946</v>
          </cell>
          <cell r="AE20">
            <v>-10774.891164222006</v>
          </cell>
          <cell r="AF20">
            <v>-10774.891164222006</v>
          </cell>
          <cell r="AG20">
            <v>-10774.891164222006</v>
          </cell>
          <cell r="AH20">
            <v>-10774.891164222006</v>
          </cell>
          <cell r="AI20">
            <v>-10990.388987506445</v>
          </cell>
          <cell r="AJ20">
            <v>-10990.388987506445</v>
          </cell>
          <cell r="AK20">
            <v>-10990.388987506445</v>
          </cell>
          <cell r="AL20">
            <v>-10990.388987506445</v>
          </cell>
          <cell r="AM20">
            <v>-11210.196767256575</v>
          </cell>
          <cell r="AN20">
            <v>-11210.196767256575</v>
          </cell>
          <cell r="AO20">
            <v>-11210.196767256575</v>
          </cell>
          <cell r="AP20">
            <v>-11210.196767256575</v>
          </cell>
          <cell r="AQ20">
            <v>-11434.400702601706</v>
          </cell>
          <cell r="AR20">
            <v>-11434.400702601706</v>
          </cell>
          <cell r="AS20">
            <v>-11434.400702601706</v>
          </cell>
          <cell r="AT20">
            <v>-11434.400702601706</v>
          </cell>
          <cell r="AU20">
            <v>-11663.088716653741</v>
          </cell>
          <cell r="AV20">
            <v>-11663.088716653741</v>
          </cell>
          <cell r="AW20">
            <v>-11663.088716653741</v>
          </cell>
          <cell r="AX20">
            <v>-11663.088716653741</v>
          </cell>
          <cell r="AY20">
            <v>-11896.350490986817</v>
          </cell>
          <cell r="AZ20">
            <v>-11896.350490986817</v>
          </cell>
          <cell r="BA20">
            <v>-11896.350490986817</v>
          </cell>
          <cell r="BB20">
            <v>-11896.350490986817</v>
          </cell>
          <cell r="BC20">
            <v>-12134.277500806553</v>
          </cell>
          <cell r="BD20">
            <v>-12134.277500806553</v>
          </cell>
          <cell r="BE20">
            <v>-12134.277500806553</v>
          </cell>
          <cell r="BF20">
            <v>-12134.277500806553</v>
          </cell>
          <cell r="BG20">
            <v>-12376.963050822682</v>
          </cell>
          <cell r="BH20">
            <v>-12376.963050822682</v>
          </cell>
          <cell r="BI20">
            <v>-12376.963050822682</v>
          </cell>
          <cell r="BJ20">
            <v>-12376.963050822682</v>
          </cell>
          <cell r="BK20">
            <v>-12624.502311839138</v>
          </cell>
          <cell r="BL20">
            <v>-12624.502311839138</v>
          </cell>
          <cell r="BM20">
            <v>-12624.502311839138</v>
          </cell>
          <cell r="BN20">
            <v>-12624.502311839138</v>
          </cell>
          <cell r="BO20">
            <v>-12876.99235807592</v>
          </cell>
          <cell r="BP20">
            <v>-12876.99235807592</v>
          </cell>
          <cell r="BQ20">
            <v>-12876.99235807592</v>
          </cell>
          <cell r="BR20">
            <v>-12876.99235807592</v>
          </cell>
          <cell r="BS20">
            <v>-13134.532205237439</v>
          </cell>
          <cell r="BT20">
            <v>-13134.532205237439</v>
          </cell>
          <cell r="BU20">
            <v>-13134.532205237439</v>
          </cell>
          <cell r="BV20">
            <v>-13134.532205237439</v>
          </cell>
          <cell r="BW20">
            <v>-13397.22284934219</v>
          </cell>
          <cell r="BX20">
            <v>-13397.22284934219</v>
          </cell>
          <cell r="BY20">
            <v>-13397.22284934219</v>
          </cell>
          <cell r="BZ20">
            <v>-13397.22284934219</v>
          </cell>
          <cell r="CA20">
            <v>-13665.167306329033</v>
          </cell>
          <cell r="CB20">
            <v>-13665.167306329033</v>
          </cell>
          <cell r="CC20">
            <v>-13665.167306329033</v>
          </cell>
          <cell r="CD20">
            <v>-13665.167306329033</v>
          </cell>
          <cell r="CE20">
            <v>-13938.470652455613</v>
          </cell>
          <cell r="CF20">
            <v>-13938.470652455613</v>
          </cell>
          <cell r="CG20">
            <v>-13938.470652455613</v>
          </cell>
          <cell r="CH20">
            <v>-13938.470652455613</v>
          </cell>
          <cell r="CI20">
            <v>-14217.240065504728</v>
          </cell>
          <cell r="CJ20">
            <v>0</v>
          </cell>
          <cell r="CK20">
            <v>0</v>
          </cell>
          <cell r="CL20">
            <v>0</v>
          </cell>
        </row>
        <row r="21">
          <cell r="G21">
            <v>0</v>
          </cell>
          <cell r="H21">
            <v>-1121.8886138613864</v>
          </cell>
          <cell r="I21">
            <v>-1121.8886138613864</v>
          </cell>
          <cell r="J21">
            <v>-1121.8886138613864</v>
          </cell>
          <cell r="K21">
            <v>-1144.3263861386142</v>
          </cell>
          <cell r="L21">
            <v>-1144.3263861386142</v>
          </cell>
          <cell r="M21">
            <v>-1144.3263861386142</v>
          </cell>
          <cell r="N21">
            <v>-1144.3263861386142</v>
          </cell>
          <cell r="O21">
            <v>-1167.2129138613864</v>
          </cell>
          <cell r="P21">
            <v>-1167.2129138613864</v>
          </cell>
          <cell r="Q21">
            <v>-1167.2129138613864</v>
          </cell>
          <cell r="R21">
            <v>-1167.2129138613864</v>
          </cell>
          <cell r="S21">
            <v>-1190.5571721386141</v>
          </cell>
          <cell r="T21">
            <v>-1190.5571721386141</v>
          </cell>
          <cell r="U21">
            <v>-1190.5571721386141</v>
          </cell>
          <cell r="V21">
            <v>-1190.5571721386141</v>
          </cell>
          <cell r="W21">
            <v>-1214.3683155813865</v>
          </cell>
          <cell r="X21">
            <v>-1214.3683155813865</v>
          </cell>
          <cell r="Y21">
            <v>-1214.3683155813865</v>
          </cell>
          <cell r="Z21">
            <v>-1214.3683155813865</v>
          </cell>
          <cell r="AA21">
            <v>-1238.6556818930142</v>
          </cell>
          <cell r="AB21">
            <v>-1238.6556818930142</v>
          </cell>
          <cell r="AC21">
            <v>-1238.6556818930142</v>
          </cell>
          <cell r="AD21">
            <v>-1238.6556818930142</v>
          </cell>
          <cell r="AE21">
            <v>-1263.4287955308746</v>
          </cell>
          <cell r="AF21">
            <v>-1263.4287955308746</v>
          </cell>
          <cell r="AG21">
            <v>-1263.4287955308746</v>
          </cell>
          <cell r="AH21">
            <v>-1263.4287955308746</v>
          </cell>
          <cell r="AI21">
            <v>-1288.6973714414919</v>
          </cell>
          <cell r="AJ21">
            <v>-1288.6973714414919</v>
          </cell>
          <cell r="AK21">
            <v>-1288.6973714414919</v>
          </cell>
          <cell r="AL21">
            <v>-1288.6973714414919</v>
          </cell>
          <cell r="AM21">
            <v>-1314.471318870322</v>
          </cell>
          <cell r="AN21">
            <v>-1314.471318870322</v>
          </cell>
          <cell r="AO21">
            <v>-1314.471318870322</v>
          </cell>
          <cell r="AP21">
            <v>-1314.471318870322</v>
          </cell>
          <cell r="AQ21">
            <v>-1340.7607452477284</v>
          </cell>
          <cell r="AR21">
            <v>-1340.7607452477284</v>
          </cell>
          <cell r="AS21">
            <v>-1340.7607452477284</v>
          </cell>
          <cell r="AT21">
            <v>-1340.7607452477284</v>
          </cell>
          <cell r="AU21">
            <v>-1367.5759601526829</v>
          </cell>
          <cell r="AV21">
            <v>-1367.5759601526829</v>
          </cell>
          <cell r="AW21">
            <v>-1367.5759601526829</v>
          </cell>
          <cell r="AX21">
            <v>-1367.5759601526829</v>
          </cell>
          <cell r="AY21">
            <v>-1394.9274793557365</v>
          </cell>
          <cell r="AZ21">
            <v>-1394.9274793557365</v>
          </cell>
          <cell r="BA21">
            <v>-1394.9274793557365</v>
          </cell>
          <cell r="BB21">
            <v>-1394.9274793557365</v>
          </cell>
          <cell r="BC21">
            <v>-1422.8260289428513</v>
          </cell>
          <cell r="BD21">
            <v>-1422.8260289428513</v>
          </cell>
          <cell r="BE21">
            <v>-1422.8260289428513</v>
          </cell>
          <cell r="BF21">
            <v>-1422.8260289428513</v>
          </cell>
          <cell r="BG21">
            <v>-1451.2825495217082</v>
          </cell>
          <cell r="BH21">
            <v>-1451.2825495217082</v>
          </cell>
          <cell r="BI21">
            <v>-1451.2825495217082</v>
          </cell>
          <cell r="BJ21">
            <v>-1451.2825495217082</v>
          </cell>
          <cell r="BK21">
            <v>-1480.3082005121425</v>
          </cell>
          <cell r="BL21">
            <v>-1480.3082005121425</v>
          </cell>
          <cell r="BM21">
            <v>-1480.3082005121425</v>
          </cell>
          <cell r="BN21">
            <v>-1480.3082005121425</v>
          </cell>
          <cell r="BO21">
            <v>-1509.9143645223855</v>
          </cell>
          <cell r="BP21">
            <v>-1509.9143645223855</v>
          </cell>
          <cell r="BQ21">
            <v>-1509.9143645223855</v>
          </cell>
          <cell r="BR21">
            <v>-1509.9143645223855</v>
          </cell>
          <cell r="BS21">
            <v>-1540.1126518128333</v>
          </cell>
          <cell r="BT21">
            <v>-1540.1126518128333</v>
          </cell>
          <cell r="BU21">
            <v>-1540.1126518128333</v>
          </cell>
          <cell r="BV21">
            <v>-1540.1126518128333</v>
          </cell>
          <cell r="BW21">
            <v>-1570.9149048490899</v>
          </cell>
          <cell r="BX21">
            <v>-1570.9149048490899</v>
          </cell>
          <cell r="BY21">
            <v>-1570.9149048490899</v>
          </cell>
          <cell r="BZ21">
            <v>-1570.9149048490899</v>
          </cell>
          <cell r="CA21">
            <v>-1602.3332029460719</v>
          </cell>
          <cell r="CB21">
            <v>-1602.3332029460719</v>
          </cell>
          <cell r="CC21">
            <v>-1602.3332029460719</v>
          </cell>
          <cell r="CD21">
            <v>-1602.3332029460719</v>
          </cell>
          <cell r="CE21">
            <v>-1634.3798670049932</v>
          </cell>
          <cell r="CF21">
            <v>-1634.3798670049932</v>
          </cell>
          <cell r="CG21">
            <v>-1634.3798670049932</v>
          </cell>
          <cell r="CH21">
            <v>-1634.3798670049932</v>
          </cell>
          <cell r="CI21">
            <v>-1667.0674643450932</v>
          </cell>
          <cell r="CJ21">
            <v>0</v>
          </cell>
          <cell r="CK21">
            <v>0</v>
          </cell>
          <cell r="CL21">
            <v>0</v>
          </cell>
        </row>
        <row r="22">
          <cell r="G22">
            <v>0</v>
          </cell>
          <cell r="H22">
            <v>-11535.24</v>
          </cell>
          <cell r="I22">
            <v>-11535.24</v>
          </cell>
          <cell r="J22">
            <v>-11535.24</v>
          </cell>
          <cell r="K22">
            <v>-11765.944799999999</v>
          </cell>
          <cell r="L22">
            <v>-11765.944799999999</v>
          </cell>
          <cell r="M22">
            <v>-11765.944799999999</v>
          </cell>
          <cell r="N22">
            <v>-11765.944799999999</v>
          </cell>
          <cell r="O22">
            <v>-12001.263696</v>
          </cell>
          <cell r="P22">
            <v>-12001.263696</v>
          </cell>
          <cell r="Q22">
            <v>-12001.263696</v>
          </cell>
          <cell r="R22">
            <v>-12001.263696</v>
          </cell>
          <cell r="S22">
            <v>-12241.288969919999</v>
          </cell>
          <cell r="T22">
            <v>-12241.288969919999</v>
          </cell>
          <cell r="U22">
            <v>-12241.288969919999</v>
          </cell>
          <cell r="V22">
            <v>-12241.288969919999</v>
          </cell>
          <cell r="W22">
            <v>-12486.1147493184</v>
          </cell>
          <cell r="X22">
            <v>-12486.1147493184</v>
          </cell>
          <cell r="Y22">
            <v>-12486.1147493184</v>
          </cell>
          <cell r="Z22">
            <v>-12486.1147493184</v>
          </cell>
          <cell r="AA22">
            <v>-12735.837044304768</v>
          </cell>
          <cell r="AB22">
            <v>-12735.837044304768</v>
          </cell>
          <cell r="AC22">
            <v>-12735.837044304768</v>
          </cell>
          <cell r="AD22">
            <v>-12735.837044304768</v>
          </cell>
          <cell r="AE22">
            <v>-12990.553785190865</v>
          </cell>
          <cell r="AF22">
            <v>-12990.553785190865</v>
          </cell>
          <cell r="AG22">
            <v>-12990.553785190865</v>
          </cell>
          <cell r="AH22">
            <v>-12990.553785190865</v>
          </cell>
          <cell r="AI22">
            <v>-13250.364860894681</v>
          </cell>
          <cell r="AJ22">
            <v>-13250.364860894681</v>
          </cell>
          <cell r="AK22">
            <v>-13250.364860894681</v>
          </cell>
          <cell r="AL22">
            <v>-13250.364860894681</v>
          </cell>
          <cell r="AM22">
            <v>-13515.372158112576</v>
          </cell>
          <cell r="AN22">
            <v>-13515.372158112576</v>
          </cell>
          <cell r="AO22">
            <v>-13515.372158112576</v>
          </cell>
          <cell r="AP22">
            <v>-13515.372158112576</v>
          </cell>
          <cell r="AQ22">
            <v>-13785.679601274827</v>
          </cell>
          <cell r="AR22">
            <v>-13785.679601274827</v>
          </cell>
          <cell r="AS22">
            <v>-13785.679601274827</v>
          </cell>
          <cell r="AT22">
            <v>-13785.679601274827</v>
          </cell>
          <cell r="AU22">
            <v>-14061.393193300324</v>
          </cell>
          <cell r="AV22">
            <v>-14061.393193300324</v>
          </cell>
          <cell r="AW22">
            <v>-14061.393193300324</v>
          </cell>
          <cell r="AX22">
            <v>-14061.393193300324</v>
          </cell>
          <cell r="AY22">
            <v>-14342.621057166331</v>
          </cell>
          <cell r="AZ22">
            <v>-14342.621057166331</v>
          </cell>
          <cell r="BA22">
            <v>-14342.621057166331</v>
          </cell>
          <cell r="BB22">
            <v>-14342.621057166331</v>
          </cell>
          <cell r="BC22">
            <v>-14629.473478309657</v>
          </cell>
          <cell r="BD22">
            <v>-14629.473478309657</v>
          </cell>
          <cell r="BE22">
            <v>-14629.473478309657</v>
          </cell>
          <cell r="BF22">
            <v>-14629.473478309657</v>
          </cell>
          <cell r="BG22">
            <v>-14922.062947875849</v>
          </cell>
          <cell r="BH22">
            <v>-14922.062947875849</v>
          </cell>
          <cell r="BI22">
            <v>-14922.062947875849</v>
          </cell>
          <cell r="BJ22">
            <v>-14922.062947875849</v>
          </cell>
          <cell r="BK22">
            <v>-15220.504206833368</v>
          </cell>
          <cell r="BL22">
            <v>-15220.504206833368</v>
          </cell>
          <cell r="BM22">
            <v>-15220.504206833368</v>
          </cell>
          <cell r="BN22">
            <v>-15220.504206833368</v>
          </cell>
          <cell r="BO22">
            <v>-15524.914290970035</v>
          </cell>
          <cell r="BP22">
            <v>-15524.914290970035</v>
          </cell>
          <cell r="BQ22">
            <v>-15524.914290970035</v>
          </cell>
          <cell r="BR22">
            <v>-15524.914290970035</v>
          </cell>
          <cell r="BS22">
            <v>-15835.412576789437</v>
          </cell>
          <cell r="BT22">
            <v>-15835.412576789437</v>
          </cell>
          <cell r="BU22">
            <v>-15835.412576789437</v>
          </cell>
          <cell r="BV22">
            <v>-15835.412576789437</v>
          </cell>
          <cell r="BW22">
            <v>-16152.120828325227</v>
          </cell>
          <cell r="BX22">
            <v>-16152.120828325227</v>
          </cell>
          <cell r="BY22">
            <v>-16152.120828325227</v>
          </cell>
          <cell r="BZ22">
            <v>-16152.120828325227</v>
          </cell>
          <cell r="CA22">
            <v>-16475.16324489173</v>
          </cell>
          <cell r="CB22">
            <v>-16475.16324489173</v>
          </cell>
          <cell r="CC22">
            <v>-16475.16324489173</v>
          </cell>
          <cell r="CD22">
            <v>-16475.16324489173</v>
          </cell>
          <cell r="CE22">
            <v>-16804.666509789564</v>
          </cell>
          <cell r="CF22">
            <v>-16804.666509789564</v>
          </cell>
          <cell r="CG22">
            <v>-16804.666509789564</v>
          </cell>
          <cell r="CH22">
            <v>-16804.666509789564</v>
          </cell>
          <cell r="CI22">
            <v>-17140.75983998536</v>
          </cell>
          <cell r="CJ22">
            <v>0</v>
          </cell>
          <cell r="CK22">
            <v>0</v>
          </cell>
          <cell r="CL22">
            <v>0</v>
          </cell>
        </row>
        <row r="23">
          <cell r="G23">
            <v>0</v>
          </cell>
          <cell r="H23">
            <v>-1321.2835396039607</v>
          </cell>
          <cell r="I23">
            <v>-1321.2835396039607</v>
          </cell>
          <cell r="J23">
            <v>-1321.2835396039607</v>
          </cell>
          <cell r="K23">
            <v>-1347.7092103960399</v>
          </cell>
          <cell r="L23">
            <v>-1347.7092103960399</v>
          </cell>
          <cell r="M23">
            <v>-1347.7092103960399</v>
          </cell>
          <cell r="N23">
            <v>-1347.7092103960399</v>
          </cell>
          <cell r="O23">
            <v>-1374.6633946039606</v>
          </cell>
          <cell r="P23">
            <v>-1374.6633946039606</v>
          </cell>
          <cell r="Q23">
            <v>-1374.6633946039606</v>
          </cell>
          <cell r="R23">
            <v>-1374.6633946039606</v>
          </cell>
          <cell r="S23">
            <v>-1402.1566624960399</v>
          </cell>
          <cell r="T23">
            <v>-1402.1566624960399</v>
          </cell>
          <cell r="U23">
            <v>-1402.1566624960399</v>
          </cell>
          <cell r="V23">
            <v>-1402.1566624960399</v>
          </cell>
          <cell r="W23">
            <v>-1430.1997957459607</v>
          </cell>
          <cell r="X23">
            <v>-1430.1997957459607</v>
          </cell>
          <cell r="Y23">
            <v>-1430.1997957459607</v>
          </cell>
          <cell r="Z23">
            <v>-1430.1997957459607</v>
          </cell>
          <cell r="AA23">
            <v>-1458.8037916608798</v>
          </cell>
          <cell r="AB23">
            <v>-1458.8037916608798</v>
          </cell>
          <cell r="AC23">
            <v>-1458.8037916608798</v>
          </cell>
          <cell r="AD23">
            <v>-1458.8037916608798</v>
          </cell>
          <cell r="AE23">
            <v>-1487.9798674940976</v>
          </cell>
          <cell r="AF23">
            <v>-1487.9798674940976</v>
          </cell>
          <cell r="AG23">
            <v>-1487.9798674940976</v>
          </cell>
          <cell r="AH23">
            <v>-1487.9798674940976</v>
          </cell>
          <cell r="AI23">
            <v>-1517.7394648439795</v>
          </cell>
          <cell r="AJ23">
            <v>-1517.7394648439795</v>
          </cell>
          <cell r="AK23">
            <v>-1517.7394648439795</v>
          </cell>
          <cell r="AL23">
            <v>-1517.7394648439795</v>
          </cell>
          <cell r="AM23">
            <v>-1548.0942541408592</v>
          </cell>
          <cell r="AN23">
            <v>-1548.0942541408592</v>
          </cell>
          <cell r="AO23">
            <v>-1548.0942541408592</v>
          </cell>
          <cell r="AP23">
            <v>-1548.0942541408592</v>
          </cell>
          <cell r="AQ23">
            <v>-1579.0561392236764</v>
          </cell>
          <cell r="AR23">
            <v>-1579.0561392236764</v>
          </cell>
          <cell r="AS23">
            <v>-1579.0561392236764</v>
          </cell>
          <cell r="AT23">
            <v>-1579.0561392236764</v>
          </cell>
          <cell r="AU23">
            <v>-1610.6372620081499</v>
          </cell>
          <cell r="AV23">
            <v>-1610.6372620081499</v>
          </cell>
          <cell r="AW23">
            <v>-1610.6372620081499</v>
          </cell>
          <cell r="AX23">
            <v>-1610.6372620081499</v>
          </cell>
          <cell r="AY23">
            <v>-1642.850007248313</v>
          </cell>
          <cell r="AZ23">
            <v>-1642.850007248313</v>
          </cell>
          <cell r="BA23">
            <v>-1642.850007248313</v>
          </cell>
          <cell r="BB23">
            <v>-1642.850007248313</v>
          </cell>
          <cell r="BC23">
            <v>-1675.7070073932791</v>
          </cell>
          <cell r="BD23">
            <v>-1675.7070073932791</v>
          </cell>
          <cell r="BE23">
            <v>-1675.7070073932791</v>
          </cell>
          <cell r="BF23">
            <v>-1675.7070073932791</v>
          </cell>
          <cell r="BG23">
            <v>-1709.2211475411448</v>
          </cell>
          <cell r="BH23">
            <v>-1709.2211475411448</v>
          </cell>
          <cell r="BI23">
            <v>-1709.2211475411448</v>
          </cell>
          <cell r="BJ23">
            <v>-1709.2211475411448</v>
          </cell>
          <cell r="BK23">
            <v>-1743.4055704919679</v>
          </cell>
          <cell r="BL23">
            <v>-1743.4055704919679</v>
          </cell>
          <cell r="BM23">
            <v>-1743.4055704919679</v>
          </cell>
          <cell r="BN23">
            <v>-1743.4055704919679</v>
          </cell>
          <cell r="BO23">
            <v>-1778.2736819018071</v>
          </cell>
          <cell r="BP23">
            <v>-1778.2736819018071</v>
          </cell>
          <cell r="BQ23">
            <v>-1778.2736819018071</v>
          </cell>
          <cell r="BR23">
            <v>-1778.2736819018071</v>
          </cell>
          <cell r="BS23">
            <v>-1813.8391555398434</v>
          </cell>
          <cell r="BT23">
            <v>-1813.8391555398434</v>
          </cell>
          <cell r="BU23">
            <v>-1813.8391555398434</v>
          </cell>
          <cell r="BV23">
            <v>-1813.8391555398434</v>
          </cell>
          <cell r="BW23">
            <v>-1850.1159386506404</v>
          </cell>
          <cell r="BX23">
            <v>-1850.1159386506404</v>
          </cell>
          <cell r="BY23">
            <v>-1850.1159386506404</v>
          </cell>
          <cell r="BZ23">
            <v>-1850.1159386506404</v>
          </cell>
          <cell r="CA23">
            <v>-1887.1182574236532</v>
          </cell>
          <cell r="CB23">
            <v>-1887.1182574236532</v>
          </cell>
          <cell r="CC23">
            <v>-1887.1182574236532</v>
          </cell>
          <cell r="CD23">
            <v>-1887.1182574236532</v>
          </cell>
          <cell r="CE23">
            <v>-1924.8606225721262</v>
          </cell>
          <cell r="CF23">
            <v>-1924.8606225721262</v>
          </cell>
          <cell r="CG23">
            <v>-1924.8606225721262</v>
          </cell>
          <cell r="CH23">
            <v>-1924.8606225721262</v>
          </cell>
          <cell r="CI23">
            <v>-1963.3578350235689</v>
          </cell>
          <cell r="CJ23">
            <v>0</v>
          </cell>
          <cell r="CK23">
            <v>0</v>
          </cell>
          <cell r="CL23">
            <v>0</v>
          </cell>
        </row>
        <row r="24">
          <cell r="G24">
            <v>0</v>
          </cell>
          <cell r="H24">
            <v>-2403.0560661764703</v>
          </cell>
          <cell r="I24">
            <v>-2403.0560661764703</v>
          </cell>
          <cell r="J24">
            <v>-2403.0560661764703</v>
          </cell>
          <cell r="K24">
            <v>-2451.1171874999995</v>
          </cell>
          <cell r="L24">
            <v>-2451.1171874999995</v>
          </cell>
          <cell r="M24">
            <v>-2451.1171874999995</v>
          </cell>
          <cell r="N24">
            <v>-2451.1171874999995</v>
          </cell>
          <cell r="O24">
            <v>-2500.1395312499994</v>
          </cell>
          <cell r="P24">
            <v>-2500.1395312499994</v>
          </cell>
          <cell r="Q24">
            <v>-2500.1395312499994</v>
          </cell>
          <cell r="R24">
            <v>-2500.1395312499994</v>
          </cell>
          <cell r="S24">
            <v>-2550.1423218749997</v>
          </cell>
          <cell r="T24">
            <v>-2550.1423218749997</v>
          </cell>
          <cell r="U24">
            <v>-2550.1423218749997</v>
          </cell>
          <cell r="V24">
            <v>-2550.1423218749997</v>
          </cell>
          <cell r="W24">
            <v>-2601.1451683124997</v>
          </cell>
          <cell r="X24">
            <v>-2601.1451683124997</v>
          </cell>
          <cell r="Y24">
            <v>-2601.1451683124997</v>
          </cell>
          <cell r="Z24">
            <v>-2601.1451683124997</v>
          </cell>
          <cell r="AA24">
            <v>-2653.1680716787496</v>
          </cell>
          <cell r="AB24">
            <v>-2653.1680716787496</v>
          </cell>
          <cell r="AC24">
            <v>-2653.1680716787496</v>
          </cell>
          <cell r="AD24">
            <v>-2653.1680716787496</v>
          </cell>
          <cell r="AE24">
            <v>-2706.2314331123248</v>
          </cell>
          <cell r="AF24">
            <v>-2706.2314331123248</v>
          </cell>
          <cell r="AG24">
            <v>-2706.2314331123248</v>
          </cell>
          <cell r="AH24">
            <v>-2706.2314331123248</v>
          </cell>
          <cell r="AI24">
            <v>-2760.3560617745711</v>
          </cell>
          <cell r="AJ24">
            <v>-2760.3560617745711</v>
          </cell>
          <cell r="AK24">
            <v>-2760.3560617745711</v>
          </cell>
          <cell r="AL24">
            <v>-2760.3560617745711</v>
          </cell>
          <cell r="AM24">
            <v>-2815.5631830100629</v>
          </cell>
          <cell r="AN24">
            <v>-2815.5631830100629</v>
          </cell>
          <cell r="AO24">
            <v>-2815.5631830100629</v>
          </cell>
          <cell r="AP24">
            <v>-2815.5631830100629</v>
          </cell>
          <cell r="AQ24">
            <v>-2871.8744466702642</v>
          </cell>
          <cell r="AR24">
            <v>-2871.8744466702642</v>
          </cell>
          <cell r="AS24">
            <v>-2871.8744466702642</v>
          </cell>
          <cell r="AT24">
            <v>-2871.8744466702642</v>
          </cell>
          <cell r="AU24">
            <v>-2929.3119356036696</v>
          </cell>
          <cell r="AV24">
            <v>-2929.3119356036696</v>
          </cell>
          <cell r="AW24">
            <v>-2929.3119356036696</v>
          </cell>
          <cell r="AX24">
            <v>-2929.3119356036696</v>
          </cell>
          <cell r="AY24">
            <v>-2987.8981743157428</v>
          </cell>
          <cell r="AZ24">
            <v>-2987.8981743157428</v>
          </cell>
          <cell r="BA24">
            <v>-2987.8981743157428</v>
          </cell>
          <cell r="BB24">
            <v>-2987.8981743157428</v>
          </cell>
          <cell r="BC24">
            <v>-3047.6561378020579</v>
          </cell>
          <cell r="BD24">
            <v>-3047.6561378020579</v>
          </cell>
          <cell r="BE24">
            <v>-3047.6561378020579</v>
          </cell>
          <cell r="BF24">
            <v>-3047.6561378020579</v>
          </cell>
          <cell r="BG24">
            <v>-3108.6092605580989</v>
          </cell>
          <cell r="BH24">
            <v>-3108.6092605580989</v>
          </cell>
          <cell r="BI24">
            <v>-3108.6092605580989</v>
          </cell>
          <cell r="BJ24">
            <v>-3108.6092605580989</v>
          </cell>
          <cell r="BK24">
            <v>-3170.7814457692612</v>
          </cell>
          <cell r="BL24">
            <v>-3170.7814457692612</v>
          </cell>
          <cell r="BM24">
            <v>-3170.7814457692612</v>
          </cell>
          <cell r="BN24">
            <v>-3170.7814457692612</v>
          </cell>
          <cell r="BO24">
            <v>-3234.1970746846464</v>
          </cell>
          <cell r="BP24">
            <v>-3234.1970746846464</v>
          </cell>
          <cell r="BQ24">
            <v>-3234.1970746846464</v>
          </cell>
          <cell r="BR24">
            <v>-3234.1970746846464</v>
          </cell>
          <cell r="BS24">
            <v>-3298.8810161783395</v>
          </cell>
          <cell r="BT24">
            <v>-3298.8810161783395</v>
          </cell>
          <cell r="BU24">
            <v>-3298.8810161783395</v>
          </cell>
          <cell r="BV24">
            <v>-3298.8810161783395</v>
          </cell>
          <cell r="BW24">
            <v>-3364.8586365019064</v>
          </cell>
          <cell r="BX24">
            <v>-3364.8586365019064</v>
          </cell>
          <cell r="BY24">
            <v>-3364.8586365019064</v>
          </cell>
          <cell r="BZ24">
            <v>-3364.8586365019064</v>
          </cell>
          <cell r="CA24">
            <v>-3432.1558092319447</v>
          </cell>
          <cell r="CB24">
            <v>-3432.1558092319447</v>
          </cell>
          <cell r="CC24">
            <v>-3432.1558092319447</v>
          </cell>
          <cell r="CD24">
            <v>-3432.1558092319447</v>
          </cell>
          <cell r="CE24">
            <v>-3500.7989254165832</v>
          </cell>
          <cell r="CF24">
            <v>-3500.7989254165832</v>
          </cell>
          <cell r="CG24">
            <v>-3500.7989254165832</v>
          </cell>
          <cell r="CH24">
            <v>-3500.7989254165832</v>
          </cell>
          <cell r="CI24">
            <v>-3570.8149039249151</v>
          </cell>
          <cell r="CJ24">
            <v>0</v>
          </cell>
          <cell r="CK24">
            <v>0</v>
          </cell>
          <cell r="CL24">
            <v>0</v>
          </cell>
        </row>
        <row r="25">
          <cell r="G25">
            <v>0</v>
          </cell>
          <cell r="H25">
            <v>-31561.800000000007</v>
          </cell>
          <cell r="I25">
            <v>-31561.800000000007</v>
          </cell>
          <cell r="J25">
            <v>-31561.800000000007</v>
          </cell>
          <cell r="K25">
            <v>-32193.036000000007</v>
          </cell>
          <cell r="L25">
            <v>-32193.036000000007</v>
          </cell>
          <cell r="M25">
            <v>-32193.036000000007</v>
          </cell>
          <cell r="N25">
            <v>-32193.036000000007</v>
          </cell>
          <cell r="O25">
            <v>-32836.896720000004</v>
          </cell>
          <cell r="P25">
            <v>-32836.896720000004</v>
          </cell>
          <cell r="Q25">
            <v>-32836.896720000004</v>
          </cell>
          <cell r="R25">
            <v>-32836.896720000004</v>
          </cell>
          <cell r="S25">
            <v>-33493.634654400004</v>
          </cell>
          <cell r="T25">
            <v>-33493.634654400004</v>
          </cell>
          <cell r="U25">
            <v>-33493.634654400004</v>
          </cell>
          <cell r="V25">
            <v>-33493.634654400004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</row>
        <row r="26">
          <cell r="G26">
            <v>0</v>
          </cell>
          <cell r="H26">
            <v>-34229.379999999997</v>
          </cell>
          <cell r="I26">
            <v>-34229.379999999997</v>
          </cell>
          <cell r="J26">
            <v>-34229.379999999997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</row>
        <row r="27">
          <cell r="G27">
            <v>0</v>
          </cell>
          <cell r="H27">
            <v>-30479.490000000005</v>
          </cell>
          <cell r="I27">
            <v>-30479.490000000005</v>
          </cell>
          <cell r="J27">
            <v>-30479.490000000005</v>
          </cell>
          <cell r="K27">
            <v>-31089.079800000007</v>
          </cell>
          <cell r="L27">
            <v>-31089.079800000007</v>
          </cell>
          <cell r="M27">
            <v>-31089.079800000007</v>
          </cell>
          <cell r="N27">
            <v>-31089.079800000007</v>
          </cell>
          <cell r="O27">
            <v>-31710.861396000004</v>
          </cell>
          <cell r="P27">
            <v>-31710.861396000004</v>
          </cell>
          <cell r="Q27">
            <v>-31710.861396000004</v>
          </cell>
          <cell r="R27">
            <v>-31710.861396000004</v>
          </cell>
          <cell r="S27">
            <v>-32345.078623920002</v>
          </cell>
          <cell r="T27">
            <v>-32345.078623920002</v>
          </cell>
          <cell r="U27">
            <v>-32345.078623920002</v>
          </cell>
          <cell r="V27">
            <v>-32345.078623920002</v>
          </cell>
          <cell r="W27">
            <v>-32991.980196398406</v>
          </cell>
          <cell r="X27">
            <v>-32991.980196398406</v>
          </cell>
          <cell r="Y27">
            <v>-32991.980196398406</v>
          </cell>
          <cell r="Z27">
            <v>-32991.980196398406</v>
          </cell>
          <cell r="AA27">
            <v>-33651.819800326375</v>
          </cell>
          <cell r="AB27">
            <v>-33651.819800326375</v>
          </cell>
          <cell r="AC27">
            <v>-33651.819800326375</v>
          </cell>
          <cell r="AD27">
            <v>-33651.819800326375</v>
          </cell>
          <cell r="AE27">
            <v>-34324.856196332905</v>
          </cell>
          <cell r="AF27">
            <v>-34324.856196332905</v>
          </cell>
          <cell r="AG27">
            <v>-34324.856196332905</v>
          </cell>
          <cell r="AH27">
            <v>-34324.856196332905</v>
          </cell>
          <cell r="AI27">
            <v>-35011.353320259557</v>
          </cell>
          <cell r="AJ27">
            <v>-35011.353320259557</v>
          </cell>
          <cell r="AK27">
            <v>-35011.353320259557</v>
          </cell>
          <cell r="AL27">
            <v>-35011.353320259557</v>
          </cell>
          <cell r="AM27">
            <v>-35711.580386664755</v>
          </cell>
          <cell r="AN27">
            <v>-35711.580386664755</v>
          </cell>
          <cell r="AO27">
            <v>-35711.580386664755</v>
          </cell>
          <cell r="AP27">
            <v>-35711.580386664755</v>
          </cell>
          <cell r="AQ27">
            <v>-36425.811994398049</v>
          </cell>
          <cell r="AR27">
            <v>-36425.811994398049</v>
          </cell>
          <cell r="AS27">
            <v>-36425.811994398049</v>
          </cell>
          <cell r="AT27">
            <v>-36425.811994398049</v>
          </cell>
          <cell r="AU27">
            <v>-37154.328234286011</v>
          </cell>
          <cell r="AV27">
            <v>-37154.328234286011</v>
          </cell>
          <cell r="AW27">
            <v>-37154.328234286011</v>
          </cell>
          <cell r="AX27">
            <v>-37154.328234286011</v>
          </cell>
          <cell r="AY27">
            <v>-37897.414798971731</v>
          </cell>
          <cell r="AZ27">
            <v>-37897.414798971731</v>
          </cell>
          <cell r="BA27">
            <v>-37897.414798971731</v>
          </cell>
          <cell r="BB27">
            <v>-37897.414798971731</v>
          </cell>
          <cell r="BC27">
            <v>-38655.363094951164</v>
          </cell>
          <cell r="BD27">
            <v>-38655.363094951164</v>
          </cell>
          <cell r="BE27">
            <v>-38655.363094951164</v>
          </cell>
          <cell r="BF27">
            <v>-38655.363094951164</v>
          </cell>
          <cell r="BG27">
            <v>-39428.470356850186</v>
          </cell>
          <cell r="BH27">
            <v>-39428.470356850186</v>
          </cell>
          <cell r="BI27">
            <v>-39428.470356850186</v>
          </cell>
          <cell r="BJ27">
            <v>-39428.470356850186</v>
          </cell>
          <cell r="BK27">
            <v>-40217.039763987195</v>
          </cell>
          <cell r="BL27">
            <v>-40217.039763987195</v>
          </cell>
          <cell r="BM27">
            <v>-40217.039763987195</v>
          </cell>
          <cell r="BN27">
            <v>-40217.039763987195</v>
          </cell>
          <cell r="BO27">
            <v>-41021.380559266938</v>
          </cell>
          <cell r="BP27">
            <v>-41021.380559266938</v>
          </cell>
          <cell r="BQ27">
            <v>-41021.380559266938</v>
          </cell>
          <cell r="BR27">
            <v>-41021.380559266938</v>
          </cell>
          <cell r="BS27">
            <v>-41841.808170452277</v>
          </cell>
          <cell r="BT27">
            <v>-41841.808170452277</v>
          </cell>
          <cell r="BU27">
            <v>-41841.808170452277</v>
          </cell>
          <cell r="BV27">
            <v>-41841.808170452277</v>
          </cell>
          <cell r="BW27">
            <v>-42678.644333861332</v>
          </cell>
          <cell r="BX27">
            <v>-42678.644333861332</v>
          </cell>
          <cell r="BY27">
            <v>-42678.644333861332</v>
          </cell>
          <cell r="BZ27">
            <v>-42678.644333861332</v>
          </cell>
          <cell r="CA27">
            <v>-43532.217220538558</v>
          </cell>
          <cell r="CB27">
            <v>-43532.217220538558</v>
          </cell>
          <cell r="CC27">
            <v>-43532.217220538558</v>
          </cell>
          <cell r="CD27">
            <v>-43532.217220538558</v>
          </cell>
          <cell r="CE27">
            <v>-44402.861564949322</v>
          </cell>
          <cell r="CF27">
            <v>-44402.861564949322</v>
          </cell>
          <cell r="CG27">
            <v>-44402.861564949322</v>
          </cell>
          <cell r="CH27">
            <v>-44402.861564949322</v>
          </cell>
          <cell r="CI27">
            <v>-45290.918796248319</v>
          </cell>
          <cell r="CJ27">
            <v>0</v>
          </cell>
          <cell r="CK27">
            <v>0</v>
          </cell>
          <cell r="CL27">
            <v>0</v>
          </cell>
        </row>
        <row r="28">
          <cell r="G28">
            <v>0</v>
          </cell>
          <cell r="H28">
            <v>-1559.894</v>
          </cell>
          <cell r="I28">
            <v>-1559.894</v>
          </cell>
          <cell r="J28">
            <v>-1559.894</v>
          </cell>
          <cell r="K28">
            <v>-1591.0918799999999</v>
          </cell>
          <cell r="L28">
            <v>-1591.0918799999999</v>
          </cell>
          <cell r="M28">
            <v>-1591.0918799999999</v>
          </cell>
          <cell r="N28">
            <v>-1591.0918799999999</v>
          </cell>
          <cell r="O28">
            <v>-1622.9137175999999</v>
          </cell>
          <cell r="P28">
            <v>-1622.9137175999999</v>
          </cell>
          <cell r="Q28">
            <v>-1622.9137175999999</v>
          </cell>
          <cell r="R28">
            <v>-1622.9137175999999</v>
          </cell>
          <cell r="S28">
            <v>-1655.3719919519999</v>
          </cell>
          <cell r="T28">
            <v>-1655.3719919519999</v>
          </cell>
          <cell r="U28">
            <v>-1655.3719919519999</v>
          </cell>
          <cell r="V28">
            <v>-1655.3719919519999</v>
          </cell>
          <cell r="W28">
            <v>-1688.47943179104</v>
          </cell>
          <cell r="X28">
            <v>-1688.47943179104</v>
          </cell>
          <cell r="Y28">
            <v>-1688.47943179104</v>
          </cell>
          <cell r="Z28">
            <v>-1688.47943179104</v>
          </cell>
          <cell r="AA28">
            <v>-1722.2490204268609</v>
          </cell>
          <cell r="AB28">
            <v>-1722.2490204268609</v>
          </cell>
          <cell r="AC28">
            <v>-1722.2490204268609</v>
          </cell>
          <cell r="AD28">
            <v>-1722.2490204268609</v>
          </cell>
          <cell r="AE28">
            <v>-1756.6940008353981</v>
          </cell>
          <cell r="AF28">
            <v>-1756.6940008353981</v>
          </cell>
          <cell r="AG28">
            <v>-1756.6940008353981</v>
          </cell>
          <cell r="AH28">
            <v>-1756.6940008353981</v>
          </cell>
          <cell r="AI28">
            <v>-1791.8278808521061</v>
          </cell>
          <cell r="AJ28">
            <v>-1791.8278808521061</v>
          </cell>
          <cell r="AK28">
            <v>-1791.8278808521061</v>
          </cell>
          <cell r="AL28">
            <v>-1791.8278808521061</v>
          </cell>
          <cell r="AM28">
            <v>-1827.6644384691483</v>
          </cell>
          <cell r="AN28">
            <v>-1827.6644384691483</v>
          </cell>
          <cell r="AO28">
            <v>-1827.6644384691483</v>
          </cell>
          <cell r="AP28">
            <v>-1827.6644384691483</v>
          </cell>
          <cell r="AQ28">
            <v>-1864.2177272385313</v>
          </cell>
          <cell r="AR28">
            <v>-1864.2177272385313</v>
          </cell>
          <cell r="AS28">
            <v>-1864.2177272385313</v>
          </cell>
          <cell r="AT28">
            <v>-1864.2177272385313</v>
          </cell>
          <cell r="AU28">
            <v>-1901.5020817833019</v>
          </cell>
          <cell r="AV28">
            <v>-1901.5020817833019</v>
          </cell>
          <cell r="AW28">
            <v>-1901.5020817833019</v>
          </cell>
          <cell r="AX28">
            <v>-1901.5020817833019</v>
          </cell>
          <cell r="AY28">
            <v>-1939.532123418968</v>
          </cell>
          <cell r="AZ28">
            <v>-1939.532123418968</v>
          </cell>
          <cell r="BA28">
            <v>-1939.532123418968</v>
          </cell>
          <cell r="BB28">
            <v>-1939.532123418968</v>
          </cell>
          <cell r="BC28">
            <v>-1978.3227658873473</v>
          </cell>
          <cell r="BD28">
            <v>-1978.3227658873473</v>
          </cell>
          <cell r="BE28">
            <v>-1978.3227658873473</v>
          </cell>
          <cell r="BF28">
            <v>-1978.3227658873473</v>
          </cell>
          <cell r="BG28">
            <v>-2017.8892212050941</v>
          </cell>
          <cell r="BH28">
            <v>-2017.8892212050941</v>
          </cell>
          <cell r="BI28">
            <v>-2017.8892212050941</v>
          </cell>
          <cell r="BJ28">
            <v>-2017.8892212050941</v>
          </cell>
          <cell r="BK28">
            <v>-2058.2470056291963</v>
          </cell>
          <cell r="BL28">
            <v>-2058.2470056291963</v>
          </cell>
          <cell r="BM28">
            <v>-2058.2470056291963</v>
          </cell>
          <cell r="BN28">
            <v>-2058.2470056291963</v>
          </cell>
          <cell r="BO28">
            <v>-2099.4119457417801</v>
          </cell>
          <cell r="BP28">
            <v>-2099.4119457417801</v>
          </cell>
          <cell r="BQ28">
            <v>-2099.4119457417801</v>
          </cell>
          <cell r="BR28">
            <v>-2099.4119457417801</v>
          </cell>
          <cell r="BS28">
            <v>-2141.4001846566157</v>
          </cell>
          <cell r="BT28">
            <v>-2141.4001846566157</v>
          </cell>
          <cell r="BU28">
            <v>-2141.4001846566157</v>
          </cell>
          <cell r="BV28">
            <v>-2141.4001846566157</v>
          </cell>
          <cell r="BW28">
            <v>-2184.2281883497485</v>
          </cell>
          <cell r="BX28">
            <v>-2184.2281883497485</v>
          </cell>
          <cell r="BY28">
            <v>-2184.2281883497485</v>
          </cell>
          <cell r="BZ28">
            <v>-2184.2281883497485</v>
          </cell>
          <cell r="CA28">
            <v>-2227.9127521167434</v>
          </cell>
          <cell r="CB28">
            <v>-2227.9127521167434</v>
          </cell>
          <cell r="CC28">
            <v>-2227.9127521167434</v>
          </cell>
          <cell r="CD28">
            <v>-2227.9127521167434</v>
          </cell>
          <cell r="CE28">
            <v>-2272.471007159078</v>
          </cell>
          <cell r="CF28">
            <v>-2272.471007159078</v>
          </cell>
          <cell r="CG28">
            <v>-2272.471007159078</v>
          </cell>
          <cell r="CH28">
            <v>-2272.471007159078</v>
          </cell>
          <cell r="CI28">
            <v>-2317.9204273022601</v>
          </cell>
          <cell r="CJ28">
            <v>0</v>
          </cell>
          <cell r="CK28">
            <v>0</v>
          </cell>
          <cell r="CL28">
            <v>0</v>
          </cell>
        </row>
        <row r="29">
          <cell r="G29">
            <v>0</v>
          </cell>
          <cell r="H29">
            <v>-63232.179999999993</v>
          </cell>
          <cell r="I29">
            <v>-63232.179999999993</v>
          </cell>
          <cell r="J29">
            <v>-63232.179999999993</v>
          </cell>
          <cell r="K29">
            <v>-64496.823599999996</v>
          </cell>
          <cell r="L29">
            <v>-64496.823599999996</v>
          </cell>
          <cell r="M29">
            <v>-64496.823599999996</v>
          </cell>
          <cell r="N29">
            <v>-64496.823599999996</v>
          </cell>
          <cell r="O29">
            <v>-65786.76007199999</v>
          </cell>
          <cell r="P29">
            <v>-65786.76007199999</v>
          </cell>
          <cell r="Q29">
            <v>-65786.76007199999</v>
          </cell>
          <cell r="R29">
            <v>-65786.76007199999</v>
          </cell>
          <cell r="S29">
            <v>-67102.495273439985</v>
          </cell>
          <cell r="T29">
            <v>-67102.495273439985</v>
          </cell>
          <cell r="U29">
            <v>-67102.495273439985</v>
          </cell>
          <cell r="V29">
            <v>-67102.495273439985</v>
          </cell>
          <cell r="W29">
            <v>-68444.545178908797</v>
          </cell>
          <cell r="X29">
            <v>-68444.545178908797</v>
          </cell>
          <cell r="Y29">
            <v>-68444.545178908797</v>
          </cell>
          <cell r="Z29">
            <v>-68444.545178908797</v>
          </cell>
          <cell r="AA29">
            <v>-69813.436082486965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</row>
        <row r="30">
          <cell r="G30">
            <v>0</v>
          </cell>
          <cell r="H30">
            <v>-4346.382575757576</v>
          </cell>
          <cell r="I30">
            <v>-4346.382575757576</v>
          </cell>
          <cell r="J30">
            <v>-4346.382575757576</v>
          </cell>
          <cell r="K30">
            <v>-4433.3102272727274</v>
          </cell>
          <cell r="L30">
            <v>-4433.3102272727274</v>
          </cell>
          <cell r="M30">
            <v>-4433.3102272727274</v>
          </cell>
          <cell r="N30">
            <v>-4433.3102272727274</v>
          </cell>
          <cell r="O30">
            <v>-4521.9764318181824</v>
          </cell>
          <cell r="P30">
            <v>-4521.9764318181824</v>
          </cell>
          <cell r="Q30">
            <v>-4521.9764318181824</v>
          </cell>
          <cell r="R30">
            <v>-4521.9764318181824</v>
          </cell>
          <cell r="S30">
            <v>-4612.4159604545457</v>
          </cell>
          <cell r="T30">
            <v>-4612.4159604545457</v>
          </cell>
          <cell r="U30">
            <v>-4612.4159604545457</v>
          </cell>
          <cell r="V30">
            <v>-4612.4159604545457</v>
          </cell>
          <cell r="W30">
            <v>-4704.6642796636361</v>
          </cell>
          <cell r="X30">
            <v>-4704.6642796636361</v>
          </cell>
          <cell r="Y30">
            <v>-4704.6642796636361</v>
          </cell>
          <cell r="Z30">
            <v>-4704.6642796636361</v>
          </cell>
          <cell r="AA30">
            <v>-4798.7575652569094</v>
          </cell>
          <cell r="AB30">
            <v>-4798.7575652569094</v>
          </cell>
          <cell r="AC30">
            <v>-4798.7575652569094</v>
          </cell>
          <cell r="AD30">
            <v>-4798.7575652569094</v>
          </cell>
          <cell r="AE30">
            <v>-4894.7327165620482</v>
          </cell>
          <cell r="AF30">
            <v>-4894.7327165620482</v>
          </cell>
          <cell r="AG30">
            <v>-4894.7327165620482</v>
          </cell>
          <cell r="AH30">
            <v>-4894.7327165620482</v>
          </cell>
          <cell r="AI30">
            <v>-4992.6273708932886</v>
          </cell>
          <cell r="AJ30">
            <v>-4992.6273708932886</v>
          </cell>
          <cell r="AK30">
            <v>-4992.6273708932886</v>
          </cell>
          <cell r="AL30">
            <v>-4992.6273708932886</v>
          </cell>
          <cell r="AM30">
            <v>-5092.4799183111545</v>
          </cell>
          <cell r="AN30">
            <v>-5092.4799183111545</v>
          </cell>
          <cell r="AO30">
            <v>-5092.4799183111545</v>
          </cell>
          <cell r="AP30">
            <v>-5092.4799183111545</v>
          </cell>
          <cell r="AQ30">
            <v>-5194.3295166773778</v>
          </cell>
          <cell r="AR30">
            <v>-5194.3295166773778</v>
          </cell>
          <cell r="AS30">
            <v>-5194.3295166773778</v>
          </cell>
          <cell r="AT30">
            <v>-5194.3295166773778</v>
          </cell>
          <cell r="AU30">
            <v>-5298.216107010926</v>
          </cell>
          <cell r="AV30">
            <v>-5298.216107010926</v>
          </cell>
          <cell r="AW30">
            <v>-5298.216107010926</v>
          </cell>
          <cell r="AX30">
            <v>-5298.216107010926</v>
          </cell>
          <cell r="AY30">
            <v>-5404.1804291511444</v>
          </cell>
          <cell r="AZ30">
            <v>-5404.1804291511444</v>
          </cell>
          <cell r="BA30">
            <v>-5404.1804291511444</v>
          </cell>
          <cell r="BB30">
            <v>-5404.1804291511444</v>
          </cell>
          <cell r="BC30">
            <v>-5512.2640377341668</v>
          </cell>
          <cell r="BD30">
            <v>-5512.2640377341668</v>
          </cell>
          <cell r="BE30">
            <v>-5512.2640377341668</v>
          </cell>
          <cell r="BF30">
            <v>-5512.2640377341668</v>
          </cell>
          <cell r="BG30">
            <v>-5622.5093184888501</v>
          </cell>
          <cell r="BH30">
            <v>-5622.5093184888501</v>
          </cell>
          <cell r="BI30">
            <v>-5622.5093184888501</v>
          </cell>
          <cell r="BJ30">
            <v>-5622.5093184888501</v>
          </cell>
          <cell r="BK30">
            <v>-5734.959504858628</v>
          </cell>
          <cell r="BL30">
            <v>-5734.959504858628</v>
          </cell>
          <cell r="BM30">
            <v>-5734.959504858628</v>
          </cell>
          <cell r="BN30">
            <v>-5734.959504858628</v>
          </cell>
          <cell r="BO30">
            <v>-5849.6586949558005</v>
          </cell>
          <cell r="BP30">
            <v>-5849.6586949558005</v>
          </cell>
          <cell r="BQ30">
            <v>-5849.6586949558005</v>
          </cell>
          <cell r="BR30">
            <v>-5849.6586949558005</v>
          </cell>
          <cell r="BS30">
            <v>-5966.6518688549168</v>
          </cell>
          <cell r="BT30">
            <v>-5966.6518688549168</v>
          </cell>
          <cell r="BU30">
            <v>-5966.6518688549168</v>
          </cell>
          <cell r="BV30">
            <v>-5966.6518688549168</v>
          </cell>
          <cell r="BW30">
            <v>-6085.9849062320154</v>
          </cell>
          <cell r="BX30">
            <v>-6085.9849062320154</v>
          </cell>
          <cell r="BY30">
            <v>-6085.9849062320154</v>
          </cell>
          <cell r="BZ30">
            <v>-6085.9849062320154</v>
          </cell>
          <cell r="CA30">
            <v>-6207.7046043566561</v>
          </cell>
          <cell r="CB30">
            <v>-6207.7046043566561</v>
          </cell>
          <cell r="CC30">
            <v>-6207.7046043566561</v>
          </cell>
          <cell r="CD30">
            <v>-6207.7046043566561</v>
          </cell>
          <cell r="CE30">
            <v>-6331.8586964437882</v>
          </cell>
          <cell r="CF30">
            <v>-6331.8586964437882</v>
          </cell>
          <cell r="CG30">
            <v>-6331.8586964437882</v>
          </cell>
          <cell r="CH30">
            <v>-6331.8586964437882</v>
          </cell>
          <cell r="CI30">
            <v>-6458.4958703726652</v>
          </cell>
          <cell r="CJ30">
            <v>0</v>
          </cell>
          <cell r="CK30">
            <v>0</v>
          </cell>
          <cell r="CL30">
            <v>0</v>
          </cell>
        </row>
        <row r="31">
          <cell r="G31">
            <v>0</v>
          </cell>
          <cell r="H31">
            <v>-1487.7862500000003</v>
          </cell>
          <cell r="I31">
            <v>-1487.7862500000003</v>
          </cell>
          <cell r="J31">
            <v>-1487.7862500000003</v>
          </cell>
          <cell r="K31">
            <v>-1517.5419750000003</v>
          </cell>
          <cell r="L31">
            <v>-1517.5419750000003</v>
          </cell>
          <cell r="M31">
            <v>-1517.5419750000003</v>
          </cell>
          <cell r="N31">
            <v>-1517.5419750000003</v>
          </cell>
          <cell r="O31">
            <v>-1547.8928145000004</v>
          </cell>
          <cell r="P31">
            <v>-1547.8928145000004</v>
          </cell>
          <cell r="Q31">
            <v>-1547.8928145000004</v>
          </cell>
          <cell r="R31">
            <v>-1547.8928145000004</v>
          </cell>
          <cell r="S31">
            <v>-1578.8506707900003</v>
          </cell>
          <cell r="T31">
            <v>-1578.8506707900003</v>
          </cell>
          <cell r="U31">
            <v>-1578.8506707900003</v>
          </cell>
          <cell r="V31">
            <v>-1578.8506707900003</v>
          </cell>
          <cell r="W31">
            <v>-1610.4276842058002</v>
          </cell>
          <cell r="X31">
            <v>-1610.4276842058002</v>
          </cell>
          <cell r="Y31">
            <v>-1610.4276842058002</v>
          </cell>
          <cell r="Z31">
            <v>-1610.4276842058002</v>
          </cell>
          <cell r="AA31">
            <v>-1642.6362378899164</v>
          </cell>
          <cell r="AB31">
            <v>-1642.6362378899164</v>
          </cell>
          <cell r="AC31">
            <v>-1642.6362378899164</v>
          </cell>
          <cell r="AD31">
            <v>-1642.6362378899164</v>
          </cell>
          <cell r="AE31">
            <v>-1675.4889626477147</v>
          </cell>
          <cell r="AF31">
            <v>-1675.4889626477147</v>
          </cell>
          <cell r="AG31">
            <v>-1675.4889626477147</v>
          </cell>
          <cell r="AH31">
            <v>-1675.4889626477147</v>
          </cell>
          <cell r="AI31">
            <v>-1708.9987419006691</v>
          </cell>
          <cell r="AJ31">
            <v>-1708.9987419006691</v>
          </cell>
          <cell r="AK31">
            <v>-1708.9987419006691</v>
          </cell>
          <cell r="AL31">
            <v>-1708.9987419006691</v>
          </cell>
          <cell r="AM31">
            <v>-1743.1787167386826</v>
          </cell>
          <cell r="AN31">
            <v>-1743.1787167386826</v>
          </cell>
          <cell r="AO31">
            <v>-1743.1787167386826</v>
          </cell>
          <cell r="AP31">
            <v>-1743.1787167386826</v>
          </cell>
          <cell r="AQ31">
            <v>-1778.0422910734562</v>
          </cell>
          <cell r="AR31">
            <v>-1778.0422910734562</v>
          </cell>
          <cell r="AS31">
            <v>-1778.0422910734562</v>
          </cell>
          <cell r="AT31">
            <v>-1778.0422910734562</v>
          </cell>
          <cell r="AU31">
            <v>-1813.6031368949255</v>
          </cell>
          <cell r="AV31">
            <v>-1813.6031368949255</v>
          </cell>
          <cell r="AW31">
            <v>-1813.6031368949255</v>
          </cell>
          <cell r="AX31">
            <v>-1813.6031368949255</v>
          </cell>
          <cell r="AY31">
            <v>-1849.875199632824</v>
          </cell>
          <cell r="AZ31">
            <v>-1849.875199632824</v>
          </cell>
          <cell r="BA31">
            <v>-1849.875199632824</v>
          </cell>
          <cell r="BB31">
            <v>-1849.875199632824</v>
          </cell>
          <cell r="BC31">
            <v>-1886.8727036254804</v>
          </cell>
          <cell r="BD31">
            <v>-1886.8727036254804</v>
          </cell>
          <cell r="BE31">
            <v>-1886.8727036254804</v>
          </cell>
          <cell r="BF31">
            <v>-1886.8727036254804</v>
          </cell>
          <cell r="BG31">
            <v>-1924.61015769799</v>
          </cell>
          <cell r="BH31">
            <v>-1924.61015769799</v>
          </cell>
          <cell r="BI31">
            <v>-1924.61015769799</v>
          </cell>
          <cell r="BJ31">
            <v>-1924.61015769799</v>
          </cell>
          <cell r="BK31">
            <v>-1963.1023608519499</v>
          </cell>
          <cell r="BL31">
            <v>-1963.1023608519499</v>
          </cell>
          <cell r="BM31">
            <v>-1963.1023608519499</v>
          </cell>
          <cell r="BN31">
            <v>-1963.1023608519499</v>
          </cell>
          <cell r="BO31">
            <v>-2002.364408068989</v>
          </cell>
          <cell r="BP31">
            <v>-2002.364408068989</v>
          </cell>
          <cell r="BQ31">
            <v>-2002.364408068989</v>
          </cell>
          <cell r="BR31">
            <v>-2002.364408068989</v>
          </cell>
          <cell r="BS31">
            <v>-2042.4116962303688</v>
          </cell>
          <cell r="BT31">
            <v>-2042.4116962303688</v>
          </cell>
          <cell r="BU31">
            <v>-2042.4116962303688</v>
          </cell>
          <cell r="BV31">
            <v>-2042.4116962303688</v>
          </cell>
          <cell r="BW31">
            <v>-2083.2599301549762</v>
          </cell>
          <cell r="BX31">
            <v>-2083.2599301549762</v>
          </cell>
          <cell r="BY31">
            <v>-2083.2599301549762</v>
          </cell>
          <cell r="BZ31">
            <v>-2083.2599301549762</v>
          </cell>
          <cell r="CA31">
            <v>-2124.925128758076</v>
          </cell>
          <cell r="CB31">
            <v>-2124.925128758076</v>
          </cell>
          <cell r="CC31">
            <v>-2124.925128758076</v>
          </cell>
          <cell r="CD31">
            <v>-2124.925128758076</v>
          </cell>
          <cell r="CE31">
            <v>-2167.4236313332372</v>
          </cell>
          <cell r="CF31">
            <v>-2167.4236313332372</v>
          </cell>
          <cell r="CG31">
            <v>-2167.4236313332372</v>
          </cell>
          <cell r="CH31">
            <v>-2167.4236313332372</v>
          </cell>
          <cell r="CI31">
            <v>-2210.7721039599023</v>
          </cell>
          <cell r="CJ31">
            <v>0</v>
          </cell>
          <cell r="CK31">
            <v>0</v>
          </cell>
          <cell r="CL31">
            <v>0</v>
          </cell>
        </row>
        <row r="32">
          <cell r="G32">
            <v>0</v>
          </cell>
          <cell r="H32">
            <v>-7205.4945454545459</v>
          </cell>
          <cell r="I32">
            <v>-7205.4945454545459</v>
          </cell>
          <cell r="J32">
            <v>-7205.4945454545459</v>
          </cell>
          <cell r="K32">
            <v>-7349.6044363636365</v>
          </cell>
          <cell r="L32">
            <v>-7349.6044363636365</v>
          </cell>
          <cell r="M32">
            <v>-7349.6044363636365</v>
          </cell>
          <cell r="N32">
            <v>-7349.6044363636365</v>
          </cell>
          <cell r="O32">
            <v>-7496.5965250909094</v>
          </cell>
          <cell r="P32">
            <v>-7496.5965250909094</v>
          </cell>
          <cell r="Q32">
            <v>-7496.5965250909094</v>
          </cell>
          <cell r="R32">
            <v>-7496.5965250909094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</row>
        <row r="33">
          <cell r="G33">
            <v>0</v>
          </cell>
          <cell r="H33">
            <v>-23742.582857142857</v>
          </cell>
          <cell r="I33">
            <v>-23742.582857142857</v>
          </cell>
          <cell r="J33">
            <v>-23742.582857142857</v>
          </cell>
          <cell r="K33">
            <v>-24217.434514285716</v>
          </cell>
          <cell r="L33">
            <v>-24217.434514285716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</row>
        <row r="34">
          <cell r="G34">
            <v>0</v>
          </cell>
          <cell r="H34">
            <v>-4772.4999999999991</v>
          </cell>
          <cell r="I34">
            <v>-4772.4999999999991</v>
          </cell>
          <cell r="J34">
            <v>-4772.4999999999991</v>
          </cell>
          <cell r="K34">
            <v>-4867.9499999999989</v>
          </cell>
          <cell r="L34">
            <v>-4867.9499999999989</v>
          </cell>
          <cell r="M34">
            <v>-4867.9499999999989</v>
          </cell>
          <cell r="N34">
            <v>-4867.9499999999989</v>
          </cell>
          <cell r="O34">
            <v>-4965.3089999999993</v>
          </cell>
          <cell r="P34">
            <v>-4965.3089999999993</v>
          </cell>
          <cell r="Q34">
            <v>-4965.3089999999993</v>
          </cell>
          <cell r="R34">
            <v>-4965.3089999999993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BZ34">
            <v>0</v>
          </cell>
          <cell r="CA34">
            <v>0</v>
          </cell>
          <cell r="CB34">
            <v>0</v>
          </cell>
          <cell r="CC34">
            <v>0</v>
          </cell>
          <cell r="CD34">
            <v>0</v>
          </cell>
          <cell r="CE34">
            <v>0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0</v>
          </cell>
        </row>
        <row r="35">
          <cell r="G35">
            <v>0</v>
          </cell>
          <cell r="H35">
            <v>-4359.5978125000001</v>
          </cell>
          <cell r="I35">
            <v>-4359.5978125000001</v>
          </cell>
          <cell r="J35">
            <v>-4359.5978125000001</v>
          </cell>
          <cell r="K35">
            <v>-4446.7897687499999</v>
          </cell>
          <cell r="L35">
            <v>-4446.7897687499999</v>
          </cell>
          <cell r="M35">
            <v>-4446.7897687499999</v>
          </cell>
          <cell r="N35">
            <v>-4446.7897687499999</v>
          </cell>
          <cell r="O35">
            <v>-4535.7255641250003</v>
          </cell>
          <cell r="P35">
            <v>-4535.7255641250003</v>
          </cell>
          <cell r="Q35">
            <v>-4535.7255641250003</v>
          </cell>
          <cell r="R35">
            <v>-4535.7255641250003</v>
          </cell>
          <cell r="S35">
            <v>-4626.4400754074995</v>
          </cell>
          <cell r="T35">
            <v>-4626.4400754074995</v>
          </cell>
          <cell r="U35">
            <v>-4626.4400754074995</v>
          </cell>
          <cell r="V35">
            <v>-4626.4400754074995</v>
          </cell>
          <cell r="W35">
            <v>-4718.9688769156501</v>
          </cell>
          <cell r="X35">
            <v>-4718.9688769156501</v>
          </cell>
          <cell r="Y35">
            <v>-4718.9688769156501</v>
          </cell>
          <cell r="Z35">
            <v>-4718.9688769156501</v>
          </cell>
          <cell r="AA35">
            <v>-4813.3482544539629</v>
          </cell>
          <cell r="AB35">
            <v>-4813.3482544539629</v>
          </cell>
          <cell r="AC35">
            <v>-4813.3482544539629</v>
          </cell>
          <cell r="AD35">
            <v>-4813.3482544539629</v>
          </cell>
          <cell r="AE35">
            <v>-4909.6152195430432</v>
          </cell>
          <cell r="AF35">
            <v>-4909.6152195430432</v>
          </cell>
          <cell r="AG35">
            <v>-4909.6152195430432</v>
          </cell>
          <cell r="AH35">
            <v>-4909.6152195430432</v>
          </cell>
          <cell r="AI35">
            <v>-5007.8075239339032</v>
          </cell>
          <cell r="AJ35">
            <v>-5007.8075239339032</v>
          </cell>
          <cell r="AK35">
            <v>-5007.8075239339032</v>
          </cell>
          <cell r="AL35">
            <v>-5007.8075239339032</v>
          </cell>
          <cell r="AM35">
            <v>-5107.9636744125819</v>
          </cell>
          <cell r="AN35">
            <v>-5107.9636744125819</v>
          </cell>
          <cell r="AO35">
            <v>-5107.9636744125819</v>
          </cell>
          <cell r="AP35">
            <v>-5107.9636744125819</v>
          </cell>
          <cell r="AQ35">
            <v>-5210.1229479008334</v>
          </cell>
          <cell r="AR35">
            <v>-5210.1229479008334</v>
          </cell>
          <cell r="AS35">
            <v>-5210.1229479008334</v>
          </cell>
          <cell r="AT35">
            <v>-5210.1229479008334</v>
          </cell>
          <cell r="AU35">
            <v>-5314.3254068588503</v>
          </cell>
          <cell r="AV35">
            <v>-5314.3254068588503</v>
          </cell>
          <cell r="AW35">
            <v>-5314.3254068588503</v>
          </cell>
          <cell r="AX35">
            <v>-5314.3254068588503</v>
          </cell>
          <cell r="AY35">
            <v>-5420.6119149960277</v>
          </cell>
          <cell r="AZ35">
            <v>-5420.6119149960277</v>
          </cell>
          <cell r="BA35">
            <v>-5420.6119149960277</v>
          </cell>
          <cell r="BB35">
            <v>-5420.6119149960277</v>
          </cell>
          <cell r="BC35">
            <v>-5529.0241532959481</v>
          </cell>
          <cell r="BD35">
            <v>-5529.0241532959481</v>
          </cell>
          <cell r="BE35">
            <v>-5529.0241532959481</v>
          </cell>
          <cell r="BF35">
            <v>-5529.0241532959481</v>
          </cell>
          <cell r="BG35">
            <v>-5639.6046363618661</v>
          </cell>
          <cell r="BH35">
            <v>-5639.6046363618661</v>
          </cell>
          <cell r="BI35">
            <v>-5639.6046363618661</v>
          </cell>
          <cell r="BJ35">
            <v>-5639.6046363618661</v>
          </cell>
          <cell r="BK35">
            <v>-5752.3967290891042</v>
          </cell>
          <cell r="BL35">
            <v>-5752.3967290891042</v>
          </cell>
          <cell r="BM35">
            <v>-5752.3967290891042</v>
          </cell>
          <cell r="BN35">
            <v>-5752.3967290891042</v>
          </cell>
          <cell r="BO35">
            <v>-5867.4446636708872</v>
          </cell>
          <cell r="BP35">
            <v>-5867.4446636708872</v>
          </cell>
          <cell r="BQ35">
            <v>-5867.4446636708872</v>
          </cell>
          <cell r="BR35">
            <v>-5867.4446636708872</v>
          </cell>
          <cell r="BS35">
            <v>-5984.7935569443043</v>
          </cell>
          <cell r="BT35">
            <v>-5984.7935569443043</v>
          </cell>
          <cell r="BU35">
            <v>-5984.7935569443043</v>
          </cell>
          <cell r="BV35">
            <v>-5984.7935569443043</v>
          </cell>
          <cell r="BW35">
            <v>-6104.4894280831913</v>
          </cell>
          <cell r="BX35">
            <v>-6104.4894280831913</v>
          </cell>
          <cell r="BY35">
            <v>-6104.4894280831913</v>
          </cell>
          <cell r="BZ35">
            <v>-6104.4894280831913</v>
          </cell>
          <cell r="CA35">
            <v>-6226.5792166448555</v>
          </cell>
          <cell r="CB35">
            <v>-6226.5792166448555</v>
          </cell>
          <cell r="CC35">
            <v>-6226.5792166448555</v>
          </cell>
          <cell r="CD35">
            <v>-6226.5792166448555</v>
          </cell>
          <cell r="CE35">
            <v>-6351.1108009777518</v>
          </cell>
          <cell r="CF35">
            <v>-6351.1108009777518</v>
          </cell>
          <cell r="CG35">
            <v>-6351.1108009777518</v>
          </cell>
          <cell r="CH35">
            <v>-6351.1108009777518</v>
          </cell>
          <cell r="CI35">
            <v>-6478.1330169973071</v>
          </cell>
          <cell r="CJ35">
            <v>0</v>
          </cell>
          <cell r="CK35">
            <v>0</v>
          </cell>
          <cell r="CL35">
            <v>0</v>
          </cell>
        </row>
        <row r="36">
          <cell r="G36">
            <v>0</v>
          </cell>
          <cell r="H36">
            <v>-27726.688668866889</v>
          </cell>
          <cell r="I36">
            <v>-27726.688668866889</v>
          </cell>
          <cell r="J36">
            <v>-27726.688668866889</v>
          </cell>
          <cell r="K36">
            <v>-28281.222442244227</v>
          </cell>
          <cell r="L36">
            <v>-28281.222442244227</v>
          </cell>
          <cell r="M36">
            <v>-28281.222442244227</v>
          </cell>
          <cell r="N36">
            <v>-28281.222442244227</v>
          </cell>
          <cell r="O36">
            <v>-28846.84689108911</v>
          </cell>
          <cell r="P36">
            <v>-28846.84689108911</v>
          </cell>
          <cell r="Q36">
            <v>-28846.84689108911</v>
          </cell>
          <cell r="R36">
            <v>-28846.84689108911</v>
          </cell>
          <cell r="S36">
            <v>-29423.783828910891</v>
          </cell>
          <cell r="T36">
            <v>-29423.783828910891</v>
          </cell>
          <cell r="U36">
            <v>-29423.783828910891</v>
          </cell>
          <cell r="V36">
            <v>-29423.783828910891</v>
          </cell>
          <cell r="W36">
            <v>-30012.25950548911</v>
          </cell>
          <cell r="X36">
            <v>-30012.25950548911</v>
          </cell>
          <cell r="Y36">
            <v>-30012.25950548911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</row>
        <row r="37">
          <cell r="G37">
            <v>0</v>
          </cell>
          <cell r="H37">
            <v>-35293.960396039591</v>
          </cell>
          <cell r="I37">
            <v>-35293.960396039591</v>
          </cell>
          <cell r="J37">
            <v>-35293.960396039591</v>
          </cell>
          <cell r="K37">
            <v>-35999.839603960383</v>
          </cell>
          <cell r="L37">
            <v>-35999.839603960383</v>
          </cell>
          <cell r="M37">
            <v>-35999.839603960383</v>
          </cell>
          <cell r="N37">
            <v>-35999.839603960383</v>
          </cell>
          <cell r="O37">
            <v>-36719.836396039587</v>
          </cell>
          <cell r="P37">
            <v>-36719.836396039587</v>
          </cell>
          <cell r="Q37">
            <v>-36719.836396039587</v>
          </cell>
          <cell r="R37">
            <v>-36719.836396039587</v>
          </cell>
          <cell r="S37">
            <v>-37454.233123960381</v>
          </cell>
          <cell r="T37">
            <v>-37454.233123960381</v>
          </cell>
          <cell r="U37">
            <v>-37454.233123960381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</row>
        <row r="38">
          <cell r="G38">
            <v>0</v>
          </cell>
          <cell r="H38">
            <v>-13260.606060606058</v>
          </cell>
          <cell r="I38">
            <v>-13260.606060606058</v>
          </cell>
          <cell r="J38">
            <v>-13260.606060606058</v>
          </cell>
          <cell r="K38">
            <v>-13525.81818181818</v>
          </cell>
          <cell r="L38">
            <v>-13525.81818181818</v>
          </cell>
          <cell r="M38">
            <v>-13525.81818181818</v>
          </cell>
          <cell r="N38">
            <v>-13525.81818181818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</row>
        <row r="39">
          <cell r="G39">
            <v>0</v>
          </cell>
          <cell r="H39">
            <v>-7457.4400000000005</v>
          </cell>
          <cell r="I39">
            <v>-7457.4400000000005</v>
          </cell>
          <cell r="J39">
            <v>-7457.4400000000005</v>
          </cell>
          <cell r="K39">
            <v>-7606.5888000000004</v>
          </cell>
          <cell r="L39">
            <v>-7606.5888000000004</v>
          </cell>
          <cell r="M39">
            <v>-7606.5888000000004</v>
          </cell>
          <cell r="N39">
            <v>-7606.5888000000004</v>
          </cell>
          <cell r="O39">
            <v>-7758.7205760000006</v>
          </cell>
          <cell r="P39">
            <v>-7758.7205760000006</v>
          </cell>
          <cell r="Q39">
            <v>-7758.7205760000006</v>
          </cell>
          <cell r="R39">
            <v>-7758.7205760000006</v>
          </cell>
          <cell r="S39">
            <v>-7913.8949875199996</v>
          </cell>
          <cell r="T39">
            <v>-7913.8949875199996</v>
          </cell>
          <cell r="U39">
            <v>-7913.8949875199996</v>
          </cell>
          <cell r="V39">
            <v>-7913.8949875199996</v>
          </cell>
          <cell r="W39">
            <v>-8072.1728872704007</v>
          </cell>
          <cell r="X39">
            <v>-8072.1728872704007</v>
          </cell>
          <cell r="Y39">
            <v>-8072.1728872704007</v>
          </cell>
          <cell r="Z39">
            <v>-8072.1728872704007</v>
          </cell>
          <cell r="AA39">
            <v>-8233.6163450158092</v>
          </cell>
          <cell r="AB39">
            <v>-8233.6163450158092</v>
          </cell>
          <cell r="AC39">
            <v>-8233.6163450158092</v>
          </cell>
          <cell r="AD39">
            <v>-8233.6163450158092</v>
          </cell>
          <cell r="AE39">
            <v>-8398.2886719161252</v>
          </cell>
          <cell r="AF39">
            <v>-8398.2886719161252</v>
          </cell>
          <cell r="AG39">
            <v>-8398.2886719161252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0</v>
          </cell>
          <cell r="CE39">
            <v>0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</row>
        <row r="40">
          <cell r="G40">
            <v>0</v>
          </cell>
          <cell r="H40">
            <v>-21868.423762376238</v>
          </cell>
          <cell r="I40">
            <v>-21868.423762376238</v>
          </cell>
          <cell r="J40">
            <v>-21868.423762376238</v>
          </cell>
          <cell r="K40">
            <v>-22305.792237623762</v>
          </cell>
          <cell r="L40">
            <v>-22305.792237623762</v>
          </cell>
          <cell r="M40">
            <v>-22305.792237623762</v>
          </cell>
          <cell r="N40">
            <v>-22305.792237623762</v>
          </cell>
          <cell r="O40">
            <v>-22751.908082376238</v>
          </cell>
          <cell r="P40">
            <v>-22751.908082376238</v>
          </cell>
          <cell r="Q40">
            <v>-22751.908082376238</v>
          </cell>
          <cell r="R40">
            <v>-22751.908082376238</v>
          </cell>
          <cell r="S40">
            <v>-23206.946244023762</v>
          </cell>
          <cell r="T40">
            <v>-23206.946244023762</v>
          </cell>
          <cell r="U40">
            <v>-23206.946244023762</v>
          </cell>
          <cell r="V40">
            <v>-23206.946244023762</v>
          </cell>
          <cell r="W40">
            <v>-23671.085168904239</v>
          </cell>
          <cell r="X40">
            <v>-23671.085168904239</v>
          </cell>
          <cell r="Y40">
            <v>-23671.085168904239</v>
          </cell>
          <cell r="Z40">
            <v>-23671.085168904239</v>
          </cell>
          <cell r="AA40">
            <v>-24144.506872282323</v>
          </cell>
          <cell r="AB40">
            <v>-24144.506872282323</v>
          </cell>
          <cell r="AC40">
            <v>-24144.506872282323</v>
          </cell>
          <cell r="AD40">
            <v>-24144.506872282323</v>
          </cell>
          <cell r="AE40">
            <v>-24627.397009727971</v>
          </cell>
          <cell r="AF40">
            <v>-24627.397009727971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0</v>
          </cell>
          <cell r="CE40">
            <v>0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0</v>
          </cell>
        </row>
        <row r="41">
          <cell r="G41">
            <v>0</v>
          </cell>
          <cell r="H41">
            <v>-882.59100000000001</v>
          </cell>
          <cell r="I41">
            <v>-882.59100000000001</v>
          </cell>
          <cell r="J41">
            <v>-882.59100000000001</v>
          </cell>
          <cell r="K41">
            <v>-900.24282000000005</v>
          </cell>
          <cell r="L41">
            <v>-900.24282000000005</v>
          </cell>
          <cell r="M41">
            <v>-900.24282000000005</v>
          </cell>
          <cell r="N41">
            <v>-900.24282000000005</v>
          </cell>
          <cell r="O41">
            <v>-918.24767640000005</v>
          </cell>
          <cell r="P41">
            <v>-918.24767640000005</v>
          </cell>
          <cell r="Q41">
            <v>-918.24767640000005</v>
          </cell>
          <cell r="R41">
            <v>-918.24767640000005</v>
          </cell>
          <cell r="S41">
            <v>-936.61262992799993</v>
          </cell>
          <cell r="T41">
            <v>-936.61262992799993</v>
          </cell>
          <cell r="U41">
            <v>-936.61262992799993</v>
          </cell>
          <cell r="V41">
            <v>-936.61262992799993</v>
          </cell>
          <cell r="W41">
            <v>-955.34488252656001</v>
          </cell>
          <cell r="X41">
            <v>-955.34488252656001</v>
          </cell>
          <cell r="Y41">
            <v>-955.34488252656001</v>
          </cell>
          <cell r="Z41">
            <v>-955.34488252656001</v>
          </cell>
          <cell r="AA41">
            <v>-974.45178017709122</v>
          </cell>
          <cell r="AB41">
            <v>-974.45178017709122</v>
          </cell>
          <cell r="AC41">
            <v>-974.45178017709122</v>
          </cell>
          <cell r="AD41">
            <v>-974.45178017709122</v>
          </cell>
          <cell r="AE41">
            <v>-993.9408157806331</v>
          </cell>
          <cell r="AF41">
            <v>-993.9408157806331</v>
          </cell>
          <cell r="AG41">
            <v>-993.9408157806331</v>
          </cell>
          <cell r="AH41">
            <v>-993.9408157806331</v>
          </cell>
          <cell r="AI41">
            <v>-1013.8196320962458</v>
          </cell>
          <cell r="AJ41">
            <v>-1013.8196320962458</v>
          </cell>
          <cell r="AK41">
            <v>-1013.8196320962458</v>
          </cell>
          <cell r="AL41">
            <v>-1013.8196320962458</v>
          </cell>
          <cell r="AM41">
            <v>-1034.0960247381706</v>
          </cell>
          <cell r="AN41">
            <v>-1034.0960247381706</v>
          </cell>
          <cell r="AO41">
            <v>-1034.0960247381706</v>
          </cell>
          <cell r="AP41">
            <v>-1034.0960247381706</v>
          </cell>
          <cell r="AQ41">
            <v>-1054.7779452329341</v>
          </cell>
          <cell r="AR41">
            <v>-1054.7779452329341</v>
          </cell>
          <cell r="AS41">
            <v>-1054.7779452329341</v>
          </cell>
          <cell r="AT41">
            <v>-1054.7779452329341</v>
          </cell>
          <cell r="AU41">
            <v>-1075.8735041375928</v>
          </cell>
          <cell r="AV41">
            <v>-1075.8735041375928</v>
          </cell>
          <cell r="AW41">
            <v>-1075.8735041375928</v>
          </cell>
          <cell r="AX41">
            <v>-1075.8735041375928</v>
          </cell>
          <cell r="AY41">
            <v>-1097.3909742203448</v>
          </cell>
          <cell r="AZ41">
            <v>-1097.3909742203448</v>
          </cell>
          <cell r="BA41">
            <v>-1097.3909742203448</v>
          </cell>
          <cell r="BB41">
            <v>-1097.3909742203448</v>
          </cell>
          <cell r="BC41">
            <v>-1119.3387937047517</v>
          </cell>
          <cell r="BD41">
            <v>-1119.3387937047517</v>
          </cell>
          <cell r="BE41">
            <v>-1119.3387937047517</v>
          </cell>
          <cell r="BF41">
            <v>-1119.3387937047517</v>
          </cell>
          <cell r="BG41">
            <v>-1141.7255695788465</v>
          </cell>
          <cell r="BH41">
            <v>-1141.7255695788465</v>
          </cell>
          <cell r="BI41">
            <v>-1141.7255695788465</v>
          </cell>
          <cell r="BJ41">
            <v>-1141.7255695788465</v>
          </cell>
          <cell r="BK41">
            <v>-1164.5600809704235</v>
          </cell>
          <cell r="BL41">
            <v>-1164.5600809704235</v>
          </cell>
          <cell r="BM41">
            <v>-1164.5600809704235</v>
          </cell>
          <cell r="BN41">
            <v>-1164.5600809704235</v>
          </cell>
          <cell r="BO41">
            <v>-1187.8512825898322</v>
          </cell>
          <cell r="BP41">
            <v>-1187.8512825898322</v>
          </cell>
          <cell r="BQ41">
            <v>-1187.8512825898322</v>
          </cell>
          <cell r="BR41">
            <v>-1187.8512825898322</v>
          </cell>
          <cell r="BS41">
            <v>-1211.6083082416287</v>
          </cell>
          <cell r="BT41">
            <v>-1211.6083082416287</v>
          </cell>
          <cell r="BU41">
            <v>-1211.6083082416287</v>
          </cell>
          <cell r="BV41">
            <v>-1211.6083082416287</v>
          </cell>
          <cell r="BW41">
            <v>-1235.8404744064615</v>
          </cell>
          <cell r="BX41">
            <v>-1235.8404744064615</v>
          </cell>
          <cell r="BY41">
            <v>-1235.8404744064615</v>
          </cell>
          <cell r="BZ41">
            <v>-1235.8404744064615</v>
          </cell>
          <cell r="CA41">
            <v>-1260.5572838945907</v>
          </cell>
          <cell r="CB41">
            <v>-1260.5572838945907</v>
          </cell>
          <cell r="CC41">
            <v>-1260.5572838945907</v>
          </cell>
          <cell r="CD41">
            <v>-1260.5572838945907</v>
          </cell>
          <cell r="CE41">
            <v>-1285.7684295724825</v>
          </cell>
          <cell r="CF41">
            <v>-1285.7684295724825</v>
          </cell>
          <cell r="CG41">
            <v>-1285.7684295724825</v>
          </cell>
          <cell r="CH41">
            <v>-1285.7684295724825</v>
          </cell>
          <cell r="CI41">
            <v>-1311.4837981639323</v>
          </cell>
          <cell r="CJ41">
            <v>0</v>
          </cell>
          <cell r="CK41">
            <v>0</v>
          </cell>
          <cell r="CL41">
            <v>0</v>
          </cell>
        </row>
        <row r="42">
          <cell r="G42">
            <v>0</v>
          </cell>
          <cell r="H42">
            <v>-26265.878260869558</v>
          </cell>
          <cell r="I42">
            <v>-26265.878260869558</v>
          </cell>
          <cell r="J42">
            <v>-26265.878260869558</v>
          </cell>
          <cell r="K42">
            <v>-26791.195826086951</v>
          </cell>
          <cell r="L42">
            <v>-26791.195826086951</v>
          </cell>
          <cell r="M42">
            <v>-26791.195826086951</v>
          </cell>
          <cell r="N42">
            <v>-26791.195826086951</v>
          </cell>
          <cell r="O42">
            <v>-27327.019742608689</v>
          </cell>
          <cell r="P42">
            <v>-27327.019742608689</v>
          </cell>
          <cell r="Q42">
            <v>-27327.019742608689</v>
          </cell>
          <cell r="R42">
            <v>-27327.019742608689</v>
          </cell>
          <cell r="S42">
            <v>-27873.56013746086</v>
          </cell>
          <cell r="T42">
            <v>-27873.56013746086</v>
          </cell>
          <cell r="U42">
            <v>-27873.56013746086</v>
          </cell>
          <cell r="V42">
            <v>-27873.56013746086</v>
          </cell>
          <cell r="W42">
            <v>-28431.03134021008</v>
          </cell>
          <cell r="X42">
            <v>-28431.03134021008</v>
          </cell>
          <cell r="Y42">
            <v>-28431.03134021008</v>
          </cell>
          <cell r="Z42">
            <v>-28431.03134021008</v>
          </cell>
          <cell r="AA42">
            <v>-28999.651967014281</v>
          </cell>
          <cell r="AB42">
            <v>-28999.651967014281</v>
          </cell>
          <cell r="AC42">
            <v>-28999.651967014281</v>
          </cell>
          <cell r="AD42">
            <v>-28999.651967014281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</row>
        <row r="43">
          <cell r="G43">
            <v>0</v>
          </cell>
          <cell r="H43">
            <v>-32642.75</v>
          </cell>
          <cell r="I43">
            <v>-32642.75</v>
          </cell>
          <cell r="J43">
            <v>-32642.75</v>
          </cell>
          <cell r="K43">
            <v>-33295.605000000003</v>
          </cell>
          <cell r="L43">
            <v>-33295.605000000003</v>
          </cell>
          <cell r="M43">
            <v>-33295.605000000003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</row>
        <row r="83">
          <cell r="G83">
            <v>0</v>
          </cell>
          <cell r="H83">
            <v>-752.76202499999999</v>
          </cell>
          <cell r="I83">
            <v>-752.76202499999999</v>
          </cell>
          <cell r="J83">
            <v>-752.76202499999999</v>
          </cell>
          <cell r="K83">
            <v>-62193.198505500011</v>
          </cell>
          <cell r="L83">
            <v>-77952.092667502351</v>
          </cell>
          <cell r="M83">
            <v>-7339.5894647243495</v>
          </cell>
          <cell r="N83">
            <v>-1852.4277567020424</v>
          </cell>
          <cell r="O83">
            <v>-1153.6452143856948</v>
          </cell>
          <cell r="P83">
            <v>-783.17361081000001</v>
          </cell>
          <cell r="Q83">
            <v>-783.17361081000001</v>
          </cell>
          <cell r="R83">
            <v>-13939.204908143478</v>
          </cell>
          <cell r="S83">
            <v>-798.83708302619993</v>
          </cell>
          <cell r="T83">
            <v>-798.83708302619993</v>
          </cell>
          <cell r="U83">
            <v>-798.83708302619993</v>
          </cell>
          <cell r="V83">
            <v>-26592.508330828612</v>
          </cell>
          <cell r="W83">
            <v>-814.81382468672393</v>
          </cell>
          <cell r="X83">
            <v>-1259.3834966868458</v>
          </cell>
          <cell r="Y83">
            <v>-814.81382468672393</v>
          </cell>
          <cell r="Z83">
            <v>-814.81382468672393</v>
          </cell>
          <cell r="AA83">
            <v>-831.11010118045851</v>
          </cell>
          <cell r="AB83">
            <v>-26897.673143124957</v>
          </cell>
          <cell r="AC83">
            <v>-831.11010118045851</v>
          </cell>
          <cell r="AD83">
            <v>-831.11010118045851</v>
          </cell>
          <cell r="AE83">
            <v>-847.73230320406765</v>
          </cell>
          <cell r="AF83">
            <v>-847.73230320406765</v>
          </cell>
          <cell r="AG83">
            <v>-847.73230320406765</v>
          </cell>
          <cell r="AH83">
            <v>-847.73230320406765</v>
          </cell>
          <cell r="AI83">
            <v>-864.68694926814908</v>
          </cell>
          <cell r="AJ83">
            <v>-864.68694926814908</v>
          </cell>
          <cell r="AK83">
            <v>-864.68694926814908</v>
          </cell>
          <cell r="AL83">
            <v>-864.68694926814908</v>
          </cell>
          <cell r="AM83">
            <v>-881.98068825351208</v>
          </cell>
          <cell r="AN83">
            <v>-881.98068825351208</v>
          </cell>
          <cell r="AO83">
            <v>-7993.1712257677764</v>
          </cell>
          <cell r="AP83">
            <v>-30529.874635753462</v>
          </cell>
          <cell r="AQ83">
            <v>-899.62030201858227</v>
          </cell>
          <cell r="AR83">
            <v>-899.62030201858227</v>
          </cell>
          <cell r="AS83">
            <v>-899.62030201858227</v>
          </cell>
          <cell r="AT83">
            <v>-899.62030201858227</v>
          </cell>
          <cell r="AU83">
            <v>-917.61270805895401</v>
          </cell>
          <cell r="AV83">
            <v>-917.61270805895401</v>
          </cell>
          <cell r="AW83">
            <v>-91377.945653146686</v>
          </cell>
          <cell r="AX83">
            <v>-917.61270805895401</v>
          </cell>
          <cell r="AY83">
            <v>-935.96496222013309</v>
          </cell>
          <cell r="AZ83">
            <v>-935.96496222013309</v>
          </cell>
          <cell r="BA83">
            <v>-22574.301465242417</v>
          </cell>
          <cell r="BB83">
            <v>-935.96496222013309</v>
          </cell>
          <cell r="BC83">
            <v>-954.68426146453578</v>
          </cell>
          <cell r="BD83">
            <v>-954.68426146453578</v>
          </cell>
          <cell r="BE83">
            <v>-1325.3561332553213</v>
          </cell>
          <cell r="BF83">
            <v>-954.68426146453578</v>
          </cell>
          <cell r="BG83">
            <v>-973.77794669382638</v>
          </cell>
          <cell r="BH83">
            <v>-973.77794669382638</v>
          </cell>
          <cell r="BI83">
            <v>-973.77794669382638</v>
          </cell>
          <cell r="BJ83">
            <v>-973.77794669382638</v>
          </cell>
          <cell r="BK83">
            <v>-62418.634745627714</v>
          </cell>
          <cell r="BL83">
            <v>-78177.528907630054</v>
          </cell>
          <cell r="BM83">
            <v>-7565.0257048520525</v>
          </cell>
          <cell r="BN83">
            <v>-2077.8639968297457</v>
          </cell>
          <cell r="BO83">
            <v>-1383.5901793159517</v>
          </cell>
          <cell r="BP83">
            <v>-1013.118575740257</v>
          </cell>
          <cell r="BQ83">
            <v>-1013.118575740257</v>
          </cell>
          <cell r="BR83">
            <v>-14169.149873073735</v>
          </cell>
          <cell r="BS83">
            <v>-1033.3809472550622</v>
          </cell>
          <cell r="BT83">
            <v>-1033.3809472550622</v>
          </cell>
          <cell r="BU83">
            <v>-1033.3809472550622</v>
          </cell>
          <cell r="BV83">
            <v>-26827.052195057473</v>
          </cell>
          <cell r="BW83">
            <v>-1054.0485662001636</v>
          </cell>
          <cell r="BX83">
            <v>-1498.6182382002853</v>
          </cell>
          <cell r="BY83">
            <v>-1054.0485662001636</v>
          </cell>
          <cell r="BZ83">
            <v>-1054.0485662001636</v>
          </cell>
          <cell r="CA83">
            <v>-1075.1295375241671</v>
          </cell>
          <cell r="CB83">
            <v>-27141.692579468669</v>
          </cell>
          <cell r="CC83">
            <v>-1075.1295375241671</v>
          </cell>
          <cell r="CD83">
            <v>-1075.1295375241671</v>
          </cell>
          <cell r="CE83">
            <v>-1096.6321282746503</v>
          </cell>
          <cell r="CF83">
            <v>-1096.6321282746503</v>
          </cell>
          <cell r="CG83">
            <v>-1096.6321282746503</v>
          </cell>
          <cell r="CH83">
            <v>-1096.6321282746503</v>
          </cell>
          <cell r="CI83">
            <v>-1118.5647708401432</v>
          </cell>
          <cell r="CJ83">
            <v>0</v>
          </cell>
          <cell r="CK83">
            <v>0</v>
          </cell>
          <cell r="CL83">
            <v>0</v>
          </cell>
        </row>
        <row r="84">
          <cell r="G84">
            <v>0</v>
          </cell>
          <cell r="H84">
            <v>-455.96534999999994</v>
          </cell>
          <cell r="I84">
            <v>-455.96534999999994</v>
          </cell>
          <cell r="J84">
            <v>-455.96534999999994</v>
          </cell>
          <cell r="K84">
            <v>-465.08465699999994</v>
          </cell>
          <cell r="L84">
            <v>-465.08465699999994</v>
          </cell>
          <cell r="M84">
            <v>-55180.926656999996</v>
          </cell>
          <cell r="N84">
            <v>-465.08465699999994</v>
          </cell>
          <cell r="O84">
            <v>-474.38635013999993</v>
          </cell>
          <cell r="P84">
            <v>-474.38635013999993</v>
          </cell>
          <cell r="Q84">
            <v>-474.38635013999993</v>
          </cell>
          <cell r="R84">
            <v>-474.38635013999993</v>
          </cell>
          <cell r="S84">
            <v>-483.87407714279993</v>
          </cell>
          <cell r="T84">
            <v>-483.87407714279993</v>
          </cell>
          <cell r="U84">
            <v>-483.87407714279993</v>
          </cell>
          <cell r="V84">
            <v>-483.87407714279993</v>
          </cell>
          <cell r="W84">
            <v>-493.55155868565595</v>
          </cell>
          <cell r="X84">
            <v>-493.55155868565595</v>
          </cell>
          <cell r="Y84">
            <v>-493.55155868565595</v>
          </cell>
          <cell r="Z84">
            <v>-493.55155868565595</v>
          </cell>
          <cell r="AA84">
            <v>-503.42258985936911</v>
          </cell>
          <cell r="AB84">
            <v>-503.42258985936911</v>
          </cell>
          <cell r="AC84">
            <v>-503.42258985936911</v>
          </cell>
          <cell r="AD84">
            <v>-503.42258985936911</v>
          </cell>
          <cell r="AE84">
            <v>-513.49104165655649</v>
          </cell>
          <cell r="AF84">
            <v>-513.49104165655649</v>
          </cell>
          <cell r="AG84">
            <v>-513.49104165655649</v>
          </cell>
          <cell r="AH84">
            <v>-513.49104165655649</v>
          </cell>
          <cell r="AI84">
            <v>-523.76086248968761</v>
          </cell>
          <cell r="AJ84">
            <v>-523.76086248968761</v>
          </cell>
          <cell r="AK84">
            <v>-523.76086248968761</v>
          </cell>
          <cell r="AL84">
            <v>-523.76086248968761</v>
          </cell>
          <cell r="AM84">
            <v>-534.2360797394814</v>
          </cell>
          <cell r="AN84">
            <v>-534.2360797394814</v>
          </cell>
          <cell r="AO84">
            <v>-534.2360797394814</v>
          </cell>
          <cell r="AP84">
            <v>-534.2360797394814</v>
          </cell>
          <cell r="AQ84">
            <v>-544.920801334271</v>
          </cell>
          <cell r="AR84">
            <v>-544.920801334271</v>
          </cell>
          <cell r="AS84">
            <v>-544.920801334271</v>
          </cell>
          <cell r="AT84">
            <v>-544.920801334271</v>
          </cell>
          <cell r="AU84">
            <v>-555.81921736095649</v>
          </cell>
          <cell r="AV84">
            <v>-555.81921736095649</v>
          </cell>
          <cell r="AW84">
            <v>-555.81921736095649</v>
          </cell>
          <cell r="AX84">
            <v>-555.81921736095649</v>
          </cell>
          <cell r="AY84">
            <v>-566.93560170817557</v>
          </cell>
          <cell r="AZ84">
            <v>-566.93560170817557</v>
          </cell>
          <cell r="BA84">
            <v>-566.93560170817557</v>
          </cell>
          <cell r="BB84">
            <v>-566.93560170817557</v>
          </cell>
          <cell r="BC84">
            <v>-578.27431374233902</v>
          </cell>
          <cell r="BD84">
            <v>-578.27431374233902</v>
          </cell>
          <cell r="BE84">
            <v>-578.27431374233902</v>
          </cell>
          <cell r="BF84">
            <v>-578.27431374233902</v>
          </cell>
          <cell r="BG84">
            <v>-589.83980001718589</v>
          </cell>
          <cell r="BH84">
            <v>-589.83980001718589</v>
          </cell>
          <cell r="BI84">
            <v>-589.83980001718589</v>
          </cell>
          <cell r="BJ84">
            <v>-589.83980001718589</v>
          </cell>
          <cell r="BK84">
            <v>-601.63659601752966</v>
          </cell>
          <cell r="BL84">
            <v>-601.63659601752966</v>
          </cell>
          <cell r="BM84">
            <v>-601.63659601752966</v>
          </cell>
          <cell r="BN84">
            <v>-601.63659601752966</v>
          </cell>
          <cell r="BO84">
            <v>-55329.511327937878</v>
          </cell>
          <cell r="BP84">
            <v>-613.66932793788021</v>
          </cell>
          <cell r="BQ84">
            <v>-613.66932793788021</v>
          </cell>
          <cell r="BR84">
            <v>-613.66932793788021</v>
          </cell>
          <cell r="BS84">
            <v>-625.9427144966379</v>
          </cell>
          <cell r="BT84">
            <v>-625.9427144966379</v>
          </cell>
          <cell r="BU84">
            <v>-625.9427144966379</v>
          </cell>
          <cell r="BV84">
            <v>-625.9427144966379</v>
          </cell>
          <cell r="BW84">
            <v>-638.46156878657064</v>
          </cell>
          <cell r="BX84">
            <v>-638.46156878657064</v>
          </cell>
          <cell r="BY84">
            <v>-638.46156878657064</v>
          </cell>
          <cell r="BZ84">
            <v>-638.46156878657064</v>
          </cell>
          <cell r="CA84">
            <v>-651.2308001623021</v>
          </cell>
          <cell r="CB84">
            <v>-651.2308001623021</v>
          </cell>
          <cell r="CC84">
            <v>-651.2308001623021</v>
          </cell>
          <cell r="CD84">
            <v>-651.2308001623021</v>
          </cell>
          <cell r="CE84">
            <v>-664.25541616554813</v>
          </cell>
          <cell r="CF84">
            <v>-664.25541616554813</v>
          </cell>
          <cell r="CG84">
            <v>-664.25541616554813</v>
          </cell>
          <cell r="CH84">
            <v>-664.25541616554813</v>
          </cell>
          <cell r="CI84">
            <v>-677.54052448885921</v>
          </cell>
          <cell r="CJ84">
            <v>0</v>
          </cell>
          <cell r="CK84">
            <v>0</v>
          </cell>
          <cell r="CL84">
            <v>0</v>
          </cell>
        </row>
        <row r="85">
          <cell r="G85">
            <v>0</v>
          </cell>
          <cell r="H85">
            <v>-400.54781250000008</v>
          </cell>
          <cell r="I85">
            <v>-400.54781250000008</v>
          </cell>
          <cell r="J85">
            <v>-400.54781250000008</v>
          </cell>
          <cell r="K85">
            <v>-19634.853768749996</v>
          </cell>
          <cell r="L85">
            <v>-34408.139932089543</v>
          </cell>
          <cell r="M85">
            <v>-408.55876875000013</v>
          </cell>
          <cell r="N85">
            <v>-408.55876875000013</v>
          </cell>
          <cell r="O85">
            <v>-416.72994412500009</v>
          </cell>
          <cell r="P85">
            <v>-416.72994412500009</v>
          </cell>
          <cell r="Q85">
            <v>-416.72994412500009</v>
          </cell>
          <cell r="R85">
            <v>-416.72994412500009</v>
          </cell>
          <cell r="S85">
            <v>-425.06454300750005</v>
          </cell>
          <cell r="T85">
            <v>-425.06454300750005</v>
          </cell>
          <cell r="U85">
            <v>-15460.240791183787</v>
          </cell>
          <cell r="V85">
            <v>-425.06454300750005</v>
          </cell>
          <cell r="W85">
            <v>-433.5658338676501</v>
          </cell>
          <cell r="X85">
            <v>-433.5658338676501</v>
          </cell>
          <cell r="Y85">
            <v>-433.5658338676501</v>
          </cell>
          <cell r="Z85">
            <v>-433.5658338676501</v>
          </cell>
          <cell r="AA85">
            <v>-442.23715054500309</v>
          </cell>
          <cell r="AB85">
            <v>-442.23715054500309</v>
          </cell>
          <cell r="AC85">
            <v>-442.23715054500309</v>
          </cell>
          <cell r="AD85">
            <v>-442.23715054500309</v>
          </cell>
          <cell r="AE85">
            <v>-451.08189355590315</v>
          </cell>
          <cell r="AF85">
            <v>-451.08189355590315</v>
          </cell>
          <cell r="AG85">
            <v>-79273.113878189091</v>
          </cell>
          <cell r="AH85">
            <v>-451.08189355590315</v>
          </cell>
          <cell r="AI85">
            <v>-460.10353142702121</v>
          </cell>
          <cell r="AJ85">
            <v>-16172.858506037952</v>
          </cell>
          <cell r="AK85">
            <v>-460.10353142702121</v>
          </cell>
          <cell r="AL85">
            <v>-460.10353142702121</v>
          </cell>
          <cell r="AM85">
            <v>-469.30560205556174</v>
          </cell>
          <cell r="AN85">
            <v>-469.30560205556174</v>
          </cell>
          <cell r="AO85">
            <v>-469.30560205556174</v>
          </cell>
          <cell r="AP85">
            <v>-469.30560205556174</v>
          </cell>
          <cell r="AQ85">
            <v>-478.69171409667291</v>
          </cell>
          <cell r="AR85">
            <v>-16799.601703044511</v>
          </cell>
          <cell r="AS85">
            <v>-478.69171409667291</v>
          </cell>
          <cell r="AT85">
            <v>-478.69171409667291</v>
          </cell>
          <cell r="AU85">
            <v>-488.26554837860641</v>
          </cell>
          <cell r="AV85">
            <v>-488.26554837860641</v>
          </cell>
          <cell r="AW85">
            <v>-488.26554837860641</v>
          </cell>
          <cell r="AX85">
            <v>-488.26554837860641</v>
          </cell>
          <cell r="AY85">
            <v>-498.03085934617854</v>
          </cell>
          <cell r="AZ85">
            <v>-498.03085934617854</v>
          </cell>
          <cell r="BA85">
            <v>-498.03085934617854</v>
          </cell>
          <cell r="BB85">
            <v>-498.03085934617854</v>
          </cell>
          <cell r="BC85">
            <v>-507.99147653310217</v>
          </cell>
          <cell r="BD85">
            <v>-13654.192116825303</v>
          </cell>
          <cell r="BE85">
            <v>-507.99147653310217</v>
          </cell>
          <cell r="BF85">
            <v>-507.99147653310217</v>
          </cell>
          <cell r="BG85">
            <v>-518.1513060637642</v>
          </cell>
          <cell r="BH85">
            <v>-518.1513060637642</v>
          </cell>
          <cell r="BI85">
            <v>-518.1513060637642</v>
          </cell>
          <cell r="BJ85">
            <v>-518.1513060637642</v>
          </cell>
          <cell r="BK85">
            <v>-19754.809332185036</v>
          </cell>
          <cell r="BL85">
            <v>-34528.095495524583</v>
          </cell>
          <cell r="BM85">
            <v>-528.51433218503951</v>
          </cell>
          <cell r="BN85">
            <v>-528.51433218503951</v>
          </cell>
          <cell r="BO85">
            <v>-539.0846188287403</v>
          </cell>
          <cell r="BP85">
            <v>-539.0846188287403</v>
          </cell>
          <cell r="BQ85">
            <v>-539.0846188287403</v>
          </cell>
          <cell r="BR85">
            <v>-539.0846188287403</v>
          </cell>
          <cell r="BS85">
            <v>-549.86631120531501</v>
          </cell>
          <cell r="BT85">
            <v>-549.86631120531501</v>
          </cell>
          <cell r="BU85">
            <v>-15585.042559381603</v>
          </cell>
          <cell r="BV85">
            <v>-549.86631120531501</v>
          </cell>
          <cell r="BW85">
            <v>-560.86363742942137</v>
          </cell>
          <cell r="BX85">
            <v>-560.86363742942137</v>
          </cell>
          <cell r="BY85">
            <v>-560.86363742942137</v>
          </cell>
          <cell r="BZ85">
            <v>-560.86363742942137</v>
          </cell>
          <cell r="CA85">
            <v>-572.08091017800984</v>
          </cell>
          <cell r="CB85">
            <v>-572.08091017800984</v>
          </cell>
          <cell r="CC85">
            <v>-572.08091017800984</v>
          </cell>
          <cell r="CD85">
            <v>-572.08091017800984</v>
          </cell>
          <cell r="CE85">
            <v>-583.52252838157005</v>
          </cell>
          <cell r="CF85">
            <v>-583.52252838157005</v>
          </cell>
          <cell r="CG85">
            <v>-79405.554513014766</v>
          </cell>
          <cell r="CH85">
            <v>-583.52252838157005</v>
          </cell>
          <cell r="CI85">
            <v>-595.19297894920146</v>
          </cell>
          <cell r="CJ85">
            <v>0</v>
          </cell>
          <cell r="CK85">
            <v>0</v>
          </cell>
          <cell r="CL85">
            <v>0</v>
          </cell>
        </row>
        <row r="86">
          <cell r="G86">
            <v>0</v>
          </cell>
          <cell r="H86">
            <v>-574.06770000000006</v>
          </cell>
          <cell r="I86">
            <v>-574.06770000000006</v>
          </cell>
          <cell r="J86">
            <v>-574.06770000000006</v>
          </cell>
          <cell r="K86">
            <v>-585.54905400000007</v>
          </cell>
          <cell r="L86">
            <v>-585.54905400000007</v>
          </cell>
          <cell r="M86">
            <v>-585.54905400000007</v>
          </cell>
          <cell r="N86">
            <v>-585.54905400000007</v>
          </cell>
          <cell r="O86">
            <v>-597.26003508000008</v>
          </cell>
          <cell r="P86">
            <v>-597.26003508000008</v>
          </cell>
          <cell r="Q86">
            <v>-273147.23652397399</v>
          </cell>
          <cell r="R86">
            <v>-597.26003508000008</v>
          </cell>
          <cell r="S86">
            <v>-609.20523578160009</v>
          </cell>
          <cell r="T86">
            <v>-609.20523578160009</v>
          </cell>
          <cell r="U86">
            <v>-609.20523578160009</v>
          </cell>
          <cell r="V86">
            <v>-609.20523578160009</v>
          </cell>
          <cell r="W86">
            <v>-621.38934049723218</v>
          </cell>
          <cell r="X86">
            <v>-621.38934049723218</v>
          </cell>
          <cell r="Y86">
            <v>-621.38934049723218</v>
          </cell>
          <cell r="Z86">
            <v>-621.38934049723218</v>
          </cell>
          <cell r="AA86">
            <v>-633.81712730717675</v>
          </cell>
          <cell r="AB86">
            <v>-633.81712730717675</v>
          </cell>
          <cell r="AC86">
            <v>-633.81712730717675</v>
          </cell>
          <cell r="AD86">
            <v>-633.81712730717675</v>
          </cell>
          <cell r="AE86">
            <v>-646.49346985332033</v>
          </cell>
          <cell r="AF86">
            <v>-646.49346985332033</v>
          </cell>
          <cell r="AG86">
            <v>-646.49346985332033</v>
          </cell>
          <cell r="AH86">
            <v>-646.49346985332033</v>
          </cell>
          <cell r="AI86">
            <v>-659.42333925038668</v>
          </cell>
          <cell r="AJ86">
            <v>-659.42333925038668</v>
          </cell>
          <cell r="AK86">
            <v>-659.42333925038668</v>
          </cell>
          <cell r="AL86">
            <v>-659.42333925038668</v>
          </cell>
          <cell r="AM86">
            <v>-672.61180603539447</v>
          </cell>
          <cell r="AN86">
            <v>-672.61180603539447</v>
          </cell>
          <cell r="AO86">
            <v>-672.61180603539447</v>
          </cell>
          <cell r="AP86">
            <v>-672.61180603539447</v>
          </cell>
          <cell r="AQ86">
            <v>-686.06404215610235</v>
          </cell>
          <cell r="AR86">
            <v>-686.06404215610235</v>
          </cell>
          <cell r="AS86">
            <v>-686.06404215610235</v>
          </cell>
          <cell r="AT86">
            <v>-686.06404215610235</v>
          </cell>
          <cell r="AU86">
            <v>-699.78532299922449</v>
          </cell>
          <cell r="AV86">
            <v>-699.78532299922449</v>
          </cell>
          <cell r="AW86">
            <v>-699.78532299922449</v>
          </cell>
          <cell r="AX86">
            <v>-699.78532299922449</v>
          </cell>
          <cell r="AY86">
            <v>-713.78102945920898</v>
          </cell>
          <cell r="AZ86">
            <v>-713.78102945920898</v>
          </cell>
          <cell r="BA86">
            <v>-713.78102945920898</v>
          </cell>
          <cell r="BB86">
            <v>-713.78102945920898</v>
          </cell>
          <cell r="BC86">
            <v>-728.05665004839318</v>
          </cell>
          <cell r="BD86">
            <v>-728.05665004839318</v>
          </cell>
          <cell r="BE86">
            <v>-3730.576161154384</v>
          </cell>
          <cell r="BF86">
            <v>-728.05665004839318</v>
          </cell>
          <cell r="BG86">
            <v>-742.61778304936092</v>
          </cell>
          <cell r="BH86">
            <v>-742.61778304936092</v>
          </cell>
          <cell r="BI86">
            <v>-742.61778304936092</v>
          </cell>
          <cell r="BJ86">
            <v>-742.61778304936092</v>
          </cell>
          <cell r="BK86">
            <v>-757.47013871034824</v>
          </cell>
          <cell r="BL86">
            <v>-757.47013871034824</v>
          </cell>
          <cell r="BM86">
            <v>-757.47013871034824</v>
          </cell>
          <cell r="BN86">
            <v>-757.47013871034824</v>
          </cell>
          <cell r="BO86">
            <v>-772.61954148455516</v>
          </cell>
          <cell r="BP86">
            <v>-772.61954148455516</v>
          </cell>
          <cell r="BQ86">
            <v>-273322.59603037854</v>
          </cell>
          <cell r="BR86">
            <v>-772.61954148455516</v>
          </cell>
          <cell r="BS86">
            <v>-788.0719323142464</v>
          </cell>
          <cell r="BT86">
            <v>-788.0719323142464</v>
          </cell>
          <cell r="BU86">
            <v>-788.0719323142464</v>
          </cell>
          <cell r="BV86">
            <v>-788.0719323142464</v>
          </cell>
          <cell r="BW86">
            <v>-803.8333709605314</v>
          </cell>
          <cell r="BX86">
            <v>-803.8333709605314</v>
          </cell>
          <cell r="BY86">
            <v>-803.8333709605314</v>
          </cell>
          <cell r="BZ86">
            <v>-803.8333709605314</v>
          </cell>
          <cell r="CA86">
            <v>-819.91003837974188</v>
          </cell>
          <cell r="CB86">
            <v>-819.91003837974188</v>
          </cell>
          <cell r="CC86">
            <v>-819.91003837974188</v>
          </cell>
          <cell r="CD86">
            <v>-819.91003837974188</v>
          </cell>
          <cell r="CE86">
            <v>-836.30823914733674</v>
          </cell>
          <cell r="CF86">
            <v>-836.30823914733674</v>
          </cell>
          <cell r="CG86">
            <v>-836.30823914733674</v>
          </cell>
          <cell r="CH86">
            <v>-836.30823914733674</v>
          </cell>
          <cell r="CI86">
            <v>-853.03440393028359</v>
          </cell>
          <cell r="CJ86">
            <v>0</v>
          </cell>
          <cell r="CK86">
            <v>0</v>
          </cell>
          <cell r="CL86">
            <v>0</v>
          </cell>
        </row>
        <row r="87">
          <cell r="G87">
            <v>0</v>
          </cell>
          <cell r="H87">
            <v>-67.313316831683181</v>
          </cell>
          <cell r="I87">
            <v>-67.313316831683181</v>
          </cell>
          <cell r="J87">
            <v>-67.313316831683181</v>
          </cell>
          <cell r="K87">
            <v>-68.659583168316857</v>
          </cell>
          <cell r="L87">
            <v>-68.659583168316857</v>
          </cell>
          <cell r="M87">
            <v>-68.659583168316857</v>
          </cell>
          <cell r="N87">
            <v>-68.659583168316857</v>
          </cell>
          <cell r="O87">
            <v>-70.032774831683184</v>
          </cell>
          <cell r="P87">
            <v>-70.032774831683184</v>
          </cell>
          <cell r="Q87">
            <v>-70.032774831683184</v>
          </cell>
          <cell r="R87">
            <v>-70.032774831683184</v>
          </cell>
          <cell r="S87">
            <v>-71.433430328316845</v>
          </cell>
          <cell r="T87">
            <v>-71.433430328316845</v>
          </cell>
          <cell r="U87">
            <v>-71.433430328316845</v>
          </cell>
          <cell r="V87">
            <v>-71.433430328316845</v>
          </cell>
          <cell r="W87">
            <v>-72.862098934883178</v>
          </cell>
          <cell r="X87">
            <v>-72.862098934883178</v>
          </cell>
          <cell r="Y87">
            <v>-72.862098934883178</v>
          </cell>
          <cell r="Z87">
            <v>-72.862098934883178</v>
          </cell>
          <cell r="AA87">
            <v>-74.319340913580845</v>
          </cell>
          <cell r="AB87">
            <v>-74.319340913580845</v>
          </cell>
          <cell r="AC87">
            <v>-32384.711420121501</v>
          </cell>
          <cell r="AD87">
            <v>-74.319340913580845</v>
          </cell>
          <cell r="AE87">
            <v>-75.805727731852471</v>
          </cell>
          <cell r="AF87">
            <v>-75.805727731852471</v>
          </cell>
          <cell r="AG87">
            <v>-75.805727731852471</v>
          </cell>
          <cell r="AH87">
            <v>-75.805727731852471</v>
          </cell>
          <cell r="AI87">
            <v>-77.321842286489513</v>
          </cell>
          <cell r="AJ87">
            <v>-77.321842286489513</v>
          </cell>
          <cell r="AK87">
            <v>-77.321842286489513</v>
          </cell>
          <cell r="AL87">
            <v>-77.321842286489513</v>
          </cell>
          <cell r="AM87">
            <v>-78.868279132219314</v>
          </cell>
          <cell r="AN87">
            <v>-78.868279132219314</v>
          </cell>
          <cell r="AO87">
            <v>-78.868279132219314</v>
          </cell>
          <cell r="AP87">
            <v>-78.868279132219314</v>
          </cell>
          <cell r="AQ87">
            <v>-80.445644714863704</v>
          </cell>
          <cell r="AR87">
            <v>-80.445644714863704</v>
          </cell>
          <cell r="AS87">
            <v>-80.445644714863704</v>
          </cell>
          <cell r="AT87">
            <v>-80.445644714863704</v>
          </cell>
          <cell r="AU87">
            <v>-82.054557609160966</v>
          </cell>
          <cell r="AV87">
            <v>-82.054557609160966</v>
          </cell>
          <cell r="AW87">
            <v>-82.054557609160966</v>
          </cell>
          <cell r="AX87">
            <v>-82.054557609160966</v>
          </cell>
          <cell r="AY87">
            <v>-83.695648761344188</v>
          </cell>
          <cell r="AZ87">
            <v>-83.695648761344188</v>
          </cell>
          <cell r="BA87">
            <v>-83.695648761344188</v>
          </cell>
          <cell r="BB87">
            <v>-83.695648761344188</v>
          </cell>
          <cell r="BC87">
            <v>-85.369561736571072</v>
          </cell>
          <cell r="BD87">
            <v>-85.369561736571072</v>
          </cell>
          <cell r="BE87">
            <v>-85.369561736571072</v>
          </cell>
          <cell r="BF87">
            <v>-85.369561736571072</v>
          </cell>
          <cell r="BG87">
            <v>-87.076952971302489</v>
          </cell>
          <cell r="BH87">
            <v>-87.076952971302489</v>
          </cell>
          <cell r="BI87">
            <v>-87.076952971302489</v>
          </cell>
          <cell r="BJ87">
            <v>-87.076952971302489</v>
          </cell>
          <cell r="BK87">
            <v>-88.818492030728549</v>
          </cell>
          <cell r="BL87">
            <v>-88.818492030728549</v>
          </cell>
          <cell r="BM87">
            <v>-88.818492030728549</v>
          </cell>
          <cell r="BN87">
            <v>-88.818492030728549</v>
          </cell>
          <cell r="BO87">
            <v>-90.594861871343127</v>
          </cell>
          <cell r="BP87">
            <v>-90.594861871343127</v>
          </cell>
          <cell r="BQ87">
            <v>-90.594861871343127</v>
          </cell>
          <cell r="BR87">
            <v>-90.594861871343127</v>
          </cell>
          <cell r="BS87">
            <v>-92.40675910876999</v>
          </cell>
          <cell r="BT87">
            <v>-92.40675910876999</v>
          </cell>
          <cell r="BU87">
            <v>-92.40675910876999</v>
          </cell>
          <cell r="BV87">
            <v>-92.40675910876999</v>
          </cell>
          <cell r="BW87">
            <v>-94.254894290945387</v>
          </cell>
          <cell r="BX87">
            <v>-94.254894290945387</v>
          </cell>
          <cell r="BY87">
            <v>-94.254894290945387</v>
          </cell>
          <cell r="BZ87">
            <v>-94.254894290945387</v>
          </cell>
          <cell r="CA87">
            <v>-96.139992176764309</v>
          </cell>
          <cell r="CB87">
            <v>-96.139992176764309</v>
          </cell>
          <cell r="CC87">
            <v>-32406.532071384689</v>
          </cell>
          <cell r="CD87">
            <v>-96.139992176764309</v>
          </cell>
          <cell r="CE87">
            <v>-98.062792020299597</v>
          </cell>
          <cell r="CF87">
            <v>-98.062792020299597</v>
          </cell>
          <cell r="CG87">
            <v>-98.062792020299597</v>
          </cell>
          <cell r="CH87">
            <v>-98.062792020299597</v>
          </cell>
          <cell r="CI87">
            <v>-100.02404786070559</v>
          </cell>
          <cell r="CJ87">
            <v>0</v>
          </cell>
          <cell r="CK87">
            <v>0</v>
          </cell>
          <cell r="CL87">
            <v>0</v>
          </cell>
        </row>
        <row r="88">
          <cell r="G88">
            <v>0</v>
          </cell>
          <cell r="H88">
            <v>-692.11439999999993</v>
          </cell>
          <cell r="I88">
            <v>-692.11439999999993</v>
          </cell>
          <cell r="J88">
            <v>-692.11439999999993</v>
          </cell>
          <cell r="K88">
            <v>-705.95668799999999</v>
          </cell>
          <cell r="L88">
            <v>-705.95668799999999</v>
          </cell>
          <cell r="M88">
            <v>-83759.684687999979</v>
          </cell>
          <cell r="N88">
            <v>-705.95668799999999</v>
          </cell>
          <cell r="O88">
            <v>-720.07582175999994</v>
          </cell>
          <cell r="P88">
            <v>-720.07582175999994</v>
          </cell>
          <cell r="Q88">
            <v>-720.07582175999994</v>
          </cell>
          <cell r="R88">
            <v>-720.07582175999994</v>
          </cell>
          <cell r="S88">
            <v>-734.47733819519988</v>
          </cell>
          <cell r="T88">
            <v>-734.47733819519988</v>
          </cell>
          <cell r="U88">
            <v>-734.47733819519988</v>
          </cell>
          <cell r="V88">
            <v>-734.47733819519988</v>
          </cell>
          <cell r="W88">
            <v>-749.16688495910398</v>
          </cell>
          <cell r="X88">
            <v>-749.16688495910398</v>
          </cell>
          <cell r="Y88">
            <v>-749.16688495910398</v>
          </cell>
          <cell r="Z88">
            <v>-749.16688495910398</v>
          </cell>
          <cell r="AA88">
            <v>-764.150222658286</v>
          </cell>
          <cell r="AB88">
            <v>-764.150222658286</v>
          </cell>
          <cell r="AC88">
            <v>-764.150222658286</v>
          </cell>
          <cell r="AD88">
            <v>-764.150222658286</v>
          </cell>
          <cell r="AE88">
            <v>-779.43322711145186</v>
          </cell>
          <cell r="AF88">
            <v>-779.43322711145186</v>
          </cell>
          <cell r="AG88">
            <v>-779.43322711145186</v>
          </cell>
          <cell r="AH88">
            <v>-779.43322711145186</v>
          </cell>
          <cell r="AI88">
            <v>-795.02189165368077</v>
          </cell>
          <cell r="AJ88">
            <v>-795.02189165368077</v>
          </cell>
          <cell r="AK88">
            <v>-795.02189165368077</v>
          </cell>
          <cell r="AL88">
            <v>-795.02189165368077</v>
          </cell>
          <cell r="AM88">
            <v>-810.92232948675451</v>
          </cell>
          <cell r="AN88">
            <v>-810.92232948675451</v>
          </cell>
          <cell r="AO88">
            <v>-810.92232948675451</v>
          </cell>
          <cell r="AP88">
            <v>-810.92232948675451</v>
          </cell>
          <cell r="AQ88">
            <v>-827.1407760764896</v>
          </cell>
          <cell r="AR88">
            <v>-827.1407760764896</v>
          </cell>
          <cell r="AS88">
            <v>-827.1407760764896</v>
          </cell>
          <cell r="AT88">
            <v>-827.1407760764896</v>
          </cell>
          <cell r="AU88">
            <v>-843.68359159801946</v>
          </cell>
          <cell r="AV88">
            <v>-843.68359159801946</v>
          </cell>
          <cell r="AW88">
            <v>-843.68359159801946</v>
          </cell>
          <cell r="AX88">
            <v>-843.68359159801946</v>
          </cell>
          <cell r="AY88">
            <v>-860.5572634299798</v>
          </cell>
          <cell r="AZ88">
            <v>-860.5572634299798</v>
          </cell>
          <cell r="BA88">
            <v>-860.5572634299798</v>
          </cell>
          <cell r="BB88">
            <v>-860.5572634299798</v>
          </cell>
          <cell r="BC88">
            <v>-877.76840869857938</v>
          </cell>
          <cell r="BD88">
            <v>-877.76840869857938</v>
          </cell>
          <cell r="BE88">
            <v>-877.76840869857938</v>
          </cell>
          <cell r="BF88">
            <v>-877.76840869857938</v>
          </cell>
          <cell r="BG88">
            <v>-895.32377687255087</v>
          </cell>
          <cell r="BH88">
            <v>-895.32377687255087</v>
          </cell>
          <cell r="BI88">
            <v>-895.32377687255087</v>
          </cell>
          <cell r="BJ88">
            <v>-895.32377687255087</v>
          </cell>
          <cell r="BK88">
            <v>-913.23025241000198</v>
          </cell>
          <cell r="BL88">
            <v>-913.23025241000198</v>
          </cell>
          <cell r="BM88">
            <v>-913.23025241000198</v>
          </cell>
          <cell r="BN88">
            <v>-913.23025241000198</v>
          </cell>
          <cell r="BO88">
            <v>-83985.222857458182</v>
          </cell>
          <cell r="BP88">
            <v>-931.49485745820209</v>
          </cell>
          <cell r="BQ88">
            <v>-931.49485745820209</v>
          </cell>
          <cell r="BR88">
            <v>-931.49485745820209</v>
          </cell>
          <cell r="BS88">
            <v>-950.12475460736619</v>
          </cell>
          <cell r="BT88">
            <v>-950.12475460736619</v>
          </cell>
          <cell r="BU88">
            <v>-950.12475460736619</v>
          </cell>
          <cell r="BV88">
            <v>-950.12475460736619</v>
          </cell>
          <cell r="BW88">
            <v>-969.12724969951364</v>
          </cell>
          <cell r="BX88">
            <v>-969.12724969951364</v>
          </cell>
          <cell r="BY88">
            <v>-969.12724969951364</v>
          </cell>
          <cell r="BZ88">
            <v>-969.12724969951364</v>
          </cell>
          <cell r="CA88">
            <v>-988.50979469350375</v>
          </cell>
          <cell r="CB88">
            <v>-988.50979469350375</v>
          </cell>
          <cell r="CC88">
            <v>-988.50979469350375</v>
          </cell>
          <cell r="CD88">
            <v>-988.50979469350375</v>
          </cell>
          <cell r="CE88">
            <v>-1008.2799905873738</v>
          </cell>
          <cell r="CF88">
            <v>-1008.2799905873738</v>
          </cell>
          <cell r="CG88">
            <v>-1008.2799905873738</v>
          </cell>
          <cell r="CH88">
            <v>-1008.2799905873738</v>
          </cell>
          <cell r="CI88">
            <v>-1028.4455903991216</v>
          </cell>
          <cell r="CJ88">
            <v>0</v>
          </cell>
          <cell r="CK88">
            <v>0</v>
          </cell>
          <cell r="CL88">
            <v>0</v>
          </cell>
        </row>
        <row r="89">
          <cell r="G89">
            <v>0</v>
          </cell>
          <cell r="H89">
            <v>-79.277012376237636</v>
          </cell>
          <cell r="I89">
            <v>-79.277012376237636</v>
          </cell>
          <cell r="J89">
            <v>-79.277012376237636</v>
          </cell>
          <cell r="K89">
            <v>-80.862552623762397</v>
          </cell>
          <cell r="L89">
            <v>-80.862552623762397</v>
          </cell>
          <cell r="M89">
            <v>-80.862552623762397</v>
          </cell>
          <cell r="N89">
            <v>-80.862552623762397</v>
          </cell>
          <cell r="O89">
            <v>-82.479803676237637</v>
          </cell>
          <cell r="P89">
            <v>-82.479803676237637</v>
          </cell>
          <cell r="Q89">
            <v>-82.479803676237637</v>
          </cell>
          <cell r="R89">
            <v>-82.479803676237637</v>
          </cell>
          <cell r="S89">
            <v>-84.129399749762385</v>
          </cell>
          <cell r="T89">
            <v>-84.129399749762385</v>
          </cell>
          <cell r="U89">
            <v>-84.129399749762385</v>
          </cell>
          <cell r="V89">
            <v>-84.129399749762385</v>
          </cell>
          <cell r="W89">
            <v>-85.811987744757644</v>
          </cell>
          <cell r="X89">
            <v>-85.811987744757644</v>
          </cell>
          <cell r="Y89">
            <v>-85.811987744757644</v>
          </cell>
          <cell r="Z89">
            <v>-85.811987744757644</v>
          </cell>
          <cell r="AA89">
            <v>-87.528227499652786</v>
          </cell>
          <cell r="AB89">
            <v>-87.528227499652786</v>
          </cell>
          <cell r="AC89">
            <v>-87.528227499652786</v>
          </cell>
          <cell r="AD89">
            <v>-87.528227499652786</v>
          </cell>
          <cell r="AE89">
            <v>-89.278792049645844</v>
          </cell>
          <cell r="AF89">
            <v>-89.278792049645844</v>
          </cell>
          <cell r="AG89">
            <v>-89.278792049645844</v>
          </cell>
          <cell r="AH89">
            <v>-89.278792049645844</v>
          </cell>
          <cell r="AI89">
            <v>-91.064367890638763</v>
          </cell>
          <cell r="AJ89">
            <v>-91.064367890638763</v>
          </cell>
          <cell r="AK89">
            <v>-91.064367890638763</v>
          </cell>
          <cell r="AL89">
            <v>-91.064367890638763</v>
          </cell>
          <cell r="AM89">
            <v>-92.885655248451556</v>
          </cell>
          <cell r="AN89">
            <v>-92.885655248451556</v>
          </cell>
          <cell r="AO89">
            <v>-92.885655248451556</v>
          </cell>
          <cell r="AP89">
            <v>-92.885655248451556</v>
          </cell>
          <cell r="AQ89">
            <v>-94.743368353420578</v>
          </cell>
          <cell r="AR89">
            <v>-94.743368353420578</v>
          </cell>
          <cell r="AS89">
            <v>-94.743368353420578</v>
          </cell>
          <cell r="AT89">
            <v>-94.743368353420578</v>
          </cell>
          <cell r="AU89">
            <v>-96.638235720488993</v>
          </cell>
          <cell r="AV89">
            <v>-96.638235720488993</v>
          </cell>
          <cell r="AW89">
            <v>-96.638235720488993</v>
          </cell>
          <cell r="AX89">
            <v>-96.638235720488993</v>
          </cell>
          <cell r="AY89">
            <v>-98.571000434898778</v>
          </cell>
          <cell r="AZ89">
            <v>-98.571000434898778</v>
          </cell>
          <cell r="BA89">
            <v>-98.571000434898778</v>
          </cell>
          <cell r="BB89">
            <v>-98.571000434898778</v>
          </cell>
          <cell r="BC89">
            <v>-100.54242044359674</v>
          </cell>
          <cell r="BD89">
            <v>-100.54242044359674</v>
          </cell>
          <cell r="BE89">
            <v>-100.54242044359674</v>
          </cell>
          <cell r="BF89">
            <v>-100.54242044359674</v>
          </cell>
          <cell r="BG89">
            <v>-102.55326885246868</v>
          </cell>
          <cell r="BH89">
            <v>-102.55326885246868</v>
          </cell>
          <cell r="BI89">
            <v>-102.55326885246868</v>
          </cell>
          <cell r="BJ89">
            <v>-102.55326885246868</v>
          </cell>
          <cell r="BK89">
            <v>-104.60433422951807</v>
          </cell>
          <cell r="BL89">
            <v>-104.60433422951807</v>
          </cell>
          <cell r="BM89">
            <v>-104.60433422951807</v>
          </cell>
          <cell r="BN89">
            <v>-104.60433422951807</v>
          </cell>
          <cell r="BO89">
            <v>-106.69642091410842</v>
          </cell>
          <cell r="BP89">
            <v>-106.69642091410842</v>
          </cell>
          <cell r="BQ89">
            <v>-106.69642091410842</v>
          </cell>
          <cell r="BR89">
            <v>-106.69642091410842</v>
          </cell>
          <cell r="BS89">
            <v>-108.8303493323906</v>
          </cell>
          <cell r="BT89">
            <v>-108.8303493323906</v>
          </cell>
          <cell r="BU89">
            <v>-108.8303493323906</v>
          </cell>
          <cell r="BV89">
            <v>-108.8303493323906</v>
          </cell>
          <cell r="BW89">
            <v>-111.00695631903842</v>
          </cell>
          <cell r="BX89">
            <v>-111.00695631903842</v>
          </cell>
          <cell r="BY89">
            <v>-111.00695631903842</v>
          </cell>
          <cell r="BZ89">
            <v>-111.00695631903842</v>
          </cell>
          <cell r="CA89">
            <v>-113.22709544541918</v>
          </cell>
          <cell r="CB89">
            <v>-113.22709544541918</v>
          </cell>
          <cell r="CC89">
            <v>-113.22709544541918</v>
          </cell>
          <cell r="CD89">
            <v>-113.22709544541918</v>
          </cell>
          <cell r="CE89">
            <v>-115.49163735432757</v>
          </cell>
          <cell r="CF89">
            <v>-115.49163735432757</v>
          </cell>
          <cell r="CG89">
            <v>-115.49163735432757</v>
          </cell>
          <cell r="CH89">
            <v>-115.49163735432757</v>
          </cell>
          <cell r="CI89">
            <v>-117.80147010141413</v>
          </cell>
          <cell r="CJ89">
            <v>0</v>
          </cell>
          <cell r="CK89">
            <v>0</v>
          </cell>
          <cell r="CL89">
            <v>0</v>
          </cell>
        </row>
        <row r="90">
          <cell r="G90">
            <v>0</v>
          </cell>
          <cell r="H90">
            <v>-144.1833639705882</v>
          </cell>
          <cell r="I90">
            <v>-144.1833639705882</v>
          </cell>
          <cell r="J90">
            <v>-144.1833639705882</v>
          </cell>
          <cell r="K90">
            <v>-3607.46776654412</v>
          </cell>
          <cell r="L90">
            <v>-147.06703124999996</v>
          </cell>
          <cell r="M90">
            <v>-147.06703124999996</v>
          </cell>
          <cell r="N90">
            <v>-147.06703124999996</v>
          </cell>
          <cell r="O90">
            <v>-150.00837187499997</v>
          </cell>
          <cell r="P90">
            <v>-150.00837187499997</v>
          </cell>
          <cell r="Q90">
            <v>-150.00837187499997</v>
          </cell>
          <cell r="R90">
            <v>-150.00837187499997</v>
          </cell>
          <cell r="S90">
            <v>-153.00853931249998</v>
          </cell>
          <cell r="T90">
            <v>-153.00853931249998</v>
          </cell>
          <cell r="U90">
            <v>-153.00853931249998</v>
          </cell>
          <cell r="V90">
            <v>-153.00853931249998</v>
          </cell>
          <cell r="W90">
            <v>-156.06871009874996</v>
          </cell>
          <cell r="X90">
            <v>-156.06871009874996</v>
          </cell>
          <cell r="Y90">
            <v>-156.06871009874996</v>
          </cell>
          <cell r="Z90">
            <v>-20721.863227975868</v>
          </cell>
          <cell r="AA90">
            <v>-159.19008430072498</v>
          </cell>
          <cell r="AB90">
            <v>-159.19008430072498</v>
          </cell>
          <cell r="AC90">
            <v>-159.19008430072498</v>
          </cell>
          <cell r="AD90">
            <v>-159.19008430072498</v>
          </cell>
          <cell r="AE90">
            <v>-5878.6274903020576</v>
          </cell>
          <cell r="AF90">
            <v>-162.37388598673948</v>
          </cell>
          <cell r="AG90">
            <v>-162.37388598673948</v>
          </cell>
          <cell r="AH90">
            <v>-162.37388598673948</v>
          </cell>
          <cell r="AI90">
            <v>-165.62136370647426</v>
          </cell>
          <cell r="AJ90">
            <v>-165.62136370647426</v>
          </cell>
          <cell r="AK90">
            <v>-165.62136370647426</v>
          </cell>
          <cell r="AL90">
            <v>-165.62136370647426</v>
          </cell>
          <cell r="AM90">
            <v>-168.93379098060376</v>
          </cell>
          <cell r="AN90">
            <v>-168.93379098060376</v>
          </cell>
          <cell r="AO90">
            <v>-168.93379098060376</v>
          </cell>
          <cell r="AP90">
            <v>-168.93379098060376</v>
          </cell>
          <cell r="AQ90">
            <v>-172.31246680021584</v>
          </cell>
          <cell r="AR90">
            <v>-172.31246680021584</v>
          </cell>
          <cell r="AS90">
            <v>-172.31246680021584</v>
          </cell>
          <cell r="AT90">
            <v>-172.31246680021584</v>
          </cell>
          <cell r="AU90">
            <v>-175.75871613622016</v>
          </cell>
          <cell r="AV90">
            <v>-175.75871613622016</v>
          </cell>
          <cell r="AW90">
            <v>-175.75871613622016</v>
          </cell>
          <cell r="AX90">
            <v>-175.75871613622016</v>
          </cell>
          <cell r="AY90">
            <v>-39644.839738854724</v>
          </cell>
          <cell r="AZ90">
            <v>-179.27389045894455</v>
          </cell>
          <cell r="BA90">
            <v>-179.27389045894455</v>
          </cell>
          <cell r="BB90">
            <v>-179.27389045894455</v>
          </cell>
          <cell r="BC90">
            <v>-182.85936826812346</v>
          </cell>
          <cell r="BD90">
            <v>-182.85936826812346</v>
          </cell>
          <cell r="BE90">
            <v>-182.85936826812346</v>
          </cell>
          <cell r="BF90">
            <v>-182.85936826812346</v>
          </cell>
          <cell r="BG90">
            <v>-186.51655563348592</v>
          </cell>
          <cell r="BH90">
            <v>-186.51655563348592</v>
          </cell>
          <cell r="BI90">
            <v>-186.51655563348592</v>
          </cell>
          <cell r="BJ90">
            <v>-186.51655563348592</v>
          </cell>
          <cell r="BK90">
            <v>-3650.6476220402756</v>
          </cell>
          <cell r="BL90">
            <v>-190.24688674615567</v>
          </cell>
          <cell r="BM90">
            <v>-190.24688674615567</v>
          </cell>
          <cell r="BN90">
            <v>-190.24688674615567</v>
          </cell>
          <cell r="BO90">
            <v>-194.05182448107877</v>
          </cell>
          <cell r="BP90">
            <v>-194.05182448107877</v>
          </cell>
          <cell r="BQ90">
            <v>-194.05182448107877</v>
          </cell>
          <cell r="BR90">
            <v>-194.05182448107877</v>
          </cell>
          <cell r="BS90">
            <v>-197.93286097070035</v>
          </cell>
          <cell r="BT90">
            <v>-197.93286097070035</v>
          </cell>
          <cell r="BU90">
            <v>-197.93286097070035</v>
          </cell>
          <cell r="BV90">
            <v>-197.93286097070035</v>
          </cell>
          <cell r="BW90">
            <v>-201.89151819011437</v>
          </cell>
          <cell r="BX90">
            <v>-201.89151819011437</v>
          </cell>
          <cell r="BY90">
            <v>-201.89151819011437</v>
          </cell>
          <cell r="BZ90">
            <v>-20767.686036067233</v>
          </cell>
          <cell r="CA90">
            <v>-205.92934855391667</v>
          </cell>
          <cell r="CB90">
            <v>-205.92934855391667</v>
          </cell>
          <cell r="CC90">
            <v>-205.92934855391667</v>
          </cell>
          <cell r="CD90">
            <v>-205.92934855391667</v>
          </cell>
          <cell r="CE90">
            <v>-5926.3015398403131</v>
          </cell>
          <cell r="CF90">
            <v>-210.04793552499498</v>
          </cell>
          <cell r="CG90">
            <v>-210.04793552499498</v>
          </cell>
          <cell r="CH90">
            <v>-210.04793552499498</v>
          </cell>
          <cell r="CI90">
            <v>-214.2488942354949</v>
          </cell>
          <cell r="CJ90">
            <v>0</v>
          </cell>
          <cell r="CK90">
            <v>0</v>
          </cell>
          <cell r="CL90">
            <v>0</v>
          </cell>
        </row>
        <row r="91">
          <cell r="G91">
            <v>0</v>
          </cell>
          <cell r="H91">
            <v>-1893.7080000000003</v>
          </cell>
          <cell r="I91">
            <v>-1893.7080000000003</v>
          </cell>
          <cell r="J91">
            <v>-1893.7080000000003</v>
          </cell>
          <cell r="K91">
            <v>-1931.5821600000004</v>
          </cell>
          <cell r="L91">
            <v>-1931.5821600000004</v>
          </cell>
          <cell r="M91">
            <v>-124643.86056</v>
          </cell>
          <cell r="N91">
            <v>-13097.561099060978</v>
          </cell>
          <cell r="O91">
            <v>-2074.8850005436157</v>
          </cell>
          <cell r="P91">
            <v>-2070.3891150864042</v>
          </cell>
          <cell r="Q91">
            <v>-1970.2138032000003</v>
          </cell>
          <cell r="R91">
            <v>-1970.2138032000003</v>
          </cell>
          <cell r="S91">
            <v>-7647.6781444527669</v>
          </cell>
          <cell r="T91">
            <v>-2009.6180792640002</v>
          </cell>
          <cell r="U91">
            <v>-2063.476313576899</v>
          </cell>
          <cell r="V91">
            <v>-2009.6180792640002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0</v>
          </cell>
          <cell r="CE91">
            <v>0</v>
          </cell>
          <cell r="CF91">
            <v>0</v>
          </cell>
          <cell r="CG91">
            <v>0</v>
          </cell>
          <cell r="CH91">
            <v>0</v>
          </cell>
          <cell r="CI91">
            <v>0</v>
          </cell>
          <cell r="CJ91">
            <v>0</v>
          </cell>
          <cell r="CK91">
            <v>0</v>
          </cell>
          <cell r="CL91">
            <v>0</v>
          </cell>
        </row>
        <row r="92">
          <cell r="G92">
            <v>0</v>
          </cell>
          <cell r="H92">
            <v>-2053.7628</v>
          </cell>
          <cell r="I92">
            <v>-2053.7628</v>
          </cell>
          <cell r="J92">
            <v>-2053.7628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0</v>
          </cell>
          <cell r="CF92">
            <v>0</v>
          </cell>
          <cell r="CG92">
            <v>0</v>
          </cell>
          <cell r="CH92">
            <v>0</v>
          </cell>
          <cell r="CI92">
            <v>0</v>
          </cell>
          <cell r="CJ92">
            <v>0</v>
          </cell>
          <cell r="CK92">
            <v>0</v>
          </cell>
          <cell r="CL92">
            <v>0</v>
          </cell>
        </row>
        <row r="93">
          <cell r="G93">
            <v>0</v>
          </cell>
          <cell r="H93">
            <v>-1828.7694000000004</v>
          </cell>
          <cell r="I93">
            <v>-1828.7694000000004</v>
          </cell>
          <cell r="J93">
            <v>-1828.7694000000004</v>
          </cell>
          <cell r="K93">
            <v>-1865.3447880000003</v>
          </cell>
          <cell r="L93">
            <v>-1865.3447880000003</v>
          </cell>
          <cell r="M93">
            <v>-1865.3447880000003</v>
          </cell>
          <cell r="N93">
            <v>-1865.3447880000003</v>
          </cell>
          <cell r="O93">
            <v>-221354.97968376</v>
          </cell>
          <cell r="P93">
            <v>-1902.6516837600002</v>
          </cell>
          <cell r="Q93">
            <v>-1902.6516837600002</v>
          </cell>
          <cell r="R93">
            <v>-1902.6516837600002</v>
          </cell>
          <cell r="S93">
            <v>-1940.7047174352001</v>
          </cell>
          <cell r="T93">
            <v>-1940.7047174352001</v>
          </cell>
          <cell r="U93">
            <v>-1940.7047174352001</v>
          </cell>
          <cell r="V93">
            <v>-1940.7047174352001</v>
          </cell>
          <cell r="W93">
            <v>-1979.5188117839043</v>
          </cell>
          <cell r="X93">
            <v>-1979.5188117839043</v>
          </cell>
          <cell r="Y93">
            <v>-1979.5188117839043</v>
          </cell>
          <cell r="Z93">
            <v>-1979.5188117839043</v>
          </cell>
          <cell r="AA93">
            <v>-2019.1091880195825</v>
          </cell>
          <cell r="AB93">
            <v>-2019.1091880195825</v>
          </cell>
          <cell r="AC93">
            <v>-2019.1091880195825</v>
          </cell>
          <cell r="AD93">
            <v>-2019.1091880195825</v>
          </cell>
          <cell r="AE93">
            <v>-2059.4913717799741</v>
          </cell>
          <cell r="AF93">
            <v>-2059.4913717799741</v>
          </cell>
          <cell r="AG93">
            <v>-2059.4913717799741</v>
          </cell>
          <cell r="AH93">
            <v>-2059.4913717799741</v>
          </cell>
          <cell r="AI93">
            <v>-2100.6811992155735</v>
          </cell>
          <cell r="AJ93">
            <v>-2100.6811992155735</v>
          </cell>
          <cell r="AK93">
            <v>-2100.6811992155735</v>
          </cell>
          <cell r="AL93">
            <v>-2100.6811992155735</v>
          </cell>
          <cell r="AM93">
            <v>-2142.6948231998854</v>
          </cell>
          <cell r="AN93">
            <v>-2142.6948231998854</v>
          </cell>
          <cell r="AO93">
            <v>-2142.6948231998854</v>
          </cell>
          <cell r="AP93">
            <v>-2142.6948231998854</v>
          </cell>
          <cell r="AQ93">
            <v>-2185.5487196638828</v>
          </cell>
          <cell r="AR93">
            <v>-2185.5487196638828</v>
          </cell>
          <cell r="AS93">
            <v>-2185.5487196638828</v>
          </cell>
          <cell r="AT93">
            <v>-2185.5487196638828</v>
          </cell>
          <cell r="AU93">
            <v>-2229.2596940571607</v>
          </cell>
          <cell r="AV93">
            <v>-2229.2596940571607</v>
          </cell>
          <cell r="AW93">
            <v>-2229.2596940571607</v>
          </cell>
          <cell r="AX93">
            <v>-2229.2596940571607</v>
          </cell>
          <cell r="AY93">
            <v>-2273.8448879383036</v>
          </cell>
          <cell r="AZ93">
            <v>-2273.8448879383036</v>
          </cell>
          <cell r="BA93">
            <v>-2273.8448879383036</v>
          </cell>
          <cell r="BB93">
            <v>-2273.8448879383036</v>
          </cell>
          <cell r="BC93">
            <v>-2319.3217856970696</v>
          </cell>
          <cell r="BD93">
            <v>-2319.3217856970696</v>
          </cell>
          <cell r="BE93">
            <v>-2319.3217856970696</v>
          </cell>
          <cell r="BF93">
            <v>-2319.3217856970696</v>
          </cell>
          <cell r="BG93">
            <v>-2365.708221411011</v>
          </cell>
          <cell r="BH93">
            <v>-2365.708221411011</v>
          </cell>
          <cell r="BI93">
            <v>-2365.708221411011</v>
          </cell>
          <cell r="BJ93">
            <v>-2365.708221411011</v>
          </cell>
          <cell r="BK93">
            <v>-2413.0223858392314</v>
          </cell>
          <cell r="BL93">
            <v>-2413.0223858392314</v>
          </cell>
          <cell r="BM93">
            <v>-2413.0223858392314</v>
          </cell>
          <cell r="BN93">
            <v>-2413.0223858392314</v>
          </cell>
          <cell r="BO93">
            <v>-2461.2828335560162</v>
          </cell>
          <cell r="BP93">
            <v>-2461.2828335560162</v>
          </cell>
          <cell r="BQ93">
            <v>-2461.2828335560162</v>
          </cell>
          <cell r="BR93">
            <v>-2461.2828335560162</v>
          </cell>
          <cell r="BS93">
            <v>-221962.83649022714</v>
          </cell>
          <cell r="BT93">
            <v>-2510.5084902271365</v>
          </cell>
          <cell r="BU93">
            <v>-2510.5084902271365</v>
          </cell>
          <cell r="BV93">
            <v>-2510.5084902271365</v>
          </cell>
          <cell r="BW93">
            <v>-2560.71866003168</v>
          </cell>
          <cell r="BX93">
            <v>-2560.71866003168</v>
          </cell>
          <cell r="BY93">
            <v>-2560.71866003168</v>
          </cell>
          <cell r="BZ93">
            <v>-2560.71866003168</v>
          </cell>
          <cell r="CA93">
            <v>-2611.9330332323134</v>
          </cell>
          <cell r="CB93">
            <v>-2611.9330332323134</v>
          </cell>
          <cell r="CC93">
            <v>-2611.9330332323134</v>
          </cell>
          <cell r="CD93">
            <v>-2611.9330332323134</v>
          </cell>
          <cell r="CE93">
            <v>-2664.1716938969594</v>
          </cell>
          <cell r="CF93">
            <v>-2664.1716938969594</v>
          </cell>
          <cell r="CG93">
            <v>-2664.1716938969594</v>
          </cell>
          <cell r="CH93">
            <v>-2664.1716938969594</v>
          </cell>
          <cell r="CI93">
            <v>-2717.4551277748992</v>
          </cell>
          <cell r="CJ93">
            <v>0</v>
          </cell>
          <cell r="CK93">
            <v>0</v>
          </cell>
          <cell r="CL93">
            <v>0</v>
          </cell>
        </row>
        <row r="94">
          <cell r="G94">
            <v>0</v>
          </cell>
          <cell r="H94">
            <v>-93.593639999999994</v>
          </cell>
          <cell r="I94">
            <v>-93.593639999999994</v>
          </cell>
          <cell r="J94">
            <v>-93.593639999999994</v>
          </cell>
          <cell r="K94">
            <v>-95.465512799999999</v>
          </cell>
          <cell r="L94">
            <v>-95.465512799999999</v>
          </cell>
          <cell r="M94">
            <v>-95.465512799999999</v>
          </cell>
          <cell r="N94">
            <v>-95.465512799999999</v>
          </cell>
          <cell r="O94">
            <v>-97.374823055999997</v>
          </cell>
          <cell r="P94">
            <v>-97.374823055999997</v>
          </cell>
          <cell r="Q94">
            <v>-97.374823055999997</v>
          </cell>
          <cell r="R94">
            <v>-97.374823055999997</v>
          </cell>
          <cell r="S94">
            <v>-99.322319517119993</v>
          </cell>
          <cell r="T94">
            <v>-99.322319517119993</v>
          </cell>
          <cell r="U94">
            <v>-99.322319517119993</v>
          </cell>
          <cell r="V94">
            <v>-99.322319517119993</v>
          </cell>
          <cell r="W94">
            <v>-101.3087659074624</v>
          </cell>
          <cell r="X94">
            <v>-101.3087659074624</v>
          </cell>
          <cell r="Y94">
            <v>-101.3087659074624</v>
          </cell>
          <cell r="Z94">
            <v>-101.3087659074624</v>
          </cell>
          <cell r="AA94">
            <v>-103.33494122561164</v>
          </cell>
          <cell r="AB94">
            <v>-103.33494122561164</v>
          </cell>
          <cell r="AC94">
            <v>-103.33494122561164</v>
          </cell>
          <cell r="AD94">
            <v>-103.33494122561164</v>
          </cell>
          <cell r="AE94">
            <v>-105.40164005012389</v>
          </cell>
          <cell r="AF94">
            <v>-105.40164005012389</v>
          </cell>
          <cell r="AG94">
            <v>-105.40164005012389</v>
          </cell>
          <cell r="AH94">
            <v>-105.40164005012389</v>
          </cell>
          <cell r="AI94">
            <v>-107.50967285112637</v>
          </cell>
          <cell r="AJ94">
            <v>-107.50967285112637</v>
          </cell>
          <cell r="AK94">
            <v>-107.50967285112637</v>
          </cell>
          <cell r="AL94">
            <v>-107.50967285112637</v>
          </cell>
          <cell r="AM94">
            <v>-109.65986630814889</v>
          </cell>
          <cell r="AN94">
            <v>-109.65986630814889</v>
          </cell>
          <cell r="AO94">
            <v>-109.65986630814889</v>
          </cell>
          <cell r="AP94">
            <v>-109.65986630814889</v>
          </cell>
          <cell r="AQ94">
            <v>-111.85306363431188</v>
          </cell>
          <cell r="AR94">
            <v>-111.85306363431188</v>
          </cell>
          <cell r="AS94">
            <v>-111.85306363431188</v>
          </cell>
          <cell r="AT94">
            <v>-111.85306363431188</v>
          </cell>
          <cell r="AU94">
            <v>-114.09012490699811</v>
          </cell>
          <cell r="AV94">
            <v>-114.09012490699811</v>
          </cell>
          <cell r="AW94">
            <v>-114.09012490699811</v>
          </cell>
          <cell r="AX94">
            <v>-114.09012490699811</v>
          </cell>
          <cell r="AY94">
            <v>-116.37192740513808</v>
          </cell>
          <cell r="AZ94">
            <v>-116.37192740513808</v>
          </cell>
          <cell r="BA94">
            <v>-116.37192740513808</v>
          </cell>
          <cell r="BB94">
            <v>-116.37192740513808</v>
          </cell>
          <cell r="BC94">
            <v>-118.69936595324083</v>
          </cell>
          <cell r="BD94">
            <v>-118.69936595324083</v>
          </cell>
          <cell r="BE94">
            <v>-118.69936595324083</v>
          </cell>
          <cell r="BF94">
            <v>-118.69936595324083</v>
          </cell>
          <cell r="BG94">
            <v>-121.07335327230564</v>
          </cell>
          <cell r="BH94">
            <v>-121.07335327230564</v>
          </cell>
          <cell r="BI94">
            <v>-121.07335327230564</v>
          </cell>
          <cell r="BJ94">
            <v>-121.07335327230564</v>
          </cell>
          <cell r="BK94">
            <v>-123.49482033775178</v>
          </cell>
          <cell r="BL94">
            <v>-123.49482033775178</v>
          </cell>
          <cell r="BM94">
            <v>-123.49482033775178</v>
          </cell>
          <cell r="BN94">
            <v>-123.49482033775178</v>
          </cell>
          <cell r="BO94">
            <v>-125.9647167445068</v>
          </cell>
          <cell r="BP94">
            <v>-125.9647167445068</v>
          </cell>
          <cell r="BQ94">
            <v>-125.9647167445068</v>
          </cell>
          <cell r="BR94">
            <v>-125.9647167445068</v>
          </cell>
          <cell r="BS94">
            <v>-128.48401107939694</v>
          </cell>
          <cell r="BT94">
            <v>-128.48401107939694</v>
          </cell>
          <cell r="BU94">
            <v>-128.48401107939694</v>
          </cell>
          <cell r="BV94">
            <v>-128.48401107939694</v>
          </cell>
          <cell r="BW94">
            <v>-131.05369130098489</v>
          </cell>
          <cell r="BX94">
            <v>-131.05369130098489</v>
          </cell>
          <cell r="BY94">
            <v>-131.05369130098489</v>
          </cell>
          <cell r="BZ94">
            <v>-131.05369130098489</v>
          </cell>
          <cell r="CA94">
            <v>-133.6747651270046</v>
          </cell>
          <cell r="CB94">
            <v>-133.6747651270046</v>
          </cell>
          <cell r="CC94">
            <v>-133.6747651270046</v>
          </cell>
          <cell r="CD94">
            <v>-133.6747651270046</v>
          </cell>
          <cell r="CE94">
            <v>-136.34826042954467</v>
          </cell>
          <cell r="CF94">
            <v>-136.34826042954467</v>
          </cell>
          <cell r="CG94">
            <v>-136.34826042954467</v>
          </cell>
          <cell r="CH94">
            <v>-136.34826042954467</v>
          </cell>
          <cell r="CI94">
            <v>-139.07522563813561</v>
          </cell>
          <cell r="CJ94">
            <v>0</v>
          </cell>
          <cell r="CK94">
            <v>0</v>
          </cell>
          <cell r="CL94">
            <v>0</v>
          </cell>
        </row>
        <row r="95">
          <cell r="G95">
            <v>0</v>
          </cell>
          <cell r="H95">
            <v>-3793.9307999999996</v>
          </cell>
          <cell r="I95">
            <v>-3793.9307999999996</v>
          </cell>
          <cell r="J95">
            <v>-3793.9307999999996</v>
          </cell>
          <cell r="K95">
            <v>-231505.65741599997</v>
          </cell>
          <cell r="L95">
            <v>-18255.564868446934</v>
          </cell>
          <cell r="M95">
            <v>-3869.8094159999996</v>
          </cell>
          <cell r="N95">
            <v>-3869.8094159999996</v>
          </cell>
          <cell r="O95">
            <v>-3947.2056043199991</v>
          </cell>
          <cell r="P95">
            <v>-3947.2056043199991</v>
          </cell>
          <cell r="Q95">
            <v>-3947.2056043199991</v>
          </cell>
          <cell r="R95">
            <v>-3947.2056043199991</v>
          </cell>
          <cell r="S95">
            <v>-4026.149716406399</v>
          </cell>
          <cell r="T95">
            <v>-4026.149716406399</v>
          </cell>
          <cell r="U95">
            <v>-4026.149716406399</v>
          </cell>
          <cell r="V95">
            <v>-4026.149716406399</v>
          </cell>
          <cell r="W95">
            <v>-4106.6727107345278</v>
          </cell>
          <cell r="X95">
            <v>-4106.6727107345278</v>
          </cell>
          <cell r="Y95">
            <v>-4106.6727107345278</v>
          </cell>
          <cell r="Z95">
            <v>-4106.6727107345278</v>
          </cell>
          <cell r="AA95">
            <v>-4188.8061649492174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E95">
            <v>0</v>
          </cell>
          <cell r="BF95">
            <v>0</v>
          </cell>
          <cell r="BG95">
            <v>0</v>
          </cell>
          <cell r="BH95">
            <v>0</v>
          </cell>
          <cell r="BI95">
            <v>0</v>
          </cell>
          <cell r="BJ95">
            <v>0</v>
          </cell>
          <cell r="BK95">
            <v>0</v>
          </cell>
          <cell r="BL95">
            <v>0</v>
          </cell>
          <cell r="BM95">
            <v>0</v>
          </cell>
          <cell r="BN95">
            <v>0</v>
          </cell>
          <cell r="BO95">
            <v>0</v>
          </cell>
          <cell r="BP95">
            <v>0</v>
          </cell>
          <cell r="BQ95">
            <v>0</v>
          </cell>
          <cell r="BR95">
            <v>0</v>
          </cell>
          <cell r="BS95">
            <v>0</v>
          </cell>
          <cell r="BT95">
            <v>0</v>
          </cell>
          <cell r="BU95">
            <v>0</v>
          </cell>
          <cell r="BV95">
            <v>0</v>
          </cell>
          <cell r="BW95">
            <v>0</v>
          </cell>
          <cell r="BX95">
            <v>0</v>
          </cell>
          <cell r="BY95">
            <v>0</v>
          </cell>
          <cell r="BZ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0</v>
          </cell>
          <cell r="CE95">
            <v>0</v>
          </cell>
          <cell r="CF95">
            <v>0</v>
          </cell>
          <cell r="CG95">
            <v>0</v>
          </cell>
          <cell r="CH95">
            <v>0</v>
          </cell>
          <cell r="CI95">
            <v>0</v>
          </cell>
          <cell r="CJ95">
            <v>0</v>
          </cell>
          <cell r="CK95">
            <v>0</v>
          </cell>
          <cell r="CL95">
            <v>0</v>
          </cell>
        </row>
        <row r="96">
          <cell r="G96">
            <v>0</v>
          </cell>
          <cell r="H96">
            <v>-260.78295454545457</v>
          </cell>
          <cell r="I96">
            <v>-260.78295454545457</v>
          </cell>
          <cell r="J96">
            <v>-260.78295454545457</v>
          </cell>
          <cell r="K96">
            <v>-12783.58043181818</v>
          </cell>
          <cell r="L96">
            <v>-34779.945799858113</v>
          </cell>
          <cell r="M96">
            <v>-265.99861363636364</v>
          </cell>
          <cell r="N96">
            <v>-265.99861363636364</v>
          </cell>
          <cell r="O96">
            <v>-271.31858590909093</v>
          </cell>
          <cell r="P96">
            <v>-271.31858590909093</v>
          </cell>
          <cell r="Q96">
            <v>-271.31858590909093</v>
          </cell>
          <cell r="R96">
            <v>-271.31858590909093</v>
          </cell>
          <cell r="S96">
            <v>-276.74495762727275</v>
          </cell>
          <cell r="T96">
            <v>-276.74495762727275</v>
          </cell>
          <cell r="U96">
            <v>-276.74495762727275</v>
          </cell>
          <cell r="V96">
            <v>-276.74495762727275</v>
          </cell>
          <cell r="W96">
            <v>-46948.878928752536</v>
          </cell>
          <cell r="X96">
            <v>-282.27985677981815</v>
          </cell>
          <cell r="Y96">
            <v>-282.27985677981815</v>
          </cell>
          <cell r="Z96">
            <v>-282.27985677981815</v>
          </cell>
          <cell r="AA96">
            <v>-287.92545391541455</v>
          </cell>
          <cell r="AB96">
            <v>-287.92545391541455</v>
          </cell>
          <cell r="AC96">
            <v>-287.92545391541455</v>
          </cell>
          <cell r="AD96">
            <v>-287.92545391541455</v>
          </cell>
          <cell r="AE96">
            <v>-293.6839629937229</v>
          </cell>
          <cell r="AF96">
            <v>-293.6839629937229</v>
          </cell>
          <cell r="AG96">
            <v>-293.6839629937229</v>
          </cell>
          <cell r="AH96">
            <v>-293.6839629937229</v>
          </cell>
          <cell r="AI96">
            <v>-299.55764225359729</v>
          </cell>
          <cell r="AJ96">
            <v>-299.55764225359729</v>
          </cell>
          <cell r="AK96">
            <v>-299.55764225359729</v>
          </cell>
          <cell r="AL96">
            <v>-299.55764225359729</v>
          </cell>
          <cell r="AM96">
            <v>-305.54879509866925</v>
          </cell>
          <cell r="AN96">
            <v>-305.54879509866925</v>
          </cell>
          <cell r="AO96">
            <v>-305.54879509866925</v>
          </cell>
          <cell r="AP96">
            <v>-305.54879509866925</v>
          </cell>
          <cell r="AQ96">
            <v>-311.65977100064265</v>
          </cell>
          <cell r="AR96">
            <v>-311.65977100064265</v>
          </cell>
          <cell r="AS96">
            <v>-31789.349876442524</v>
          </cell>
          <cell r="AT96">
            <v>-311.65977100064265</v>
          </cell>
          <cell r="AU96">
            <v>-317.89296642065557</v>
          </cell>
          <cell r="AV96">
            <v>-317.89296642065557</v>
          </cell>
          <cell r="AW96">
            <v>-317.89296642065557</v>
          </cell>
          <cell r="AX96">
            <v>-317.89296642065557</v>
          </cell>
          <cell r="AY96">
            <v>-324.25082574906867</v>
          </cell>
          <cell r="AZ96">
            <v>-324.25082574906867</v>
          </cell>
          <cell r="BA96">
            <v>-324.25082574906867</v>
          </cell>
          <cell r="BB96">
            <v>-324.25082574906867</v>
          </cell>
          <cell r="BC96">
            <v>-330.73584226405001</v>
          </cell>
          <cell r="BD96">
            <v>-330.73584226405001</v>
          </cell>
          <cell r="BE96">
            <v>-330.73584226405001</v>
          </cell>
          <cell r="BF96">
            <v>-330.73584226405001</v>
          </cell>
          <cell r="BG96">
            <v>-337.35055910933102</v>
          </cell>
          <cell r="BH96">
            <v>-337.35055910933102</v>
          </cell>
          <cell r="BI96">
            <v>-337.35055910933102</v>
          </cell>
          <cell r="BJ96">
            <v>-337.35055910933102</v>
          </cell>
          <cell r="BK96">
            <v>-12861.679388473332</v>
          </cell>
          <cell r="BL96">
            <v>-34858.044756513264</v>
          </cell>
          <cell r="BM96">
            <v>-344.09757029151768</v>
          </cell>
          <cell r="BN96">
            <v>-344.09757029151768</v>
          </cell>
          <cell r="BO96">
            <v>-350.97952169734799</v>
          </cell>
          <cell r="BP96">
            <v>-350.97952169734799</v>
          </cell>
          <cell r="BQ96">
            <v>-350.97952169734799</v>
          </cell>
          <cell r="BR96">
            <v>-350.97952169734799</v>
          </cell>
          <cell r="BS96">
            <v>-357.99911213129496</v>
          </cell>
          <cell r="BT96">
            <v>-357.99911213129496</v>
          </cell>
          <cell r="BU96">
            <v>-357.99911213129496</v>
          </cell>
          <cell r="BV96">
            <v>-357.99911213129496</v>
          </cell>
          <cell r="BW96">
            <v>-47031.758166346641</v>
          </cell>
          <cell r="BX96">
            <v>-365.15909437392094</v>
          </cell>
          <cell r="BY96">
            <v>-365.15909437392094</v>
          </cell>
          <cell r="BZ96">
            <v>-365.15909437392094</v>
          </cell>
          <cell r="CA96">
            <v>-372.46227626139932</v>
          </cell>
          <cell r="CB96">
            <v>-372.46227626139932</v>
          </cell>
          <cell r="CC96">
            <v>-372.46227626139932</v>
          </cell>
          <cell r="CD96">
            <v>-372.46227626139932</v>
          </cell>
          <cell r="CE96">
            <v>-379.9115217866273</v>
          </cell>
          <cell r="CF96">
            <v>-379.9115217866273</v>
          </cell>
          <cell r="CG96">
            <v>-379.9115217866273</v>
          </cell>
          <cell r="CH96">
            <v>-379.9115217866273</v>
          </cell>
          <cell r="CI96">
            <v>-387.50975222235991</v>
          </cell>
          <cell r="CJ96">
            <v>0</v>
          </cell>
          <cell r="CK96">
            <v>0</v>
          </cell>
          <cell r="CL96">
            <v>0</v>
          </cell>
        </row>
        <row r="97">
          <cell r="G97">
            <v>0</v>
          </cell>
          <cell r="H97">
            <v>-89.267175000000023</v>
          </cell>
          <cell r="I97">
            <v>-89.267175000000023</v>
          </cell>
          <cell r="J97">
            <v>-89.267175000000023</v>
          </cell>
          <cell r="K97">
            <v>-12945.525718500003</v>
          </cell>
          <cell r="L97">
            <v>-5204.9275343880699</v>
          </cell>
          <cell r="M97">
            <v>-91.052518500000019</v>
          </cell>
          <cell r="N97">
            <v>-91.052518500000019</v>
          </cell>
          <cell r="O97">
            <v>-92.873568870000028</v>
          </cell>
          <cell r="P97">
            <v>-92.873568870000028</v>
          </cell>
          <cell r="Q97">
            <v>-92.873568870000028</v>
          </cell>
          <cell r="R97">
            <v>-92.873568870000028</v>
          </cell>
          <cell r="S97">
            <v>-230.51163416489328</v>
          </cell>
          <cell r="T97">
            <v>-512.36051204457806</v>
          </cell>
          <cell r="U97">
            <v>-94.731040247400017</v>
          </cell>
          <cell r="V97">
            <v>-1248.7811272322763</v>
          </cell>
          <cell r="W97">
            <v>-96.625661052348008</v>
          </cell>
          <cell r="X97">
            <v>-96.625661052348008</v>
          </cell>
          <cell r="Y97">
            <v>-96.625661052348008</v>
          </cell>
          <cell r="Z97">
            <v>-96.625661052348008</v>
          </cell>
          <cell r="AA97">
            <v>-801.9462961906404</v>
          </cell>
          <cell r="AB97">
            <v>-98.558174273394982</v>
          </cell>
          <cell r="AC97">
            <v>-98.558174273394982</v>
          </cell>
          <cell r="AD97">
            <v>-98.558174273394982</v>
          </cell>
          <cell r="AE97">
            <v>-3232.459412834216</v>
          </cell>
          <cell r="AF97">
            <v>-100.52933775886288</v>
          </cell>
          <cell r="AG97">
            <v>-100.52933775886288</v>
          </cell>
          <cell r="AH97">
            <v>-100.52933775886288</v>
          </cell>
          <cell r="AI97">
            <v>-102.53992451404014</v>
          </cell>
          <cell r="AJ97">
            <v>-102.53992451404014</v>
          </cell>
          <cell r="AK97">
            <v>-102.53992451404014</v>
          </cell>
          <cell r="AL97">
            <v>-102.53992451404014</v>
          </cell>
          <cell r="AM97">
            <v>-104.59072300432095</v>
          </cell>
          <cell r="AN97">
            <v>-104.59072300432095</v>
          </cell>
          <cell r="AO97">
            <v>-104.59072300432095</v>
          </cell>
          <cell r="AP97">
            <v>-104.59072300432095</v>
          </cell>
          <cell r="AQ97">
            <v>-3202.3003797852639</v>
          </cell>
          <cell r="AR97">
            <v>-106.68253746440737</v>
          </cell>
          <cell r="AS97">
            <v>-106.68253746440737</v>
          </cell>
          <cell r="AT97">
            <v>-13005.28418940363</v>
          </cell>
          <cell r="AU97">
            <v>-108.81618821369553</v>
          </cell>
          <cell r="AV97">
            <v>-108.81618821369553</v>
          </cell>
          <cell r="AW97">
            <v>-108.81618821369553</v>
          </cell>
          <cell r="AX97">
            <v>-108.81618821369553</v>
          </cell>
          <cell r="AY97">
            <v>-110.99251197796943</v>
          </cell>
          <cell r="AZ97">
            <v>-110.99251197796943</v>
          </cell>
          <cell r="BA97">
            <v>-427.87105592960438</v>
          </cell>
          <cell r="BB97">
            <v>-110.99251197796943</v>
          </cell>
          <cell r="BC97">
            <v>-113.21236221752882</v>
          </cell>
          <cell r="BD97">
            <v>-1509.8366989289459</v>
          </cell>
          <cell r="BE97">
            <v>-113.21236221752882</v>
          </cell>
          <cell r="BF97">
            <v>-1742.6074217141822</v>
          </cell>
          <cell r="BG97">
            <v>-115.47660946187939</v>
          </cell>
          <cell r="BH97">
            <v>-115.47660946187939</v>
          </cell>
          <cell r="BI97">
            <v>-115.47660946187939</v>
          </cell>
          <cell r="BJ97">
            <v>-115.47660946187939</v>
          </cell>
          <cell r="BK97">
            <v>-12972.259341651119</v>
          </cell>
          <cell r="BL97">
            <v>-5231.6611575391871</v>
          </cell>
          <cell r="BM97">
            <v>-117.78614165111699</v>
          </cell>
          <cell r="BN97">
            <v>-117.78614165111699</v>
          </cell>
          <cell r="BO97">
            <v>-120.14186448413933</v>
          </cell>
          <cell r="BP97">
            <v>-120.14186448413933</v>
          </cell>
          <cell r="BQ97">
            <v>-120.14186448413933</v>
          </cell>
          <cell r="BR97">
            <v>-120.14186448413933</v>
          </cell>
          <cell r="BS97">
            <v>-258.32529569131543</v>
          </cell>
          <cell r="BT97">
            <v>-540.1741735710001</v>
          </cell>
          <cell r="BU97">
            <v>-122.54470177382213</v>
          </cell>
          <cell r="BV97">
            <v>-1276.5947887586983</v>
          </cell>
          <cell r="BW97">
            <v>-124.99559580929856</v>
          </cell>
          <cell r="BX97">
            <v>-124.99559580929856</v>
          </cell>
          <cell r="BY97">
            <v>-124.99559580929856</v>
          </cell>
          <cell r="BZ97">
            <v>-124.99559580929856</v>
          </cell>
          <cell r="CA97">
            <v>-830.88362964272994</v>
          </cell>
          <cell r="CB97">
            <v>-127.49550772548456</v>
          </cell>
          <cell r="CC97">
            <v>-127.49550772548456</v>
          </cell>
          <cell r="CD97">
            <v>-127.49550772548456</v>
          </cell>
          <cell r="CE97">
            <v>-3261.9754929553474</v>
          </cell>
          <cell r="CF97">
            <v>-130.04541787999423</v>
          </cell>
          <cell r="CG97">
            <v>-130.04541787999423</v>
          </cell>
          <cell r="CH97">
            <v>-130.04541787999423</v>
          </cell>
          <cell r="CI97">
            <v>-132.64632623759414</v>
          </cell>
          <cell r="CJ97">
            <v>0</v>
          </cell>
          <cell r="CK97">
            <v>0</v>
          </cell>
          <cell r="CL97">
            <v>0</v>
          </cell>
        </row>
        <row r="98">
          <cell r="G98">
            <v>0</v>
          </cell>
          <cell r="H98">
            <v>-432.32967272727274</v>
          </cell>
          <cell r="I98">
            <v>-432.32967272727274</v>
          </cell>
          <cell r="J98">
            <v>-432.32967272727274</v>
          </cell>
          <cell r="K98">
            <v>-440.97626618181818</v>
          </cell>
          <cell r="L98">
            <v>-440.97626618181818</v>
          </cell>
          <cell r="M98">
            <v>-440.97626618181818</v>
          </cell>
          <cell r="N98">
            <v>-440.97626618181818</v>
          </cell>
          <cell r="O98">
            <v>-449.79579150545453</v>
          </cell>
          <cell r="P98">
            <v>-449.79579150545453</v>
          </cell>
          <cell r="Q98">
            <v>-449.79579150545453</v>
          </cell>
          <cell r="R98">
            <v>-449.79579150545453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0</v>
          </cell>
          <cell r="BZ98">
            <v>0</v>
          </cell>
          <cell r="CA98">
            <v>0</v>
          </cell>
          <cell r="CB98">
            <v>0</v>
          </cell>
          <cell r="CC98">
            <v>0</v>
          </cell>
          <cell r="CD98">
            <v>0</v>
          </cell>
          <cell r="CE98">
            <v>0</v>
          </cell>
          <cell r="CF98">
            <v>0</v>
          </cell>
          <cell r="CG98">
            <v>0</v>
          </cell>
          <cell r="CH98">
            <v>0</v>
          </cell>
          <cell r="CI98">
            <v>0</v>
          </cell>
          <cell r="CJ98">
            <v>0</v>
          </cell>
          <cell r="CK98">
            <v>0</v>
          </cell>
          <cell r="CL98">
            <v>0</v>
          </cell>
        </row>
        <row r="99">
          <cell r="G99">
            <v>0</v>
          </cell>
          <cell r="H99">
            <v>-1424.5549714285714</v>
          </cell>
          <cell r="I99">
            <v>-1424.5549714285714</v>
          </cell>
          <cell r="J99">
            <v>-1424.5549714285714</v>
          </cell>
          <cell r="K99">
            <v>-1453.0460708571429</v>
          </cell>
          <cell r="L99">
            <v>-1453.0460708571429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E99">
            <v>0</v>
          </cell>
          <cell r="BF99">
            <v>0</v>
          </cell>
          <cell r="BG99">
            <v>0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  <cell r="BL99">
            <v>0</v>
          </cell>
          <cell r="BM99">
            <v>0</v>
          </cell>
          <cell r="BN99">
            <v>0</v>
          </cell>
          <cell r="BO99">
            <v>0</v>
          </cell>
          <cell r="BP99">
            <v>0</v>
          </cell>
          <cell r="BQ99">
            <v>0</v>
          </cell>
          <cell r="BR99">
            <v>0</v>
          </cell>
          <cell r="BS99">
            <v>0</v>
          </cell>
          <cell r="BT99">
            <v>0</v>
          </cell>
          <cell r="BU99">
            <v>0</v>
          </cell>
          <cell r="BV99">
            <v>0</v>
          </cell>
          <cell r="BW99">
            <v>0</v>
          </cell>
          <cell r="BX99">
            <v>0</v>
          </cell>
          <cell r="BY99">
            <v>0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0</v>
          </cell>
          <cell r="CE99">
            <v>0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  <cell r="CK99">
            <v>0</v>
          </cell>
          <cell r="CL99">
            <v>0</v>
          </cell>
        </row>
        <row r="100">
          <cell r="G100">
            <v>0</v>
          </cell>
          <cell r="H100">
            <v>-286.34999999999991</v>
          </cell>
          <cell r="I100">
            <v>-286.34999999999991</v>
          </cell>
          <cell r="J100">
            <v>-286.34999999999991</v>
          </cell>
          <cell r="K100">
            <v>-292.07699999999994</v>
          </cell>
          <cell r="L100">
            <v>-292.07699999999994</v>
          </cell>
          <cell r="M100">
            <v>-292.07699999999994</v>
          </cell>
          <cell r="N100">
            <v>-292.07699999999994</v>
          </cell>
          <cell r="O100">
            <v>-297.91853999999995</v>
          </cell>
          <cell r="P100">
            <v>-297.91853999999995</v>
          </cell>
          <cell r="Q100">
            <v>-297.91853999999995</v>
          </cell>
          <cell r="R100">
            <v>-297.91853999999995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I100">
            <v>0</v>
          </cell>
          <cell r="BJ100">
            <v>0</v>
          </cell>
          <cell r="BK100">
            <v>0</v>
          </cell>
          <cell r="BL100">
            <v>0</v>
          </cell>
          <cell r="BM100">
            <v>0</v>
          </cell>
          <cell r="BN100">
            <v>0</v>
          </cell>
          <cell r="BO100">
            <v>0</v>
          </cell>
          <cell r="BP100">
            <v>0</v>
          </cell>
          <cell r="BQ100">
            <v>0</v>
          </cell>
          <cell r="BR100">
            <v>0</v>
          </cell>
          <cell r="BS100">
            <v>0</v>
          </cell>
          <cell r="BT100">
            <v>0</v>
          </cell>
          <cell r="BU100">
            <v>0</v>
          </cell>
          <cell r="BV100">
            <v>0</v>
          </cell>
          <cell r="BW100">
            <v>0</v>
          </cell>
          <cell r="BX100">
            <v>0</v>
          </cell>
          <cell r="BY100">
            <v>0</v>
          </cell>
          <cell r="BZ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0</v>
          </cell>
          <cell r="CE100">
            <v>0</v>
          </cell>
          <cell r="CF100">
            <v>0</v>
          </cell>
          <cell r="CG100">
            <v>0</v>
          </cell>
          <cell r="CH100">
            <v>0</v>
          </cell>
          <cell r="CI100">
            <v>0</v>
          </cell>
          <cell r="CJ100">
            <v>0</v>
          </cell>
          <cell r="CK100">
            <v>0</v>
          </cell>
          <cell r="CL100">
            <v>0</v>
          </cell>
        </row>
        <row r="101">
          <cell r="G101">
            <v>0</v>
          </cell>
          <cell r="H101">
            <v>-261.57586874999998</v>
          </cell>
          <cell r="I101">
            <v>-261.57586874999998</v>
          </cell>
          <cell r="J101">
            <v>-261.57586874999998</v>
          </cell>
          <cell r="K101">
            <v>-266.80738612499999</v>
          </cell>
          <cell r="L101">
            <v>-266.80738612499999</v>
          </cell>
          <cell r="M101">
            <v>-266.80738612499999</v>
          </cell>
          <cell r="N101">
            <v>-266.80738612499999</v>
          </cell>
          <cell r="O101">
            <v>-272.14353384750001</v>
          </cell>
          <cell r="P101">
            <v>-272.14353384750001</v>
          </cell>
          <cell r="Q101">
            <v>-272.14353384750001</v>
          </cell>
          <cell r="R101">
            <v>-272.14353384750001</v>
          </cell>
          <cell r="S101">
            <v>-277.58640452444996</v>
          </cell>
          <cell r="T101">
            <v>-277.58640452444996</v>
          </cell>
          <cell r="U101">
            <v>-277.58640452444996</v>
          </cell>
          <cell r="V101">
            <v>-277.58640452444996</v>
          </cell>
          <cell r="W101">
            <v>-283.13813261493897</v>
          </cell>
          <cell r="X101">
            <v>-283.13813261493897</v>
          </cell>
          <cell r="Y101">
            <v>-283.13813261493897</v>
          </cell>
          <cell r="Z101">
            <v>-283.13813261493897</v>
          </cell>
          <cell r="AA101">
            <v>-288.80089526723776</v>
          </cell>
          <cell r="AB101">
            <v>-288.80089526723776</v>
          </cell>
          <cell r="AC101">
            <v>-288.80089526723776</v>
          </cell>
          <cell r="AD101">
            <v>-288.80089526723776</v>
          </cell>
          <cell r="AE101">
            <v>-294.57691317258258</v>
          </cell>
          <cell r="AF101">
            <v>-294.57691317258258</v>
          </cell>
          <cell r="AG101">
            <v>-294.57691317258258</v>
          </cell>
          <cell r="AH101">
            <v>-294.57691317258258</v>
          </cell>
          <cell r="AI101">
            <v>-300.46845143603417</v>
          </cell>
          <cell r="AJ101">
            <v>-300.46845143603417</v>
          </cell>
          <cell r="AK101">
            <v>-4745.8857231760549</v>
          </cell>
          <cell r="AL101">
            <v>-121411.46817969601</v>
          </cell>
          <cell r="AM101">
            <v>-306.47782046475493</v>
          </cell>
          <cell r="AN101">
            <v>-306.47782046475493</v>
          </cell>
          <cell r="AO101">
            <v>-306.47782046475493</v>
          </cell>
          <cell r="AP101">
            <v>-306.47782046475493</v>
          </cell>
          <cell r="AQ101">
            <v>-312.60737687404998</v>
          </cell>
          <cell r="AR101">
            <v>-312.60737687404998</v>
          </cell>
          <cell r="AS101">
            <v>-312.60737687404998</v>
          </cell>
          <cell r="AT101">
            <v>-312.60737687404998</v>
          </cell>
          <cell r="AU101">
            <v>-318.85952441153103</v>
          </cell>
          <cell r="AV101">
            <v>-318.85952441153103</v>
          </cell>
          <cell r="AW101">
            <v>-318.85952441153103</v>
          </cell>
          <cell r="AX101">
            <v>-318.85952441153103</v>
          </cell>
          <cell r="AY101">
            <v>-325.23671489976164</v>
          </cell>
          <cell r="AZ101">
            <v>-325.23671489976164</v>
          </cell>
          <cell r="BA101">
            <v>-325.23671489976164</v>
          </cell>
          <cell r="BB101">
            <v>-325.23671489976164</v>
          </cell>
          <cell r="BC101">
            <v>-331.74144919775688</v>
          </cell>
          <cell r="BD101">
            <v>-331.74144919775688</v>
          </cell>
          <cell r="BE101">
            <v>-331.74144919775688</v>
          </cell>
          <cell r="BF101">
            <v>-331.74144919775688</v>
          </cell>
          <cell r="BG101">
            <v>-338.37627818171194</v>
          </cell>
          <cell r="BH101">
            <v>-338.37627818171194</v>
          </cell>
          <cell r="BI101">
            <v>-338.37627818171194</v>
          </cell>
          <cell r="BJ101">
            <v>-338.37627818171194</v>
          </cell>
          <cell r="BK101">
            <v>-345.14380374534625</v>
          </cell>
          <cell r="BL101">
            <v>-345.14380374534625</v>
          </cell>
          <cell r="BM101">
            <v>-345.14380374534625</v>
          </cell>
          <cell r="BN101">
            <v>-345.14380374534625</v>
          </cell>
          <cell r="BO101">
            <v>-352.04667982025319</v>
          </cell>
          <cell r="BP101">
            <v>-352.04667982025319</v>
          </cell>
          <cell r="BQ101">
            <v>-352.04667982025319</v>
          </cell>
          <cell r="BR101">
            <v>-352.04667982025319</v>
          </cell>
          <cell r="BS101">
            <v>-359.08761341665826</v>
          </cell>
          <cell r="BT101">
            <v>-359.08761341665826</v>
          </cell>
          <cell r="BU101">
            <v>-359.08761341665826</v>
          </cell>
          <cell r="BV101">
            <v>-359.08761341665826</v>
          </cell>
          <cell r="BW101">
            <v>-366.26936568499144</v>
          </cell>
          <cell r="BX101">
            <v>-366.26936568499144</v>
          </cell>
          <cell r="BY101">
            <v>-366.26936568499144</v>
          </cell>
          <cell r="BZ101">
            <v>-366.26936568499144</v>
          </cell>
          <cell r="CA101">
            <v>-373.59475299869132</v>
          </cell>
          <cell r="CB101">
            <v>-373.59475299869132</v>
          </cell>
          <cell r="CC101">
            <v>-373.59475299869132</v>
          </cell>
          <cell r="CD101">
            <v>-373.59475299869132</v>
          </cell>
          <cell r="CE101">
            <v>-381.06664805866507</v>
          </cell>
          <cell r="CF101">
            <v>-381.06664805866507</v>
          </cell>
          <cell r="CG101">
            <v>-381.06664805866507</v>
          </cell>
          <cell r="CH101">
            <v>-381.06664805866507</v>
          </cell>
          <cell r="CI101">
            <v>-388.68798101983839</v>
          </cell>
          <cell r="CJ101">
            <v>0</v>
          </cell>
          <cell r="CK101">
            <v>0</v>
          </cell>
          <cell r="CL101">
            <v>0</v>
          </cell>
        </row>
        <row r="102">
          <cell r="G102">
            <v>0</v>
          </cell>
          <cell r="H102">
            <v>-1663.6013201320134</v>
          </cell>
          <cell r="I102">
            <v>-1663.6013201320134</v>
          </cell>
          <cell r="J102">
            <v>-1663.6013201320134</v>
          </cell>
          <cell r="K102">
            <v>-19663.767603960398</v>
          </cell>
          <cell r="L102">
            <v>-7310.6483263453156</v>
          </cell>
          <cell r="M102">
            <v>-1696.8733465346536</v>
          </cell>
          <cell r="N102">
            <v>-1696.8733465346536</v>
          </cell>
          <cell r="O102">
            <v>-1730.8108134653464</v>
          </cell>
          <cell r="P102">
            <v>-1730.8108134653464</v>
          </cell>
          <cell r="Q102">
            <v>-1730.8108134653464</v>
          </cell>
          <cell r="R102">
            <v>-1730.8108134653464</v>
          </cell>
          <cell r="S102">
            <v>-1765.4270297346534</v>
          </cell>
          <cell r="T102">
            <v>-1765.4270297346534</v>
          </cell>
          <cell r="U102">
            <v>-1765.4270297346534</v>
          </cell>
          <cell r="V102">
            <v>-1765.4270297346534</v>
          </cell>
          <cell r="W102">
            <v>-1800.7355703293465</v>
          </cell>
          <cell r="X102">
            <v>-1800.7355703293465</v>
          </cell>
          <cell r="Y102">
            <v>-1800.7355703293465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0</v>
          </cell>
          <cell r="BJ102">
            <v>0</v>
          </cell>
          <cell r="BK102">
            <v>0</v>
          </cell>
          <cell r="BL102">
            <v>0</v>
          </cell>
          <cell r="BM102">
            <v>0</v>
          </cell>
          <cell r="BN102">
            <v>0</v>
          </cell>
          <cell r="BO102">
            <v>0</v>
          </cell>
          <cell r="BP102">
            <v>0</v>
          </cell>
          <cell r="BQ102">
            <v>0</v>
          </cell>
          <cell r="BR102">
            <v>0</v>
          </cell>
          <cell r="BS102">
            <v>0</v>
          </cell>
          <cell r="BT102">
            <v>0</v>
          </cell>
          <cell r="BU102">
            <v>0</v>
          </cell>
          <cell r="BV102">
            <v>0</v>
          </cell>
          <cell r="BW102">
            <v>0</v>
          </cell>
          <cell r="BX102">
            <v>0</v>
          </cell>
          <cell r="BY102">
            <v>0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0</v>
          </cell>
          <cell r="CE102">
            <v>0</v>
          </cell>
          <cell r="CF102">
            <v>0</v>
          </cell>
          <cell r="CG102">
            <v>0</v>
          </cell>
          <cell r="CH102">
            <v>0</v>
          </cell>
          <cell r="CI102">
            <v>0</v>
          </cell>
          <cell r="CJ102">
            <v>0</v>
          </cell>
          <cell r="CK102">
            <v>0</v>
          </cell>
          <cell r="CL102">
            <v>0</v>
          </cell>
        </row>
        <row r="103">
          <cell r="G103">
            <v>0</v>
          </cell>
          <cell r="H103">
            <v>-2117.6376237623754</v>
          </cell>
          <cell r="I103">
            <v>-2117.6376237623754</v>
          </cell>
          <cell r="J103">
            <v>-2117.6376237623754</v>
          </cell>
          <cell r="K103">
            <v>-2159.990376237623</v>
          </cell>
          <cell r="L103">
            <v>-2159.990376237623</v>
          </cell>
          <cell r="M103">
            <v>-2159.990376237623</v>
          </cell>
          <cell r="N103">
            <v>-108888.92661386136</v>
          </cell>
          <cell r="O103">
            <v>-32634.391577398466</v>
          </cell>
          <cell r="P103">
            <v>-2203.190183762375</v>
          </cell>
          <cell r="Q103">
            <v>-2203.190183762375</v>
          </cell>
          <cell r="R103">
            <v>-2203.190183762375</v>
          </cell>
          <cell r="S103">
            <v>-2247.253987437623</v>
          </cell>
          <cell r="T103">
            <v>-2247.253987437623</v>
          </cell>
          <cell r="U103">
            <v>-4597.7390857595519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  <cell r="BG103">
            <v>0</v>
          </cell>
          <cell r="BH103">
            <v>0</v>
          </cell>
          <cell r="BI103">
            <v>0</v>
          </cell>
          <cell r="BJ103">
            <v>0</v>
          </cell>
          <cell r="BK103">
            <v>0</v>
          </cell>
          <cell r="BL103">
            <v>0</v>
          </cell>
          <cell r="BM103">
            <v>0</v>
          </cell>
          <cell r="BN103">
            <v>0</v>
          </cell>
          <cell r="BO103">
            <v>0</v>
          </cell>
          <cell r="BP103">
            <v>0</v>
          </cell>
          <cell r="BQ103">
            <v>0</v>
          </cell>
          <cell r="BR103">
            <v>0</v>
          </cell>
          <cell r="BS103">
            <v>0</v>
          </cell>
          <cell r="BT103">
            <v>0</v>
          </cell>
          <cell r="BU103">
            <v>0</v>
          </cell>
          <cell r="BV103">
            <v>0</v>
          </cell>
          <cell r="BW103">
            <v>0</v>
          </cell>
          <cell r="BX103">
            <v>0</v>
          </cell>
          <cell r="BY103">
            <v>0</v>
          </cell>
          <cell r="BZ103">
            <v>0</v>
          </cell>
          <cell r="CA103">
            <v>0</v>
          </cell>
          <cell r="CB103">
            <v>0</v>
          </cell>
          <cell r="CC103">
            <v>0</v>
          </cell>
          <cell r="CD103">
            <v>0</v>
          </cell>
          <cell r="CE103">
            <v>0</v>
          </cell>
          <cell r="CF103">
            <v>0</v>
          </cell>
          <cell r="CG103">
            <v>0</v>
          </cell>
          <cell r="CH103">
            <v>0</v>
          </cell>
          <cell r="CI103">
            <v>0</v>
          </cell>
          <cell r="CJ103">
            <v>0</v>
          </cell>
          <cell r="CK103">
            <v>0</v>
          </cell>
          <cell r="CL103">
            <v>0</v>
          </cell>
        </row>
        <row r="104">
          <cell r="G104">
            <v>0</v>
          </cell>
          <cell r="H104">
            <v>-795.63636363636351</v>
          </cell>
          <cell r="I104">
            <v>-795.63636363636351</v>
          </cell>
          <cell r="J104">
            <v>-795.63636363636351</v>
          </cell>
          <cell r="K104">
            <v>-30051.185454545452</v>
          </cell>
          <cell r="L104">
            <v>-19654.299743105999</v>
          </cell>
          <cell r="M104">
            <v>-2282.4013247427129</v>
          </cell>
          <cell r="N104">
            <v>-1008.2902857066762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0</v>
          </cell>
          <cell r="BJ104">
            <v>0</v>
          </cell>
          <cell r="BK104">
            <v>0</v>
          </cell>
          <cell r="BL104">
            <v>0</v>
          </cell>
          <cell r="BM104">
            <v>0</v>
          </cell>
          <cell r="BN104">
            <v>0</v>
          </cell>
          <cell r="BO104">
            <v>0</v>
          </cell>
          <cell r="BP104">
            <v>0</v>
          </cell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  <cell r="BV104">
            <v>0</v>
          </cell>
          <cell r="BW104">
            <v>0</v>
          </cell>
          <cell r="BX104">
            <v>0</v>
          </cell>
          <cell r="BY104">
            <v>0</v>
          </cell>
          <cell r="BZ104">
            <v>0</v>
          </cell>
          <cell r="CA104">
            <v>0</v>
          </cell>
          <cell r="CB104">
            <v>0</v>
          </cell>
          <cell r="CC104">
            <v>0</v>
          </cell>
          <cell r="CD104">
            <v>0</v>
          </cell>
          <cell r="CE104">
            <v>0</v>
          </cell>
          <cell r="CF104">
            <v>0</v>
          </cell>
          <cell r="CG104">
            <v>0</v>
          </cell>
          <cell r="CH104">
            <v>0</v>
          </cell>
          <cell r="CI104">
            <v>0</v>
          </cell>
          <cell r="CJ104">
            <v>0</v>
          </cell>
          <cell r="CK104">
            <v>0</v>
          </cell>
          <cell r="CL104">
            <v>0</v>
          </cell>
        </row>
        <row r="105">
          <cell r="G105">
            <v>0</v>
          </cell>
          <cell r="H105">
            <v>-447.44640000000004</v>
          </cell>
          <cell r="I105">
            <v>-447.44640000000004</v>
          </cell>
          <cell r="J105">
            <v>-447.44640000000004</v>
          </cell>
          <cell r="K105">
            <v>-456.39532800000001</v>
          </cell>
          <cell r="L105">
            <v>-456.39532800000001</v>
          </cell>
          <cell r="M105">
            <v>-456.39532800000001</v>
          </cell>
          <cell r="N105">
            <v>-456.39532800000001</v>
          </cell>
          <cell r="O105">
            <v>-465.52323455999999</v>
          </cell>
          <cell r="P105">
            <v>-465.52323455999999</v>
          </cell>
          <cell r="Q105">
            <v>-465.52323455999999</v>
          </cell>
          <cell r="R105">
            <v>-465.52323455999999</v>
          </cell>
          <cell r="S105">
            <v>-474.83369925119996</v>
          </cell>
          <cell r="T105">
            <v>-474.83369925119996</v>
          </cell>
          <cell r="U105">
            <v>-474.83369925119996</v>
          </cell>
          <cell r="V105">
            <v>-474.83369925119996</v>
          </cell>
          <cell r="W105">
            <v>-484.33037323622403</v>
          </cell>
          <cell r="X105">
            <v>-484.33037323622403</v>
          </cell>
          <cell r="Y105">
            <v>-484.33037323622403</v>
          </cell>
          <cell r="Z105">
            <v>-484.33037323622403</v>
          </cell>
          <cell r="AA105">
            <v>-494.01698070094852</v>
          </cell>
          <cell r="AB105">
            <v>-494.01698070094852</v>
          </cell>
          <cell r="AC105">
            <v>-494.01698070094852</v>
          </cell>
          <cell r="AD105">
            <v>-494.01698070094852</v>
          </cell>
          <cell r="AE105">
            <v>-503.89732031496749</v>
          </cell>
          <cell r="AF105">
            <v>-503.89732031496749</v>
          </cell>
          <cell r="AG105">
            <v>-503.89732031496749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0</v>
          </cell>
          <cell r="BJ105">
            <v>0</v>
          </cell>
          <cell r="BK105">
            <v>0</v>
          </cell>
          <cell r="BL105">
            <v>0</v>
          </cell>
          <cell r="BM105">
            <v>0</v>
          </cell>
          <cell r="BN105">
            <v>0</v>
          </cell>
          <cell r="BO105">
            <v>0</v>
          </cell>
          <cell r="BP105">
            <v>0</v>
          </cell>
          <cell r="BQ105">
            <v>0</v>
          </cell>
          <cell r="BR105">
            <v>0</v>
          </cell>
          <cell r="BS105">
            <v>0</v>
          </cell>
          <cell r="BT105">
            <v>0</v>
          </cell>
          <cell r="BU105">
            <v>0</v>
          </cell>
          <cell r="BV105">
            <v>0</v>
          </cell>
          <cell r="BW105">
            <v>0</v>
          </cell>
          <cell r="BX105">
            <v>0</v>
          </cell>
          <cell r="BY105">
            <v>0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0</v>
          </cell>
          <cell r="CE105">
            <v>0</v>
          </cell>
          <cell r="CF105">
            <v>0</v>
          </cell>
          <cell r="CG105">
            <v>0</v>
          </cell>
          <cell r="CH105">
            <v>0</v>
          </cell>
          <cell r="CI105">
            <v>0</v>
          </cell>
          <cell r="CJ105">
            <v>0</v>
          </cell>
          <cell r="CK105">
            <v>0</v>
          </cell>
          <cell r="CL105">
            <v>0</v>
          </cell>
        </row>
        <row r="106">
          <cell r="G106">
            <v>0</v>
          </cell>
          <cell r="H106">
            <v>-1312.1054257425742</v>
          </cell>
          <cell r="I106">
            <v>-1312.1054257425742</v>
          </cell>
          <cell r="J106">
            <v>-1312.1054257425742</v>
          </cell>
          <cell r="K106">
            <v>-1338.3475342574257</v>
          </cell>
          <cell r="L106">
            <v>-1338.3475342574257</v>
          </cell>
          <cell r="M106">
            <v>-1338.3475342574257</v>
          </cell>
          <cell r="N106">
            <v>-70223.882385742574</v>
          </cell>
          <cell r="O106">
            <v>-8157.3215164339572</v>
          </cell>
          <cell r="P106">
            <v>-1537.5016550679661</v>
          </cell>
          <cell r="Q106">
            <v>-1365.1144849425741</v>
          </cell>
          <cell r="R106">
            <v>-14137.243731386459</v>
          </cell>
          <cell r="S106">
            <v>-1392.4167746414257</v>
          </cell>
          <cell r="T106">
            <v>-1392.4167746414257</v>
          </cell>
          <cell r="U106">
            <v>-1628.163108526471</v>
          </cell>
          <cell r="V106">
            <v>-1392.4167746414257</v>
          </cell>
          <cell r="W106">
            <v>-1420.2651101342542</v>
          </cell>
          <cell r="X106">
            <v>-17610.607035320914</v>
          </cell>
          <cell r="Y106">
            <v>-1420.2651101342542</v>
          </cell>
          <cell r="Z106">
            <v>-1420.2651101342542</v>
          </cell>
          <cell r="AA106">
            <v>-10541.166502122096</v>
          </cell>
          <cell r="AB106">
            <v>-1867.8547594010429</v>
          </cell>
          <cell r="AC106">
            <v>-1448.6704123369393</v>
          </cell>
          <cell r="AD106">
            <v>-1448.6704123369393</v>
          </cell>
          <cell r="AE106">
            <v>-4008.6906319198661</v>
          </cell>
          <cell r="AF106">
            <v>-29530.735285354014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E106">
            <v>0</v>
          </cell>
          <cell r="BF106">
            <v>0</v>
          </cell>
          <cell r="BG106">
            <v>0</v>
          </cell>
          <cell r="BH106">
            <v>0</v>
          </cell>
          <cell r="BI106">
            <v>0</v>
          </cell>
          <cell r="BJ106">
            <v>0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  <cell r="BY106">
            <v>0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0</v>
          </cell>
          <cell r="CF106">
            <v>0</v>
          </cell>
          <cell r="CG106">
            <v>0</v>
          </cell>
          <cell r="CH106">
            <v>0</v>
          </cell>
          <cell r="CI106">
            <v>0</v>
          </cell>
          <cell r="CJ106">
            <v>0</v>
          </cell>
          <cell r="CK106">
            <v>0</v>
          </cell>
          <cell r="CL106">
            <v>0</v>
          </cell>
        </row>
        <row r="107">
          <cell r="G107">
            <v>0</v>
          </cell>
          <cell r="H107">
            <v>-52.955459999999995</v>
          </cell>
          <cell r="I107">
            <v>-52.955459999999995</v>
          </cell>
          <cell r="J107">
            <v>-52.955459999999995</v>
          </cell>
          <cell r="K107">
            <v>-54.014569200000004</v>
          </cell>
          <cell r="L107">
            <v>-54.014569200000004</v>
          </cell>
          <cell r="M107">
            <v>-54.014569200000004</v>
          </cell>
          <cell r="N107">
            <v>-54.014569200000004</v>
          </cell>
          <cell r="O107">
            <v>-55.094860584000003</v>
          </cell>
          <cell r="P107">
            <v>-55.094860584000003</v>
          </cell>
          <cell r="Q107">
            <v>-55.094860584000003</v>
          </cell>
          <cell r="R107">
            <v>-55.094860584000003</v>
          </cell>
          <cell r="S107">
            <v>-56.196757795679993</v>
          </cell>
          <cell r="T107">
            <v>-56.196757795679993</v>
          </cell>
          <cell r="U107">
            <v>-56.196757795679993</v>
          </cell>
          <cell r="V107">
            <v>-56.196757795679993</v>
          </cell>
          <cell r="W107">
            <v>-57.3206929515936</v>
          </cell>
          <cell r="X107">
            <v>-57.3206929515936</v>
          </cell>
          <cell r="Y107">
            <v>-57.3206929515936</v>
          </cell>
          <cell r="Z107">
            <v>-57.3206929515936</v>
          </cell>
          <cell r="AA107">
            <v>-58.467106810625474</v>
          </cell>
          <cell r="AB107">
            <v>-58.467106810625474</v>
          </cell>
          <cell r="AC107">
            <v>-58.467106810625474</v>
          </cell>
          <cell r="AD107">
            <v>-58.467106810625474</v>
          </cell>
          <cell r="AE107">
            <v>-59.636448946837987</v>
          </cell>
          <cell r="AF107">
            <v>-59.636448946837987</v>
          </cell>
          <cell r="AG107">
            <v>-59.636448946837987</v>
          </cell>
          <cell r="AH107">
            <v>-59.636448946837987</v>
          </cell>
          <cell r="AI107">
            <v>-60.829177925774744</v>
          </cell>
          <cell r="AJ107">
            <v>-60.829177925774744</v>
          </cell>
          <cell r="AK107">
            <v>-60.829177925774744</v>
          </cell>
          <cell r="AL107">
            <v>-60.829177925774744</v>
          </cell>
          <cell r="AM107">
            <v>-62.045761484290239</v>
          </cell>
          <cell r="AN107">
            <v>-62.045761484290239</v>
          </cell>
          <cell r="AO107">
            <v>-62.045761484290239</v>
          </cell>
          <cell r="AP107">
            <v>-62.045761484290239</v>
          </cell>
          <cell r="AQ107">
            <v>-63.28667671397605</v>
          </cell>
          <cell r="AR107">
            <v>-63.28667671397605</v>
          </cell>
          <cell r="AS107">
            <v>-63.28667671397605</v>
          </cell>
          <cell r="AT107">
            <v>-63.28667671397605</v>
          </cell>
          <cell r="AU107">
            <v>-64.552410248255569</v>
          </cell>
          <cell r="AV107">
            <v>-64.552410248255569</v>
          </cell>
          <cell r="AW107">
            <v>-64.552410248255569</v>
          </cell>
          <cell r="AX107">
            <v>-64.552410248255569</v>
          </cell>
          <cell r="AY107">
            <v>-65.843458453220691</v>
          </cell>
          <cell r="AZ107">
            <v>-65.843458453220691</v>
          </cell>
          <cell r="BA107">
            <v>-65.843458453220691</v>
          </cell>
          <cell r="BB107">
            <v>-65.843458453220691</v>
          </cell>
          <cell r="BC107">
            <v>-67.160327622285095</v>
          </cell>
          <cell r="BD107">
            <v>-67.160327622285095</v>
          </cell>
          <cell r="BE107">
            <v>-67.160327622285095</v>
          </cell>
          <cell r="BF107">
            <v>-67.160327622285095</v>
          </cell>
          <cell r="BG107">
            <v>-68.503534174730788</v>
          </cell>
          <cell r="BH107">
            <v>-68.503534174730788</v>
          </cell>
          <cell r="BI107">
            <v>-68.503534174730788</v>
          </cell>
          <cell r="BJ107">
            <v>-68.503534174730788</v>
          </cell>
          <cell r="BK107">
            <v>-69.873604858225406</v>
          </cell>
          <cell r="BL107">
            <v>-69.873604858225406</v>
          </cell>
          <cell r="BM107">
            <v>-69.873604858225406</v>
          </cell>
          <cell r="BN107">
            <v>-69.873604858225406</v>
          </cell>
          <cell r="BO107">
            <v>-71.27107695538993</v>
          </cell>
          <cell r="BP107">
            <v>-71.27107695538993</v>
          </cell>
          <cell r="BQ107">
            <v>-71.27107695538993</v>
          </cell>
          <cell r="BR107">
            <v>-71.27107695538993</v>
          </cell>
          <cell r="BS107">
            <v>-72.696498494497718</v>
          </cell>
          <cell r="BT107">
            <v>-72.696498494497718</v>
          </cell>
          <cell r="BU107">
            <v>-72.696498494497718</v>
          </cell>
          <cell r="BV107">
            <v>-72.696498494497718</v>
          </cell>
          <cell r="BW107">
            <v>-74.150428464387687</v>
          </cell>
          <cell r="BX107">
            <v>-74.150428464387687</v>
          </cell>
          <cell r="BY107">
            <v>-74.150428464387687</v>
          </cell>
          <cell r="BZ107">
            <v>-74.150428464387687</v>
          </cell>
          <cell r="CA107">
            <v>-75.633437033675435</v>
          </cell>
          <cell r="CB107">
            <v>-75.633437033675435</v>
          </cell>
          <cell r="CC107">
            <v>-75.633437033675435</v>
          </cell>
          <cell r="CD107">
            <v>-75.633437033675435</v>
          </cell>
          <cell r="CE107">
            <v>-77.146105774348953</v>
          </cell>
          <cell r="CF107">
            <v>-77.146105774348953</v>
          </cell>
          <cell r="CG107">
            <v>-77.146105774348953</v>
          </cell>
          <cell r="CH107">
            <v>-77.146105774348953</v>
          </cell>
          <cell r="CI107">
            <v>-78.689027889835941</v>
          </cell>
          <cell r="CJ107">
            <v>0</v>
          </cell>
          <cell r="CK107">
            <v>0</v>
          </cell>
          <cell r="CL107">
            <v>0</v>
          </cell>
        </row>
        <row r="108">
          <cell r="G108">
            <v>0</v>
          </cell>
          <cell r="H108">
            <v>-1575.9526956521734</v>
          </cell>
          <cell r="I108">
            <v>-1575.9526956521734</v>
          </cell>
          <cell r="J108">
            <v>-1575.9526956521734</v>
          </cell>
          <cell r="K108">
            <v>-32054.877829565216</v>
          </cell>
          <cell r="L108">
            <v>-9688.8249941072827</v>
          </cell>
          <cell r="M108">
            <v>-1607.4717495652169</v>
          </cell>
          <cell r="N108">
            <v>-2334.4423626662456</v>
          </cell>
          <cell r="O108">
            <v>-4213.7183317369154</v>
          </cell>
          <cell r="P108">
            <v>-3917.8524307241323</v>
          </cell>
          <cell r="Q108">
            <v>-3188.8371552821836</v>
          </cell>
          <cell r="R108">
            <v>-1639.6211845565213</v>
          </cell>
          <cell r="S108">
            <v>-5384.9184316421015</v>
          </cell>
          <cell r="T108">
            <v>-3462.4840492931739</v>
          </cell>
          <cell r="U108">
            <v>-3264.8422832991846</v>
          </cell>
          <cell r="V108">
            <v>-1672.4136082476516</v>
          </cell>
          <cell r="W108">
            <v>-4970.5204455128023</v>
          </cell>
          <cell r="X108">
            <v>-5639.1587981963612</v>
          </cell>
          <cell r="Y108">
            <v>-6628.1826985755597</v>
          </cell>
          <cell r="Z108">
            <v>-22465.454860971888</v>
          </cell>
          <cell r="AA108">
            <v>-7178.7844380273591</v>
          </cell>
          <cell r="AB108">
            <v>-7197.9164693050698</v>
          </cell>
          <cell r="AC108">
            <v>-3741.0503290679867</v>
          </cell>
          <cell r="AD108">
            <v>-5340.6458017894302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E108">
            <v>0</v>
          </cell>
          <cell r="BF108">
            <v>0</v>
          </cell>
          <cell r="BG108">
            <v>0</v>
          </cell>
          <cell r="BH108">
            <v>0</v>
          </cell>
          <cell r="BI108">
            <v>0</v>
          </cell>
          <cell r="BJ108">
            <v>0</v>
          </cell>
          <cell r="BK108">
            <v>0</v>
          </cell>
          <cell r="BL108">
            <v>0</v>
          </cell>
          <cell r="BM108">
            <v>0</v>
          </cell>
          <cell r="BN108">
            <v>0</v>
          </cell>
          <cell r="BO108">
            <v>0</v>
          </cell>
          <cell r="BP108">
            <v>0</v>
          </cell>
          <cell r="BQ108">
            <v>0</v>
          </cell>
          <cell r="BR108">
            <v>0</v>
          </cell>
          <cell r="BS108">
            <v>0</v>
          </cell>
          <cell r="BT108">
            <v>0</v>
          </cell>
          <cell r="BU108">
            <v>0</v>
          </cell>
          <cell r="BV108">
            <v>0</v>
          </cell>
          <cell r="BW108">
            <v>0</v>
          </cell>
          <cell r="BX108">
            <v>0</v>
          </cell>
          <cell r="BY108">
            <v>0</v>
          </cell>
          <cell r="BZ108">
            <v>0</v>
          </cell>
          <cell r="CA108">
            <v>0</v>
          </cell>
          <cell r="CB108">
            <v>0</v>
          </cell>
          <cell r="CC108">
            <v>0</v>
          </cell>
          <cell r="CD108">
            <v>0</v>
          </cell>
          <cell r="CE108">
            <v>0</v>
          </cell>
          <cell r="CF108">
            <v>0</v>
          </cell>
          <cell r="CG108">
            <v>0</v>
          </cell>
          <cell r="CH108">
            <v>0</v>
          </cell>
          <cell r="CI108">
            <v>0</v>
          </cell>
          <cell r="CJ108">
            <v>0</v>
          </cell>
          <cell r="CK108">
            <v>0</v>
          </cell>
          <cell r="CL108">
            <v>0</v>
          </cell>
        </row>
        <row r="109">
          <cell r="G109">
            <v>0</v>
          </cell>
          <cell r="H109">
            <v>-1958.5649999999998</v>
          </cell>
          <cell r="I109">
            <v>-1958.5649999999998</v>
          </cell>
          <cell r="J109">
            <v>-1958.5649999999998</v>
          </cell>
          <cell r="K109">
            <v>-1997.7363</v>
          </cell>
          <cell r="L109">
            <v>-1997.7363</v>
          </cell>
          <cell r="M109">
            <v>-1997.7363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E109">
            <v>0</v>
          </cell>
          <cell r="BF109">
            <v>0</v>
          </cell>
          <cell r="BG109">
            <v>0</v>
          </cell>
          <cell r="BH109">
            <v>0</v>
          </cell>
          <cell r="BI109">
            <v>0</v>
          </cell>
          <cell r="BJ109">
            <v>0</v>
          </cell>
          <cell r="BK109">
            <v>0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</v>
          </cell>
          <cell r="BV109">
            <v>0</v>
          </cell>
          <cell r="BW109">
            <v>0</v>
          </cell>
          <cell r="BX109">
            <v>0</v>
          </cell>
          <cell r="BY109">
            <v>0</v>
          </cell>
          <cell r="BZ109">
            <v>0</v>
          </cell>
          <cell r="CA109">
            <v>0</v>
          </cell>
          <cell r="CB109">
            <v>0</v>
          </cell>
          <cell r="CC109">
            <v>0</v>
          </cell>
          <cell r="CD109">
            <v>0</v>
          </cell>
          <cell r="CE109">
            <v>0</v>
          </cell>
          <cell r="CF109">
            <v>0</v>
          </cell>
          <cell r="CG109">
            <v>0</v>
          </cell>
          <cell r="CH109">
            <v>0</v>
          </cell>
          <cell r="CI109">
            <v>0</v>
          </cell>
          <cell r="CJ109">
            <v>0</v>
          </cell>
          <cell r="CK109">
            <v>0</v>
          </cell>
          <cell r="CL109">
            <v>0</v>
          </cell>
        </row>
        <row r="149"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-1023756.3540000002</v>
          </cell>
          <cell r="L149">
            <v>-1286404.5900333726</v>
          </cell>
          <cell r="M149">
            <v>-109529.53665373915</v>
          </cell>
          <cell r="N149">
            <v>-18076.841520034042</v>
          </cell>
          <cell r="O149">
            <v>-6174.526726261578</v>
          </cell>
          <cell r="P149">
            <v>0</v>
          </cell>
          <cell r="Q149">
            <v>0</v>
          </cell>
          <cell r="R149">
            <v>-219267.18828889131</v>
          </cell>
          <cell r="S149">
            <v>0</v>
          </cell>
          <cell r="T149">
            <v>0</v>
          </cell>
          <cell r="U149">
            <v>0</v>
          </cell>
          <cell r="V149">
            <v>-429894.5207967069</v>
          </cell>
          <cell r="W149">
            <v>0</v>
          </cell>
          <cell r="X149">
            <v>-7409.4945333353644</v>
          </cell>
          <cell r="Y149">
            <v>0</v>
          </cell>
          <cell r="Z149">
            <v>0</v>
          </cell>
          <cell r="AA149">
            <v>0</v>
          </cell>
          <cell r="AB149">
            <v>-434442.71736574167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-118519.84229190442</v>
          </cell>
          <cell r="AP149">
            <v>-494131.56579166587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-1507672.2157514622</v>
          </cell>
          <cell r="AX149">
            <v>0</v>
          </cell>
          <cell r="AY149">
            <v>0</v>
          </cell>
          <cell r="AZ149">
            <v>0</v>
          </cell>
          <cell r="BA149">
            <v>-360638.94171703805</v>
          </cell>
          <cell r="BB149">
            <v>0</v>
          </cell>
          <cell r="BC149">
            <v>0</v>
          </cell>
          <cell r="BD149">
            <v>0</v>
          </cell>
          <cell r="BE149">
            <v>-6177.8645298464253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-1023756.3540000002</v>
          </cell>
          <cell r="BL149">
            <v>-1286404.5900333726</v>
          </cell>
          <cell r="BM149">
            <v>-109529.53665373915</v>
          </cell>
          <cell r="BN149">
            <v>-18076.841520034042</v>
          </cell>
          <cell r="BO149">
            <v>-6174.526726261578</v>
          </cell>
          <cell r="BP149">
            <v>0</v>
          </cell>
          <cell r="BQ149">
            <v>0</v>
          </cell>
          <cell r="BR149">
            <v>-219267.18828889131</v>
          </cell>
          <cell r="BS149">
            <v>0</v>
          </cell>
          <cell r="BT149">
            <v>0</v>
          </cell>
          <cell r="BU149">
            <v>0</v>
          </cell>
          <cell r="BV149">
            <v>-429894.5207967069</v>
          </cell>
          <cell r="BW149">
            <v>0</v>
          </cell>
          <cell r="BX149">
            <v>-7409.4945333353644</v>
          </cell>
          <cell r="BY149">
            <v>0</v>
          </cell>
          <cell r="BZ149">
            <v>0</v>
          </cell>
          <cell r="CA149">
            <v>0</v>
          </cell>
          <cell r="CB149">
            <v>-434442.71736574167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CL149">
            <v>0</v>
          </cell>
        </row>
        <row r="150"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-911930.7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-911930.7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  <cell r="CC150">
            <v>0</v>
          </cell>
          <cell r="CD150">
            <v>0</v>
          </cell>
          <cell r="CE150">
            <v>0</v>
          </cell>
          <cell r="CF150">
            <v>0</v>
          </cell>
          <cell r="CG150">
            <v>0</v>
          </cell>
          <cell r="CH150">
            <v>0</v>
          </cell>
          <cell r="CI150">
            <v>0</v>
          </cell>
          <cell r="CJ150">
            <v>0</v>
          </cell>
          <cell r="CK150">
            <v>0</v>
          </cell>
          <cell r="CL150">
            <v>0</v>
          </cell>
        </row>
        <row r="151"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-320438.24999999994</v>
          </cell>
          <cell r="L151">
            <v>-566659.68605565908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-250586.27080293815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-1313700.53307722</v>
          </cell>
          <cell r="AH151">
            <v>0</v>
          </cell>
          <cell r="AI151">
            <v>0</v>
          </cell>
          <cell r="AJ151">
            <v>-261879.24957684884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-272015.166482464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-219103.34400487004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-320438.24999999994</v>
          </cell>
          <cell r="BL151">
            <v>-566659.68605565908</v>
          </cell>
          <cell r="BM151">
            <v>0</v>
          </cell>
          <cell r="BN151">
            <v>0</v>
          </cell>
          <cell r="BO151">
            <v>0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-250586.27080293815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0</v>
          </cell>
          <cell r="CB151">
            <v>0</v>
          </cell>
          <cell r="CC151">
            <v>0</v>
          </cell>
          <cell r="CD151">
            <v>0</v>
          </cell>
          <cell r="CE151">
            <v>0</v>
          </cell>
          <cell r="CF151">
            <v>0</v>
          </cell>
          <cell r="CG151">
            <v>-1313700.53307722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CL151">
            <v>0</v>
          </cell>
        </row>
        <row r="152"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-4542499.608148234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-50041.991851766521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0</v>
          </cell>
          <cell r="BP152">
            <v>0</v>
          </cell>
          <cell r="BQ152">
            <v>-4542499.608148234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BY152">
            <v>0</v>
          </cell>
          <cell r="BZ152">
            <v>0</v>
          </cell>
          <cell r="CA152">
            <v>0</v>
          </cell>
          <cell r="CB152">
            <v>0</v>
          </cell>
          <cell r="CC152">
            <v>0</v>
          </cell>
          <cell r="CD152">
            <v>0</v>
          </cell>
          <cell r="CE152">
            <v>0</v>
          </cell>
          <cell r="CF152">
            <v>0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0</v>
          </cell>
          <cell r="CL152">
            <v>0</v>
          </cell>
        </row>
        <row r="153"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-538506.53465346538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0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0</v>
          </cell>
          <cell r="CB153">
            <v>0</v>
          </cell>
          <cell r="CC153">
            <v>-538506.53465346538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K153">
            <v>0</v>
          </cell>
          <cell r="CL153">
            <v>0</v>
          </cell>
        </row>
        <row r="154"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-1384228.7999999998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-1384228.7999999998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0</v>
          </cell>
          <cell r="BZ154">
            <v>0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G154">
            <v>0</v>
          </cell>
          <cell r="CH154">
            <v>0</v>
          </cell>
          <cell r="CI154">
            <v>0</v>
          </cell>
          <cell r="CJ154">
            <v>0</v>
          </cell>
          <cell r="CK154">
            <v>0</v>
          </cell>
          <cell r="CL154">
            <v>0</v>
          </cell>
        </row>
        <row r="155"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  <cell r="BY155">
            <v>0</v>
          </cell>
          <cell r="BZ155">
            <v>0</v>
          </cell>
          <cell r="CA155">
            <v>0</v>
          </cell>
          <cell r="CB155">
            <v>0</v>
          </cell>
          <cell r="CC155">
            <v>0</v>
          </cell>
          <cell r="CD155">
            <v>0</v>
          </cell>
          <cell r="CE155">
            <v>0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0</v>
          </cell>
          <cell r="CK155">
            <v>0</v>
          </cell>
          <cell r="CL155">
            <v>0</v>
          </cell>
        </row>
        <row r="156"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-57673.345588235337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-342763.24196461868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-95270.893405255309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-657759.43080659641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0</v>
          </cell>
          <cell r="BH156">
            <v>0</v>
          </cell>
          <cell r="BI156">
            <v>0</v>
          </cell>
          <cell r="BJ156">
            <v>0</v>
          </cell>
          <cell r="BK156">
            <v>-57673.345588235337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  <cell r="BZ156">
            <v>-342763.24196461868</v>
          </cell>
          <cell r="CA156">
            <v>0</v>
          </cell>
          <cell r="CB156">
            <v>0</v>
          </cell>
          <cell r="CC156">
            <v>0</v>
          </cell>
          <cell r="CD156">
            <v>0</v>
          </cell>
          <cell r="CE156">
            <v>-95270.893405255309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0</v>
          </cell>
          <cell r="CL156">
            <v>0</v>
          </cell>
        </row>
        <row r="157"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-2045204.6400000001</v>
          </cell>
          <cell r="N157">
            <v>-186099.64898434965</v>
          </cell>
          <cell r="O157">
            <v>-1744.5199557269211</v>
          </cell>
          <cell r="P157">
            <v>-1669.5885314400684</v>
          </cell>
          <cell r="Q157">
            <v>0</v>
          </cell>
          <cell r="R157">
            <v>0</v>
          </cell>
          <cell r="S157">
            <v>-93967.667753146117</v>
          </cell>
          <cell r="T157">
            <v>0</v>
          </cell>
          <cell r="U157">
            <v>-897.6372385483121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0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0</v>
          </cell>
          <cell r="BZ157">
            <v>0</v>
          </cell>
          <cell r="CA157">
            <v>0</v>
          </cell>
          <cell r="CB157">
            <v>0</v>
          </cell>
          <cell r="CC157">
            <v>0</v>
          </cell>
          <cell r="CD157">
            <v>0</v>
          </cell>
          <cell r="CE157">
            <v>0</v>
          </cell>
          <cell r="CF157">
            <v>0</v>
          </cell>
          <cell r="CG157">
            <v>0</v>
          </cell>
          <cell r="CH157">
            <v>0</v>
          </cell>
          <cell r="CI157">
            <v>0</v>
          </cell>
          <cell r="CJ157">
            <v>0</v>
          </cell>
          <cell r="CK157">
            <v>0</v>
          </cell>
          <cell r="CL157">
            <v>0</v>
          </cell>
        </row>
        <row r="158"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  <cell r="CE158">
            <v>0</v>
          </cell>
          <cell r="CF158">
            <v>0</v>
          </cell>
          <cell r="CG158">
            <v>0</v>
          </cell>
          <cell r="CH158">
            <v>0</v>
          </cell>
          <cell r="CI158">
            <v>0</v>
          </cell>
          <cell r="CJ158">
            <v>0</v>
          </cell>
          <cell r="CK158">
            <v>0</v>
          </cell>
          <cell r="CL158">
            <v>0</v>
          </cell>
        </row>
        <row r="159"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-3657538.8000000003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0</v>
          </cell>
          <cell r="BP159">
            <v>0</v>
          </cell>
          <cell r="BQ159">
            <v>0</v>
          </cell>
          <cell r="BR159">
            <v>0</v>
          </cell>
          <cell r="BS159">
            <v>-3657538.8000000003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0</v>
          </cell>
          <cell r="BZ159">
            <v>0</v>
          </cell>
          <cell r="CA159">
            <v>0</v>
          </cell>
          <cell r="CB159">
            <v>0</v>
          </cell>
          <cell r="CC159">
            <v>0</v>
          </cell>
          <cell r="CD159">
            <v>0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0</v>
          </cell>
        </row>
        <row r="160"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0</v>
          </cell>
          <cell r="BZ160">
            <v>0</v>
          </cell>
          <cell r="CA160">
            <v>0</v>
          </cell>
          <cell r="CB160">
            <v>0</v>
          </cell>
          <cell r="CC160">
            <v>0</v>
          </cell>
          <cell r="CD160">
            <v>0</v>
          </cell>
          <cell r="CE160">
            <v>0</v>
          </cell>
          <cell r="CF160">
            <v>0</v>
          </cell>
          <cell r="CG160">
            <v>0</v>
          </cell>
          <cell r="CH160">
            <v>0</v>
          </cell>
          <cell r="CI160">
            <v>0</v>
          </cell>
          <cell r="CJ160">
            <v>0</v>
          </cell>
          <cell r="CK160">
            <v>0</v>
          </cell>
          <cell r="CL160">
            <v>0</v>
          </cell>
        </row>
        <row r="161"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-3793930.8</v>
          </cell>
          <cell r="L161">
            <v>-239762.59087411559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0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0</v>
          </cell>
          <cell r="BZ161">
            <v>0</v>
          </cell>
          <cell r="CA161">
            <v>0</v>
          </cell>
          <cell r="CB161">
            <v>0</v>
          </cell>
          <cell r="CC161">
            <v>0</v>
          </cell>
          <cell r="CD161">
            <v>0</v>
          </cell>
          <cell r="CE161">
            <v>0</v>
          </cell>
          <cell r="CF161">
            <v>0</v>
          </cell>
          <cell r="CG161">
            <v>0</v>
          </cell>
          <cell r="CH161">
            <v>0</v>
          </cell>
          <cell r="CI161">
            <v>0</v>
          </cell>
          <cell r="CJ161">
            <v>0</v>
          </cell>
          <cell r="CK161">
            <v>0</v>
          </cell>
          <cell r="CL161">
            <v>0</v>
          </cell>
        </row>
        <row r="162"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-208626.36363636359</v>
          </cell>
          <cell r="L162">
            <v>-575232.45310369588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-777776.65119954536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-524628.16842403135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-208626.36363636359</v>
          </cell>
          <cell r="BL162">
            <v>-575232.45310369588</v>
          </cell>
          <cell r="BM162">
            <v>0</v>
          </cell>
          <cell r="BN162">
            <v>0</v>
          </cell>
          <cell r="BO162">
            <v>0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-777776.65119954536</v>
          </cell>
          <cell r="BX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0</v>
          </cell>
          <cell r="CC162">
            <v>0</v>
          </cell>
          <cell r="CD162">
            <v>0</v>
          </cell>
          <cell r="CE162">
            <v>0</v>
          </cell>
          <cell r="CF162">
            <v>0</v>
          </cell>
          <cell r="CG162">
            <v>0</v>
          </cell>
          <cell r="CH162">
            <v>0</v>
          </cell>
          <cell r="CI162">
            <v>0</v>
          </cell>
          <cell r="CJ162">
            <v>0</v>
          </cell>
          <cell r="CK162">
            <v>0</v>
          </cell>
          <cell r="CL162">
            <v>0</v>
          </cell>
        </row>
        <row r="163"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-214241.22000000006</v>
          </cell>
          <cell r="L163">
            <v>-85231.250264801172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-2263.0098986248881</v>
          </cell>
          <cell r="T163">
            <v>-6960.4911966196332</v>
          </cell>
          <cell r="U163">
            <v>0</v>
          </cell>
          <cell r="V163">
            <v>-19234.168116414603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-11723.135365287424</v>
          </cell>
          <cell r="AB163">
            <v>0</v>
          </cell>
          <cell r="AC163">
            <v>0</v>
          </cell>
          <cell r="AD163">
            <v>0</v>
          </cell>
          <cell r="AE163">
            <v>-52198.834584589218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-51593.630705347612</v>
          </cell>
          <cell r="AR163">
            <v>0</v>
          </cell>
          <cell r="AS163">
            <v>0</v>
          </cell>
          <cell r="AT163">
            <v>-214976.69419898707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0</v>
          </cell>
          <cell r="BA163">
            <v>-5281.3090658605825</v>
          </cell>
          <cell r="BB163">
            <v>0</v>
          </cell>
          <cell r="BC163">
            <v>0</v>
          </cell>
          <cell r="BD163">
            <v>-23277.072278523621</v>
          </cell>
          <cell r="BE163">
            <v>0</v>
          </cell>
          <cell r="BF163">
            <v>-27156.584324944226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-214241.22000000006</v>
          </cell>
          <cell r="BL163">
            <v>-85231.250264801172</v>
          </cell>
          <cell r="BM163">
            <v>0</v>
          </cell>
          <cell r="BN163">
            <v>0</v>
          </cell>
          <cell r="BO163">
            <v>0</v>
          </cell>
          <cell r="BP163">
            <v>0</v>
          </cell>
          <cell r="BQ163">
            <v>0</v>
          </cell>
          <cell r="BR163">
            <v>0</v>
          </cell>
          <cell r="BS163">
            <v>-2263.0098986248881</v>
          </cell>
          <cell r="BT163">
            <v>-6960.4911966196332</v>
          </cell>
          <cell r="BU163">
            <v>0</v>
          </cell>
          <cell r="BV163">
            <v>-19234.168116414603</v>
          </cell>
          <cell r="BW163">
            <v>0</v>
          </cell>
          <cell r="BX163">
            <v>0</v>
          </cell>
          <cell r="BY163">
            <v>0</v>
          </cell>
          <cell r="BZ163">
            <v>0</v>
          </cell>
          <cell r="CA163">
            <v>-11723.135365287424</v>
          </cell>
          <cell r="CB163">
            <v>0</v>
          </cell>
          <cell r="CC163">
            <v>0</v>
          </cell>
          <cell r="CD163">
            <v>0</v>
          </cell>
          <cell r="CE163">
            <v>-52198.834584589218</v>
          </cell>
          <cell r="CF163">
            <v>0</v>
          </cell>
          <cell r="CG163">
            <v>0</v>
          </cell>
          <cell r="CH163">
            <v>0</v>
          </cell>
          <cell r="CI163">
            <v>0</v>
          </cell>
          <cell r="CJ163">
            <v>0</v>
          </cell>
          <cell r="CK163">
            <v>0</v>
          </cell>
          <cell r="CL163">
            <v>0</v>
          </cell>
        </row>
        <row r="164"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0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0</v>
          </cell>
          <cell r="BX164">
            <v>0</v>
          </cell>
          <cell r="BY164">
            <v>0</v>
          </cell>
          <cell r="BZ164">
            <v>0</v>
          </cell>
          <cell r="CA164">
            <v>0</v>
          </cell>
          <cell r="CB164">
            <v>0</v>
          </cell>
          <cell r="CC164">
            <v>0</v>
          </cell>
          <cell r="CD164">
            <v>0</v>
          </cell>
          <cell r="CE164">
            <v>0</v>
          </cell>
          <cell r="CF164">
            <v>0</v>
          </cell>
          <cell r="CG164">
            <v>0</v>
          </cell>
          <cell r="CH164">
            <v>0</v>
          </cell>
          <cell r="CI164">
            <v>0</v>
          </cell>
          <cell r="CJ164">
            <v>0</v>
          </cell>
          <cell r="CK164">
            <v>0</v>
          </cell>
          <cell r="CL164">
            <v>0</v>
          </cell>
        </row>
        <row r="165"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0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  <cell r="BY165">
            <v>0</v>
          </cell>
          <cell r="BZ165">
            <v>0</v>
          </cell>
          <cell r="CA165">
            <v>0</v>
          </cell>
          <cell r="CB165">
            <v>0</v>
          </cell>
          <cell r="CC165">
            <v>0</v>
          </cell>
          <cell r="CD165">
            <v>0</v>
          </cell>
          <cell r="CE165">
            <v>0</v>
          </cell>
          <cell r="CF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0</v>
          </cell>
          <cell r="CK165">
            <v>0</v>
          </cell>
          <cell r="CL165">
            <v>0</v>
          </cell>
        </row>
        <row r="166"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0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  <cell r="BX166">
            <v>0</v>
          </cell>
          <cell r="BY166">
            <v>0</v>
          </cell>
          <cell r="BZ166">
            <v>0</v>
          </cell>
          <cell r="CA166">
            <v>0</v>
          </cell>
          <cell r="CB166">
            <v>0</v>
          </cell>
          <cell r="CC166">
            <v>0</v>
          </cell>
          <cell r="CD166">
            <v>0</v>
          </cell>
          <cell r="CE166">
            <v>0</v>
          </cell>
          <cell r="CF166">
            <v>0</v>
          </cell>
          <cell r="CG166">
            <v>0</v>
          </cell>
          <cell r="CH166">
            <v>0</v>
          </cell>
          <cell r="CI166">
            <v>0</v>
          </cell>
          <cell r="CJ166">
            <v>0</v>
          </cell>
          <cell r="CK166">
            <v>0</v>
          </cell>
          <cell r="CL166">
            <v>0</v>
          </cell>
        </row>
        <row r="167"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-74090.287862333673</v>
          </cell>
          <cell r="AL167">
            <v>-2018516.6621376663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0</v>
          </cell>
          <cell r="BQ167">
            <v>0</v>
          </cell>
          <cell r="BR167">
            <v>0</v>
          </cell>
          <cell r="BS167">
            <v>0</v>
          </cell>
          <cell r="BT167">
            <v>0</v>
          </cell>
          <cell r="BU167">
            <v>0</v>
          </cell>
          <cell r="BV167">
            <v>0</v>
          </cell>
          <cell r="BW167">
            <v>0</v>
          </cell>
          <cell r="BX167">
            <v>0</v>
          </cell>
          <cell r="BY167">
            <v>0</v>
          </cell>
          <cell r="BZ167">
            <v>0</v>
          </cell>
          <cell r="CA167">
            <v>0</v>
          </cell>
          <cell r="CB167">
            <v>0</v>
          </cell>
          <cell r="CC167">
            <v>0</v>
          </cell>
          <cell r="CD167">
            <v>0</v>
          </cell>
          <cell r="CE167">
            <v>0</v>
          </cell>
          <cell r="CF167">
            <v>0</v>
          </cell>
          <cell r="CG167">
            <v>0</v>
          </cell>
          <cell r="CH167">
            <v>0</v>
          </cell>
          <cell r="CI167">
            <v>0</v>
          </cell>
          <cell r="CJ167">
            <v>0</v>
          </cell>
          <cell r="CK167">
            <v>0</v>
          </cell>
          <cell r="CL167">
            <v>0</v>
          </cell>
        </row>
        <row r="168"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-299448.2376237624</v>
          </cell>
          <cell r="L168">
            <v>-93562.916330177701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0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0</v>
          </cell>
          <cell r="BZ168">
            <v>0</v>
          </cell>
          <cell r="CA168">
            <v>0</v>
          </cell>
          <cell r="CB168">
            <v>0</v>
          </cell>
          <cell r="CC168">
            <v>0</v>
          </cell>
          <cell r="CD168">
            <v>0</v>
          </cell>
          <cell r="CE168">
            <v>0</v>
          </cell>
          <cell r="CF168">
            <v>0</v>
          </cell>
          <cell r="CG168">
            <v>0</v>
          </cell>
          <cell r="CH168">
            <v>0</v>
          </cell>
          <cell r="CI168">
            <v>0</v>
          </cell>
          <cell r="CJ168">
            <v>0</v>
          </cell>
          <cell r="CK168">
            <v>0</v>
          </cell>
          <cell r="CL168">
            <v>0</v>
          </cell>
        </row>
        <row r="169"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-1778815.6039603958</v>
          </cell>
          <cell r="O169">
            <v>-507186.68989393488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-39174.751638698814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0</v>
          </cell>
          <cell r="BF169">
            <v>0</v>
          </cell>
          <cell r="BG169">
            <v>0</v>
          </cell>
          <cell r="BH169">
            <v>0</v>
          </cell>
          <cell r="BI169">
            <v>0</v>
          </cell>
          <cell r="BJ169">
            <v>0</v>
          </cell>
          <cell r="BK169">
            <v>0</v>
          </cell>
          <cell r="BL169">
            <v>0</v>
          </cell>
          <cell r="BM169">
            <v>0</v>
          </cell>
          <cell r="BN169">
            <v>0</v>
          </cell>
          <cell r="BO169">
            <v>0</v>
          </cell>
          <cell r="BP169">
            <v>0</v>
          </cell>
          <cell r="BQ169">
            <v>0</v>
          </cell>
          <cell r="BR169">
            <v>0</v>
          </cell>
          <cell r="BS169">
            <v>0</v>
          </cell>
          <cell r="BT169">
            <v>0</v>
          </cell>
          <cell r="BU169">
            <v>0</v>
          </cell>
          <cell r="BV169">
            <v>0</v>
          </cell>
          <cell r="BW169">
            <v>0</v>
          </cell>
          <cell r="BX169">
            <v>0</v>
          </cell>
          <cell r="BY169">
            <v>0</v>
          </cell>
          <cell r="BZ169">
            <v>0</v>
          </cell>
          <cell r="CA169">
            <v>0</v>
          </cell>
          <cell r="CB169">
            <v>0</v>
          </cell>
          <cell r="CC169">
            <v>0</v>
          </cell>
          <cell r="CD169">
            <v>0</v>
          </cell>
          <cell r="CE169">
            <v>0</v>
          </cell>
          <cell r="CF169">
            <v>0</v>
          </cell>
          <cell r="CG169">
            <v>0</v>
          </cell>
          <cell r="CH169">
            <v>0</v>
          </cell>
          <cell r="CI169">
            <v>0</v>
          </cell>
          <cell r="CJ169">
            <v>0</v>
          </cell>
          <cell r="CK169">
            <v>0</v>
          </cell>
          <cell r="CL169">
            <v>0</v>
          </cell>
        </row>
        <row r="170"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-487327.27272727271</v>
          </cell>
          <cell r="L170">
            <v>-314045.8442032818</v>
          </cell>
          <cell r="M170">
            <v>-24514.203897227035</v>
          </cell>
          <cell r="N170">
            <v>-3279.0199132930884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E170">
            <v>0</v>
          </cell>
          <cell r="BF170">
            <v>0</v>
          </cell>
          <cell r="BG170">
            <v>0</v>
          </cell>
          <cell r="BH170">
            <v>0</v>
          </cell>
          <cell r="BI170">
            <v>0</v>
          </cell>
          <cell r="BJ170">
            <v>0</v>
          </cell>
          <cell r="BK170">
            <v>0</v>
          </cell>
          <cell r="BL170">
            <v>0</v>
          </cell>
          <cell r="BM170">
            <v>0</v>
          </cell>
          <cell r="BN170">
            <v>0</v>
          </cell>
          <cell r="BO170">
            <v>0</v>
          </cell>
          <cell r="BP170">
            <v>0</v>
          </cell>
          <cell r="BQ170">
            <v>0</v>
          </cell>
          <cell r="BR170">
            <v>0</v>
          </cell>
          <cell r="BS170">
            <v>0</v>
          </cell>
          <cell r="BT170">
            <v>0</v>
          </cell>
          <cell r="BU170">
            <v>0</v>
          </cell>
          <cell r="BV170">
            <v>0</v>
          </cell>
          <cell r="BW170">
            <v>0</v>
          </cell>
          <cell r="BX170">
            <v>0</v>
          </cell>
          <cell r="BY170">
            <v>0</v>
          </cell>
          <cell r="BZ170">
            <v>0</v>
          </cell>
          <cell r="CA170">
            <v>0</v>
          </cell>
          <cell r="CB170">
            <v>0</v>
          </cell>
          <cell r="CC170">
            <v>0</v>
          </cell>
          <cell r="CD170">
            <v>0</v>
          </cell>
          <cell r="CE170">
            <v>0</v>
          </cell>
          <cell r="CF170">
            <v>0</v>
          </cell>
          <cell r="CG170">
            <v>0</v>
          </cell>
          <cell r="CH170">
            <v>0</v>
          </cell>
          <cell r="CI170">
            <v>0</v>
          </cell>
          <cell r="CJ170">
            <v>0</v>
          </cell>
          <cell r="CK170">
            <v>0</v>
          </cell>
          <cell r="CL170">
            <v>0</v>
          </cell>
        </row>
        <row r="171"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0</v>
          </cell>
          <cell r="BD171">
            <v>0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Q171">
            <v>0</v>
          </cell>
          <cell r="BR171">
            <v>0</v>
          </cell>
          <cell r="BS171">
            <v>0</v>
          </cell>
          <cell r="BT171">
            <v>0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  <cell r="BZ171">
            <v>0</v>
          </cell>
          <cell r="CA171">
            <v>0</v>
          </cell>
          <cell r="CB171">
            <v>0</v>
          </cell>
          <cell r="CC171">
            <v>0</v>
          </cell>
          <cell r="CD171">
            <v>0</v>
          </cell>
          <cell r="CE171">
            <v>0</v>
          </cell>
          <cell r="CF171">
            <v>0</v>
          </cell>
          <cell r="CG171">
            <v>0</v>
          </cell>
          <cell r="CH171">
            <v>0</v>
          </cell>
          <cell r="CI171">
            <v>0</v>
          </cell>
          <cell r="CJ171">
            <v>0</v>
          </cell>
          <cell r="CK171">
            <v>0</v>
          </cell>
          <cell r="CL171">
            <v>0</v>
          </cell>
        </row>
        <row r="172"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-1148092.2475247525</v>
          </cell>
          <cell r="O172">
            <v>-113203.45052485639</v>
          </cell>
          <cell r="P172">
            <v>-2873.1195020898649</v>
          </cell>
          <cell r="Q172">
            <v>0</v>
          </cell>
          <cell r="R172">
            <v>-212868.82077406475</v>
          </cell>
          <cell r="S172">
            <v>0</v>
          </cell>
          <cell r="T172">
            <v>0</v>
          </cell>
          <cell r="U172">
            <v>-3929.1055647507569</v>
          </cell>
          <cell r="V172">
            <v>0</v>
          </cell>
          <cell r="W172">
            <v>0</v>
          </cell>
          <cell r="X172">
            <v>-269839.03208644438</v>
          </cell>
          <cell r="Y172">
            <v>0</v>
          </cell>
          <cell r="Z172">
            <v>0</v>
          </cell>
          <cell r="AA172">
            <v>-151541.60149641929</v>
          </cell>
          <cell r="AB172">
            <v>-6986.4057844017243</v>
          </cell>
          <cell r="AC172">
            <v>0</v>
          </cell>
          <cell r="AD172">
            <v>0</v>
          </cell>
          <cell r="AE172">
            <v>-42184.113522269807</v>
          </cell>
          <cell r="AF172">
            <v>-467551.52441283897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  <cell r="AT172">
            <v>0</v>
          </cell>
          <cell r="AU172">
            <v>0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0</v>
          </cell>
          <cell r="BA172">
            <v>0</v>
          </cell>
          <cell r="BB172">
            <v>0</v>
          </cell>
          <cell r="BC172">
            <v>0</v>
          </cell>
          <cell r="BD172">
            <v>0</v>
          </cell>
          <cell r="BE172">
            <v>0</v>
          </cell>
          <cell r="BF172">
            <v>0</v>
          </cell>
          <cell r="BG172">
            <v>0</v>
          </cell>
          <cell r="BH172">
            <v>0</v>
          </cell>
          <cell r="BI172">
            <v>0</v>
          </cell>
          <cell r="BJ172">
            <v>0</v>
          </cell>
          <cell r="BK172">
            <v>0</v>
          </cell>
          <cell r="BL172">
            <v>0</v>
          </cell>
          <cell r="BM172">
            <v>0</v>
          </cell>
          <cell r="BN172">
            <v>0</v>
          </cell>
          <cell r="BO172">
            <v>0</v>
          </cell>
          <cell r="BP172">
            <v>0</v>
          </cell>
          <cell r="BQ172">
            <v>0</v>
          </cell>
          <cell r="BR172">
            <v>0</v>
          </cell>
          <cell r="BS172">
            <v>0</v>
          </cell>
          <cell r="BT172">
            <v>0</v>
          </cell>
          <cell r="BU172">
            <v>0</v>
          </cell>
          <cell r="BV172">
            <v>0</v>
          </cell>
          <cell r="BW172">
            <v>0</v>
          </cell>
          <cell r="BX172">
            <v>0</v>
          </cell>
          <cell r="BY172">
            <v>0</v>
          </cell>
          <cell r="BZ172">
            <v>0</v>
          </cell>
          <cell r="CA172">
            <v>0</v>
          </cell>
          <cell r="CB172">
            <v>0</v>
          </cell>
          <cell r="CC172">
            <v>0</v>
          </cell>
          <cell r="CD172">
            <v>0</v>
          </cell>
          <cell r="CE172">
            <v>0</v>
          </cell>
          <cell r="CF172">
            <v>0</v>
          </cell>
          <cell r="CG172">
            <v>0</v>
          </cell>
          <cell r="CH172">
            <v>0</v>
          </cell>
          <cell r="CI172">
            <v>0</v>
          </cell>
          <cell r="CJ172">
            <v>0</v>
          </cell>
          <cell r="CK172">
            <v>0</v>
          </cell>
          <cell r="CL172">
            <v>0</v>
          </cell>
        </row>
        <row r="173"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0</v>
          </cell>
          <cell r="BD173">
            <v>0</v>
          </cell>
          <cell r="BE173">
            <v>0</v>
          </cell>
          <cell r="BF173">
            <v>0</v>
          </cell>
          <cell r="BG173">
            <v>0</v>
          </cell>
          <cell r="BH173">
            <v>0</v>
          </cell>
          <cell r="BI173">
            <v>0</v>
          </cell>
          <cell r="BJ173">
            <v>0</v>
          </cell>
          <cell r="BK173">
            <v>0</v>
          </cell>
          <cell r="BL173">
            <v>0</v>
          </cell>
          <cell r="BM173">
            <v>0</v>
          </cell>
          <cell r="BN173">
            <v>0</v>
          </cell>
          <cell r="BO173">
            <v>0</v>
          </cell>
          <cell r="BP173">
            <v>0</v>
          </cell>
          <cell r="BQ173">
            <v>0</v>
          </cell>
          <cell r="BR173">
            <v>0</v>
          </cell>
          <cell r="BS173">
            <v>0</v>
          </cell>
          <cell r="BT173">
            <v>0</v>
          </cell>
          <cell r="BU173">
            <v>0</v>
          </cell>
          <cell r="BV173">
            <v>0</v>
          </cell>
          <cell r="BW173">
            <v>0</v>
          </cell>
          <cell r="BX173">
            <v>0</v>
          </cell>
          <cell r="BY173">
            <v>0</v>
          </cell>
          <cell r="BZ173">
            <v>0</v>
          </cell>
          <cell r="CA173">
            <v>0</v>
          </cell>
          <cell r="CB173">
            <v>0</v>
          </cell>
          <cell r="CC173">
            <v>0</v>
          </cell>
          <cell r="CD173">
            <v>0</v>
          </cell>
          <cell r="CE173">
            <v>0</v>
          </cell>
          <cell r="CF173">
            <v>0</v>
          </cell>
          <cell r="CG173">
            <v>0</v>
          </cell>
          <cell r="CH173">
            <v>0</v>
          </cell>
          <cell r="CI173">
            <v>0</v>
          </cell>
          <cell r="CJ173">
            <v>0</v>
          </cell>
          <cell r="CK173">
            <v>0</v>
          </cell>
          <cell r="CL173">
            <v>0</v>
          </cell>
        </row>
        <row r="174"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-507456.76799999998</v>
          </cell>
          <cell r="L174">
            <v>-134689.22074236776</v>
          </cell>
          <cell r="M174">
            <v>0</v>
          </cell>
          <cell r="N174">
            <v>-12116.176885017143</v>
          </cell>
          <cell r="O174">
            <v>-42901.61911967324</v>
          </cell>
          <cell r="P174">
            <v>-37970.520769460185</v>
          </cell>
          <cell r="Q174">
            <v>-25820.266178761041</v>
          </cell>
          <cell r="R174">
            <v>0</v>
          </cell>
          <cell r="S174">
            <v>-61875.080389907504</v>
          </cell>
          <cell r="T174">
            <v>-29834.507350758708</v>
          </cell>
          <cell r="U174">
            <v>-26540.477917525553</v>
          </cell>
          <cell r="V174">
            <v>0</v>
          </cell>
          <cell r="W174">
            <v>-54410.976085003291</v>
          </cell>
          <cell r="X174">
            <v>-65554.948629729275</v>
          </cell>
          <cell r="Y174">
            <v>-82038.680302715919</v>
          </cell>
          <cell r="Z174">
            <v>-345993.21634265478</v>
          </cell>
          <cell r="AA174">
            <v>-90646.755333441717</v>
          </cell>
          <cell r="AB174">
            <v>-90965.622521403551</v>
          </cell>
          <cell r="AC174">
            <v>-33351.186850785503</v>
          </cell>
          <cell r="AD174">
            <v>-60011.111396142893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E174">
            <v>0</v>
          </cell>
          <cell r="BF174">
            <v>0</v>
          </cell>
          <cell r="BG174">
            <v>0</v>
          </cell>
          <cell r="BH174">
            <v>0</v>
          </cell>
          <cell r="BI174">
            <v>0</v>
          </cell>
          <cell r="BJ174">
            <v>0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0</v>
          </cell>
          <cell r="BP174">
            <v>0</v>
          </cell>
          <cell r="BQ174">
            <v>0</v>
          </cell>
          <cell r="BR174">
            <v>0</v>
          </cell>
          <cell r="BS174">
            <v>0</v>
          </cell>
          <cell r="BT174">
            <v>0</v>
          </cell>
          <cell r="BU174">
            <v>0</v>
          </cell>
          <cell r="BV174">
            <v>0</v>
          </cell>
          <cell r="BW174">
            <v>0</v>
          </cell>
          <cell r="BX174">
            <v>0</v>
          </cell>
          <cell r="BY174">
            <v>0</v>
          </cell>
          <cell r="BZ174">
            <v>0</v>
          </cell>
          <cell r="CA174">
            <v>0</v>
          </cell>
          <cell r="CB174">
            <v>0</v>
          </cell>
          <cell r="CC174">
            <v>0</v>
          </cell>
          <cell r="CD174">
            <v>0</v>
          </cell>
          <cell r="CE174">
            <v>0</v>
          </cell>
          <cell r="CF174">
            <v>0</v>
          </cell>
          <cell r="CG174">
            <v>0</v>
          </cell>
          <cell r="CH174">
            <v>0</v>
          </cell>
          <cell r="CI174">
            <v>0</v>
          </cell>
          <cell r="CJ174">
            <v>0</v>
          </cell>
          <cell r="CK174">
            <v>0</v>
          </cell>
          <cell r="CL174">
            <v>0</v>
          </cell>
        </row>
        <row r="175"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0</v>
          </cell>
          <cell r="BP175">
            <v>0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Y175">
            <v>0</v>
          </cell>
          <cell r="BZ175">
            <v>0</v>
          </cell>
          <cell r="CA175">
            <v>0</v>
          </cell>
          <cell r="CB175">
            <v>0</v>
          </cell>
          <cell r="CC175">
            <v>0</v>
          </cell>
          <cell r="CD175">
            <v>0</v>
          </cell>
          <cell r="CE175">
            <v>0</v>
          </cell>
          <cell r="CF175">
            <v>0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CL175">
            <v>0</v>
          </cell>
        </row>
      </sheetData>
      <sheetData sheetId="17"/>
      <sheetData sheetId="18">
        <row r="17">
          <cell r="G17">
            <v>7.318634724608919E-2</v>
          </cell>
        </row>
        <row r="18">
          <cell r="G18">
            <v>3.4662802902374779E-2</v>
          </cell>
        </row>
        <row r="19">
          <cell r="G19">
            <v>9.4903413648242285E-2</v>
          </cell>
        </row>
        <row r="20">
          <cell r="G20">
            <v>7.3644585029632559E-2</v>
          </cell>
        </row>
        <row r="21">
          <cell r="G21">
            <v>8.548077386122177E-2</v>
          </cell>
        </row>
        <row r="22">
          <cell r="G22">
            <v>4.0133145348744792E-2</v>
          </cell>
        </row>
        <row r="23">
          <cell r="G23">
            <v>6.7333313237146974E-2</v>
          </cell>
        </row>
        <row r="24">
          <cell r="G24">
            <v>7.3116814119669193E-2</v>
          </cell>
        </row>
        <row r="25">
          <cell r="G25">
            <v>0.14321563662746506</v>
          </cell>
        </row>
        <row r="26">
          <cell r="G26">
            <v>9.4635520369021453E-2</v>
          </cell>
        </row>
        <row r="27">
          <cell r="G27">
            <v>5.551769942823026E-2</v>
          </cell>
        </row>
        <row r="28">
          <cell r="G28">
            <v>7.8958995528456866E-2</v>
          </cell>
        </row>
        <row r="29">
          <cell r="G29">
            <v>6.1022437823406328E-2</v>
          </cell>
        </row>
        <row r="30">
          <cell r="G30">
            <v>7.3809114800376774E-2</v>
          </cell>
        </row>
        <row r="31">
          <cell r="G31">
            <v>4.1710600093986194E-2</v>
          </cell>
        </row>
        <row r="32">
          <cell r="G32">
            <v>8.8689334729006974E-2</v>
          </cell>
        </row>
        <row r="33">
          <cell r="G33">
            <v>0.11741862884863297</v>
          </cell>
        </row>
        <row r="34">
          <cell r="G34">
            <v>9.1099446714218324E-2</v>
          </cell>
        </row>
        <row r="35">
          <cell r="G35">
            <v>9.4232115337071987E-2</v>
          </cell>
        </row>
        <row r="36">
          <cell r="G36">
            <v>0.13056525325871404</v>
          </cell>
        </row>
        <row r="37">
          <cell r="G37">
            <v>0.12590407682851779</v>
          </cell>
        </row>
        <row r="38">
          <cell r="G38">
            <v>0.14662215491565878</v>
          </cell>
        </row>
        <row r="39">
          <cell r="G39">
            <v>7.5065937201284516E-2</v>
          </cell>
        </row>
        <row r="40">
          <cell r="G40">
            <v>3.1614013222691639E-2</v>
          </cell>
        </row>
        <row r="41">
          <cell r="G41">
            <v>9.8020175388522146E-2</v>
          </cell>
        </row>
        <row r="42">
          <cell r="G42">
            <v>0.10412350679946347</v>
          </cell>
        </row>
        <row r="43">
          <cell r="G43">
            <v>2.3190264475599021E-2</v>
          </cell>
        </row>
      </sheetData>
      <sheetData sheetId="19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s"/>
      <sheetName val="Info Chart"/>
      <sheetName val="Assumptions"/>
      <sheetName val="ASS_fondo"/>
      <sheetName val="Asset DB"/>
      <sheetName val="Asset Tenant"/>
      <sheetName val="RR"/>
      <sheetName val="Cronoprogramma"/>
      <sheetName val="CF Single Asset"/>
      <sheetName val="CF_Portfolio"/>
      <sheetName val="IRR investitore"/>
      <sheetName val="CE_Trim"/>
      <sheetName val="Debt MX"/>
      <sheetName val="Rent MX"/>
      <sheetName val="Sales MX"/>
      <sheetName val="Acquisition MX"/>
      <sheetName val="Capex MX"/>
      <sheetName val="OperatingCost MX"/>
      <sheetName val="Results MX"/>
      <sheetName val="Book Value"/>
    </sheetNames>
    <sheetDataSet>
      <sheetData sheetId="0">
        <row r="13">
          <cell r="F13">
            <v>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>
        <row r="3">
          <cell r="B3">
            <v>2</v>
          </cell>
        </row>
      </sheetData>
      <sheetData sheetId="9"/>
      <sheetData sheetId="10"/>
      <sheetData sheetId="11"/>
      <sheetData sheetId="12"/>
      <sheetData sheetId="13">
        <row r="17">
          <cell r="G17">
            <v>0</v>
          </cell>
          <cell r="H17">
            <v>640178.5575</v>
          </cell>
          <cell r="I17">
            <v>478752.74743749993</v>
          </cell>
          <cell r="J17">
            <v>466745.16574999999</v>
          </cell>
          <cell r="K17">
            <v>464395.18699999998</v>
          </cell>
          <cell r="L17">
            <v>624925.37464274012</v>
          </cell>
          <cell r="M17">
            <v>828852.73510866077</v>
          </cell>
          <cell r="N17">
            <v>848175.32638353063</v>
          </cell>
          <cell r="O17">
            <v>822064.22386627225</v>
          </cell>
          <cell r="P17">
            <v>827020.50112963165</v>
          </cell>
          <cell r="Q17">
            <v>833250.4716819328</v>
          </cell>
          <cell r="R17">
            <v>835335.73971967027</v>
          </cell>
          <cell r="S17">
            <v>812706.08007055148</v>
          </cell>
          <cell r="T17">
            <v>816753.83291914314</v>
          </cell>
          <cell r="U17">
            <v>822084.90948024578</v>
          </cell>
          <cell r="V17">
            <v>823337.82869035099</v>
          </cell>
          <cell r="W17">
            <v>893704.07592984824</v>
          </cell>
          <cell r="X17">
            <v>897797.65991792642</v>
          </cell>
          <cell r="Y17">
            <v>846385.94490111072</v>
          </cell>
          <cell r="Z17">
            <v>847657.65789936751</v>
          </cell>
          <cell r="AA17">
            <v>849279.65063973574</v>
          </cell>
          <cell r="AB17">
            <v>852548.78205967881</v>
          </cell>
          <cell r="AC17">
            <v>932469.69331766199</v>
          </cell>
          <cell r="AD17">
            <v>933760.48201089248</v>
          </cell>
          <cell r="AE17">
            <v>935406.80464236625</v>
          </cell>
          <cell r="AF17">
            <v>938724.97303360864</v>
          </cell>
          <cell r="AG17">
            <v>946456.73871742678</v>
          </cell>
          <cell r="AH17">
            <v>947766.88924105582</v>
          </cell>
          <cell r="AI17">
            <v>949437.90671200166</v>
          </cell>
          <cell r="AJ17">
            <v>952805.84762911266</v>
          </cell>
          <cell r="AK17">
            <v>960653.58979818807</v>
          </cell>
          <cell r="AL17">
            <v>944883.44633251475</v>
          </cell>
          <cell r="AM17">
            <v>875286.62949137436</v>
          </cell>
          <cell r="AN17">
            <v>878705.08952224196</v>
          </cell>
          <cell r="AO17">
            <v>886414.04863014631</v>
          </cell>
          <cell r="AP17">
            <v>907940.73237334145</v>
          </cell>
          <cell r="AQ17">
            <v>998242.20067724539</v>
          </cell>
          <cell r="AR17">
            <v>1001711.9376085759</v>
          </cell>
          <cell r="AS17">
            <v>1009536.5311030985</v>
          </cell>
          <cell r="AT17">
            <v>786039.35437648383</v>
          </cell>
          <cell r="AU17">
            <v>789115.4003750477</v>
          </cell>
          <cell r="AV17">
            <v>792637.18336034834</v>
          </cell>
          <cell r="AW17">
            <v>797217.63925760391</v>
          </cell>
          <cell r="AX17">
            <v>1025414.6987660909</v>
          </cell>
          <cell r="AY17">
            <v>1028536.885454633</v>
          </cell>
          <cell r="AZ17">
            <v>1031307.4144740945</v>
          </cell>
          <cell r="BA17">
            <v>1035956.5772098086</v>
          </cell>
          <cell r="BB17">
            <v>1108470.4739457171</v>
          </cell>
          <cell r="BC17">
            <v>1111639.4934345873</v>
          </cell>
          <cell r="BD17">
            <v>1114437.5996078898</v>
          </cell>
          <cell r="BE17">
            <v>1119156.4997846396</v>
          </cell>
          <cell r="BF17">
            <v>1126296.2900325807</v>
          </cell>
          <cell r="BG17">
            <v>1129512.8448137841</v>
          </cell>
          <cell r="BH17">
            <v>941332.09607899608</v>
          </cell>
          <cell r="BI17">
            <v>706093.89905968925</v>
          </cell>
          <cell r="BJ17">
            <v>691705.11117715552</v>
          </cell>
          <cell r="BK17">
            <v>691596.98946824321</v>
          </cell>
          <cell r="BL17">
            <v>897115.40992723976</v>
          </cell>
          <cell r="BM17">
            <v>1158076.2018514634</v>
          </cell>
          <cell r="BN17">
            <v>1186020.3484812444</v>
          </cell>
          <cell r="BO17">
            <v>1151201.9699742552</v>
          </cell>
          <cell r="BP17">
            <v>1155573.5581198472</v>
          </cell>
          <cell r="BQ17">
            <v>1160749.0807228221</v>
          </cell>
          <cell r="BR17">
            <v>1167000.5392280128</v>
          </cell>
          <cell r="BS17">
            <v>1131438.6267588641</v>
          </cell>
          <cell r="BT17">
            <v>1134604.3434228133</v>
          </cell>
          <cell r="BU17">
            <v>1138390.3532942194</v>
          </cell>
          <cell r="BV17">
            <v>1144735.5836769883</v>
          </cell>
          <cell r="BW17">
            <v>1237236.4776751483</v>
          </cell>
          <cell r="BX17">
            <v>1240449.6800890565</v>
          </cell>
          <cell r="BY17">
            <v>1159603.0354562474</v>
          </cell>
          <cell r="BZ17">
            <v>1166043.4442947577</v>
          </cell>
          <cell r="CA17">
            <v>1169638.4346173755</v>
          </cell>
          <cell r="CB17">
            <v>1172899.8350674924</v>
          </cell>
          <cell r="CC17">
            <v>1271932.2316603535</v>
          </cell>
          <cell r="CD17">
            <v>1278469.2466314412</v>
          </cell>
          <cell r="CE17">
            <v>1282118.1618088984</v>
          </cell>
          <cell r="CF17">
            <v>1285428.4832657673</v>
          </cell>
          <cell r="CG17">
            <v>1291011.2151352586</v>
          </cell>
          <cell r="CH17">
            <v>1297646.2853309126</v>
          </cell>
          <cell r="CI17">
            <v>1299807.9246109324</v>
          </cell>
          <cell r="CJ17">
            <v>1303167.9008896542</v>
          </cell>
          <cell r="CK17">
            <v>0</v>
          </cell>
          <cell r="CL17">
            <v>0</v>
          </cell>
        </row>
        <row r="18"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94877.270027999999</v>
          </cell>
          <cell r="O18">
            <v>94877.270027999999</v>
          </cell>
          <cell r="P18">
            <v>94877.270027999999</v>
          </cell>
          <cell r="Q18">
            <v>94877.270027999999</v>
          </cell>
          <cell r="R18">
            <v>96300.429078419984</v>
          </cell>
          <cell r="S18">
            <v>96300.429078419984</v>
          </cell>
          <cell r="T18">
            <v>96300.429078419984</v>
          </cell>
          <cell r="U18">
            <v>96300.429078419984</v>
          </cell>
          <cell r="V18">
            <v>97744.935514596276</v>
          </cell>
          <cell r="W18">
            <v>97744.935514596276</v>
          </cell>
          <cell r="X18">
            <v>97744.935514596276</v>
          </cell>
          <cell r="Y18">
            <v>97744.935514596276</v>
          </cell>
          <cell r="Z18">
            <v>99211.109547315195</v>
          </cell>
          <cell r="AA18">
            <v>99211.109547315195</v>
          </cell>
          <cell r="AB18">
            <v>99211.109547315195</v>
          </cell>
          <cell r="AC18">
            <v>99211.109547315195</v>
          </cell>
          <cell r="AD18">
            <v>100699.27619052492</v>
          </cell>
          <cell r="AE18">
            <v>100699.27619052492</v>
          </cell>
          <cell r="AF18">
            <v>100699.27619052492</v>
          </cell>
          <cell r="AG18">
            <v>100699.27619052492</v>
          </cell>
          <cell r="AH18">
            <v>102209.76533338279</v>
          </cell>
          <cell r="AI18">
            <v>102209.76533338279</v>
          </cell>
          <cell r="AJ18">
            <v>102209.76533338279</v>
          </cell>
          <cell r="AK18">
            <v>102209.76533338279</v>
          </cell>
          <cell r="AL18">
            <v>103742.91181338351</v>
          </cell>
          <cell r="AM18">
            <v>103742.91181338351</v>
          </cell>
          <cell r="AN18">
            <v>103742.91181338351</v>
          </cell>
          <cell r="AO18">
            <v>103742.91181338351</v>
          </cell>
          <cell r="AP18">
            <v>105299.05549058427</v>
          </cell>
          <cell r="AQ18">
            <v>105299.05549058427</v>
          </cell>
          <cell r="AR18">
            <v>105299.05549058427</v>
          </cell>
          <cell r="AS18">
            <v>105299.05549058427</v>
          </cell>
          <cell r="AT18">
            <v>106878.54132294303</v>
          </cell>
          <cell r="AU18">
            <v>106878.54132294303</v>
          </cell>
          <cell r="AV18">
            <v>106878.54132294303</v>
          </cell>
          <cell r="AW18">
            <v>106878.54132294303</v>
          </cell>
          <cell r="AX18">
            <v>108481.71944278714</v>
          </cell>
          <cell r="AY18">
            <v>108481.71944278714</v>
          </cell>
          <cell r="AZ18">
            <v>108481.71944278714</v>
          </cell>
          <cell r="BA18">
            <v>108481.71944278714</v>
          </cell>
          <cell r="BB18">
            <v>110108.94523442893</v>
          </cell>
          <cell r="BC18">
            <v>110108.94523442893</v>
          </cell>
          <cell r="BD18">
            <v>110108.94523442893</v>
          </cell>
          <cell r="BE18">
            <v>110108.94523442893</v>
          </cell>
          <cell r="BF18">
            <v>111760.57941294536</v>
          </cell>
          <cell r="BG18">
            <v>111760.57941294536</v>
          </cell>
          <cell r="BH18">
            <v>111760.57941294536</v>
          </cell>
          <cell r="BI18">
            <v>111760.57941294536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125188.54289932756</v>
          </cell>
          <cell r="BQ18">
            <v>125188.54289932756</v>
          </cell>
          <cell r="BR18">
            <v>125188.54289932756</v>
          </cell>
          <cell r="BS18">
            <v>125188.54289932756</v>
          </cell>
          <cell r="BT18">
            <v>127066.37104281745</v>
          </cell>
          <cell r="BU18">
            <v>127066.37104281745</v>
          </cell>
          <cell r="BV18">
            <v>127066.37104281745</v>
          </cell>
          <cell r="BW18">
            <v>127066.37104281745</v>
          </cell>
          <cell r="BX18">
            <v>128972.36660845971</v>
          </cell>
          <cell r="BY18">
            <v>128972.36660845971</v>
          </cell>
          <cell r="BZ18">
            <v>128972.36660845971</v>
          </cell>
          <cell r="CA18">
            <v>128972.36660845971</v>
          </cell>
          <cell r="CB18">
            <v>130906.95210758661</v>
          </cell>
          <cell r="CC18">
            <v>130906.95210758661</v>
          </cell>
          <cell r="CD18">
            <v>130906.95210758661</v>
          </cell>
          <cell r="CE18">
            <v>130906.95210758661</v>
          </cell>
          <cell r="CF18">
            <v>132870.55638920038</v>
          </cell>
          <cell r="CG18">
            <v>132870.55638920038</v>
          </cell>
          <cell r="CH18">
            <v>132870.55638920038</v>
          </cell>
          <cell r="CI18">
            <v>132870.55638920038</v>
          </cell>
          <cell r="CJ18">
            <v>134863.61473503837</v>
          </cell>
          <cell r="CK18">
            <v>0</v>
          </cell>
          <cell r="CL18">
            <v>0</v>
          </cell>
        </row>
        <row r="19">
          <cell r="G19">
            <v>0</v>
          </cell>
          <cell r="H19">
            <v>440943.21249999997</v>
          </cell>
          <cell r="I19">
            <v>357316.16861250001</v>
          </cell>
          <cell r="J19">
            <v>357890.87276250002</v>
          </cell>
          <cell r="K19">
            <v>358393.37276250002</v>
          </cell>
          <cell r="L19">
            <v>409625.41995749995</v>
          </cell>
          <cell r="M19">
            <v>501116.41504253354</v>
          </cell>
          <cell r="N19">
            <v>501699.73975478357</v>
          </cell>
          <cell r="O19">
            <v>502209.77725478355</v>
          </cell>
          <cell r="P19">
            <v>504202.71186270856</v>
          </cell>
          <cell r="Q19">
            <v>508633.16126817151</v>
          </cell>
          <cell r="R19">
            <v>469161.52240592148</v>
          </cell>
          <cell r="S19">
            <v>469679.21046842146</v>
          </cell>
          <cell r="T19">
            <v>471702.03909546544</v>
          </cell>
          <cell r="U19">
            <v>476198.94524201041</v>
          </cell>
          <cell r="V19">
            <v>516885.34099774575</v>
          </cell>
          <cell r="W19">
            <v>517410.79438118322</v>
          </cell>
          <cell r="X19">
            <v>519463.96543763269</v>
          </cell>
          <cell r="Y19">
            <v>524028.3251763758</v>
          </cell>
          <cell r="Z19">
            <v>524638.62111271184</v>
          </cell>
          <cell r="AA19">
            <v>525171.95629690087</v>
          </cell>
          <cell r="AB19">
            <v>527255.9249191971</v>
          </cell>
          <cell r="AC19">
            <v>531888.75005402148</v>
          </cell>
          <cell r="AD19">
            <v>312879.83429901768</v>
          </cell>
          <cell r="AE19">
            <v>313421.1695109696</v>
          </cell>
          <cell r="AF19">
            <v>315536.39766260033</v>
          </cell>
          <cell r="AG19">
            <v>273162.53709897923</v>
          </cell>
          <cell r="AH19">
            <v>500145.62531934422</v>
          </cell>
          <cell r="AI19">
            <v>500695.08055947541</v>
          </cell>
          <cell r="AJ19">
            <v>502185.31084462791</v>
          </cell>
          <cell r="AK19">
            <v>549639.31316329946</v>
          </cell>
          <cell r="AL19">
            <v>553672.80161761679</v>
          </cell>
          <cell r="AM19">
            <v>554230.49868634983</v>
          </cell>
          <cell r="AN19">
            <v>555743.08242577966</v>
          </cell>
          <cell r="AO19">
            <v>511033.07618425012</v>
          </cell>
          <cell r="AP19">
            <v>515127.06696538202</v>
          </cell>
          <cell r="AQ19">
            <v>515693.12949014612</v>
          </cell>
          <cell r="AR19">
            <v>516525.63958551991</v>
          </cell>
          <cell r="AS19">
            <v>568436.31784142402</v>
          </cell>
          <cell r="AT19">
            <v>572591.71848427295</v>
          </cell>
          <cell r="AU19">
            <v>573166.27194690856</v>
          </cell>
          <cell r="AV19">
            <v>574011.26969371294</v>
          </cell>
          <cell r="AW19">
            <v>576962.86260904546</v>
          </cell>
          <cell r="AX19">
            <v>581180.59426153719</v>
          </cell>
          <cell r="AY19">
            <v>581763.76602611225</v>
          </cell>
          <cell r="AZ19">
            <v>582621.43873911875</v>
          </cell>
          <cell r="BA19">
            <v>546156.01614526333</v>
          </cell>
          <cell r="BB19">
            <v>550437.01377254236</v>
          </cell>
          <cell r="BC19">
            <v>550437.01377254236</v>
          </cell>
          <cell r="BD19">
            <v>551307.55157624383</v>
          </cell>
          <cell r="BE19">
            <v>596863.38717133703</v>
          </cell>
          <cell r="BF19">
            <v>601208.5997630253</v>
          </cell>
          <cell r="BG19">
            <v>601208.5997630253</v>
          </cell>
          <cell r="BH19">
            <v>542302.20837922243</v>
          </cell>
          <cell r="BI19">
            <v>440294.35584876413</v>
          </cell>
          <cell r="BJ19">
            <v>444704.74662932771</v>
          </cell>
          <cell r="BK19">
            <v>444704.74662932771</v>
          </cell>
          <cell r="BL19">
            <v>509394.90088877652</v>
          </cell>
          <cell r="BM19">
            <v>625986.32495599473</v>
          </cell>
          <cell r="BN19">
            <v>630462.87159826676</v>
          </cell>
          <cell r="BO19">
            <v>630462.87159826676</v>
          </cell>
          <cell r="BP19">
            <v>631433.22391215852</v>
          </cell>
          <cell r="BQ19">
            <v>635376.11983033456</v>
          </cell>
          <cell r="BR19">
            <v>591274.42057540803</v>
          </cell>
          <cell r="BS19">
            <v>591274.42057540803</v>
          </cell>
          <cell r="BT19">
            <v>592259.32817400817</v>
          </cell>
          <cell r="BU19">
            <v>596261.36753095686</v>
          </cell>
          <cell r="BV19">
            <v>652775.72820292576</v>
          </cell>
          <cell r="BW19">
            <v>652775.72820292576</v>
          </cell>
          <cell r="BX19">
            <v>653775.40941550478</v>
          </cell>
          <cell r="BY19">
            <v>657837.4793628077</v>
          </cell>
          <cell r="BZ19">
            <v>662567.36412596935</v>
          </cell>
          <cell r="CA19">
            <v>662567.36412596935</v>
          </cell>
          <cell r="CB19">
            <v>663582.04055673722</v>
          </cell>
          <cell r="CC19">
            <v>667705.04155324982</v>
          </cell>
          <cell r="CD19">
            <v>401872.50521413522</v>
          </cell>
          <cell r="CE19">
            <v>401872.50521413522</v>
          </cell>
          <cell r="CF19">
            <v>402902.40179136454</v>
          </cell>
          <cell r="CG19">
            <v>352058.93112371705</v>
          </cell>
          <cell r="CH19">
            <v>645685.75904646027</v>
          </cell>
          <cell r="CI19">
            <v>645685.75904646027</v>
          </cell>
          <cell r="CJ19">
            <v>646731.1040723481</v>
          </cell>
          <cell r="CK19">
            <v>0</v>
          </cell>
          <cell r="CL19">
            <v>0</v>
          </cell>
        </row>
        <row r="20">
          <cell r="G20">
            <v>0</v>
          </cell>
          <cell r="H20">
            <v>688303.17749999999</v>
          </cell>
          <cell r="I20">
            <v>698515.22516249993</v>
          </cell>
          <cell r="J20">
            <v>698515.22516249993</v>
          </cell>
          <cell r="K20">
            <v>698515.22516249993</v>
          </cell>
          <cell r="L20">
            <v>698627.72516249993</v>
          </cell>
          <cell r="M20">
            <v>708992.95353993739</v>
          </cell>
          <cell r="N20">
            <v>7612.4999999999991</v>
          </cell>
          <cell r="O20">
            <v>7612.4999999999991</v>
          </cell>
          <cell r="P20">
            <v>7726.6874999999982</v>
          </cell>
          <cell r="Q20">
            <v>7726.6874999999982</v>
          </cell>
          <cell r="R20">
            <v>670550.51457251853</v>
          </cell>
          <cell r="S20">
            <v>670550.51457251853</v>
          </cell>
          <cell r="T20">
            <v>670666.41488501849</v>
          </cell>
          <cell r="U20">
            <v>670666.41488501849</v>
          </cell>
          <cell r="V20">
            <v>680608.77229110617</v>
          </cell>
          <cell r="W20">
            <v>680608.77229110617</v>
          </cell>
          <cell r="X20">
            <v>680726.41110829369</v>
          </cell>
          <cell r="Y20">
            <v>680726.41110829369</v>
          </cell>
          <cell r="Z20">
            <v>690817.90387547272</v>
          </cell>
          <cell r="AA20">
            <v>690817.90387547272</v>
          </cell>
          <cell r="AB20">
            <v>690937.30727491807</v>
          </cell>
          <cell r="AC20">
            <v>690937.30727491807</v>
          </cell>
          <cell r="AD20">
            <v>701180.17243360484</v>
          </cell>
          <cell r="AE20">
            <v>701180.17243360484</v>
          </cell>
          <cell r="AF20">
            <v>701301.36688404181</v>
          </cell>
          <cell r="AG20">
            <v>701301.36688404181</v>
          </cell>
          <cell r="AH20">
            <v>711697.87502010877</v>
          </cell>
          <cell r="AI20">
            <v>711697.87502010877</v>
          </cell>
          <cell r="AJ20">
            <v>711820.88738730235</v>
          </cell>
          <cell r="AK20">
            <v>711820.88738730235</v>
          </cell>
          <cell r="AL20">
            <v>722373.34314541041</v>
          </cell>
          <cell r="AM20">
            <v>722373.34314541041</v>
          </cell>
          <cell r="AN20">
            <v>722498.20069811179</v>
          </cell>
          <cell r="AO20">
            <v>722498.20069811179</v>
          </cell>
          <cell r="AP20">
            <v>733208.94329259137</v>
          </cell>
          <cell r="AQ20">
            <v>733208.94329259137</v>
          </cell>
          <cell r="AR20">
            <v>733335.67370858334</v>
          </cell>
          <cell r="AS20">
            <v>733335.67370858334</v>
          </cell>
          <cell r="AT20">
            <v>744207.07744198013</v>
          </cell>
          <cell r="AU20">
            <v>744207.07744198013</v>
          </cell>
          <cell r="AV20">
            <v>744335.708814212</v>
          </cell>
          <cell r="AW20">
            <v>744335.708814212</v>
          </cell>
          <cell r="AX20">
            <v>755370.1836036098</v>
          </cell>
          <cell r="AY20">
            <v>755370.1836036098</v>
          </cell>
          <cell r="AZ20">
            <v>755500.74444642512</v>
          </cell>
          <cell r="BA20">
            <v>755500.74444642512</v>
          </cell>
          <cell r="BB20">
            <v>757866.11932715995</v>
          </cell>
          <cell r="BC20">
            <v>757866.11932715995</v>
          </cell>
          <cell r="BD20">
            <v>757866.11932715995</v>
          </cell>
          <cell r="BE20">
            <v>757866.11932715995</v>
          </cell>
          <cell r="BF20">
            <v>778135.12583039433</v>
          </cell>
          <cell r="BG20">
            <v>778135.12583039433</v>
          </cell>
          <cell r="BH20">
            <v>778135.12583039433</v>
          </cell>
          <cell r="BI20">
            <v>778135.12583039433</v>
          </cell>
          <cell r="BJ20">
            <v>789807.15271785005</v>
          </cell>
          <cell r="BK20">
            <v>789807.15271785005</v>
          </cell>
          <cell r="BL20">
            <v>789807.15271785005</v>
          </cell>
          <cell r="BM20">
            <v>789807.15271785005</v>
          </cell>
          <cell r="BN20">
            <v>9170.0478830373086</v>
          </cell>
          <cell r="BO20">
            <v>9170.0478830373086</v>
          </cell>
          <cell r="BP20">
            <v>9170.0478830373086</v>
          </cell>
          <cell r="BQ20">
            <v>9170.0478830373086</v>
          </cell>
          <cell r="BR20">
            <v>866740.89612505329</v>
          </cell>
          <cell r="BS20">
            <v>866740.89612505329</v>
          </cell>
          <cell r="BT20">
            <v>866740.89612505329</v>
          </cell>
          <cell r="BU20">
            <v>866740.89612505329</v>
          </cell>
          <cell r="BV20">
            <v>879742.00956692896</v>
          </cell>
          <cell r="BW20">
            <v>879742.00956692896</v>
          </cell>
          <cell r="BX20">
            <v>879742.00956692896</v>
          </cell>
          <cell r="BY20">
            <v>879742.00956692896</v>
          </cell>
          <cell r="BZ20">
            <v>892938.13971043273</v>
          </cell>
          <cell r="CA20">
            <v>892938.13971043273</v>
          </cell>
          <cell r="CB20">
            <v>892938.13971043273</v>
          </cell>
          <cell r="CC20">
            <v>892938.13971043273</v>
          </cell>
          <cell r="CD20">
            <v>906332.21180608915</v>
          </cell>
          <cell r="CE20">
            <v>906332.21180608915</v>
          </cell>
          <cell r="CF20">
            <v>906332.21180608915</v>
          </cell>
          <cell r="CG20">
            <v>906332.21180608915</v>
          </cell>
          <cell r="CH20">
            <v>919927.1949831805</v>
          </cell>
          <cell r="CI20">
            <v>919927.1949831805</v>
          </cell>
          <cell r="CJ20">
            <v>919927.1949831805</v>
          </cell>
          <cell r="CK20">
            <v>0</v>
          </cell>
          <cell r="CL20">
            <v>0</v>
          </cell>
        </row>
        <row r="21">
          <cell r="G21">
            <v>0</v>
          </cell>
          <cell r="H21">
            <v>180293.75</v>
          </cell>
          <cell r="I21">
            <v>182998.15624999997</v>
          </cell>
          <cell r="J21">
            <v>182998.15624999997</v>
          </cell>
          <cell r="K21">
            <v>182998.15624999997</v>
          </cell>
          <cell r="L21">
            <v>182998.15624999997</v>
          </cell>
          <cell r="M21">
            <v>185743.12859374995</v>
          </cell>
          <cell r="N21">
            <v>185743.12859374995</v>
          </cell>
          <cell r="O21">
            <v>185743.12859374995</v>
          </cell>
          <cell r="P21">
            <v>185743.12859374995</v>
          </cell>
          <cell r="Q21">
            <v>188529.27552265619</v>
          </cell>
          <cell r="R21">
            <v>188529.27552265619</v>
          </cell>
          <cell r="S21">
            <v>188529.27552265619</v>
          </cell>
          <cell r="T21">
            <v>188529.27552265619</v>
          </cell>
          <cell r="U21">
            <v>191357.21465549601</v>
          </cell>
          <cell r="V21">
            <v>191357.21465549601</v>
          </cell>
          <cell r="W21">
            <v>191357.21465549601</v>
          </cell>
          <cell r="X21">
            <v>191357.21465549601</v>
          </cell>
          <cell r="Y21">
            <v>194227.57287532842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240051.47115086613</v>
          </cell>
          <cell r="AE21">
            <v>240051.47115086613</v>
          </cell>
          <cell r="AF21">
            <v>240051.47115086613</v>
          </cell>
          <cell r="AG21">
            <v>240051.47115086613</v>
          </cell>
          <cell r="AH21">
            <v>243652.24321812909</v>
          </cell>
          <cell r="AI21">
            <v>243652.24321812909</v>
          </cell>
          <cell r="AJ21">
            <v>243652.24321812909</v>
          </cell>
          <cell r="AK21">
            <v>243652.24321812909</v>
          </cell>
          <cell r="AL21">
            <v>247307.02686640099</v>
          </cell>
          <cell r="AM21">
            <v>247307.02686640099</v>
          </cell>
          <cell r="AN21">
            <v>247307.02686640099</v>
          </cell>
          <cell r="AO21">
            <v>247307.02686640099</v>
          </cell>
          <cell r="AP21">
            <v>251016.63226939697</v>
          </cell>
          <cell r="AQ21">
            <v>251016.63226939697</v>
          </cell>
          <cell r="AR21">
            <v>251016.63226939697</v>
          </cell>
          <cell r="AS21">
            <v>251016.63226939697</v>
          </cell>
          <cell r="AT21">
            <v>254781.88175343789</v>
          </cell>
          <cell r="AU21">
            <v>254781.88175343789</v>
          </cell>
          <cell r="AV21">
            <v>254781.88175343789</v>
          </cell>
          <cell r="AW21">
            <v>254781.88175343789</v>
          </cell>
          <cell r="AX21">
            <v>258603.60997973944</v>
          </cell>
          <cell r="AY21">
            <v>258603.60997973944</v>
          </cell>
          <cell r="AZ21">
            <v>258603.60997973944</v>
          </cell>
          <cell r="BA21">
            <v>258603.60997973944</v>
          </cell>
          <cell r="BB21">
            <v>262482.66412943549</v>
          </cell>
          <cell r="BC21">
            <v>262482.66412943549</v>
          </cell>
          <cell r="BD21">
            <v>262482.66412943549</v>
          </cell>
          <cell r="BE21">
            <v>262482.66412943549</v>
          </cell>
          <cell r="BF21">
            <v>266419.90409137699</v>
          </cell>
          <cell r="BG21">
            <v>266419.90409137699</v>
          </cell>
          <cell r="BH21">
            <v>266419.90409137699</v>
          </cell>
          <cell r="BI21">
            <v>266419.90409137699</v>
          </cell>
          <cell r="BJ21">
            <v>270416.20265274763</v>
          </cell>
          <cell r="BK21">
            <v>270416.20265274763</v>
          </cell>
          <cell r="BL21">
            <v>270416.20265274763</v>
          </cell>
          <cell r="BM21">
            <v>270416.20265274763</v>
          </cell>
          <cell r="BN21">
            <v>274472.44569253881</v>
          </cell>
          <cell r="BO21">
            <v>274472.44569253881</v>
          </cell>
          <cell r="BP21">
            <v>274472.44569253881</v>
          </cell>
          <cell r="BQ21">
            <v>274472.44569253881</v>
          </cell>
          <cell r="BR21">
            <v>278589.53237792687</v>
          </cell>
          <cell r="BS21">
            <v>278589.53237792687</v>
          </cell>
          <cell r="BT21">
            <v>278589.53237792687</v>
          </cell>
          <cell r="BU21">
            <v>278589.53237792687</v>
          </cell>
          <cell r="BV21">
            <v>282768.37536359573</v>
          </cell>
          <cell r="BW21">
            <v>282768.37536359573</v>
          </cell>
          <cell r="BX21">
            <v>282768.37536359573</v>
          </cell>
          <cell r="BY21">
            <v>282768.37536359573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310532.17473094864</v>
          </cell>
          <cell r="CE21">
            <v>310532.17473094864</v>
          </cell>
          <cell r="CF21">
            <v>310532.17473094864</v>
          </cell>
          <cell r="CG21">
            <v>310532.17473094864</v>
          </cell>
          <cell r="CH21">
            <v>315190.15735191281</v>
          </cell>
          <cell r="CI21">
            <v>315190.15735191281</v>
          </cell>
          <cell r="CJ21">
            <v>315190.15735191281</v>
          </cell>
          <cell r="CK21">
            <v>0</v>
          </cell>
          <cell r="CL21">
            <v>0</v>
          </cell>
        </row>
        <row r="22"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216022.74652799999</v>
          </cell>
          <cell r="O22">
            <v>216022.74652799999</v>
          </cell>
          <cell r="P22">
            <v>216022.74652799999</v>
          </cell>
          <cell r="Q22">
            <v>216022.74652799999</v>
          </cell>
          <cell r="R22">
            <v>219263.08772591996</v>
          </cell>
          <cell r="S22">
            <v>219263.08772591996</v>
          </cell>
          <cell r="T22">
            <v>219263.08772591996</v>
          </cell>
          <cell r="U22">
            <v>219263.08772591996</v>
          </cell>
          <cell r="V22">
            <v>222552.03404180874</v>
          </cell>
          <cell r="W22">
            <v>222552.03404180874</v>
          </cell>
          <cell r="X22">
            <v>222552.03404180874</v>
          </cell>
          <cell r="Y22">
            <v>222552.03404180874</v>
          </cell>
          <cell r="Z22">
            <v>225890.31455243583</v>
          </cell>
          <cell r="AA22">
            <v>225890.31455243583</v>
          </cell>
          <cell r="AB22">
            <v>225890.31455243583</v>
          </cell>
          <cell r="AC22">
            <v>225890.31455243583</v>
          </cell>
          <cell r="AD22">
            <v>229278.66927072237</v>
          </cell>
          <cell r="AE22">
            <v>229278.66927072237</v>
          </cell>
          <cell r="AF22">
            <v>229278.66927072237</v>
          </cell>
          <cell r="AG22">
            <v>229278.66927072237</v>
          </cell>
          <cell r="AH22">
            <v>232717.8493097832</v>
          </cell>
          <cell r="AI22">
            <v>232717.8493097832</v>
          </cell>
          <cell r="AJ22">
            <v>232717.8493097832</v>
          </cell>
          <cell r="AK22">
            <v>232717.8493097832</v>
          </cell>
          <cell r="AL22">
            <v>236208.61704942991</v>
          </cell>
          <cell r="AM22">
            <v>236208.61704942991</v>
          </cell>
          <cell r="AN22">
            <v>236208.61704942991</v>
          </cell>
          <cell r="AO22">
            <v>236208.61704942991</v>
          </cell>
          <cell r="AP22">
            <v>239751.74630517134</v>
          </cell>
          <cell r="AQ22">
            <v>239751.74630517134</v>
          </cell>
          <cell r="AR22">
            <v>239751.74630517134</v>
          </cell>
          <cell r="AS22">
            <v>239751.74630517134</v>
          </cell>
          <cell r="AT22">
            <v>243348.02249974885</v>
          </cell>
          <cell r="AU22">
            <v>243348.02249974885</v>
          </cell>
          <cell r="AV22">
            <v>243348.02249974885</v>
          </cell>
          <cell r="AW22">
            <v>243348.02249974885</v>
          </cell>
          <cell r="AX22">
            <v>246998.24283724508</v>
          </cell>
          <cell r="AY22">
            <v>246998.24283724508</v>
          </cell>
          <cell r="AZ22">
            <v>246998.24283724508</v>
          </cell>
          <cell r="BA22">
            <v>246998.24283724508</v>
          </cell>
          <cell r="BB22">
            <v>250703.21647980373</v>
          </cell>
          <cell r="BC22">
            <v>250703.21647980373</v>
          </cell>
          <cell r="BD22">
            <v>250703.21647980373</v>
          </cell>
          <cell r="BE22">
            <v>250703.21647980373</v>
          </cell>
          <cell r="BF22">
            <v>254463.76472700079</v>
          </cell>
          <cell r="BG22">
            <v>254463.76472700079</v>
          </cell>
          <cell r="BH22">
            <v>254463.76472700079</v>
          </cell>
          <cell r="BI22">
            <v>254463.76472700079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285037.42638220993</v>
          </cell>
          <cell r="BQ22">
            <v>285037.42638220993</v>
          </cell>
          <cell r="BR22">
            <v>285037.42638220993</v>
          </cell>
          <cell r="BS22">
            <v>285037.42638220993</v>
          </cell>
          <cell r="BT22">
            <v>289312.98777794302</v>
          </cell>
          <cell r="BU22">
            <v>289312.98777794302</v>
          </cell>
          <cell r="BV22">
            <v>289312.98777794302</v>
          </cell>
          <cell r="BW22">
            <v>289312.98777794302</v>
          </cell>
          <cell r="BX22">
            <v>293652.68259461212</v>
          </cell>
          <cell r="BY22">
            <v>293652.68259461212</v>
          </cell>
          <cell r="BZ22">
            <v>293652.68259461212</v>
          </cell>
          <cell r="CA22">
            <v>293652.68259461212</v>
          </cell>
          <cell r="CB22">
            <v>298057.47283353133</v>
          </cell>
          <cell r="CC22">
            <v>298057.47283353133</v>
          </cell>
          <cell r="CD22">
            <v>298057.47283353133</v>
          </cell>
          <cell r="CE22">
            <v>298057.47283353133</v>
          </cell>
          <cell r="CF22">
            <v>302528.33492603427</v>
          </cell>
          <cell r="CG22">
            <v>302528.33492603427</v>
          </cell>
          <cell r="CH22">
            <v>302528.33492603427</v>
          </cell>
          <cell r="CI22">
            <v>302528.33492603427</v>
          </cell>
          <cell r="CJ22">
            <v>307066.25994992472</v>
          </cell>
          <cell r="CK22">
            <v>0</v>
          </cell>
          <cell r="CL22">
            <v>0</v>
          </cell>
        </row>
        <row r="23">
          <cell r="G23">
            <v>0</v>
          </cell>
          <cell r="H23">
            <v>392818.01</v>
          </cell>
          <cell r="I23">
            <v>393756.56249999994</v>
          </cell>
          <cell r="J23">
            <v>393756.56249999994</v>
          </cell>
          <cell r="K23">
            <v>393756.56249999994</v>
          </cell>
          <cell r="L23">
            <v>393756.56249999994</v>
          </cell>
          <cell r="M23">
            <v>404274.32317870448</v>
          </cell>
          <cell r="N23">
            <v>404274.32317870448</v>
          </cell>
          <cell r="O23">
            <v>404274.32317870448</v>
          </cell>
          <cell r="P23">
            <v>404274.32317870448</v>
          </cell>
          <cell r="Q23">
            <v>410338.43802638497</v>
          </cell>
          <cell r="R23">
            <v>410338.43802638497</v>
          </cell>
          <cell r="S23">
            <v>410338.43802638497</v>
          </cell>
          <cell r="T23">
            <v>410338.43802638497</v>
          </cell>
          <cell r="U23">
            <v>416493.5145967807</v>
          </cell>
          <cell r="V23">
            <v>416493.5145967807</v>
          </cell>
          <cell r="W23">
            <v>416493.5145967807</v>
          </cell>
          <cell r="X23">
            <v>416493.5145967807</v>
          </cell>
          <cell r="Y23">
            <v>422740.9173157324</v>
          </cell>
          <cell r="Z23">
            <v>422740.9173157324</v>
          </cell>
          <cell r="AA23">
            <v>422740.9173157324</v>
          </cell>
          <cell r="AB23">
            <v>422740.9173157324</v>
          </cell>
          <cell r="AC23">
            <v>429082.03107546835</v>
          </cell>
          <cell r="AD23">
            <v>429082.03107546835</v>
          </cell>
          <cell r="AE23">
            <v>429082.03107546835</v>
          </cell>
          <cell r="AF23">
            <v>429082.03107546835</v>
          </cell>
          <cell r="AG23">
            <v>435518.2615416004</v>
          </cell>
          <cell r="AH23">
            <v>435518.2615416004</v>
          </cell>
          <cell r="AI23">
            <v>435518.2615416004</v>
          </cell>
          <cell r="AJ23">
            <v>435518.2615416004</v>
          </cell>
          <cell r="AK23">
            <v>442051.03546472429</v>
          </cell>
          <cell r="AL23">
            <v>442051.03546472429</v>
          </cell>
          <cell r="AM23">
            <v>442051.03546472429</v>
          </cell>
          <cell r="AN23">
            <v>442051.03546472429</v>
          </cell>
          <cell r="AO23">
            <v>448681.80099669512</v>
          </cell>
          <cell r="AP23">
            <v>448681.80099669512</v>
          </cell>
          <cell r="AQ23">
            <v>448681.80099669512</v>
          </cell>
          <cell r="AR23">
            <v>448681.80099669512</v>
          </cell>
          <cell r="AS23">
            <v>455412.02801164548</v>
          </cell>
          <cell r="AT23">
            <v>455412.02801164548</v>
          </cell>
          <cell r="AU23">
            <v>5194.7217034517817</v>
          </cell>
          <cell r="AV23">
            <v>5194.7217034517817</v>
          </cell>
          <cell r="AW23">
            <v>5272.6425290035577</v>
          </cell>
          <cell r="AX23">
            <v>5272.6425290035577</v>
          </cell>
          <cell r="AY23">
            <v>443331.07998573047</v>
          </cell>
          <cell r="AZ23">
            <v>443331.07998573047</v>
          </cell>
          <cell r="BA23">
            <v>443410.16962366551</v>
          </cell>
          <cell r="BB23">
            <v>443410.16962366551</v>
          </cell>
          <cell r="BC23">
            <v>449981.04618551634</v>
          </cell>
          <cell r="BD23">
            <v>449981.04618551634</v>
          </cell>
          <cell r="BE23">
            <v>450061.32216802042</v>
          </cell>
          <cell r="BF23">
            <v>450061.32216802042</v>
          </cell>
          <cell r="BG23">
            <v>456730.76187829906</v>
          </cell>
          <cell r="BH23">
            <v>456730.76187829906</v>
          </cell>
          <cell r="BI23">
            <v>451298.75372885639</v>
          </cell>
          <cell r="BJ23">
            <v>451298.75372885639</v>
          </cell>
          <cell r="BK23">
            <v>458068.23503478919</v>
          </cell>
          <cell r="BL23">
            <v>458068.23503478919</v>
          </cell>
          <cell r="BM23">
            <v>464033.58848576719</v>
          </cell>
          <cell r="BN23">
            <v>464033.58848576719</v>
          </cell>
          <cell r="BO23">
            <v>470904.61201128899</v>
          </cell>
          <cell r="BP23">
            <v>470904.61201128899</v>
          </cell>
          <cell r="BQ23">
            <v>470994.09231305367</v>
          </cell>
          <cell r="BR23">
            <v>470994.09231305367</v>
          </cell>
          <cell r="BS23">
            <v>477968.18119145831</v>
          </cell>
          <cell r="BT23">
            <v>477968.18119145831</v>
          </cell>
          <cell r="BU23">
            <v>478059.00369774946</v>
          </cell>
          <cell r="BV23">
            <v>478059.00369774946</v>
          </cell>
          <cell r="BW23">
            <v>485137.70390933013</v>
          </cell>
          <cell r="BX23">
            <v>485137.70390933013</v>
          </cell>
          <cell r="BY23">
            <v>485229.88875321567</v>
          </cell>
          <cell r="BZ23">
            <v>485229.88875321567</v>
          </cell>
          <cell r="CA23">
            <v>492414.76946797001</v>
          </cell>
          <cell r="CB23">
            <v>492414.76946797001</v>
          </cell>
          <cell r="CC23">
            <v>492508.3370845138</v>
          </cell>
          <cell r="CD23">
            <v>492508.3370845138</v>
          </cell>
          <cell r="CE23">
            <v>499800.99100998952</v>
          </cell>
          <cell r="CF23">
            <v>499800.99100998952</v>
          </cell>
          <cell r="CG23">
            <v>499895.96214078151</v>
          </cell>
          <cell r="CH23">
            <v>499895.96214078151</v>
          </cell>
          <cell r="CI23">
            <v>499895.96214078151</v>
          </cell>
          <cell r="CJ23">
            <v>499895.96214078151</v>
          </cell>
          <cell r="CK23">
            <v>0</v>
          </cell>
          <cell r="CL23">
            <v>0</v>
          </cell>
        </row>
        <row r="24">
          <cell r="G24">
            <v>0</v>
          </cell>
          <cell r="H24">
            <v>298329.78999999998</v>
          </cell>
          <cell r="I24">
            <v>298329.78999999998</v>
          </cell>
          <cell r="J24">
            <v>302415.67434999999</v>
          </cell>
          <cell r="K24">
            <v>302804.73684999999</v>
          </cell>
          <cell r="L24">
            <v>320305.71356875001</v>
          </cell>
          <cell r="M24">
            <v>320305.71356875001</v>
          </cell>
          <cell r="N24">
            <v>324452.886184</v>
          </cell>
          <cell r="O24">
            <v>324847.7846215</v>
          </cell>
          <cell r="P24">
            <v>325110.29927228123</v>
          </cell>
          <cell r="Q24">
            <v>325110.29927228123</v>
          </cell>
          <cell r="R24">
            <v>329319.67947675992</v>
          </cell>
          <cell r="S24">
            <v>329720.50139082241</v>
          </cell>
          <cell r="T24">
            <v>329986.95376136538</v>
          </cell>
          <cell r="U24">
            <v>329986.95376136538</v>
          </cell>
          <cell r="V24">
            <v>334259.47466891131</v>
          </cell>
          <cell r="W24">
            <v>235622.73866258198</v>
          </cell>
          <cell r="X24">
            <v>235893.1878186831</v>
          </cell>
          <cell r="Y24">
            <v>235893.1878186831</v>
          </cell>
          <cell r="Z24">
            <v>238744.14298610567</v>
          </cell>
          <cell r="AA24">
            <v>349534.92176210921</v>
          </cell>
          <cell r="AB24">
            <v>321867.37380480091</v>
          </cell>
          <cell r="AC24">
            <v>321867.37380480091</v>
          </cell>
          <cell r="AD24">
            <v>324761.09329973481</v>
          </cell>
          <cell r="AE24">
            <v>326416.76093002863</v>
          </cell>
          <cell r="AF24">
            <v>358614.30810317758</v>
          </cell>
          <cell r="AG24">
            <v>358614.30810317758</v>
          </cell>
          <cell r="AH24">
            <v>361551.43339053553</v>
          </cell>
          <cell r="AI24">
            <v>363231.93603528372</v>
          </cell>
          <cell r="AJ24">
            <v>363993.52272472519</v>
          </cell>
          <cell r="AK24">
            <v>363993.52272472519</v>
          </cell>
          <cell r="AL24">
            <v>366974.70489139349</v>
          </cell>
          <cell r="AM24">
            <v>368680.41507581295</v>
          </cell>
          <cell r="AN24">
            <v>369453.42556559609</v>
          </cell>
          <cell r="AO24">
            <v>369453.42556559609</v>
          </cell>
          <cell r="AP24">
            <v>372479.32546476438</v>
          </cell>
          <cell r="AQ24">
            <v>374210.62130195007</v>
          </cell>
          <cell r="AR24">
            <v>374995.22694907995</v>
          </cell>
          <cell r="AS24">
            <v>374995.22694907995</v>
          </cell>
          <cell r="AT24">
            <v>378066.51534673577</v>
          </cell>
          <cell r="AU24">
            <v>379823.78062147927</v>
          </cell>
          <cell r="AV24">
            <v>172796.30711193755</v>
          </cell>
          <cell r="AW24">
            <v>172796.30711193755</v>
          </cell>
          <cell r="AX24">
            <v>172796.30711193755</v>
          </cell>
          <cell r="AY24">
            <v>174579.93136580224</v>
          </cell>
          <cell r="AZ24">
            <v>418696.00198595721</v>
          </cell>
          <cell r="BA24">
            <v>418696.00198595721</v>
          </cell>
          <cell r="BB24">
            <v>418696.00198595721</v>
          </cell>
          <cell r="BC24">
            <v>420506.38060362986</v>
          </cell>
          <cell r="BD24">
            <v>424976.44201574649</v>
          </cell>
          <cell r="BE24">
            <v>424976.44201574649</v>
          </cell>
          <cell r="BF24">
            <v>424976.44201574649</v>
          </cell>
          <cell r="BG24">
            <v>426813.97631268424</v>
          </cell>
          <cell r="BH24">
            <v>410426.60286271991</v>
          </cell>
          <cell r="BI24">
            <v>410426.60286271991</v>
          </cell>
          <cell r="BJ24">
            <v>410426.60286271991</v>
          </cell>
          <cell r="BK24">
            <v>412291.70017411176</v>
          </cell>
          <cell r="BL24">
            <v>439222.3814284532</v>
          </cell>
          <cell r="BM24">
            <v>439222.3814284532</v>
          </cell>
          <cell r="BN24">
            <v>439222.3814284532</v>
          </cell>
          <cell r="BO24">
            <v>441115.45519951591</v>
          </cell>
          <cell r="BP24">
            <v>445810.71714988002</v>
          </cell>
          <cell r="BQ24">
            <v>445810.71714988002</v>
          </cell>
          <cell r="BR24">
            <v>445810.71714988002</v>
          </cell>
          <cell r="BS24">
            <v>447732.18702750863</v>
          </cell>
          <cell r="BT24">
            <v>452497.87790712813</v>
          </cell>
          <cell r="BU24">
            <v>452497.87790712813</v>
          </cell>
          <cell r="BV24">
            <v>452497.87790712813</v>
          </cell>
          <cell r="BW24">
            <v>322478.41618759069</v>
          </cell>
          <cell r="BX24">
            <v>327315.5924304045</v>
          </cell>
          <cell r="BY24">
            <v>327315.5924304045</v>
          </cell>
          <cell r="BZ24">
            <v>327315.5924304045</v>
          </cell>
          <cell r="CA24">
            <v>470101.10072212591</v>
          </cell>
          <cell r="CB24">
            <v>436847.98942976393</v>
          </cell>
          <cell r="CC24">
            <v>436847.98942976393</v>
          </cell>
          <cell r="CD24">
            <v>436847.98942976393</v>
          </cell>
          <cell r="CE24">
            <v>438989.77205413976</v>
          </cell>
          <cell r="CF24">
            <v>484691.24059523095</v>
          </cell>
          <cell r="CG24">
            <v>484691.24059523095</v>
          </cell>
          <cell r="CH24">
            <v>484691.24059523095</v>
          </cell>
          <cell r="CI24">
            <v>486865.14995897235</v>
          </cell>
          <cell r="CJ24">
            <v>487850.34355009923</v>
          </cell>
          <cell r="CK24">
            <v>0</v>
          </cell>
          <cell r="CL24">
            <v>0</v>
          </cell>
        </row>
        <row r="25">
          <cell r="G25">
            <v>0</v>
          </cell>
          <cell r="H25">
            <v>163993.5625</v>
          </cell>
          <cell r="I25">
            <v>125926.45296249999</v>
          </cell>
          <cell r="J25">
            <v>125695.3316875</v>
          </cell>
          <cell r="K25">
            <v>126586.26850000001</v>
          </cell>
          <cell r="L25">
            <v>126791.76999999997</v>
          </cell>
          <cell r="M25">
            <v>127095.36407443749</v>
          </cell>
          <cell r="N25">
            <v>373373.3062874375</v>
          </cell>
          <cell r="O25">
            <v>398705.51927253971</v>
          </cell>
          <cell r="P25">
            <v>398954.83899312431</v>
          </cell>
          <cell r="Q25">
            <v>399316.23609701777</v>
          </cell>
          <cell r="R25">
            <v>403438.37351853243</v>
          </cell>
          <cell r="S25">
            <v>404945.450198718</v>
          </cell>
          <cell r="T25">
            <v>417874.8373633303</v>
          </cell>
          <cell r="U25">
            <v>418020.18283549801</v>
          </cell>
          <cell r="V25">
            <v>422325.60624521272</v>
          </cell>
          <cell r="W25">
            <v>423855.28907560103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</row>
        <row r="26">
          <cell r="G26">
            <v>0</v>
          </cell>
          <cell r="H26">
            <v>230344.0025</v>
          </cell>
          <cell r="I26">
            <v>231025.36253749998</v>
          </cell>
          <cell r="J26">
            <v>233799.16253749997</v>
          </cell>
          <cell r="K26">
            <v>233799.16253749997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485176.17935879994</v>
          </cell>
          <cell r="Q27">
            <v>485176.17935879994</v>
          </cell>
          <cell r="R27">
            <v>485176.17935879994</v>
          </cell>
          <cell r="S27">
            <v>485176.17935879994</v>
          </cell>
          <cell r="T27">
            <v>492453.82204918197</v>
          </cell>
          <cell r="U27">
            <v>492453.82204918197</v>
          </cell>
          <cell r="V27">
            <v>492453.82204918197</v>
          </cell>
          <cell r="W27">
            <v>492453.82204918197</v>
          </cell>
          <cell r="X27">
            <v>499840.62937991961</v>
          </cell>
          <cell r="Y27">
            <v>499840.62937991961</v>
          </cell>
          <cell r="Z27">
            <v>499840.62937991961</v>
          </cell>
          <cell r="AA27">
            <v>499840.62937991961</v>
          </cell>
          <cell r="AB27">
            <v>507338.23882061837</v>
          </cell>
          <cell r="AC27">
            <v>507338.23882061837</v>
          </cell>
          <cell r="AD27">
            <v>507338.23882061837</v>
          </cell>
          <cell r="AE27">
            <v>507338.23882061837</v>
          </cell>
          <cell r="AF27">
            <v>514948.31240292761</v>
          </cell>
          <cell r="AG27">
            <v>514948.31240292761</v>
          </cell>
          <cell r="AH27">
            <v>514948.31240292761</v>
          </cell>
          <cell r="AI27">
            <v>514948.31240292761</v>
          </cell>
          <cell r="AJ27">
            <v>522672.53708897147</v>
          </cell>
          <cell r="AK27">
            <v>522672.53708897147</v>
          </cell>
          <cell r="AL27">
            <v>522672.53708897147</v>
          </cell>
          <cell r="AM27">
            <v>522672.53708897147</v>
          </cell>
          <cell r="AN27">
            <v>530512.625145306</v>
          </cell>
          <cell r="AO27">
            <v>530512.625145306</v>
          </cell>
          <cell r="AP27">
            <v>530512.625145306</v>
          </cell>
          <cell r="AQ27">
            <v>530512.625145306</v>
          </cell>
          <cell r="AR27">
            <v>538470.31452248548</v>
          </cell>
          <cell r="AS27">
            <v>538470.31452248548</v>
          </cell>
          <cell r="AT27">
            <v>538470.31452248548</v>
          </cell>
          <cell r="AU27">
            <v>538470.31452248548</v>
          </cell>
          <cell r="AV27">
            <v>546547.36924032285</v>
          </cell>
          <cell r="AW27">
            <v>546547.36924032285</v>
          </cell>
          <cell r="AX27">
            <v>546547.36924032285</v>
          </cell>
          <cell r="AY27">
            <v>546547.36924032285</v>
          </cell>
          <cell r="AZ27">
            <v>554745.57977892761</v>
          </cell>
          <cell r="BA27">
            <v>554745.57977892761</v>
          </cell>
          <cell r="BB27">
            <v>554745.57977892761</v>
          </cell>
          <cell r="BC27">
            <v>554745.57977892761</v>
          </cell>
          <cell r="BD27">
            <v>563066.76347561134</v>
          </cell>
          <cell r="BE27">
            <v>563066.76347561134</v>
          </cell>
          <cell r="BF27">
            <v>563066.76347561134</v>
          </cell>
          <cell r="BG27">
            <v>563066.76347561134</v>
          </cell>
          <cell r="BH27">
            <v>571512.76492774545</v>
          </cell>
          <cell r="BI27">
            <v>571512.76492774545</v>
          </cell>
          <cell r="BJ27">
            <v>571512.76492774545</v>
          </cell>
          <cell r="BK27">
            <v>571512.76492774545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640179.66500791977</v>
          </cell>
          <cell r="BU27">
            <v>640179.66500791977</v>
          </cell>
          <cell r="BV27">
            <v>640179.66500791977</v>
          </cell>
          <cell r="BW27">
            <v>640179.66500791977</v>
          </cell>
          <cell r="BX27">
            <v>649782.35998303839</v>
          </cell>
          <cell r="BY27">
            <v>649782.35998303839</v>
          </cell>
          <cell r="BZ27">
            <v>649782.35998303839</v>
          </cell>
          <cell r="CA27">
            <v>649782.35998303839</v>
          </cell>
          <cell r="CB27">
            <v>659529.09538278391</v>
          </cell>
          <cell r="CC27">
            <v>659529.09538278391</v>
          </cell>
          <cell r="CD27">
            <v>659529.09538278391</v>
          </cell>
          <cell r="CE27">
            <v>659529.09538278391</v>
          </cell>
          <cell r="CF27">
            <v>669422.03181352559</v>
          </cell>
          <cell r="CG27">
            <v>669422.03181352559</v>
          </cell>
          <cell r="CH27">
            <v>669422.03181352559</v>
          </cell>
          <cell r="CI27">
            <v>669422.03181352559</v>
          </cell>
          <cell r="CJ27">
            <v>679463.36229072837</v>
          </cell>
          <cell r="CK27">
            <v>0</v>
          </cell>
          <cell r="CL27">
            <v>0</v>
          </cell>
        </row>
        <row r="28">
          <cell r="G28">
            <v>0</v>
          </cell>
          <cell r="H28">
            <v>273111.83250000002</v>
          </cell>
          <cell r="I28">
            <v>268880.38250000001</v>
          </cell>
          <cell r="J28">
            <v>272913.58823749999</v>
          </cell>
          <cell r="K28">
            <v>272913.58823749999</v>
          </cell>
          <cell r="L28">
            <v>272913.58823749999</v>
          </cell>
          <cell r="M28">
            <v>277691.05560542998</v>
          </cell>
          <cell r="N28">
            <v>281784.75942899246</v>
          </cell>
          <cell r="O28">
            <v>281784.75942899246</v>
          </cell>
          <cell r="P28">
            <v>281784.75942899246</v>
          </cell>
          <cell r="Q28">
            <v>281856.42143951141</v>
          </cell>
          <cell r="R28">
            <v>286011.53082042735</v>
          </cell>
          <cell r="S28">
            <v>286011.53082042735</v>
          </cell>
          <cell r="T28">
            <v>286011.53082042735</v>
          </cell>
          <cell r="U28">
            <v>286084.2677611041</v>
          </cell>
          <cell r="V28">
            <v>290301.70378273376</v>
          </cell>
          <cell r="W28">
            <v>4921.8663191256992</v>
          </cell>
          <cell r="X28">
            <v>4921.8663191256992</v>
          </cell>
          <cell r="Y28">
            <v>4995.6943139125842</v>
          </cell>
          <cell r="Z28">
            <v>4995.6943139125842</v>
          </cell>
          <cell r="AA28">
            <v>327153.12160442985</v>
          </cell>
          <cell r="AB28">
            <v>327153.12160442985</v>
          </cell>
          <cell r="AC28">
            <v>327228.05701913853</v>
          </cell>
          <cell r="AD28">
            <v>327228.05701913853</v>
          </cell>
          <cell r="AE28">
            <v>332060.41842849628</v>
          </cell>
          <cell r="AF28">
            <v>332060.41842849628</v>
          </cell>
          <cell r="AG28">
            <v>332136.47787442559</v>
          </cell>
          <cell r="AH28">
            <v>332136.47787442559</v>
          </cell>
          <cell r="AI28">
            <v>337041.32470492367</v>
          </cell>
          <cell r="AJ28">
            <v>337041.32470492367</v>
          </cell>
          <cell r="AK28">
            <v>337118.52504254191</v>
          </cell>
          <cell r="AL28">
            <v>337118.52504254191</v>
          </cell>
          <cell r="AM28">
            <v>342096.94457549747</v>
          </cell>
          <cell r="AN28">
            <v>342096.94457549747</v>
          </cell>
          <cell r="AO28">
            <v>342175.30291818001</v>
          </cell>
          <cell r="AP28">
            <v>342175.30291818001</v>
          </cell>
          <cell r="AQ28">
            <v>347228.39874412993</v>
          </cell>
          <cell r="AR28">
            <v>347228.39874412993</v>
          </cell>
          <cell r="AS28">
            <v>347307.93246195273</v>
          </cell>
          <cell r="AT28">
            <v>347307.93246195273</v>
          </cell>
          <cell r="AU28">
            <v>352436.82472529187</v>
          </cell>
          <cell r="AV28">
            <v>352436.82472529187</v>
          </cell>
          <cell r="AW28">
            <v>352517.55144888198</v>
          </cell>
          <cell r="AX28">
            <v>352517.55144888198</v>
          </cell>
          <cell r="AY28">
            <v>357723.3770961712</v>
          </cell>
          <cell r="AZ28">
            <v>357723.3770961712</v>
          </cell>
          <cell r="BA28">
            <v>357805.31472061516</v>
          </cell>
          <cell r="BB28">
            <v>357805.31472061516</v>
          </cell>
          <cell r="BC28">
            <v>363089.22775261372</v>
          </cell>
          <cell r="BD28">
            <v>363089.22775261372</v>
          </cell>
          <cell r="BE28">
            <v>363172.39444142435</v>
          </cell>
          <cell r="BF28">
            <v>363172.39444142435</v>
          </cell>
          <cell r="BG28">
            <v>368535.56616890291</v>
          </cell>
          <cell r="BH28">
            <v>368535.56616890291</v>
          </cell>
          <cell r="BI28">
            <v>362907.95355938404</v>
          </cell>
          <cell r="BJ28">
            <v>362907.95355938404</v>
          </cell>
          <cell r="BK28">
            <v>368351.57286277477</v>
          </cell>
          <cell r="BL28">
            <v>368351.57286277477</v>
          </cell>
          <cell r="BM28">
            <v>374531.73632670566</v>
          </cell>
          <cell r="BN28">
            <v>374531.73632670566</v>
          </cell>
          <cell r="BO28">
            <v>380057.00991964724</v>
          </cell>
          <cell r="BP28">
            <v>380057.00991964724</v>
          </cell>
          <cell r="BQ28">
            <v>380149.71237160621</v>
          </cell>
          <cell r="BR28">
            <v>380149.71237160621</v>
          </cell>
          <cell r="BS28">
            <v>385757.8650684419</v>
          </cell>
          <cell r="BT28">
            <v>385757.8650684419</v>
          </cell>
          <cell r="BU28">
            <v>385851.95805718028</v>
          </cell>
          <cell r="BV28">
            <v>385851.95805718028</v>
          </cell>
          <cell r="BW28">
            <v>6366.9589046282272</v>
          </cell>
          <cell r="BX28">
            <v>6366.9589046282272</v>
          </cell>
          <cell r="BY28">
            <v>6462.4632881976504</v>
          </cell>
          <cell r="BZ28">
            <v>6462.4632881976504</v>
          </cell>
          <cell r="CA28">
            <v>423207.4472811477</v>
          </cell>
          <cell r="CB28">
            <v>423207.4472811477</v>
          </cell>
          <cell r="CC28">
            <v>423304.38423047069</v>
          </cell>
          <cell r="CD28">
            <v>423304.38423047069</v>
          </cell>
          <cell r="CE28">
            <v>429555.55899036489</v>
          </cell>
          <cell r="CF28">
            <v>429555.55899036489</v>
          </cell>
          <cell r="CG28">
            <v>429653.94999392767</v>
          </cell>
          <cell r="CH28">
            <v>429653.94999392767</v>
          </cell>
          <cell r="CI28">
            <v>435998.89237522031</v>
          </cell>
          <cell r="CJ28">
            <v>435998.89237522031</v>
          </cell>
          <cell r="CK28">
            <v>0</v>
          </cell>
          <cell r="CL28">
            <v>0</v>
          </cell>
        </row>
        <row r="29">
          <cell r="G29">
            <v>0</v>
          </cell>
          <cell r="H29">
            <v>474700.73</v>
          </cell>
          <cell r="I29">
            <v>448074.90668750001</v>
          </cell>
          <cell r="J29">
            <v>450582.11749999999</v>
          </cell>
          <cell r="K29">
            <v>450582.11749999999</v>
          </cell>
          <cell r="L29">
            <v>994112.66621900001</v>
          </cell>
          <cell r="M29">
            <v>1031836.0383193091</v>
          </cell>
          <cell r="N29">
            <v>1034380.8572939965</v>
          </cell>
          <cell r="O29">
            <v>1034380.8572939965</v>
          </cell>
          <cell r="P29">
            <v>1043323.5936497815</v>
          </cell>
          <cell r="Q29">
            <v>1047313.5788940985</v>
          </cell>
          <cell r="R29">
            <v>1049896.5701534064</v>
          </cell>
          <cell r="S29">
            <v>1049896.5701534064</v>
          </cell>
          <cell r="T29">
            <v>1058973.447554528</v>
          </cell>
          <cell r="U29">
            <v>1063023.28257751</v>
          </cell>
          <cell r="V29">
            <v>1065645.0187057075</v>
          </cell>
          <cell r="W29">
            <v>1065645.0187057075</v>
          </cell>
          <cell r="X29">
            <v>1074858.0492678459</v>
          </cell>
          <cell r="Y29">
            <v>1078968.6318161725</v>
          </cell>
          <cell r="Z29">
            <v>1081629.6939862929</v>
          </cell>
          <cell r="AA29">
            <v>1081629.6939862929</v>
          </cell>
          <cell r="AB29">
            <v>1090980.9200068635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</row>
        <row r="30">
          <cell r="G30">
            <v>0</v>
          </cell>
          <cell r="H30">
            <v>304788.75</v>
          </cell>
          <cell r="I30">
            <v>212691.15937499999</v>
          </cell>
          <cell r="J30">
            <v>212691.15937499999</v>
          </cell>
          <cell r="K30">
            <v>214584.95624999999</v>
          </cell>
          <cell r="L30">
            <v>250760.76770454543</v>
          </cell>
          <cell r="M30">
            <v>351802.6455883513</v>
          </cell>
          <cell r="N30">
            <v>351802.6455883513</v>
          </cell>
          <cell r="O30">
            <v>353724.84941647633</v>
          </cell>
          <cell r="P30">
            <v>354267.4865882945</v>
          </cell>
          <cell r="Q30">
            <v>357079.68527217652</v>
          </cell>
          <cell r="R30">
            <v>357079.68527217652</v>
          </cell>
          <cell r="S30">
            <v>359030.72215772339</v>
          </cell>
          <cell r="T30">
            <v>227561.33629844699</v>
          </cell>
          <cell r="U30">
            <v>230415.71796258731</v>
          </cell>
          <cell r="V30">
            <v>230415.71796258731</v>
          </cell>
          <cell r="W30">
            <v>230415.71796258731</v>
          </cell>
          <cell r="X30">
            <v>374096.13463735709</v>
          </cell>
          <cell r="Y30">
            <v>376993.33202645945</v>
          </cell>
          <cell r="Z30">
            <v>376993.33202645945</v>
          </cell>
          <cell r="AA30">
            <v>376993.33202645945</v>
          </cell>
          <cell r="AB30">
            <v>379707.5766569174</v>
          </cell>
          <cell r="AC30">
            <v>382648.23200685636</v>
          </cell>
          <cell r="AD30">
            <v>382648.23200685636</v>
          </cell>
          <cell r="AE30">
            <v>382648.23200685636</v>
          </cell>
          <cell r="AF30">
            <v>385403.19030677108</v>
          </cell>
          <cell r="AG30">
            <v>388387.95548695914</v>
          </cell>
          <cell r="AH30">
            <v>388387.95548695914</v>
          </cell>
          <cell r="AI30">
            <v>388387.95548695914</v>
          </cell>
          <cell r="AJ30">
            <v>391184.2381613726</v>
          </cell>
          <cell r="AK30">
            <v>394213.77481926349</v>
          </cell>
          <cell r="AL30">
            <v>394213.77481926349</v>
          </cell>
          <cell r="AM30">
            <v>394213.77481926349</v>
          </cell>
          <cell r="AN30">
            <v>397052.00173379318</v>
          </cell>
          <cell r="AO30">
            <v>400126.9814415524</v>
          </cell>
          <cell r="AP30">
            <v>302755.17651824467</v>
          </cell>
          <cell r="AQ30">
            <v>302755.17651824467</v>
          </cell>
          <cell r="AR30">
            <v>305635.97683649231</v>
          </cell>
          <cell r="AS30">
            <v>307296.50416601833</v>
          </cell>
          <cell r="AT30">
            <v>413882.97247951233</v>
          </cell>
          <cell r="AU30">
            <v>413882.97247951233</v>
          </cell>
          <cell r="AV30">
            <v>416806.98480253364</v>
          </cell>
          <cell r="AW30">
            <v>418492.42004200257</v>
          </cell>
          <cell r="AX30">
            <v>420091.21706670499</v>
          </cell>
          <cell r="AY30">
            <v>420091.21706670499</v>
          </cell>
          <cell r="AZ30">
            <v>423059.08957457164</v>
          </cell>
          <cell r="BA30">
            <v>424769.80634263257</v>
          </cell>
          <cell r="BB30">
            <v>426392.5853227055</v>
          </cell>
          <cell r="BC30">
            <v>426392.5853227055</v>
          </cell>
          <cell r="BD30">
            <v>429404.97591819015</v>
          </cell>
          <cell r="BE30">
            <v>431141.35343777208</v>
          </cell>
          <cell r="BF30">
            <v>432788.47410254605</v>
          </cell>
          <cell r="BG30">
            <v>432788.47410254605</v>
          </cell>
          <cell r="BH30">
            <v>392593.59301454213</v>
          </cell>
          <cell r="BI30">
            <v>275098.71418950462</v>
          </cell>
          <cell r="BJ30">
            <v>276770.54166425031</v>
          </cell>
          <cell r="BK30">
            <v>276770.54166425031</v>
          </cell>
          <cell r="BL30">
            <v>326022.4644619936</v>
          </cell>
          <cell r="BM30">
            <v>455053.65543012437</v>
          </cell>
          <cell r="BN30">
            <v>456750.56031699118</v>
          </cell>
          <cell r="BO30">
            <v>456750.56031699118</v>
          </cell>
          <cell r="BP30">
            <v>459943.99239705416</v>
          </cell>
          <cell r="BQ30">
            <v>461879.46026157611</v>
          </cell>
          <cell r="BR30">
            <v>463601.81872174598</v>
          </cell>
          <cell r="BS30">
            <v>463601.81872174598</v>
          </cell>
          <cell r="BT30">
            <v>295724.63166956505</v>
          </cell>
          <cell r="BU30">
            <v>297689.13155205478</v>
          </cell>
          <cell r="BV30">
            <v>299437.32538912719</v>
          </cell>
          <cell r="BW30">
            <v>299437.32538912719</v>
          </cell>
          <cell r="BX30">
            <v>485303.26506597368</v>
          </cell>
          <cell r="BY30">
            <v>487297.23244670074</v>
          </cell>
          <cell r="BZ30">
            <v>489071.6491913292</v>
          </cell>
          <cell r="CA30">
            <v>489071.6491913292</v>
          </cell>
          <cell r="CB30">
            <v>492582.8140419632</v>
          </cell>
          <cell r="CC30">
            <v>494606.69093340123</v>
          </cell>
          <cell r="CD30">
            <v>496407.7239291991</v>
          </cell>
          <cell r="CE30">
            <v>496407.7239291991</v>
          </cell>
          <cell r="CF30">
            <v>499971.55625259265</v>
          </cell>
          <cell r="CG30">
            <v>502025.79129740223</v>
          </cell>
          <cell r="CH30">
            <v>503853.83978813712</v>
          </cell>
          <cell r="CI30">
            <v>503853.83978813712</v>
          </cell>
          <cell r="CJ30">
            <v>507471.12959638145</v>
          </cell>
          <cell r="CK30">
            <v>0</v>
          </cell>
          <cell r="CL30">
            <v>0</v>
          </cell>
        </row>
        <row r="31">
          <cell r="G31">
            <v>0</v>
          </cell>
          <cell r="H31">
            <v>96641.569999999992</v>
          </cell>
          <cell r="I31">
            <v>80199.884374999994</v>
          </cell>
          <cell r="J31">
            <v>80957.810562499988</v>
          </cell>
          <cell r="K31">
            <v>81366.850774999999</v>
          </cell>
          <cell r="L31">
            <v>131518.5779648</v>
          </cell>
          <cell r="M31">
            <v>151506.39320491231</v>
          </cell>
          <cell r="N31">
            <v>152275.68828522481</v>
          </cell>
          <cell r="O31">
            <v>152690.86410091229</v>
          </cell>
          <cell r="P31">
            <v>152992.4242979468</v>
          </cell>
          <cell r="Q31">
            <v>151921.18242881412</v>
          </cell>
          <cell r="R31">
            <v>152702.01693533128</v>
          </cell>
          <cell r="S31">
            <v>149228.39611201221</v>
          </cell>
          <cell r="T31">
            <v>150543.10596432764</v>
          </cell>
          <cell r="U31">
            <v>152558.09482265639</v>
          </cell>
          <cell r="V31">
            <v>153292.31789366264</v>
          </cell>
          <cell r="W31">
            <v>158397.6087331943</v>
          </cell>
          <cell r="X31">
            <v>156775.462837667</v>
          </cell>
          <cell r="Y31">
            <v>157125.46813673159</v>
          </cell>
          <cell r="Z31">
            <v>157870.70455380296</v>
          </cell>
          <cell r="AA31">
            <v>158332.06487556879</v>
          </cell>
          <cell r="AB31">
            <v>151226.43733500835</v>
          </cell>
          <cell r="AC31">
            <v>151581.69271355896</v>
          </cell>
          <cell r="AD31">
            <v>152338.10767688637</v>
          </cell>
          <cell r="AE31">
            <v>152643.32127041573</v>
          </cell>
          <cell r="AF31">
            <v>166985.84585497895</v>
          </cell>
          <cell r="AG31">
            <v>167346.43006420779</v>
          </cell>
          <cell r="AH31">
            <v>168114.19125198509</v>
          </cell>
          <cell r="AI31">
            <v>168423.98304941744</v>
          </cell>
          <cell r="AJ31">
            <v>169490.63354280358</v>
          </cell>
          <cell r="AK31">
            <v>169856.62651517091</v>
          </cell>
          <cell r="AL31">
            <v>170635.90412076487</v>
          </cell>
          <cell r="AM31">
            <v>170950.34279515868</v>
          </cell>
          <cell r="AN31">
            <v>160797.07436409741</v>
          </cell>
          <cell r="AO31">
            <v>161168.55723105019</v>
          </cell>
          <cell r="AP31">
            <v>161959.5240007281</v>
          </cell>
          <cell r="AQ31">
            <v>114590.85309762566</v>
          </cell>
          <cell r="AR31">
            <v>129840.52138801944</v>
          </cell>
          <cell r="AS31">
            <v>130217.57649797652</v>
          </cell>
          <cell r="AT31">
            <v>130307.61845853883</v>
          </cell>
          <cell r="AU31">
            <v>189422.95707786907</v>
          </cell>
          <cell r="AV31">
            <v>190750.59210677375</v>
          </cell>
          <cell r="AW31">
            <v>191133.30304338023</v>
          </cell>
          <cell r="AX31">
            <v>190022.00976826501</v>
          </cell>
          <cell r="AY31">
            <v>191061.61556895112</v>
          </cell>
          <cell r="AZ31">
            <v>192409.16512328939</v>
          </cell>
          <cell r="BA31">
            <v>187478.80621766628</v>
          </cell>
          <cell r="BB31">
            <v>189078.61449613504</v>
          </cell>
          <cell r="BC31">
            <v>183777.30743038389</v>
          </cell>
          <cell r="BD31">
            <v>185145.07022803725</v>
          </cell>
          <cell r="BE31">
            <v>192296.09709374298</v>
          </cell>
          <cell r="BF31">
            <v>192318.70276573772</v>
          </cell>
          <cell r="BG31">
            <v>201213.26237240172</v>
          </cell>
          <cell r="BH31">
            <v>142639.22525371343</v>
          </cell>
          <cell r="BI31">
            <v>119267.74338346733</v>
          </cell>
          <cell r="BJ31">
            <v>119290.68814054197</v>
          </cell>
          <cell r="BK31">
            <v>120414.43019408018</v>
          </cell>
          <cell r="BL31">
            <v>185800.70569835321</v>
          </cell>
          <cell r="BM31">
            <v>211743.12561826914</v>
          </cell>
          <cell r="BN31">
            <v>211766.41454669993</v>
          </cell>
          <cell r="BO31">
            <v>212907.01273104121</v>
          </cell>
          <cell r="BP31">
            <v>213738.51082337048</v>
          </cell>
          <cell r="BQ31">
            <v>212233.48582141503</v>
          </cell>
          <cell r="BR31">
            <v>212257.12408377224</v>
          </cell>
          <cell r="BS31">
            <v>207814.04342547082</v>
          </cell>
          <cell r="BT31">
            <v>210029.94975547952</v>
          </cell>
          <cell r="BU31">
            <v>212722.10415262223</v>
          </cell>
          <cell r="BV31">
            <v>212746.09698891483</v>
          </cell>
          <cell r="BW31">
            <v>219896.96567971737</v>
          </cell>
          <cell r="BX31">
            <v>217881.57400557477</v>
          </cell>
          <cell r="BY31">
            <v>218421.17790260265</v>
          </cell>
          <cell r="BZ31">
            <v>218445.53063143964</v>
          </cell>
          <cell r="CA31">
            <v>219643.85460903356</v>
          </cell>
          <cell r="CB31">
            <v>208862.33734481415</v>
          </cell>
          <cell r="CC31">
            <v>209410.03530029743</v>
          </cell>
          <cell r="CD31">
            <v>209434.75332006696</v>
          </cell>
          <cell r="CE31">
            <v>210651.0521573248</v>
          </cell>
          <cell r="CF31">
            <v>229447.33492790326</v>
          </cell>
          <cell r="CG31">
            <v>230003.24835271883</v>
          </cell>
          <cell r="CH31">
            <v>230028.33714278491</v>
          </cell>
          <cell r="CI31">
            <v>230121.98162427419</v>
          </cell>
          <cell r="CJ31">
            <v>231501.80777489537</v>
          </cell>
          <cell r="CK31">
            <v>0</v>
          </cell>
          <cell r="CL31">
            <v>0</v>
          </cell>
        </row>
        <row r="32">
          <cell r="G32">
            <v>0</v>
          </cell>
          <cell r="H32">
            <v>161684.61749999999</v>
          </cell>
          <cell r="I32">
            <v>161980.81410000002</v>
          </cell>
          <cell r="J32">
            <v>162644.46314999997</v>
          </cell>
          <cell r="K32">
            <v>163440.95002499997</v>
          </cell>
          <cell r="L32">
            <v>164109.88676249998</v>
          </cell>
          <cell r="M32">
            <v>164410.52631149997</v>
          </cell>
          <cell r="N32">
            <v>165084.13009724999</v>
          </cell>
          <cell r="O32">
            <v>157988.67807537501</v>
          </cell>
          <cell r="P32">
            <v>158667.64886393747</v>
          </cell>
          <cell r="Q32">
            <v>145963.09095054748</v>
          </cell>
          <cell r="R32">
            <v>146528.24050008372</v>
          </cell>
          <cell r="S32">
            <v>147348.80119088059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</row>
        <row r="33">
          <cell r="G33">
            <v>0</v>
          </cell>
          <cell r="H33">
            <v>166073.17749999999</v>
          </cell>
          <cell r="I33">
            <v>166073.17749999999</v>
          </cell>
          <cell r="J33">
            <v>166073.17749999999</v>
          </cell>
          <cell r="K33">
            <v>168564.27516249998</v>
          </cell>
          <cell r="L33">
            <v>168564.27516249998</v>
          </cell>
          <cell r="M33">
            <v>168564.27516249998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</row>
        <row r="34">
          <cell r="G34">
            <v>0</v>
          </cell>
          <cell r="H34">
            <v>93487.830000000016</v>
          </cell>
          <cell r="I34">
            <v>87939.771737500007</v>
          </cell>
          <cell r="J34">
            <v>88235.402575000015</v>
          </cell>
          <cell r="K34">
            <v>88065.387212500005</v>
          </cell>
          <cell r="L34">
            <v>88428.248912499999</v>
          </cell>
          <cell r="M34">
            <v>88683.698263562488</v>
          </cell>
          <cell r="N34">
            <v>84339.123512874998</v>
          </cell>
          <cell r="O34">
            <v>80771.546728249989</v>
          </cell>
          <cell r="P34">
            <v>81139.851353749982</v>
          </cell>
          <cell r="Q34">
            <v>73460.540540390924</v>
          </cell>
          <cell r="R34">
            <v>72346.46689268903</v>
          </cell>
          <cell r="S34">
            <v>72763.867380618743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BZ34">
            <v>0</v>
          </cell>
          <cell r="CA34">
            <v>0</v>
          </cell>
          <cell r="CB34">
            <v>0</v>
          </cell>
          <cell r="CC34">
            <v>0</v>
          </cell>
          <cell r="CD34">
            <v>0</v>
          </cell>
          <cell r="CE34">
            <v>0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0</v>
          </cell>
        </row>
        <row r="35">
          <cell r="G35">
            <v>0</v>
          </cell>
          <cell r="H35">
            <v>458144.7</v>
          </cell>
          <cell r="I35">
            <v>458388.01425000001</v>
          </cell>
          <cell r="J35">
            <v>465016.87049999996</v>
          </cell>
          <cell r="K35">
            <v>465016.87049999996</v>
          </cell>
          <cell r="L35">
            <v>465016.87049999996</v>
          </cell>
          <cell r="M35">
            <v>465263.83446374995</v>
          </cell>
          <cell r="N35">
            <v>471992.1235574999</v>
          </cell>
          <cell r="O35">
            <v>471992.1235574999</v>
          </cell>
          <cell r="P35">
            <v>471992.1235574999</v>
          </cell>
          <cell r="Q35">
            <v>472242.79198070616</v>
          </cell>
          <cell r="R35">
            <v>479072.00541086239</v>
          </cell>
          <cell r="S35">
            <v>479072.00541086239</v>
          </cell>
          <cell r="T35">
            <v>479072.00541086239</v>
          </cell>
          <cell r="U35">
            <v>479326.4338604167</v>
          </cell>
          <cell r="V35">
            <v>486258.08549202525</v>
          </cell>
          <cell r="W35">
            <v>486258.08549202525</v>
          </cell>
          <cell r="X35">
            <v>486258.08549202525</v>
          </cell>
          <cell r="Y35">
            <v>486516.3303683229</v>
          </cell>
          <cell r="Z35">
            <v>493551.95677440555</v>
          </cell>
          <cell r="AA35">
            <v>493551.95677440555</v>
          </cell>
          <cell r="AB35">
            <v>493551.95677440555</v>
          </cell>
          <cell r="AC35">
            <v>493814.0753238477</v>
          </cell>
          <cell r="AD35">
            <v>500955.2361260216</v>
          </cell>
          <cell r="AE35">
            <v>500955.2361260216</v>
          </cell>
          <cell r="AF35">
            <v>500955.2361260216</v>
          </cell>
          <cell r="AG35">
            <v>501221.28645370534</v>
          </cell>
          <cell r="AH35">
            <v>490466.82582797774</v>
          </cell>
          <cell r="AI35">
            <v>0</v>
          </cell>
          <cell r="AJ35">
            <v>0</v>
          </cell>
          <cell r="AK35">
            <v>0</v>
          </cell>
          <cell r="AL35">
            <v>18085.121003137818</v>
          </cell>
          <cell r="AM35">
            <v>510796.36744125816</v>
          </cell>
          <cell r="AN35">
            <v>510796.36744125816</v>
          </cell>
          <cell r="AO35">
            <v>510796.36744125816</v>
          </cell>
          <cell r="AP35">
            <v>511067.64425630518</v>
          </cell>
          <cell r="AQ35">
            <v>518458.31295287696</v>
          </cell>
          <cell r="AR35">
            <v>518458.31295287696</v>
          </cell>
          <cell r="AS35">
            <v>518458.31295287696</v>
          </cell>
          <cell r="AT35">
            <v>518733.65892014978</v>
          </cell>
          <cell r="AU35">
            <v>526235.18764717004</v>
          </cell>
          <cell r="AV35">
            <v>526235.18764717004</v>
          </cell>
          <cell r="AW35">
            <v>526235.18764717004</v>
          </cell>
          <cell r="AX35">
            <v>526514.66380395193</v>
          </cell>
          <cell r="AY35">
            <v>534128.71546187764</v>
          </cell>
          <cell r="AZ35">
            <v>534128.71546187764</v>
          </cell>
          <cell r="BA35">
            <v>534128.71546187764</v>
          </cell>
          <cell r="BB35">
            <v>534412.38376101118</v>
          </cell>
          <cell r="BC35">
            <v>542140.64619380562</v>
          </cell>
          <cell r="BD35">
            <v>542140.64619380562</v>
          </cell>
          <cell r="BE35">
            <v>542140.64619380562</v>
          </cell>
          <cell r="BF35">
            <v>542428.56951742631</v>
          </cell>
          <cell r="BG35">
            <v>550272.75588671269</v>
          </cell>
          <cell r="BH35">
            <v>550272.75588671269</v>
          </cell>
          <cell r="BI35">
            <v>550272.75588671269</v>
          </cell>
          <cell r="BJ35">
            <v>550564.99806018756</v>
          </cell>
          <cell r="BK35">
            <v>558526.84722501331</v>
          </cell>
          <cell r="BL35">
            <v>558526.84722501331</v>
          </cell>
          <cell r="BM35">
            <v>558526.84722501331</v>
          </cell>
          <cell r="BN35">
            <v>558823.47303109034</v>
          </cell>
          <cell r="BO35">
            <v>566904.74993338843</v>
          </cell>
          <cell r="BP35">
            <v>566904.74993338843</v>
          </cell>
          <cell r="BQ35">
            <v>566904.74993338843</v>
          </cell>
          <cell r="BR35">
            <v>567205.82512655668</v>
          </cell>
          <cell r="BS35">
            <v>575408.32118238928</v>
          </cell>
          <cell r="BT35">
            <v>575408.32118238928</v>
          </cell>
          <cell r="BU35">
            <v>575408.32118238928</v>
          </cell>
          <cell r="BV35">
            <v>575713.91250345495</v>
          </cell>
          <cell r="BW35">
            <v>584039.44600012503</v>
          </cell>
          <cell r="BX35">
            <v>584039.44600012503</v>
          </cell>
          <cell r="BY35">
            <v>584039.44600012503</v>
          </cell>
          <cell r="BZ35">
            <v>584349.62119100674</v>
          </cell>
          <cell r="CA35">
            <v>592800.03769012692</v>
          </cell>
          <cell r="CB35">
            <v>592800.03769012692</v>
          </cell>
          <cell r="CC35">
            <v>592800.03769012692</v>
          </cell>
          <cell r="CD35">
            <v>593114.86550887185</v>
          </cell>
          <cell r="CE35">
            <v>601692.03825547884</v>
          </cell>
          <cell r="CF35">
            <v>601692.03825547884</v>
          </cell>
          <cell r="CG35">
            <v>601692.03825547884</v>
          </cell>
          <cell r="CH35">
            <v>602011.5884915049</v>
          </cell>
          <cell r="CI35">
            <v>602011.5884915049</v>
          </cell>
          <cell r="CJ35">
            <v>602011.5884915049</v>
          </cell>
          <cell r="CK35">
            <v>0</v>
          </cell>
          <cell r="CL35">
            <v>0</v>
          </cell>
        </row>
        <row r="36">
          <cell r="G36">
            <v>0</v>
          </cell>
          <cell r="H36">
            <v>375965.63500000001</v>
          </cell>
          <cell r="I36">
            <v>362913.3175</v>
          </cell>
          <cell r="J36">
            <v>363578.78200000001</v>
          </cell>
          <cell r="K36">
            <v>368357.01726249995</v>
          </cell>
          <cell r="L36">
            <v>407300.26056547026</v>
          </cell>
          <cell r="M36">
            <v>419468.11783420987</v>
          </cell>
          <cell r="N36">
            <v>420143.56430170988</v>
          </cell>
          <cell r="O36">
            <v>424993.47309314733</v>
          </cell>
          <cell r="P36">
            <v>425577.62174269184</v>
          </cell>
          <cell r="Q36">
            <v>425760.13960172294</v>
          </cell>
          <cell r="R36">
            <v>426445.71776623547</v>
          </cell>
          <cell r="S36">
            <v>431368.37518954452</v>
          </cell>
          <cell r="T36">
            <v>431961.28606883221</v>
          </cell>
          <cell r="U36">
            <v>432146.54169574875</v>
          </cell>
          <cell r="V36">
            <v>432842.40353272896</v>
          </cell>
          <cell r="W36">
            <v>437838.90081738762</v>
          </cell>
          <cell r="X36">
            <v>438440.70535986469</v>
          </cell>
          <cell r="Y36">
            <v>438628.73982118495</v>
          </cell>
          <cell r="Z36">
            <v>439335.03958571982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</row>
        <row r="37">
          <cell r="G37">
            <v>0</v>
          </cell>
          <cell r="H37">
            <v>254343.63750000001</v>
          </cell>
          <cell r="I37">
            <v>145754.03925</v>
          </cell>
          <cell r="J37">
            <v>147615.84206249999</v>
          </cell>
          <cell r="K37">
            <v>147615.84206249999</v>
          </cell>
          <cell r="L37">
            <v>147747.09206249999</v>
          </cell>
          <cell r="M37">
            <v>147940.34983874997</v>
          </cell>
          <cell r="N37">
            <v>149830.07969343747</v>
          </cell>
          <cell r="O37">
            <v>364797.83759950614</v>
          </cell>
          <cell r="P37">
            <v>429967.25056392245</v>
          </cell>
          <cell r="Q37">
            <v>430163.40720681625</v>
          </cell>
          <cell r="R37">
            <v>431951.6423231368</v>
          </cell>
          <cell r="S37">
            <v>435305.99937791505</v>
          </cell>
          <cell r="T37">
            <v>436416.75932238135</v>
          </cell>
          <cell r="U37">
            <v>436615.85831491847</v>
          </cell>
          <cell r="V37">
            <v>443554.73495789419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</row>
        <row r="38">
          <cell r="G38">
            <v>0</v>
          </cell>
          <cell r="H38">
            <v>103834.2825</v>
          </cell>
          <cell r="I38">
            <v>67846.177500000005</v>
          </cell>
          <cell r="J38">
            <v>64997.133000000002</v>
          </cell>
          <cell r="K38">
            <v>65584.519350000002</v>
          </cell>
          <cell r="L38">
            <v>122623.73998636364</v>
          </cell>
          <cell r="M38">
            <v>159381.23582113674</v>
          </cell>
          <cell r="N38">
            <v>162250.50081628771</v>
          </cell>
          <cell r="O38">
            <v>163618.06149228907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</row>
        <row r="39">
          <cell r="G39">
            <v>0</v>
          </cell>
          <cell r="H39">
            <v>200127.06</v>
          </cell>
          <cell r="I39">
            <v>200127.06</v>
          </cell>
          <cell r="J39">
            <v>203128.96589999998</v>
          </cell>
          <cell r="K39">
            <v>203128.96589999998</v>
          </cell>
          <cell r="L39">
            <v>203128.96589999998</v>
          </cell>
          <cell r="M39">
            <v>203128.96589999998</v>
          </cell>
          <cell r="N39">
            <v>206175.90038849995</v>
          </cell>
          <cell r="O39">
            <v>206175.90038849995</v>
          </cell>
          <cell r="P39">
            <v>206175.90038849995</v>
          </cell>
          <cell r="Q39">
            <v>206175.90038849995</v>
          </cell>
          <cell r="R39">
            <v>209268.53889432744</v>
          </cell>
          <cell r="S39">
            <v>209268.53889432744</v>
          </cell>
          <cell r="T39">
            <v>209268.53889432744</v>
          </cell>
          <cell r="U39">
            <v>209268.53889432744</v>
          </cell>
          <cell r="V39">
            <v>212407.56697774233</v>
          </cell>
          <cell r="W39">
            <v>212407.56697774233</v>
          </cell>
          <cell r="X39">
            <v>212407.56697774233</v>
          </cell>
          <cell r="Y39">
            <v>212407.56697774233</v>
          </cell>
          <cell r="Z39">
            <v>215593.68048240844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245649.94365354668</v>
          </cell>
          <cell r="AF39">
            <v>245649.94365354668</v>
          </cell>
          <cell r="AG39">
            <v>245649.94365354668</v>
          </cell>
          <cell r="AH39">
            <v>245649.94365354668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0</v>
          </cell>
          <cell r="CE39">
            <v>0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</row>
        <row r="40">
          <cell r="G40">
            <v>0</v>
          </cell>
          <cell r="H40">
            <v>213876.16250000001</v>
          </cell>
          <cell r="I40">
            <v>203542.33263749999</v>
          </cell>
          <cell r="J40">
            <v>203729.279125</v>
          </cell>
          <cell r="K40">
            <v>204360.7285</v>
          </cell>
          <cell r="L40">
            <v>183593.14924999996</v>
          </cell>
          <cell r="M40">
            <v>184625.58911956244</v>
          </cell>
          <cell r="N40">
            <v>185112.25064937497</v>
          </cell>
          <cell r="O40">
            <v>314748.61155538983</v>
          </cell>
          <cell r="P40">
            <v>328356.83040596952</v>
          </cell>
          <cell r="Q40">
            <v>329735.06275863759</v>
          </cell>
          <cell r="R40">
            <v>301919.2355277501</v>
          </cell>
          <cell r="S40">
            <v>328983.08630362095</v>
          </cell>
          <cell r="T40">
            <v>329781.08431012963</v>
          </cell>
          <cell r="U40">
            <v>314954.32728465053</v>
          </cell>
          <cell r="V40">
            <v>314752.88996985147</v>
          </cell>
          <cell r="W40">
            <v>317750.40482212661</v>
          </cell>
          <cell r="X40">
            <v>318310.95027297933</v>
          </cell>
          <cell r="Y40">
            <v>347179.58275095373</v>
          </cell>
          <cell r="Z40">
            <v>296666.55865799397</v>
          </cell>
          <cell r="AA40">
            <v>299709.03623305319</v>
          </cell>
          <cell r="AB40">
            <v>318766.20599303982</v>
          </cell>
          <cell r="AC40">
            <v>320445.71510491101</v>
          </cell>
          <cell r="AD40">
            <v>320457.12115958147</v>
          </cell>
          <cell r="AE40">
            <v>323545.23589826666</v>
          </cell>
          <cell r="AF40">
            <v>329649.47812621342</v>
          </cell>
          <cell r="AG40">
            <v>388684.3865033146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0</v>
          </cell>
          <cell r="CE40">
            <v>0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0</v>
          </cell>
        </row>
        <row r="41">
          <cell r="G41">
            <v>0</v>
          </cell>
          <cell r="H41">
            <v>294929.80249999999</v>
          </cell>
          <cell r="I41">
            <v>294929.80249999999</v>
          </cell>
          <cell r="J41">
            <v>294929.80249999999</v>
          </cell>
          <cell r="K41">
            <v>299353.74953749997</v>
          </cell>
          <cell r="L41">
            <v>299353.74953749997</v>
          </cell>
          <cell r="M41">
            <v>299353.74953749997</v>
          </cell>
          <cell r="N41">
            <v>299353.74953749997</v>
          </cell>
          <cell r="O41">
            <v>303844.05578056246</v>
          </cell>
          <cell r="P41">
            <v>303844.05578056246</v>
          </cell>
          <cell r="Q41">
            <v>303844.05578056246</v>
          </cell>
          <cell r="R41">
            <v>303844.05578056246</v>
          </cell>
          <cell r="S41">
            <v>308401.71661727084</v>
          </cell>
          <cell r="T41">
            <v>308401.71661727084</v>
          </cell>
          <cell r="U41">
            <v>308401.71661727084</v>
          </cell>
          <cell r="V41">
            <v>308401.71661727084</v>
          </cell>
          <cell r="W41">
            <v>313027.74236652988</v>
          </cell>
          <cell r="X41">
            <v>313027.74236652988</v>
          </cell>
          <cell r="Y41">
            <v>313027.74236652988</v>
          </cell>
          <cell r="Z41">
            <v>313027.74236652988</v>
          </cell>
          <cell r="AA41">
            <v>317723.1585020278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339629.57675224234</v>
          </cell>
          <cell r="AG41">
            <v>339629.57675224234</v>
          </cell>
          <cell r="AH41">
            <v>339629.57675224234</v>
          </cell>
          <cell r="AI41">
            <v>339629.57675224234</v>
          </cell>
          <cell r="AJ41">
            <v>344724.02040352597</v>
          </cell>
          <cell r="AK41">
            <v>344724.02040352597</v>
          </cell>
          <cell r="AL41">
            <v>344724.02040352597</v>
          </cell>
          <cell r="AM41">
            <v>344724.02040352597</v>
          </cell>
          <cell r="AN41">
            <v>349894.88070957881</v>
          </cell>
          <cell r="AO41">
            <v>349894.88070957881</v>
          </cell>
          <cell r="AP41">
            <v>349894.88070957881</v>
          </cell>
          <cell r="AQ41">
            <v>349894.88070957881</v>
          </cell>
          <cell r="AR41">
            <v>355143.30392022245</v>
          </cell>
          <cell r="AS41">
            <v>355143.30392022245</v>
          </cell>
          <cell r="AT41">
            <v>355143.30392022245</v>
          </cell>
          <cell r="AU41">
            <v>355143.30392022245</v>
          </cell>
          <cell r="AV41">
            <v>360470.45347902575</v>
          </cell>
          <cell r="AW41">
            <v>360470.45347902575</v>
          </cell>
          <cell r="AX41">
            <v>360470.45347902575</v>
          </cell>
          <cell r="AY41">
            <v>360470.45347902575</v>
          </cell>
          <cell r="AZ41">
            <v>365877.51028121111</v>
          </cell>
          <cell r="BA41">
            <v>365877.51028121111</v>
          </cell>
          <cell r="BB41">
            <v>365877.51028121111</v>
          </cell>
          <cell r="BC41">
            <v>365877.51028121111</v>
          </cell>
          <cell r="BD41">
            <v>371365.67293542926</v>
          </cell>
          <cell r="BE41">
            <v>371365.67293542926</v>
          </cell>
          <cell r="BF41">
            <v>371365.67293542926</v>
          </cell>
          <cell r="BG41">
            <v>371365.67293542926</v>
          </cell>
          <cell r="BH41">
            <v>376936.15802946064</v>
          </cell>
          <cell r="BI41">
            <v>376936.15802946064</v>
          </cell>
          <cell r="BJ41">
            <v>376936.15802946064</v>
          </cell>
          <cell r="BK41">
            <v>376936.15802946064</v>
          </cell>
          <cell r="BL41">
            <v>382590.20039990253</v>
          </cell>
          <cell r="BM41">
            <v>382590.20039990253</v>
          </cell>
          <cell r="BN41">
            <v>382590.20039990253</v>
          </cell>
          <cell r="BO41">
            <v>382590.20039990253</v>
          </cell>
          <cell r="BP41">
            <v>388329.05340590101</v>
          </cell>
          <cell r="BQ41">
            <v>388329.05340590101</v>
          </cell>
          <cell r="BR41">
            <v>388329.05340590101</v>
          </cell>
          <cell r="BS41">
            <v>388329.05340590101</v>
          </cell>
          <cell r="BT41">
            <v>394153.98920698947</v>
          </cell>
          <cell r="BU41">
            <v>394153.98920698947</v>
          </cell>
          <cell r="BV41">
            <v>394153.98920698947</v>
          </cell>
          <cell r="BW41">
            <v>394153.98920698947</v>
          </cell>
          <cell r="BX41">
            <v>400066.29904509429</v>
          </cell>
          <cell r="BY41">
            <v>400066.29904509429</v>
          </cell>
          <cell r="BZ41">
            <v>400066.29904509429</v>
          </cell>
          <cell r="CA41">
            <v>400066.29904509429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F41">
            <v>439347.07238491735</v>
          </cell>
          <cell r="CG41">
            <v>439347.07238491735</v>
          </cell>
          <cell r="CH41">
            <v>439347.07238491735</v>
          </cell>
          <cell r="CI41">
            <v>439347.07238491735</v>
          </cell>
          <cell r="CJ41">
            <v>445937.27847069106</v>
          </cell>
          <cell r="CK41">
            <v>0</v>
          </cell>
          <cell r="CL41">
            <v>0</v>
          </cell>
        </row>
        <row r="42">
          <cell r="G42">
            <v>0</v>
          </cell>
          <cell r="H42">
            <v>401572.19750000001</v>
          </cell>
          <cell r="I42">
            <v>385283.16349999997</v>
          </cell>
          <cell r="J42">
            <v>386890.00133749994</v>
          </cell>
          <cell r="K42">
            <v>387300.50760000007</v>
          </cell>
          <cell r="L42">
            <v>457584.58344802004</v>
          </cell>
          <cell r="M42">
            <v>473488.83393167501</v>
          </cell>
          <cell r="N42">
            <v>471684.95263742498</v>
          </cell>
          <cell r="O42">
            <v>475395.56888488261</v>
          </cell>
          <cell r="P42">
            <v>475857.74936236744</v>
          </cell>
          <cell r="Q42">
            <v>478936.91046458221</v>
          </cell>
          <cell r="R42">
            <v>480839.3131354216</v>
          </cell>
          <cell r="S42">
            <v>482700.67537565448</v>
          </cell>
          <cell r="T42">
            <v>487150.27104200528</v>
          </cell>
          <cell r="U42">
            <v>484276.72906241857</v>
          </cell>
          <cell r="V42">
            <v>478807.56996563938</v>
          </cell>
          <cell r="W42">
            <v>433279.85263133829</v>
          </cell>
          <cell r="X42">
            <v>431731.56803539046</v>
          </cell>
          <cell r="Y42">
            <v>430850.89525019861</v>
          </cell>
          <cell r="Z42">
            <v>440041.48867811856</v>
          </cell>
          <cell r="AA42">
            <v>487513.46223573422</v>
          </cell>
          <cell r="AB42">
            <v>501162.03487586055</v>
          </cell>
          <cell r="AC42">
            <v>508303.1754199859</v>
          </cell>
          <cell r="AD42">
            <v>510451.3670805266</v>
          </cell>
          <cell r="AE42">
            <v>522498.55719609157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</row>
        <row r="43">
          <cell r="G43">
            <v>0</v>
          </cell>
          <cell r="H43">
            <v>89862.5</v>
          </cell>
          <cell r="I43">
            <v>89862.5</v>
          </cell>
          <cell r="J43">
            <v>89862.5</v>
          </cell>
          <cell r="K43">
            <v>91210.437499999985</v>
          </cell>
          <cell r="L43">
            <v>91210.437499999985</v>
          </cell>
          <cell r="M43">
            <v>91210.437499999985</v>
          </cell>
          <cell r="N43">
            <v>91210.437499999985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</row>
        <row r="83">
          <cell r="G83">
            <v>0</v>
          </cell>
          <cell r="H83">
            <v>796813.27966200002</v>
          </cell>
          <cell r="I83">
            <v>832207.37187460589</v>
          </cell>
          <cell r="J83">
            <v>836957.8092951281</v>
          </cell>
          <cell r="K83">
            <v>844833.15530364728</v>
          </cell>
          <cell r="L83">
            <v>846559.52298204764</v>
          </cell>
          <cell r="M83">
            <v>849730.58312736021</v>
          </cell>
          <cell r="N83">
            <v>851959.99491204752</v>
          </cell>
          <cell r="O83">
            <v>857950.30659244233</v>
          </cell>
          <cell r="P83">
            <v>861923.71528208326</v>
          </cell>
          <cell r="Q83">
            <v>868153.68583438452</v>
          </cell>
          <cell r="R83">
            <v>870238.9538721221</v>
          </cell>
          <cell r="S83">
            <v>882505.82827827323</v>
          </cell>
          <cell r="T83">
            <v>886553.58112686488</v>
          </cell>
          <cell r="U83">
            <v>893087.69896380149</v>
          </cell>
          <cell r="V83">
            <v>894340.61817390658</v>
          </cell>
          <cell r="W83">
            <v>894931.17803119903</v>
          </cell>
          <cell r="X83">
            <v>899024.7620192772</v>
          </cell>
          <cell r="Y83">
            <v>918334.92455114471</v>
          </cell>
          <cell r="Z83">
            <v>919606.63754940149</v>
          </cell>
          <cell r="AA83">
            <v>922667.60988277022</v>
          </cell>
          <cell r="AB83">
            <v>925936.74130271329</v>
          </cell>
          <cell r="AC83">
            <v>932469.69331766176</v>
          </cell>
          <cell r="AD83">
            <v>933760.48201089236</v>
          </cell>
          <cell r="AE83">
            <v>935406.80464236613</v>
          </cell>
          <cell r="AF83">
            <v>938724.97303360852</v>
          </cell>
          <cell r="AG83">
            <v>946456.73871742678</v>
          </cell>
          <cell r="AH83">
            <v>947766.88924105593</v>
          </cell>
          <cell r="AI83">
            <v>949437.90671200166</v>
          </cell>
          <cell r="AJ83">
            <v>952805.84762911242</v>
          </cell>
          <cell r="AK83">
            <v>960653.58979818807</v>
          </cell>
          <cell r="AL83">
            <v>965713.17909094784</v>
          </cell>
          <cell r="AM83">
            <v>985112.90123487497</v>
          </cell>
          <cell r="AN83">
            <v>988531.36126574257</v>
          </cell>
          <cell r="AO83">
            <v>996240.32037364691</v>
          </cell>
          <cell r="AP83">
            <v>996520.67670324037</v>
          </cell>
          <cell r="AQ83">
            <v>998242.20067724539</v>
          </cell>
          <cell r="AR83">
            <v>1001711.9376085759</v>
          </cell>
          <cell r="AS83">
            <v>1009536.5311030988</v>
          </cell>
          <cell r="AT83">
            <v>1061715.9571038086</v>
          </cell>
          <cell r="AU83">
            <v>1070305.5351569189</v>
          </cell>
          <cell r="AV83">
            <v>1073827.3181422194</v>
          </cell>
          <cell r="AW83">
            <v>1078407.7740394748</v>
          </cell>
          <cell r="AX83">
            <v>1092676.0779767311</v>
          </cell>
          <cell r="AY83">
            <v>1097143.492249486</v>
          </cell>
          <cell r="AZ83">
            <v>1099914.0212689475</v>
          </cell>
          <cell r="BA83">
            <v>1104563.1840046619</v>
          </cell>
          <cell r="BB83">
            <v>1109645.7278454015</v>
          </cell>
          <cell r="BC83">
            <v>1112838.2524122656</v>
          </cell>
          <cell r="BD83">
            <v>1115636.3585855679</v>
          </cell>
          <cell r="BE83">
            <v>1120355.2587623179</v>
          </cell>
          <cell r="BF83">
            <v>1126296.2900325807</v>
          </cell>
          <cell r="BG83">
            <v>1129512.8448137841</v>
          </cell>
          <cell r="BH83">
            <v>1143955.8112270476</v>
          </cell>
          <cell r="BI83">
            <v>1163325.1447960862</v>
          </cell>
          <cell r="BJ83">
            <v>1170614.6415449611</v>
          </cell>
          <cell r="BK83">
            <v>1183734.0677422124</v>
          </cell>
          <cell r="BL83">
            <v>1183822.8137539483</v>
          </cell>
          <cell r="BM83">
            <v>1185083.9244780599</v>
          </cell>
          <cell r="BN83">
            <v>1190916.2207838038</v>
          </cell>
          <cell r="BO83">
            <v>1197624.4445298424</v>
          </cell>
          <cell r="BP83">
            <v>1200724.5873716075</v>
          </cell>
          <cell r="BQ83">
            <v>1205900.1099745824</v>
          </cell>
          <cell r="BR83">
            <v>1212151.5684797731</v>
          </cell>
          <cell r="BS83">
            <v>1221732.0438443786</v>
          </cell>
          <cell r="BT83">
            <v>1224897.7605083275</v>
          </cell>
          <cell r="BU83">
            <v>1230240.0325508621</v>
          </cell>
          <cell r="BV83">
            <v>1236585.2629336307</v>
          </cell>
          <cell r="BW83">
            <v>1238823.8650896992</v>
          </cell>
          <cell r="BX83">
            <v>1242037.0675036074</v>
          </cell>
          <cell r="BY83">
            <v>1252676.7125859167</v>
          </cell>
          <cell r="BZ83">
            <v>1259117.1214244266</v>
          </cell>
          <cell r="CA83">
            <v>1264573.585289638</v>
          </cell>
          <cell r="CB83">
            <v>1267834.985739755</v>
          </cell>
          <cell r="CC83">
            <v>1271932.2316603537</v>
          </cell>
          <cell r="CD83">
            <v>1278469.2466314414</v>
          </cell>
          <cell r="CE83">
            <v>1282118.1618088987</v>
          </cell>
          <cell r="CF83">
            <v>1285428.4832657673</v>
          </cell>
          <cell r="CG83">
            <v>1291011.2151352586</v>
          </cell>
          <cell r="CH83">
            <v>1297646.2853309128</v>
          </cell>
          <cell r="CI83">
            <v>1299807.9246109324</v>
          </cell>
          <cell r="CJ83">
            <v>1303167.9008896542</v>
          </cell>
          <cell r="CK83">
            <v>0</v>
          </cell>
          <cell r="CL83">
            <v>0</v>
          </cell>
        </row>
        <row r="84">
          <cell r="G84">
            <v>0</v>
          </cell>
          <cell r="H84">
            <v>93016.931400000001</v>
          </cell>
          <cell r="I84">
            <v>93016.931400000001</v>
          </cell>
          <cell r="J84">
            <v>93016.931400000001</v>
          </cell>
          <cell r="K84">
            <v>94877.270027999999</v>
          </cell>
          <cell r="L84">
            <v>94877.270027999999</v>
          </cell>
          <cell r="M84">
            <v>94877.270027999999</v>
          </cell>
          <cell r="N84">
            <v>94877.270027999999</v>
          </cell>
          <cell r="O84">
            <v>94877.270027999999</v>
          </cell>
          <cell r="P84">
            <v>94877.270027999999</v>
          </cell>
          <cell r="Q84">
            <v>94877.270027999999</v>
          </cell>
          <cell r="R84">
            <v>96300.429078419984</v>
          </cell>
          <cell r="S84">
            <v>96300.429078419984</v>
          </cell>
          <cell r="T84">
            <v>96300.429078419984</v>
          </cell>
          <cell r="U84">
            <v>96300.429078419984</v>
          </cell>
          <cell r="V84">
            <v>97744.935514596276</v>
          </cell>
          <cell r="W84">
            <v>97744.935514596276</v>
          </cell>
          <cell r="X84">
            <v>97744.935514596276</v>
          </cell>
          <cell r="Y84">
            <v>97744.935514596276</v>
          </cell>
          <cell r="Z84">
            <v>99211.109547315195</v>
          </cell>
          <cell r="AA84">
            <v>99211.109547315195</v>
          </cell>
          <cell r="AB84">
            <v>99211.109547315195</v>
          </cell>
          <cell r="AC84">
            <v>99211.109547315195</v>
          </cell>
          <cell r="AD84">
            <v>100699.27619052492</v>
          </cell>
          <cell r="AE84">
            <v>100699.27619052492</v>
          </cell>
          <cell r="AF84">
            <v>100699.27619052492</v>
          </cell>
          <cell r="AG84">
            <v>100699.27619052492</v>
          </cell>
          <cell r="AH84">
            <v>102209.76533338279</v>
          </cell>
          <cell r="AI84">
            <v>102209.76533338279</v>
          </cell>
          <cell r="AJ84">
            <v>102209.76533338279</v>
          </cell>
          <cell r="AK84">
            <v>102209.76533338279</v>
          </cell>
          <cell r="AL84">
            <v>103742.91181338351</v>
          </cell>
          <cell r="AM84">
            <v>103742.91181338351</v>
          </cell>
          <cell r="AN84">
            <v>103742.91181338351</v>
          </cell>
          <cell r="AO84">
            <v>103742.91181338351</v>
          </cell>
          <cell r="AP84">
            <v>105299.05549058427</v>
          </cell>
          <cell r="AQ84">
            <v>105299.05549058427</v>
          </cell>
          <cell r="AR84">
            <v>105299.05549058427</v>
          </cell>
          <cell r="AS84">
            <v>105299.05549058427</v>
          </cell>
          <cell r="AT84">
            <v>106878.54132294303</v>
          </cell>
          <cell r="AU84">
            <v>106878.54132294303</v>
          </cell>
          <cell r="AV84">
            <v>106878.54132294303</v>
          </cell>
          <cell r="AW84">
            <v>106878.54132294303</v>
          </cell>
          <cell r="AX84">
            <v>108481.71944278714</v>
          </cell>
          <cell r="AY84">
            <v>108481.71944278714</v>
          </cell>
          <cell r="AZ84">
            <v>108481.71944278714</v>
          </cell>
          <cell r="BA84">
            <v>108481.71944278714</v>
          </cell>
          <cell r="BB84">
            <v>110108.94523442893</v>
          </cell>
          <cell r="BC84">
            <v>110108.94523442893</v>
          </cell>
          <cell r="BD84">
            <v>110108.94523442893</v>
          </cell>
          <cell r="BE84">
            <v>110108.94523442893</v>
          </cell>
          <cell r="BF84">
            <v>111760.57941294536</v>
          </cell>
          <cell r="BG84">
            <v>111760.57941294536</v>
          </cell>
          <cell r="BH84">
            <v>111760.57941294536</v>
          </cell>
          <cell r="BI84">
            <v>111760.57941294536</v>
          </cell>
          <cell r="BJ84">
            <v>120327.31920350592</v>
          </cell>
          <cell r="BK84">
            <v>122733.86558757603</v>
          </cell>
          <cell r="BL84">
            <v>122733.86558757603</v>
          </cell>
          <cell r="BM84">
            <v>122733.86558757603</v>
          </cell>
          <cell r="BN84">
            <v>122733.86558757603</v>
          </cell>
          <cell r="BO84">
            <v>125188.54289932756</v>
          </cell>
          <cell r="BP84">
            <v>125188.54289932756</v>
          </cell>
          <cell r="BQ84">
            <v>125188.54289932756</v>
          </cell>
          <cell r="BR84">
            <v>125188.54289932756</v>
          </cell>
          <cell r="BS84">
            <v>125188.54289932756</v>
          </cell>
          <cell r="BT84">
            <v>127066.37104281745</v>
          </cell>
          <cell r="BU84">
            <v>127066.37104281745</v>
          </cell>
          <cell r="BV84">
            <v>127066.37104281745</v>
          </cell>
          <cell r="BW84">
            <v>127066.37104281745</v>
          </cell>
          <cell r="BX84">
            <v>128972.36660845971</v>
          </cell>
          <cell r="BY84">
            <v>128972.36660845971</v>
          </cell>
          <cell r="BZ84">
            <v>128972.36660845971</v>
          </cell>
          <cell r="CA84">
            <v>128972.36660845971</v>
          </cell>
          <cell r="CB84">
            <v>130906.95210758661</v>
          </cell>
          <cell r="CC84">
            <v>130906.95210758661</v>
          </cell>
          <cell r="CD84">
            <v>130906.95210758661</v>
          </cell>
          <cell r="CE84">
            <v>130906.95210758661</v>
          </cell>
          <cell r="CF84">
            <v>132870.55638920038</v>
          </cell>
          <cell r="CG84">
            <v>132870.55638920038</v>
          </cell>
          <cell r="CH84">
            <v>132870.55638920038</v>
          </cell>
          <cell r="CI84">
            <v>132870.55638920038</v>
          </cell>
          <cell r="CJ84">
            <v>134863.61473503837</v>
          </cell>
          <cell r="CK84">
            <v>0</v>
          </cell>
          <cell r="CL84">
            <v>0</v>
          </cell>
        </row>
        <row r="85">
          <cell r="G85">
            <v>0</v>
          </cell>
          <cell r="H85">
            <v>489970.26474999997</v>
          </cell>
          <cell r="I85">
            <v>493042.15282901586</v>
          </cell>
          <cell r="J85">
            <v>493616.85697901587</v>
          </cell>
          <cell r="K85">
            <v>496833.87666334608</v>
          </cell>
          <cell r="L85">
            <v>498058.33056334604</v>
          </cell>
          <cell r="M85">
            <v>501116.41504253348</v>
          </cell>
          <cell r="N85">
            <v>501699.73975478351</v>
          </cell>
          <cell r="O85">
            <v>502209.77725478349</v>
          </cell>
          <cell r="P85">
            <v>504202.7118627085</v>
          </cell>
          <cell r="Q85">
            <v>508633.16126817156</v>
          </cell>
          <cell r="R85">
            <v>509050.14569585823</v>
          </cell>
          <cell r="S85">
            <v>510365.60622415697</v>
          </cell>
          <cell r="T85">
            <v>512388.43485120084</v>
          </cell>
          <cell r="U85">
            <v>516885.34099774581</v>
          </cell>
          <cell r="V85">
            <v>516885.34099774581</v>
          </cell>
          <cell r="W85">
            <v>517410.79438118328</v>
          </cell>
          <cell r="X85">
            <v>519463.96543763275</v>
          </cell>
          <cell r="Y85">
            <v>524028.3251763758</v>
          </cell>
          <cell r="Z85">
            <v>524638.62111271184</v>
          </cell>
          <cell r="AA85">
            <v>525171.95629690087</v>
          </cell>
          <cell r="AB85">
            <v>527255.92491919722</v>
          </cell>
          <cell r="AC85">
            <v>531888.75005402137</v>
          </cell>
          <cell r="AD85">
            <v>534795.859876815</v>
          </cell>
          <cell r="AE85">
            <v>539775.51560032286</v>
          </cell>
          <cell r="AF85">
            <v>541890.74375195359</v>
          </cell>
          <cell r="AG85">
            <v>544639.42428488377</v>
          </cell>
          <cell r="AH85">
            <v>545268.16641589557</v>
          </cell>
          <cell r="AI85">
            <v>546720.07247795782</v>
          </cell>
          <cell r="AJ85">
            <v>548210.30276311026</v>
          </cell>
          <cell r="AK85">
            <v>549639.31316329946</v>
          </cell>
          <cell r="AL85">
            <v>553672.80161761679</v>
          </cell>
          <cell r="AM85">
            <v>554230.49868634995</v>
          </cell>
          <cell r="AN85">
            <v>555743.08242577966</v>
          </cell>
          <cell r="AO85">
            <v>559795.57178661309</v>
          </cell>
          <cell r="AP85">
            <v>563889.5625677451</v>
          </cell>
          <cell r="AQ85">
            <v>565430.87500455638</v>
          </cell>
          <cell r="AR85">
            <v>566263.38509993011</v>
          </cell>
          <cell r="AS85">
            <v>568436.31784142391</v>
          </cell>
          <cell r="AT85">
            <v>572591.71848427295</v>
          </cell>
          <cell r="AU85">
            <v>573166.27194690856</v>
          </cell>
          <cell r="AV85">
            <v>574011.26969371294</v>
          </cell>
          <cell r="AW85">
            <v>576962.86260904535</v>
          </cell>
          <cell r="AX85">
            <v>581180.59426153719</v>
          </cell>
          <cell r="AY85">
            <v>581763.76602611225</v>
          </cell>
          <cell r="AZ85">
            <v>582621.43873911863</v>
          </cell>
          <cell r="BA85">
            <v>587837.41887457203</v>
          </cell>
          <cell r="BB85">
            <v>592118.41650185105</v>
          </cell>
          <cell r="BC85">
            <v>592952.04455643718</v>
          </cell>
          <cell r="BD85">
            <v>593822.58236013865</v>
          </cell>
          <cell r="BE85">
            <v>596863.38717133703</v>
          </cell>
          <cell r="BF85">
            <v>601208.5997630253</v>
          </cell>
          <cell r="BG85">
            <v>601208.5997630253</v>
          </cell>
          <cell r="BH85">
            <v>605723.92824142717</v>
          </cell>
          <cell r="BI85">
            <v>615870.38895611628</v>
          </cell>
          <cell r="BJ85">
            <v>620280.77973667986</v>
          </cell>
          <cell r="BK85">
            <v>623792.30039882683</v>
          </cell>
          <cell r="BL85">
            <v>623792.30039882683</v>
          </cell>
          <cell r="BM85">
            <v>625986.32495599473</v>
          </cell>
          <cell r="BN85">
            <v>630462.87159826676</v>
          </cell>
          <cell r="BO85">
            <v>630462.87159826676</v>
          </cell>
          <cell r="BP85">
            <v>631433.22391215852</v>
          </cell>
          <cell r="BQ85">
            <v>635376.11983033456</v>
          </cell>
          <cell r="BR85">
            <v>642874.60814294382</v>
          </cell>
          <cell r="BS85">
            <v>643906.6118942945</v>
          </cell>
          <cell r="BT85">
            <v>644891.51949289464</v>
          </cell>
          <cell r="BU85">
            <v>648893.55884984357</v>
          </cell>
          <cell r="BV85">
            <v>652775.72820292576</v>
          </cell>
          <cell r="BW85">
            <v>652775.72820292576</v>
          </cell>
          <cell r="BX85">
            <v>653775.4094155049</v>
          </cell>
          <cell r="BY85">
            <v>657837.47936280759</v>
          </cell>
          <cell r="BZ85">
            <v>662567.36412596935</v>
          </cell>
          <cell r="CA85">
            <v>662567.36412596935</v>
          </cell>
          <cell r="CB85">
            <v>663582.04055673711</v>
          </cell>
          <cell r="CC85">
            <v>667705.04155324982</v>
          </cell>
          <cell r="CD85">
            <v>688944.54730552819</v>
          </cell>
          <cell r="CE85">
            <v>694685.98814735608</v>
          </cell>
          <cell r="CF85">
            <v>695715.88472458534</v>
          </cell>
          <cell r="CG85">
            <v>703243.23240236053</v>
          </cell>
          <cell r="CH85">
            <v>704056.57739188301</v>
          </cell>
          <cell r="CI85">
            <v>705223.99375879136</v>
          </cell>
          <cell r="CJ85">
            <v>706269.33878467919</v>
          </cell>
          <cell r="CK85">
            <v>0</v>
          </cell>
          <cell r="CL85">
            <v>0</v>
          </cell>
        </row>
        <row r="86">
          <cell r="G86">
            <v>0</v>
          </cell>
          <cell r="H86">
            <v>688303.17749999999</v>
          </cell>
          <cell r="I86">
            <v>698515.22516249993</v>
          </cell>
          <cell r="J86">
            <v>698515.22516249993</v>
          </cell>
          <cell r="K86">
            <v>698515.22516249993</v>
          </cell>
          <cell r="L86">
            <v>698627.72516249993</v>
          </cell>
          <cell r="M86">
            <v>708992.95353993739</v>
          </cell>
          <cell r="N86">
            <v>657439.7814436456</v>
          </cell>
          <cell r="O86">
            <v>670436.32707251853</v>
          </cell>
          <cell r="P86">
            <v>670550.51457251853</v>
          </cell>
          <cell r="Q86">
            <v>670550.51457251853</v>
          </cell>
          <cell r="R86">
            <v>670550.51457251853</v>
          </cell>
          <cell r="S86">
            <v>670550.51457251853</v>
          </cell>
          <cell r="T86">
            <v>670666.41488501849</v>
          </cell>
          <cell r="U86">
            <v>670666.41488501849</v>
          </cell>
          <cell r="V86">
            <v>680608.77229110617</v>
          </cell>
          <cell r="W86">
            <v>680608.77229110617</v>
          </cell>
          <cell r="X86">
            <v>680726.41110829369</v>
          </cell>
          <cell r="Y86">
            <v>680726.41110829369</v>
          </cell>
          <cell r="Z86">
            <v>690817.90387547272</v>
          </cell>
          <cell r="AA86">
            <v>690817.90387547272</v>
          </cell>
          <cell r="AB86">
            <v>690937.30727491807</v>
          </cell>
          <cell r="AC86">
            <v>690937.30727491807</v>
          </cell>
          <cell r="AD86">
            <v>701180.17243360484</v>
          </cell>
          <cell r="AE86">
            <v>701180.17243360484</v>
          </cell>
          <cell r="AF86">
            <v>701301.36688404181</v>
          </cell>
          <cell r="AG86">
            <v>701301.36688404181</v>
          </cell>
          <cell r="AH86">
            <v>711697.87502010877</v>
          </cell>
          <cell r="AI86">
            <v>711697.87502010877</v>
          </cell>
          <cell r="AJ86">
            <v>711820.88738730235</v>
          </cell>
          <cell r="AK86">
            <v>711820.88738730235</v>
          </cell>
          <cell r="AL86">
            <v>722373.34314541041</v>
          </cell>
          <cell r="AM86">
            <v>722373.34314541041</v>
          </cell>
          <cell r="AN86">
            <v>722498.20069811179</v>
          </cell>
          <cell r="AO86">
            <v>722498.20069811179</v>
          </cell>
          <cell r="AP86">
            <v>733208.94329259137</v>
          </cell>
          <cell r="AQ86">
            <v>733208.94329259137</v>
          </cell>
          <cell r="AR86">
            <v>733335.67370858334</v>
          </cell>
          <cell r="AS86">
            <v>733335.67370858334</v>
          </cell>
          <cell r="AT86">
            <v>744207.07744198013</v>
          </cell>
          <cell r="AU86">
            <v>744207.07744198013</v>
          </cell>
          <cell r="AV86">
            <v>744335.708814212</v>
          </cell>
          <cell r="AW86">
            <v>744335.708814212</v>
          </cell>
          <cell r="AX86">
            <v>755370.1836036098</v>
          </cell>
          <cell r="AY86">
            <v>755370.1836036098</v>
          </cell>
          <cell r="AZ86">
            <v>755500.74444642512</v>
          </cell>
          <cell r="BA86">
            <v>755500.74444642512</v>
          </cell>
          <cell r="BB86">
            <v>766592.60434022569</v>
          </cell>
          <cell r="BC86">
            <v>766767.134040487</v>
          </cell>
          <cell r="BD86">
            <v>766767.134040487</v>
          </cell>
          <cell r="BE86">
            <v>766767.134040487</v>
          </cell>
          <cell r="BF86">
            <v>778135.12583039433</v>
          </cell>
          <cell r="BG86">
            <v>778135.12583039433</v>
          </cell>
          <cell r="BH86">
            <v>778135.12583039433</v>
          </cell>
          <cell r="BI86">
            <v>778135.12583039433</v>
          </cell>
          <cell r="BJ86">
            <v>789807.15271785005</v>
          </cell>
          <cell r="BK86">
            <v>789807.15271785005</v>
          </cell>
          <cell r="BL86">
            <v>789807.15271785005</v>
          </cell>
          <cell r="BM86">
            <v>789807.15271785005</v>
          </cell>
          <cell r="BN86">
            <v>849790.92780830245</v>
          </cell>
          <cell r="BO86">
            <v>866603.34540680773</v>
          </cell>
          <cell r="BP86">
            <v>866603.34540680773</v>
          </cell>
          <cell r="BQ86">
            <v>866603.34540680773</v>
          </cell>
          <cell r="BR86">
            <v>866740.89612505329</v>
          </cell>
          <cell r="BS86">
            <v>866740.89612505329</v>
          </cell>
          <cell r="BT86">
            <v>866740.89612505329</v>
          </cell>
          <cell r="BU86">
            <v>866740.89612505329</v>
          </cell>
          <cell r="BV86">
            <v>879742.00956692896</v>
          </cell>
          <cell r="BW86">
            <v>879742.00956692896</v>
          </cell>
          <cell r="BX86">
            <v>879742.00956692896</v>
          </cell>
          <cell r="BY86">
            <v>879742.00956692896</v>
          </cell>
          <cell r="BZ86">
            <v>892938.13971043273</v>
          </cell>
          <cell r="CA86">
            <v>892938.13971043273</v>
          </cell>
          <cell r="CB86">
            <v>892938.13971043273</v>
          </cell>
          <cell r="CC86">
            <v>892938.13971043273</v>
          </cell>
          <cell r="CD86">
            <v>906332.21180608915</v>
          </cell>
          <cell r="CE86">
            <v>906332.21180608915</v>
          </cell>
          <cell r="CF86">
            <v>906332.21180608915</v>
          </cell>
          <cell r="CG86">
            <v>906332.21180608915</v>
          </cell>
          <cell r="CH86">
            <v>919927.1949831805</v>
          </cell>
          <cell r="CI86">
            <v>919927.1949831805</v>
          </cell>
          <cell r="CJ86">
            <v>919927.1949831805</v>
          </cell>
          <cell r="CK86">
            <v>0</v>
          </cell>
          <cell r="CL86">
            <v>0</v>
          </cell>
        </row>
        <row r="87">
          <cell r="G87">
            <v>0</v>
          </cell>
          <cell r="H87">
            <v>180293.75</v>
          </cell>
          <cell r="I87">
            <v>182998.15624999997</v>
          </cell>
          <cell r="J87">
            <v>182998.15624999997</v>
          </cell>
          <cell r="K87">
            <v>182998.15624999997</v>
          </cell>
          <cell r="L87">
            <v>182998.15624999997</v>
          </cell>
          <cell r="M87">
            <v>185743.12859374995</v>
          </cell>
          <cell r="N87">
            <v>185743.12859374995</v>
          </cell>
          <cell r="O87">
            <v>185743.12859374995</v>
          </cell>
          <cell r="P87">
            <v>185743.12859374995</v>
          </cell>
          <cell r="Q87">
            <v>188529.27552265619</v>
          </cell>
          <cell r="R87">
            <v>188529.27552265619</v>
          </cell>
          <cell r="S87">
            <v>188529.27552265619</v>
          </cell>
          <cell r="T87">
            <v>188529.27552265619</v>
          </cell>
          <cell r="U87">
            <v>191357.21465549601</v>
          </cell>
          <cell r="V87">
            <v>191357.21465549601</v>
          </cell>
          <cell r="W87">
            <v>191357.21465549601</v>
          </cell>
          <cell r="X87">
            <v>191357.21465549601</v>
          </cell>
          <cell r="Y87">
            <v>194227.57287532842</v>
          </cell>
          <cell r="Z87">
            <v>235344.57955967268</v>
          </cell>
          <cell r="AA87">
            <v>240051.47115086613</v>
          </cell>
          <cell r="AB87">
            <v>240051.47115086613</v>
          </cell>
          <cell r="AC87">
            <v>240051.47115086613</v>
          </cell>
          <cell r="AD87">
            <v>240051.47115086613</v>
          </cell>
          <cell r="AE87">
            <v>240051.47115086613</v>
          </cell>
          <cell r="AF87">
            <v>240051.47115086613</v>
          </cell>
          <cell r="AG87">
            <v>240051.47115086613</v>
          </cell>
          <cell r="AH87">
            <v>243652.24321812909</v>
          </cell>
          <cell r="AI87">
            <v>243652.24321812909</v>
          </cell>
          <cell r="AJ87">
            <v>243652.24321812909</v>
          </cell>
          <cell r="AK87">
            <v>243652.24321812909</v>
          </cell>
          <cell r="AL87">
            <v>247307.02686640099</v>
          </cell>
          <cell r="AM87">
            <v>247307.02686640099</v>
          </cell>
          <cell r="AN87">
            <v>247307.02686640099</v>
          </cell>
          <cell r="AO87">
            <v>247307.02686640099</v>
          </cell>
          <cell r="AP87">
            <v>251016.63226939697</v>
          </cell>
          <cell r="AQ87">
            <v>251016.63226939697</v>
          </cell>
          <cell r="AR87">
            <v>251016.63226939697</v>
          </cell>
          <cell r="AS87">
            <v>251016.63226939697</v>
          </cell>
          <cell r="AT87">
            <v>254781.88175343789</v>
          </cell>
          <cell r="AU87">
            <v>254781.88175343789</v>
          </cell>
          <cell r="AV87">
            <v>254781.88175343789</v>
          </cell>
          <cell r="AW87">
            <v>254781.88175343789</v>
          </cell>
          <cell r="AX87">
            <v>258603.60997973944</v>
          </cell>
          <cell r="AY87">
            <v>258603.60997973944</v>
          </cell>
          <cell r="AZ87">
            <v>258603.60997973944</v>
          </cell>
          <cell r="BA87">
            <v>258603.60997973944</v>
          </cell>
          <cell r="BB87">
            <v>262482.66412943549</v>
          </cell>
          <cell r="BC87">
            <v>262482.66412943549</v>
          </cell>
          <cell r="BD87">
            <v>262482.66412943549</v>
          </cell>
          <cell r="BE87">
            <v>262482.66412943549</v>
          </cell>
          <cell r="BF87">
            <v>266419.90409137699</v>
          </cell>
          <cell r="BG87">
            <v>266419.90409137699</v>
          </cell>
          <cell r="BH87">
            <v>266419.90409137699</v>
          </cell>
          <cell r="BI87">
            <v>266419.90409137699</v>
          </cell>
          <cell r="BJ87">
            <v>270416.20265274763</v>
          </cell>
          <cell r="BK87">
            <v>270416.20265274763</v>
          </cell>
          <cell r="BL87">
            <v>270416.20265274763</v>
          </cell>
          <cell r="BM87">
            <v>270416.20265274763</v>
          </cell>
          <cell r="BN87">
            <v>274472.44569253881</v>
          </cell>
          <cell r="BO87">
            <v>274472.44569253881</v>
          </cell>
          <cell r="BP87">
            <v>274472.44569253881</v>
          </cell>
          <cell r="BQ87">
            <v>274472.44569253881</v>
          </cell>
          <cell r="BR87">
            <v>278589.53237792687</v>
          </cell>
          <cell r="BS87">
            <v>278589.53237792687</v>
          </cell>
          <cell r="BT87">
            <v>278589.53237792687</v>
          </cell>
          <cell r="BU87">
            <v>278589.53237792687</v>
          </cell>
          <cell r="BV87">
            <v>282768.37536359573</v>
          </cell>
          <cell r="BW87">
            <v>282768.37536359573</v>
          </cell>
          <cell r="BX87">
            <v>282768.37536359573</v>
          </cell>
          <cell r="BY87">
            <v>282768.37536359573</v>
          </cell>
          <cell r="BZ87">
            <v>304443.30855975358</v>
          </cell>
          <cell r="CA87">
            <v>310532.17473094864</v>
          </cell>
          <cell r="CB87">
            <v>310532.17473094864</v>
          </cell>
          <cell r="CC87">
            <v>310532.17473094864</v>
          </cell>
          <cell r="CD87">
            <v>310532.17473094864</v>
          </cell>
          <cell r="CE87">
            <v>310532.17473094864</v>
          </cell>
          <cell r="CF87">
            <v>310532.17473094864</v>
          </cell>
          <cell r="CG87">
            <v>310532.17473094864</v>
          </cell>
          <cell r="CH87">
            <v>315190.15735191281</v>
          </cell>
          <cell r="CI87">
            <v>315190.15735191281</v>
          </cell>
          <cell r="CJ87">
            <v>315190.15735191281</v>
          </cell>
          <cell r="CK87">
            <v>0</v>
          </cell>
          <cell r="CL87">
            <v>0</v>
          </cell>
        </row>
        <row r="88">
          <cell r="G88">
            <v>0</v>
          </cell>
          <cell r="H88">
            <v>211787.00640000001</v>
          </cell>
          <cell r="I88">
            <v>211787.00640000001</v>
          </cell>
          <cell r="J88">
            <v>211787.00640000001</v>
          </cell>
          <cell r="K88">
            <v>216022.74652799999</v>
          </cell>
          <cell r="L88">
            <v>216022.74652799999</v>
          </cell>
          <cell r="M88">
            <v>216022.74652799999</v>
          </cell>
          <cell r="N88">
            <v>216022.74652799999</v>
          </cell>
          <cell r="O88">
            <v>216022.74652799999</v>
          </cell>
          <cell r="P88">
            <v>216022.74652799999</v>
          </cell>
          <cell r="Q88">
            <v>216022.74652799999</v>
          </cell>
          <cell r="R88">
            <v>219263.08772591996</v>
          </cell>
          <cell r="S88">
            <v>219263.08772591996</v>
          </cell>
          <cell r="T88">
            <v>219263.08772591996</v>
          </cell>
          <cell r="U88">
            <v>219263.08772591996</v>
          </cell>
          <cell r="V88">
            <v>222552.03404180874</v>
          </cell>
          <cell r="W88">
            <v>222552.03404180874</v>
          </cell>
          <cell r="X88">
            <v>222552.03404180874</v>
          </cell>
          <cell r="Y88">
            <v>222552.03404180874</v>
          </cell>
          <cell r="Z88">
            <v>225890.31455243583</v>
          </cell>
          <cell r="AA88">
            <v>225890.31455243583</v>
          </cell>
          <cell r="AB88">
            <v>225890.31455243583</v>
          </cell>
          <cell r="AC88">
            <v>225890.31455243583</v>
          </cell>
          <cell r="AD88">
            <v>229278.66927072237</v>
          </cell>
          <cell r="AE88">
            <v>229278.66927072237</v>
          </cell>
          <cell r="AF88">
            <v>229278.66927072237</v>
          </cell>
          <cell r="AG88">
            <v>229278.66927072237</v>
          </cell>
          <cell r="AH88">
            <v>232717.8493097832</v>
          </cell>
          <cell r="AI88">
            <v>232717.8493097832</v>
          </cell>
          <cell r="AJ88">
            <v>232717.8493097832</v>
          </cell>
          <cell r="AK88">
            <v>232717.8493097832</v>
          </cell>
          <cell r="AL88">
            <v>236208.61704942991</v>
          </cell>
          <cell r="AM88">
            <v>236208.61704942991</v>
          </cell>
          <cell r="AN88">
            <v>236208.61704942991</v>
          </cell>
          <cell r="AO88">
            <v>236208.61704942991</v>
          </cell>
          <cell r="AP88">
            <v>239751.74630517134</v>
          </cell>
          <cell r="AQ88">
            <v>239751.74630517134</v>
          </cell>
          <cell r="AR88">
            <v>239751.74630517134</v>
          </cell>
          <cell r="AS88">
            <v>239751.74630517134</v>
          </cell>
          <cell r="AT88">
            <v>243348.02249974885</v>
          </cell>
          <cell r="AU88">
            <v>243348.02249974885</v>
          </cell>
          <cell r="AV88">
            <v>243348.02249974885</v>
          </cell>
          <cell r="AW88">
            <v>243348.02249974885</v>
          </cell>
          <cell r="AX88">
            <v>246998.24283724508</v>
          </cell>
          <cell r="AY88">
            <v>246998.24283724508</v>
          </cell>
          <cell r="AZ88">
            <v>246998.24283724508</v>
          </cell>
          <cell r="BA88">
            <v>246998.24283724508</v>
          </cell>
          <cell r="BB88">
            <v>250703.21647980373</v>
          </cell>
          <cell r="BC88">
            <v>250703.21647980373</v>
          </cell>
          <cell r="BD88">
            <v>250703.21647980373</v>
          </cell>
          <cell r="BE88">
            <v>250703.21647980373</v>
          </cell>
          <cell r="BF88">
            <v>254463.76472700079</v>
          </cell>
          <cell r="BG88">
            <v>254463.76472700079</v>
          </cell>
          <cell r="BH88">
            <v>254463.76472700079</v>
          </cell>
          <cell r="BI88">
            <v>254463.76472700079</v>
          </cell>
          <cell r="BJ88">
            <v>273969.07572300074</v>
          </cell>
          <cell r="BK88">
            <v>279448.45723746077</v>
          </cell>
          <cell r="BL88">
            <v>279448.45723746077</v>
          </cell>
          <cell r="BM88">
            <v>279448.45723746077</v>
          </cell>
          <cell r="BN88">
            <v>279448.45723746077</v>
          </cell>
          <cell r="BO88">
            <v>285037.42638220993</v>
          </cell>
          <cell r="BP88">
            <v>285037.42638220993</v>
          </cell>
          <cell r="BQ88">
            <v>285037.42638220993</v>
          </cell>
          <cell r="BR88">
            <v>285037.42638220993</v>
          </cell>
          <cell r="BS88">
            <v>285037.42638220993</v>
          </cell>
          <cell r="BT88">
            <v>289312.98777794302</v>
          </cell>
          <cell r="BU88">
            <v>289312.98777794302</v>
          </cell>
          <cell r="BV88">
            <v>289312.98777794302</v>
          </cell>
          <cell r="BW88">
            <v>289312.98777794302</v>
          </cell>
          <cell r="BX88">
            <v>293652.68259461212</v>
          </cell>
          <cell r="BY88">
            <v>293652.68259461212</v>
          </cell>
          <cell r="BZ88">
            <v>293652.68259461212</v>
          </cell>
          <cell r="CA88">
            <v>293652.68259461212</v>
          </cell>
          <cell r="CB88">
            <v>298057.47283353133</v>
          </cell>
          <cell r="CC88">
            <v>298057.47283353133</v>
          </cell>
          <cell r="CD88">
            <v>298057.47283353133</v>
          </cell>
          <cell r="CE88">
            <v>298057.47283353133</v>
          </cell>
          <cell r="CF88">
            <v>302528.33492603427</v>
          </cell>
          <cell r="CG88">
            <v>302528.33492603427</v>
          </cell>
          <cell r="CH88">
            <v>302528.33492603427</v>
          </cell>
          <cell r="CI88">
            <v>302528.33492603427</v>
          </cell>
          <cell r="CJ88">
            <v>307066.25994992472</v>
          </cell>
          <cell r="CK88">
            <v>0</v>
          </cell>
          <cell r="CL88">
            <v>0</v>
          </cell>
        </row>
        <row r="89">
          <cell r="G89">
            <v>0</v>
          </cell>
          <cell r="H89">
            <v>392818.01</v>
          </cell>
          <cell r="I89">
            <v>398277.55489333777</v>
          </cell>
          <cell r="J89">
            <v>398277.55489333777</v>
          </cell>
          <cell r="K89">
            <v>398367.97474120453</v>
          </cell>
          <cell r="L89">
            <v>398367.97474120453</v>
          </cell>
          <cell r="M89">
            <v>404274.32317870448</v>
          </cell>
          <cell r="N89">
            <v>404274.32317870448</v>
          </cell>
          <cell r="O89">
            <v>404274.32317870448</v>
          </cell>
          <cell r="P89">
            <v>404274.32317870448</v>
          </cell>
          <cell r="Q89">
            <v>410338.43802638497</v>
          </cell>
          <cell r="R89">
            <v>410338.43802638497</v>
          </cell>
          <cell r="S89">
            <v>410338.43802638497</v>
          </cell>
          <cell r="T89">
            <v>410338.43802638497</v>
          </cell>
          <cell r="U89">
            <v>416493.5145967807</v>
          </cell>
          <cell r="V89">
            <v>416493.5145967807</v>
          </cell>
          <cell r="W89">
            <v>416493.5145967807</v>
          </cell>
          <cell r="X89">
            <v>416493.5145967807</v>
          </cell>
          <cell r="Y89">
            <v>422740.9173157324</v>
          </cell>
          <cell r="Z89">
            <v>422740.9173157324</v>
          </cell>
          <cell r="AA89">
            <v>422740.9173157324</v>
          </cell>
          <cell r="AB89">
            <v>422740.9173157324</v>
          </cell>
          <cell r="AC89">
            <v>429082.03107546835</v>
          </cell>
          <cell r="AD89">
            <v>429082.03107546835</v>
          </cell>
          <cell r="AE89">
            <v>429082.03107546835</v>
          </cell>
          <cell r="AF89">
            <v>429082.03107546835</v>
          </cell>
          <cell r="AG89">
            <v>435518.2615416004</v>
          </cell>
          <cell r="AH89">
            <v>435518.2615416004</v>
          </cell>
          <cell r="AI89">
            <v>435518.2615416004</v>
          </cell>
          <cell r="AJ89">
            <v>435518.2615416004</v>
          </cell>
          <cell r="AK89">
            <v>442051.03546472429</v>
          </cell>
          <cell r="AL89">
            <v>442051.03546472429</v>
          </cell>
          <cell r="AM89">
            <v>442051.03546472429</v>
          </cell>
          <cell r="AN89">
            <v>442051.03546472429</v>
          </cell>
          <cell r="AO89">
            <v>448681.80099669512</v>
          </cell>
          <cell r="AP89">
            <v>448681.80099669512</v>
          </cell>
          <cell r="AQ89">
            <v>448681.80099669512</v>
          </cell>
          <cell r="AR89">
            <v>448681.80099669512</v>
          </cell>
          <cell r="AS89">
            <v>455412.02801164548</v>
          </cell>
          <cell r="AT89">
            <v>455412.02801164548</v>
          </cell>
          <cell r="AU89">
            <v>443253.15916017868</v>
          </cell>
          <cell r="AV89">
            <v>443253.15916017868</v>
          </cell>
          <cell r="AW89">
            <v>443331.07998573047</v>
          </cell>
          <cell r="AX89">
            <v>443331.07998573047</v>
          </cell>
          <cell r="AY89">
            <v>443331.07998573047</v>
          </cell>
          <cell r="AZ89">
            <v>443331.07998573047</v>
          </cell>
          <cell r="BA89">
            <v>443410.16962366551</v>
          </cell>
          <cell r="BB89">
            <v>443410.16962366551</v>
          </cell>
          <cell r="BC89">
            <v>449981.04618551634</v>
          </cell>
          <cell r="BD89">
            <v>449981.04618551634</v>
          </cell>
          <cell r="BE89">
            <v>450061.32216802042</v>
          </cell>
          <cell r="BF89">
            <v>450061.32216802042</v>
          </cell>
          <cell r="BG89">
            <v>456730.76187829906</v>
          </cell>
          <cell r="BH89">
            <v>456730.76187829906</v>
          </cell>
          <cell r="BI89">
            <v>457147.13946510933</v>
          </cell>
          <cell r="BJ89">
            <v>457147.13946510933</v>
          </cell>
          <cell r="BK89">
            <v>464033.58848576719</v>
          </cell>
          <cell r="BL89">
            <v>464033.58848576719</v>
          </cell>
          <cell r="BM89">
            <v>464033.58848576719</v>
          </cell>
          <cell r="BN89">
            <v>464033.58848576719</v>
          </cell>
          <cell r="BO89">
            <v>470904.61201128899</v>
          </cell>
          <cell r="BP89">
            <v>470904.61201128899</v>
          </cell>
          <cell r="BQ89">
            <v>470994.09231305367</v>
          </cell>
          <cell r="BR89">
            <v>470994.09231305367</v>
          </cell>
          <cell r="BS89">
            <v>477968.18119145831</v>
          </cell>
          <cell r="BT89">
            <v>477968.18119145831</v>
          </cell>
          <cell r="BU89">
            <v>478059.00369774946</v>
          </cell>
          <cell r="BV89">
            <v>478059.00369774946</v>
          </cell>
          <cell r="BW89">
            <v>485137.70390933013</v>
          </cell>
          <cell r="BX89">
            <v>485137.70390933013</v>
          </cell>
          <cell r="BY89">
            <v>485229.88875321567</v>
          </cell>
          <cell r="BZ89">
            <v>485229.88875321567</v>
          </cell>
          <cell r="CA89">
            <v>492414.76946797001</v>
          </cell>
          <cell r="CB89">
            <v>492414.76946797001</v>
          </cell>
          <cell r="CC89">
            <v>492508.3370845138</v>
          </cell>
          <cell r="CD89">
            <v>492508.3370845138</v>
          </cell>
          <cell r="CE89">
            <v>499800.99100998952</v>
          </cell>
          <cell r="CF89">
            <v>499800.99100998952</v>
          </cell>
          <cell r="CG89">
            <v>499895.96214078151</v>
          </cell>
          <cell r="CH89">
            <v>499895.96214078151</v>
          </cell>
          <cell r="CI89">
            <v>499895.96214078151</v>
          </cell>
          <cell r="CJ89">
            <v>499895.96214078151</v>
          </cell>
          <cell r="CK89">
            <v>0</v>
          </cell>
          <cell r="CL89">
            <v>0</v>
          </cell>
        </row>
        <row r="90">
          <cell r="G90">
            <v>0</v>
          </cell>
          <cell r="H90">
            <v>315487.61031249998</v>
          </cell>
          <cell r="I90">
            <v>315487.61031249998</v>
          </cell>
          <cell r="J90">
            <v>319573.49466249999</v>
          </cell>
          <cell r="K90">
            <v>320305.71356875001</v>
          </cell>
          <cell r="L90">
            <v>320305.71356875001</v>
          </cell>
          <cell r="M90">
            <v>320305.71356875001</v>
          </cell>
          <cell r="N90">
            <v>324452.886184</v>
          </cell>
          <cell r="O90">
            <v>324847.7846215</v>
          </cell>
          <cell r="P90">
            <v>325110.29927228123</v>
          </cell>
          <cell r="Q90">
            <v>325110.29927228123</v>
          </cell>
          <cell r="R90">
            <v>329319.67947675992</v>
          </cell>
          <cell r="S90">
            <v>329720.50139082241</v>
          </cell>
          <cell r="T90">
            <v>329986.95376136538</v>
          </cell>
          <cell r="U90">
            <v>329986.95376136538</v>
          </cell>
          <cell r="V90">
            <v>334259.47466891131</v>
          </cell>
          <cell r="W90">
            <v>346000.58068217052</v>
          </cell>
          <cell r="X90">
            <v>346271.02983827161</v>
          </cell>
          <cell r="Y90">
            <v>346271.02983827161</v>
          </cell>
          <cell r="Z90">
            <v>349121.98500569415</v>
          </cell>
          <cell r="AA90">
            <v>349534.92176210921</v>
          </cell>
          <cell r="AB90">
            <v>353160.43624725653</v>
          </cell>
          <cell r="AC90">
            <v>353160.43624725653</v>
          </cell>
          <cell r="AD90">
            <v>356054.15574219043</v>
          </cell>
          <cell r="AE90">
            <v>358335.68462133332</v>
          </cell>
          <cell r="AF90">
            <v>358614.30810317758</v>
          </cell>
          <cell r="AG90">
            <v>358614.30810317758</v>
          </cell>
          <cell r="AH90">
            <v>361551.43339053553</v>
          </cell>
          <cell r="AI90">
            <v>363231.93603528372</v>
          </cell>
          <cell r="AJ90">
            <v>363993.52272472519</v>
          </cell>
          <cell r="AK90">
            <v>363993.52272472519</v>
          </cell>
          <cell r="AL90">
            <v>366974.70489139349</v>
          </cell>
          <cell r="AM90">
            <v>368680.41507581295</v>
          </cell>
          <cell r="AN90">
            <v>369453.42556559609</v>
          </cell>
          <cell r="AO90">
            <v>369453.42556559609</v>
          </cell>
          <cell r="AP90">
            <v>372479.32546476438</v>
          </cell>
          <cell r="AQ90">
            <v>374210.62130195007</v>
          </cell>
          <cell r="AR90">
            <v>374995.22694908001</v>
          </cell>
          <cell r="AS90">
            <v>374995.22694908001</v>
          </cell>
          <cell r="AT90">
            <v>378066.51534673583</v>
          </cell>
          <cell r="AU90">
            <v>379823.78062147932</v>
          </cell>
          <cell r="AV90">
            <v>411333.31717795774</v>
          </cell>
          <cell r="AW90">
            <v>411333.31717795774</v>
          </cell>
          <cell r="AX90">
            <v>411333.31717795774</v>
          </cell>
          <cell r="AY90">
            <v>417887.68163314287</v>
          </cell>
          <cell r="AZ90">
            <v>418696.00198595721</v>
          </cell>
          <cell r="BA90">
            <v>418696.00198595721</v>
          </cell>
          <cell r="BB90">
            <v>418696.00198595721</v>
          </cell>
          <cell r="BC90">
            <v>420506.38060362986</v>
          </cell>
          <cell r="BD90">
            <v>424976.44201574649</v>
          </cell>
          <cell r="BE90">
            <v>424976.44201574649</v>
          </cell>
          <cell r="BF90">
            <v>424976.44201574649</v>
          </cell>
          <cell r="BG90">
            <v>426813.97631268424</v>
          </cell>
          <cell r="BH90">
            <v>432622.07298310474</v>
          </cell>
          <cell r="BI90">
            <v>432622.07298310474</v>
          </cell>
          <cell r="BJ90">
            <v>432622.07298310474</v>
          </cell>
          <cell r="BK90">
            <v>434931.07969690429</v>
          </cell>
          <cell r="BL90">
            <v>439222.3814284532</v>
          </cell>
          <cell r="BM90">
            <v>439222.3814284532</v>
          </cell>
          <cell r="BN90">
            <v>439222.3814284532</v>
          </cell>
          <cell r="BO90">
            <v>441115.45519951591</v>
          </cell>
          <cell r="BP90">
            <v>445810.71714988002</v>
          </cell>
          <cell r="BQ90">
            <v>445810.71714988002</v>
          </cell>
          <cell r="BR90">
            <v>445810.71714988002</v>
          </cell>
          <cell r="BS90">
            <v>447732.18702750863</v>
          </cell>
          <cell r="BT90">
            <v>452497.87790712813</v>
          </cell>
          <cell r="BU90">
            <v>452497.87790712813</v>
          </cell>
          <cell r="BV90">
            <v>452497.87790712813</v>
          </cell>
          <cell r="BW90">
            <v>465263.92447931203</v>
          </cell>
          <cell r="BX90">
            <v>470101.10072212591</v>
          </cell>
          <cell r="BY90">
            <v>470101.10072212591</v>
          </cell>
          <cell r="BZ90">
            <v>470101.10072212591</v>
          </cell>
          <cell r="CA90">
            <v>470101.10072212591</v>
          </cell>
          <cell r="CB90">
            <v>477328.90249252913</v>
          </cell>
          <cell r="CC90">
            <v>477328.90249252913</v>
          </cell>
          <cell r="CD90">
            <v>477328.90249252913</v>
          </cell>
          <cell r="CE90">
            <v>480280.30337816034</v>
          </cell>
          <cell r="CF90">
            <v>484691.24059523095</v>
          </cell>
          <cell r="CG90">
            <v>484691.24059523095</v>
          </cell>
          <cell r="CH90">
            <v>484691.24059523095</v>
          </cell>
          <cell r="CI90">
            <v>486865.14995897241</v>
          </cell>
          <cell r="CJ90">
            <v>487850.34355009923</v>
          </cell>
          <cell r="CK90">
            <v>0</v>
          </cell>
          <cell r="CL90">
            <v>0</v>
          </cell>
        </row>
        <row r="91">
          <cell r="G91">
            <v>0</v>
          </cell>
          <cell r="H91">
            <v>424757.15410000004</v>
          </cell>
          <cell r="I91">
            <v>410417.74980800459</v>
          </cell>
          <cell r="J91">
            <v>410409.05482735974</v>
          </cell>
          <cell r="K91">
            <v>417211.39609117073</v>
          </cell>
          <cell r="L91">
            <v>417416.89759117074</v>
          </cell>
          <cell r="M91">
            <v>417720.49166560825</v>
          </cell>
          <cell r="N91">
            <v>410240.06563790492</v>
          </cell>
          <cell r="O91">
            <v>411623.30927259347</v>
          </cell>
          <cell r="P91">
            <v>411760.28915386164</v>
          </cell>
          <cell r="Q91">
            <v>411900.21366947104</v>
          </cell>
          <cell r="R91">
            <v>416022.3510909857</v>
          </cell>
          <cell r="S91">
            <v>417781.10732262034</v>
          </cell>
          <cell r="T91">
            <v>417996.29129020753</v>
          </cell>
          <cell r="U91">
            <v>418141.6367623753</v>
          </cell>
          <cell r="V91">
            <v>422325.60624521266</v>
          </cell>
          <cell r="W91">
            <v>423855.28907560103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0</v>
          </cell>
          <cell r="CE91">
            <v>0</v>
          </cell>
          <cell r="CF91">
            <v>0</v>
          </cell>
          <cell r="CG91">
            <v>0</v>
          </cell>
          <cell r="CH91">
            <v>0</v>
          </cell>
          <cell r="CI91">
            <v>0</v>
          </cell>
          <cell r="CJ91">
            <v>0</v>
          </cell>
          <cell r="CK91">
            <v>0</v>
          </cell>
          <cell r="CL91">
            <v>0</v>
          </cell>
        </row>
        <row r="92">
          <cell r="G92">
            <v>0</v>
          </cell>
          <cell r="H92">
            <v>230344.0025</v>
          </cell>
          <cell r="I92">
            <v>231025.36253749998</v>
          </cell>
          <cell r="J92">
            <v>233799.16253749997</v>
          </cell>
          <cell r="K92">
            <v>233799.16253749997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0</v>
          </cell>
          <cell r="CF92">
            <v>0</v>
          </cell>
          <cell r="CG92">
            <v>0</v>
          </cell>
          <cell r="CH92">
            <v>0</v>
          </cell>
          <cell r="CI92">
            <v>0</v>
          </cell>
          <cell r="CJ92">
            <v>0</v>
          </cell>
          <cell r="CK92">
            <v>0</v>
          </cell>
          <cell r="CL92">
            <v>0</v>
          </cell>
        </row>
        <row r="93">
          <cell r="G93">
            <v>0</v>
          </cell>
          <cell r="H93">
            <v>466336.19700000004</v>
          </cell>
          <cell r="I93">
            <v>466336.19700000004</v>
          </cell>
          <cell r="J93">
            <v>466336.19700000004</v>
          </cell>
          <cell r="K93">
            <v>475662.92093999998</v>
          </cell>
          <cell r="L93">
            <v>475662.92093999998</v>
          </cell>
          <cell r="M93">
            <v>475662.92093999998</v>
          </cell>
          <cell r="N93">
            <v>475662.92093999998</v>
          </cell>
          <cell r="O93">
            <v>485176.17935879994</v>
          </cell>
          <cell r="P93">
            <v>485176.17935879994</v>
          </cell>
          <cell r="Q93">
            <v>485176.17935879994</v>
          </cell>
          <cell r="R93">
            <v>485176.17935879994</v>
          </cell>
          <cell r="S93">
            <v>485176.17935879994</v>
          </cell>
          <cell r="T93">
            <v>492453.82204918197</v>
          </cell>
          <cell r="U93">
            <v>492453.82204918197</v>
          </cell>
          <cell r="V93">
            <v>492453.82204918197</v>
          </cell>
          <cell r="W93">
            <v>492453.82204918197</v>
          </cell>
          <cell r="X93">
            <v>499840.62937991961</v>
          </cell>
          <cell r="Y93">
            <v>499840.62937991961</v>
          </cell>
          <cell r="Z93">
            <v>499840.62937991961</v>
          </cell>
          <cell r="AA93">
            <v>499840.62937991961</v>
          </cell>
          <cell r="AB93">
            <v>507338.23882061837</v>
          </cell>
          <cell r="AC93">
            <v>507338.23882061837</v>
          </cell>
          <cell r="AD93">
            <v>507338.23882061837</v>
          </cell>
          <cell r="AE93">
            <v>507338.23882061837</v>
          </cell>
          <cell r="AF93">
            <v>514948.31240292761</v>
          </cell>
          <cell r="AG93">
            <v>514948.31240292761</v>
          </cell>
          <cell r="AH93">
            <v>514948.31240292761</v>
          </cell>
          <cell r="AI93">
            <v>514948.31240292761</v>
          </cell>
          <cell r="AJ93">
            <v>522672.53708897147</v>
          </cell>
          <cell r="AK93">
            <v>522672.53708897147</v>
          </cell>
          <cell r="AL93">
            <v>522672.53708897147</v>
          </cell>
          <cell r="AM93">
            <v>522672.53708897147</v>
          </cell>
          <cell r="AN93">
            <v>530512.625145306</v>
          </cell>
          <cell r="AO93">
            <v>530512.625145306</v>
          </cell>
          <cell r="AP93">
            <v>530512.625145306</v>
          </cell>
          <cell r="AQ93">
            <v>530512.625145306</v>
          </cell>
          <cell r="AR93">
            <v>538470.31452248548</v>
          </cell>
          <cell r="AS93">
            <v>538470.31452248548</v>
          </cell>
          <cell r="AT93">
            <v>538470.31452248548</v>
          </cell>
          <cell r="AU93">
            <v>538470.31452248548</v>
          </cell>
          <cell r="AV93">
            <v>546547.36924032285</v>
          </cell>
          <cell r="AW93">
            <v>546547.36924032285</v>
          </cell>
          <cell r="AX93">
            <v>546547.36924032285</v>
          </cell>
          <cell r="AY93">
            <v>546547.36924032285</v>
          </cell>
          <cell r="AZ93">
            <v>554745.57977892761</v>
          </cell>
          <cell r="BA93">
            <v>554745.57977892761</v>
          </cell>
          <cell r="BB93">
            <v>554745.57977892761</v>
          </cell>
          <cell r="BC93">
            <v>554745.57977892761</v>
          </cell>
          <cell r="BD93">
            <v>563066.76347561134</v>
          </cell>
          <cell r="BE93">
            <v>563066.76347561134</v>
          </cell>
          <cell r="BF93">
            <v>563066.76347561134</v>
          </cell>
          <cell r="BG93">
            <v>563066.76347561134</v>
          </cell>
          <cell r="BH93">
            <v>571512.76492774545</v>
          </cell>
          <cell r="BI93">
            <v>571512.76492774545</v>
          </cell>
          <cell r="BJ93">
            <v>571512.76492774545</v>
          </cell>
          <cell r="BK93">
            <v>571512.76492774545</v>
          </cell>
          <cell r="BL93">
            <v>615320.70838900399</v>
          </cell>
          <cell r="BM93">
            <v>615320.70838900399</v>
          </cell>
          <cell r="BN93">
            <v>615320.70838900399</v>
          </cell>
          <cell r="BO93">
            <v>627627.12255678396</v>
          </cell>
          <cell r="BP93">
            <v>627627.12255678396</v>
          </cell>
          <cell r="BQ93">
            <v>627627.12255678396</v>
          </cell>
          <cell r="BR93">
            <v>627627.12255678396</v>
          </cell>
          <cell r="BS93">
            <v>640179.66500791977</v>
          </cell>
          <cell r="BT93">
            <v>640179.66500791977</v>
          </cell>
          <cell r="BU93">
            <v>640179.66500791977</v>
          </cell>
          <cell r="BV93">
            <v>640179.66500791977</v>
          </cell>
          <cell r="BW93">
            <v>640179.66500791977</v>
          </cell>
          <cell r="BX93">
            <v>649782.35998303839</v>
          </cell>
          <cell r="BY93">
            <v>649782.35998303839</v>
          </cell>
          <cell r="BZ93">
            <v>649782.35998303839</v>
          </cell>
          <cell r="CA93">
            <v>649782.35998303839</v>
          </cell>
          <cell r="CB93">
            <v>659529.09538278391</v>
          </cell>
          <cell r="CC93">
            <v>659529.09538278391</v>
          </cell>
          <cell r="CD93">
            <v>659529.09538278391</v>
          </cell>
          <cell r="CE93">
            <v>659529.09538278391</v>
          </cell>
          <cell r="CF93">
            <v>669422.03181352559</v>
          </cell>
          <cell r="CG93">
            <v>669422.03181352559</v>
          </cell>
          <cell r="CH93">
            <v>669422.03181352559</v>
          </cell>
          <cell r="CI93">
            <v>669422.03181352559</v>
          </cell>
          <cell r="CJ93">
            <v>679463.36229072837</v>
          </cell>
          <cell r="CK93">
            <v>0</v>
          </cell>
          <cell r="CL93">
            <v>0</v>
          </cell>
        </row>
        <row r="94">
          <cell r="G94">
            <v>0</v>
          </cell>
          <cell r="H94">
            <v>273111.83250000002</v>
          </cell>
          <cell r="I94">
            <v>273564.17403718631</v>
          </cell>
          <cell r="J94">
            <v>277597.3797746863</v>
          </cell>
          <cell r="K94">
            <v>277691.05560542998</v>
          </cell>
          <cell r="L94">
            <v>277691.05560542998</v>
          </cell>
          <cell r="M94">
            <v>277691.05560542998</v>
          </cell>
          <cell r="N94">
            <v>281784.75942899246</v>
          </cell>
          <cell r="O94">
            <v>281784.75942899246</v>
          </cell>
          <cell r="P94">
            <v>281784.75942899246</v>
          </cell>
          <cell r="Q94">
            <v>281856.42143951141</v>
          </cell>
          <cell r="R94">
            <v>286011.53082042735</v>
          </cell>
          <cell r="S94">
            <v>286011.53082042735</v>
          </cell>
          <cell r="T94">
            <v>286011.53082042735</v>
          </cell>
          <cell r="U94">
            <v>286084.2677611041</v>
          </cell>
          <cell r="V94">
            <v>290301.70378273376</v>
          </cell>
          <cell r="W94">
            <v>327079.29360964295</v>
          </cell>
          <cell r="X94">
            <v>327079.29360964295</v>
          </cell>
          <cell r="Y94">
            <v>327153.12160442985</v>
          </cell>
          <cell r="Z94">
            <v>327153.12160442985</v>
          </cell>
          <cell r="AA94">
            <v>327153.12160442985</v>
          </cell>
          <cell r="AB94">
            <v>327153.12160442985</v>
          </cell>
          <cell r="AC94">
            <v>327228.05701913853</v>
          </cell>
          <cell r="AD94">
            <v>327228.05701913853</v>
          </cell>
          <cell r="AE94">
            <v>332060.41842849628</v>
          </cell>
          <cell r="AF94">
            <v>332060.41842849628</v>
          </cell>
          <cell r="AG94">
            <v>332136.47787442559</v>
          </cell>
          <cell r="AH94">
            <v>332136.47787442559</v>
          </cell>
          <cell r="AI94">
            <v>337041.32470492367</v>
          </cell>
          <cell r="AJ94">
            <v>337041.32470492367</v>
          </cell>
          <cell r="AK94">
            <v>337118.52504254191</v>
          </cell>
          <cell r="AL94">
            <v>337118.52504254191</v>
          </cell>
          <cell r="AM94">
            <v>342096.94457549747</v>
          </cell>
          <cell r="AN94">
            <v>342096.94457549747</v>
          </cell>
          <cell r="AO94">
            <v>342175.30291818001</v>
          </cell>
          <cell r="AP94">
            <v>342175.30291818001</v>
          </cell>
          <cell r="AQ94">
            <v>347228.39874412993</v>
          </cell>
          <cell r="AR94">
            <v>347228.39874412993</v>
          </cell>
          <cell r="AS94">
            <v>347307.93246195273</v>
          </cell>
          <cell r="AT94">
            <v>347307.93246195273</v>
          </cell>
          <cell r="AU94">
            <v>352436.82472529187</v>
          </cell>
          <cell r="AV94">
            <v>352436.82472529187</v>
          </cell>
          <cell r="AW94">
            <v>352517.55144888198</v>
          </cell>
          <cell r="AX94">
            <v>352517.55144888198</v>
          </cell>
          <cell r="AY94">
            <v>357723.3770961712</v>
          </cell>
          <cell r="AZ94">
            <v>357723.3770961712</v>
          </cell>
          <cell r="BA94">
            <v>357805.31472061516</v>
          </cell>
          <cell r="BB94">
            <v>357805.31472061516</v>
          </cell>
          <cell r="BC94">
            <v>363089.22775261372</v>
          </cell>
          <cell r="BD94">
            <v>363089.22775261372</v>
          </cell>
          <cell r="BE94">
            <v>363172.39444142435</v>
          </cell>
          <cell r="BF94">
            <v>363172.39444142435</v>
          </cell>
          <cell r="BG94">
            <v>368535.56616890291</v>
          </cell>
          <cell r="BH94">
            <v>368535.56616890291</v>
          </cell>
          <cell r="BI94">
            <v>368966.93734755163</v>
          </cell>
          <cell r="BJ94">
            <v>368966.93734755163</v>
          </cell>
          <cell r="BK94">
            <v>374531.73632670566</v>
          </cell>
          <cell r="BL94">
            <v>374531.73632670566</v>
          </cell>
          <cell r="BM94">
            <v>374531.73632670566</v>
          </cell>
          <cell r="BN94">
            <v>374531.73632670566</v>
          </cell>
          <cell r="BO94">
            <v>380057.00991964724</v>
          </cell>
          <cell r="BP94">
            <v>380057.00991964724</v>
          </cell>
          <cell r="BQ94">
            <v>380149.71237160621</v>
          </cell>
          <cell r="BR94">
            <v>380149.71237160621</v>
          </cell>
          <cell r="BS94">
            <v>385757.8650684419</v>
          </cell>
          <cell r="BT94">
            <v>385757.8650684419</v>
          </cell>
          <cell r="BU94">
            <v>385851.95805718028</v>
          </cell>
          <cell r="BV94">
            <v>385851.95805718028</v>
          </cell>
          <cell r="BW94">
            <v>423111.94289757829</v>
          </cell>
          <cell r="BX94">
            <v>423111.94289757829</v>
          </cell>
          <cell r="BY94">
            <v>423207.4472811477</v>
          </cell>
          <cell r="BZ94">
            <v>423207.4472811477</v>
          </cell>
          <cell r="CA94">
            <v>423207.4472811477</v>
          </cell>
          <cell r="CB94">
            <v>423207.4472811477</v>
          </cell>
          <cell r="CC94">
            <v>423304.38423047069</v>
          </cell>
          <cell r="CD94">
            <v>423304.38423047069</v>
          </cell>
          <cell r="CE94">
            <v>429555.55899036489</v>
          </cell>
          <cell r="CF94">
            <v>429555.55899036489</v>
          </cell>
          <cell r="CG94">
            <v>429653.94999392767</v>
          </cell>
          <cell r="CH94">
            <v>429653.94999392767</v>
          </cell>
          <cell r="CI94">
            <v>435998.89237522031</v>
          </cell>
          <cell r="CJ94">
            <v>435998.89237522031</v>
          </cell>
          <cell r="CK94">
            <v>0</v>
          </cell>
          <cell r="CL94">
            <v>0</v>
          </cell>
        </row>
        <row r="95">
          <cell r="G95">
            <v>0</v>
          </cell>
          <cell r="H95">
            <v>1006799.5247</v>
          </cell>
          <cell r="I95">
            <v>1013800.4047575947</v>
          </cell>
          <cell r="J95">
            <v>1016307.6155700947</v>
          </cell>
          <cell r="K95">
            <v>1027622.1255314967</v>
          </cell>
          <cell r="L95">
            <v>1028411.9036564967</v>
          </cell>
          <cell r="M95">
            <v>1031836.038319309</v>
          </cell>
          <cell r="N95">
            <v>1034380.8572939965</v>
          </cell>
          <cell r="O95">
            <v>1034380.8572939965</v>
          </cell>
          <cell r="P95">
            <v>1043323.5936497815</v>
          </cell>
          <cell r="Q95">
            <v>1047313.5788940986</v>
          </cell>
          <cell r="R95">
            <v>1049896.5701534064</v>
          </cell>
          <cell r="S95">
            <v>1049896.5701534064</v>
          </cell>
          <cell r="T95">
            <v>1058973.4475545282</v>
          </cell>
          <cell r="U95">
            <v>1063023.28257751</v>
          </cell>
          <cell r="V95">
            <v>1065645.0187057075</v>
          </cell>
          <cell r="W95">
            <v>1065645.0187057075</v>
          </cell>
          <cell r="X95">
            <v>1074858.0492678459</v>
          </cell>
          <cell r="Y95">
            <v>1078968.6318161725</v>
          </cell>
          <cell r="Z95">
            <v>1081629.6939862929</v>
          </cell>
          <cell r="AA95">
            <v>1081629.6939862929</v>
          </cell>
          <cell r="AB95">
            <v>1090980.9200068635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E95">
            <v>0</v>
          </cell>
          <cell r="BF95">
            <v>0</v>
          </cell>
          <cell r="BG95">
            <v>0</v>
          </cell>
          <cell r="BH95">
            <v>0</v>
          </cell>
          <cell r="BI95">
            <v>0</v>
          </cell>
          <cell r="BJ95">
            <v>0</v>
          </cell>
          <cell r="BK95">
            <v>0</v>
          </cell>
          <cell r="BL95">
            <v>0</v>
          </cell>
          <cell r="BM95">
            <v>0</v>
          </cell>
          <cell r="BN95">
            <v>0</v>
          </cell>
          <cell r="BO95">
            <v>0</v>
          </cell>
          <cell r="BP95">
            <v>0</v>
          </cell>
          <cell r="BQ95">
            <v>0</v>
          </cell>
          <cell r="BR95">
            <v>0</v>
          </cell>
          <cell r="BS95">
            <v>0</v>
          </cell>
          <cell r="BT95">
            <v>0</v>
          </cell>
          <cell r="BU95">
            <v>0</v>
          </cell>
          <cell r="BV95">
            <v>0</v>
          </cell>
          <cell r="BW95">
            <v>0</v>
          </cell>
          <cell r="BX95">
            <v>0</v>
          </cell>
          <cell r="BY95">
            <v>0</v>
          </cell>
          <cell r="BZ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0</v>
          </cell>
          <cell r="CE95">
            <v>0</v>
          </cell>
          <cell r="CF95">
            <v>0</v>
          </cell>
          <cell r="CG95">
            <v>0</v>
          </cell>
          <cell r="CH95">
            <v>0</v>
          </cell>
          <cell r="CI95">
            <v>0</v>
          </cell>
          <cell r="CJ95">
            <v>0</v>
          </cell>
          <cell r="CK95">
            <v>0</v>
          </cell>
          <cell r="CL95">
            <v>0</v>
          </cell>
        </row>
        <row r="96">
          <cell r="G96">
            <v>0</v>
          </cell>
          <cell r="H96">
            <v>340255.23181818181</v>
          </cell>
          <cell r="I96">
            <v>345947.15822081012</v>
          </cell>
          <cell r="J96">
            <v>345947.15822081012</v>
          </cell>
          <cell r="K96">
            <v>350506.07507272635</v>
          </cell>
          <cell r="L96">
            <v>350506.07507272635</v>
          </cell>
          <cell r="M96">
            <v>351802.6455883513</v>
          </cell>
          <cell r="N96">
            <v>351802.6455883513</v>
          </cell>
          <cell r="O96">
            <v>353724.84941647633</v>
          </cell>
          <cell r="P96">
            <v>354267.4865882945</v>
          </cell>
          <cell r="Q96">
            <v>357079.68527217652</v>
          </cell>
          <cell r="R96">
            <v>357079.68527217652</v>
          </cell>
          <cell r="S96">
            <v>359030.72215772339</v>
          </cell>
          <cell r="T96">
            <v>367876.41305769543</v>
          </cell>
          <cell r="U96">
            <v>370730.79472183576</v>
          </cell>
          <cell r="V96">
            <v>370730.79472183576</v>
          </cell>
          <cell r="W96">
            <v>373537.09625702072</v>
          </cell>
          <cell r="X96">
            <v>374096.13463735709</v>
          </cell>
          <cell r="Y96">
            <v>376993.33202645945</v>
          </cell>
          <cell r="Z96">
            <v>376993.33202645945</v>
          </cell>
          <cell r="AA96">
            <v>376993.33202645945</v>
          </cell>
          <cell r="AB96">
            <v>379707.5766569174</v>
          </cell>
          <cell r="AC96">
            <v>382648.23200685636</v>
          </cell>
          <cell r="AD96">
            <v>382648.23200685636</v>
          </cell>
          <cell r="AE96">
            <v>382648.23200685636</v>
          </cell>
          <cell r="AF96">
            <v>385403.19030677108</v>
          </cell>
          <cell r="AG96">
            <v>388387.95548695914</v>
          </cell>
          <cell r="AH96">
            <v>388387.95548695914</v>
          </cell>
          <cell r="AI96">
            <v>388387.95548695914</v>
          </cell>
          <cell r="AJ96">
            <v>391184.2381613726</v>
          </cell>
          <cell r="AK96">
            <v>394213.77481926349</v>
          </cell>
          <cell r="AL96">
            <v>394213.77481926349</v>
          </cell>
          <cell r="AM96">
            <v>394213.77481926349</v>
          </cell>
          <cell r="AN96">
            <v>397052.00173379318</v>
          </cell>
          <cell r="AO96">
            <v>400126.9814415524</v>
          </cell>
          <cell r="AP96">
            <v>407251.71408049366</v>
          </cell>
          <cell r="AQ96">
            <v>409341.64483173867</v>
          </cell>
          <cell r="AR96">
            <v>412222.44514998631</v>
          </cell>
          <cell r="AS96">
            <v>413882.97247951233</v>
          </cell>
          <cell r="AT96">
            <v>413882.97247951233</v>
          </cell>
          <cell r="AU96">
            <v>413882.97247951233</v>
          </cell>
          <cell r="AV96">
            <v>416806.98480253364</v>
          </cell>
          <cell r="AW96">
            <v>418492.42004200257</v>
          </cell>
          <cell r="AX96">
            <v>420091.21706670499</v>
          </cell>
          <cell r="AY96">
            <v>420091.21706670499</v>
          </cell>
          <cell r="AZ96">
            <v>423059.08957457164</v>
          </cell>
          <cell r="BA96">
            <v>424769.80634263257</v>
          </cell>
          <cell r="BB96">
            <v>426392.5853227055</v>
          </cell>
          <cell r="BC96">
            <v>426392.5853227055</v>
          </cell>
          <cell r="BD96">
            <v>429404.97591819015</v>
          </cell>
          <cell r="BE96">
            <v>431141.35343777208</v>
          </cell>
          <cell r="BF96">
            <v>432788.47410254605</v>
          </cell>
          <cell r="BG96">
            <v>432788.47410254605</v>
          </cell>
          <cell r="BH96">
            <v>438473.26905341115</v>
          </cell>
          <cell r="BI96">
            <v>447479.55784418812</v>
          </cell>
          <cell r="BJ96">
            <v>449151.38531893375</v>
          </cell>
          <cell r="BK96">
            <v>452599.0021920274</v>
          </cell>
          <cell r="BL96">
            <v>455053.65543012432</v>
          </cell>
          <cell r="BM96">
            <v>455053.65543012432</v>
          </cell>
          <cell r="BN96">
            <v>456750.56031699112</v>
          </cell>
          <cell r="BO96">
            <v>456750.56031699112</v>
          </cell>
          <cell r="BP96">
            <v>459943.99239705421</v>
          </cell>
          <cell r="BQ96">
            <v>461879.46026157617</v>
          </cell>
          <cell r="BR96">
            <v>463601.81872174598</v>
          </cell>
          <cell r="BS96">
            <v>463601.81872174598</v>
          </cell>
          <cell r="BT96">
            <v>477237.14531796222</v>
          </cell>
          <cell r="BU96">
            <v>479201.64520045201</v>
          </cell>
          <cell r="BV96">
            <v>480949.83903752442</v>
          </cell>
          <cell r="BW96">
            <v>484580.08931049239</v>
          </cell>
          <cell r="BX96">
            <v>485303.26506597368</v>
          </cell>
          <cell r="BY96">
            <v>487297.23244670074</v>
          </cell>
          <cell r="BZ96">
            <v>489071.6491913292</v>
          </cell>
          <cell r="CA96">
            <v>489071.6491913292</v>
          </cell>
          <cell r="CB96">
            <v>492582.8140419632</v>
          </cell>
          <cell r="CC96">
            <v>494606.69093340123</v>
          </cell>
          <cell r="CD96">
            <v>496407.7239291991</v>
          </cell>
          <cell r="CE96">
            <v>496407.7239291991</v>
          </cell>
          <cell r="CF96">
            <v>499971.55625259265</v>
          </cell>
          <cell r="CG96">
            <v>502025.79129740223</v>
          </cell>
          <cell r="CH96">
            <v>503853.83978813712</v>
          </cell>
          <cell r="CI96">
            <v>503853.83978813712</v>
          </cell>
          <cell r="CJ96">
            <v>507471.12959638151</v>
          </cell>
          <cell r="CK96">
            <v>0</v>
          </cell>
          <cell r="CL96">
            <v>0</v>
          </cell>
        </row>
        <row r="97">
          <cell r="G97">
            <v>0</v>
          </cell>
          <cell r="H97">
            <v>145809.92999</v>
          </cell>
          <cell r="I97">
            <v>148928.81630077187</v>
          </cell>
          <cell r="J97">
            <v>149686.74248827185</v>
          </cell>
          <cell r="K97">
            <v>151470.36133928731</v>
          </cell>
          <cell r="L97">
            <v>151470.36133928731</v>
          </cell>
          <cell r="M97">
            <v>151506.39320491231</v>
          </cell>
          <cell r="N97">
            <v>152275.68828522481</v>
          </cell>
          <cell r="O97">
            <v>152690.86410091229</v>
          </cell>
          <cell r="P97">
            <v>153532.76724485928</v>
          </cell>
          <cell r="Q97">
            <v>154123.49438762761</v>
          </cell>
          <cell r="R97">
            <v>154904.3288941448</v>
          </cell>
          <cell r="S97">
            <v>156159.18279151409</v>
          </cell>
          <cell r="T97">
            <v>156922.74283797879</v>
          </cell>
          <cell r="U97">
            <v>157242.52330416848</v>
          </cell>
          <cell r="V97">
            <v>157976.74637517473</v>
          </cell>
          <cell r="W97">
            <v>158397.60873319427</v>
          </cell>
          <cell r="X97">
            <v>159687.70279744599</v>
          </cell>
          <cell r="Y97">
            <v>160037.70809651059</v>
          </cell>
          <cell r="Z97">
            <v>160782.94451358193</v>
          </cell>
          <cell r="AA97">
            <v>161302.54963454336</v>
          </cell>
          <cell r="AB97">
            <v>164452.91964868037</v>
          </cell>
          <cell r="AC97">
            <v>164808.17502723099</v>
          </cell>
          <cell r="AD97">
            <v>165564.58999055839</v>
          </cell>
          <cell r="AE97">
            <v>166134.3332303612</v>
          </cell>
          <cell r="AF97">
            <v>166985.84585497895</v>
          </cell>
          <cell r="AG97">
            <v>167346.43006420779</v>
          </cell>
          <cell r="AH97">
            <v>168114.19125198509</v>
          </cell>
          <cell r="AI97">
            <v>168423.98304941744</v>
          </cell>
          <cell r="AJ97">
            <v>169490.63354280361</v>
          </cell>
          <cell r="AK97">
            <v>169856.62651517091</v>
          </cell>
          <cell r="AL97">
            <v>170635.90412076487</v>
          </cell>
          <cell r="AM97">
            <v>170950.34279515868</v>
          </cell>
          <cell r="AN97">
            <v>174670.38640904351</v>
          </cell>
          <cell r="AO97">
            <v>175041.86927599629</v>
          </cell>
          <cell r="AP97">
            <v>175832.83604567416</v>
          </cell>
          <cell r="AQ97">
            <v>187704.09428140469</v>
          </cell>
          <cell r="AR97">
            <v>188802.98428595345</v>
          </cell>
          <cell r="AS97">
            <v>189180.03939591057</v>
          </cell>
          <cell r="AT97">
            <v>189270.08135647286</v>
          </cell>
          <cell r="AU97">
            <v>189422.9570778691</v>
          </cell>
          <cell r="AV97">
            <v>190750.59210677375</v>
          </cell>
          <cell r="AW97">
            <v>191133.30304338018</v>
          </cell>
          <cell r="AX97">
            <v>191499.50466988108</v>
          </cell>
          <cell r="AY97">
            <v>192568.66036859958</v>
          </cell>
          <cell r="AZ97">
            <v>193916.20992293785</v>
          </cell>
          <cell r="BA97">
            <v>195628.06609901704</v>
          </cell>
          <cell r="BB97">
            <v>195720.82957783731</v>
          </cell>
          <cell r="BC97">
            <v>198456.60276094597</v>
          </cell>
          <cell r="BD97">
            <v>199824.3655585993</v>
          </cell>
          <cell r="BE97">
            <v>200200.33304096875</v>
          </cell>
          <cell r="BF97">
            <v>200222.93871296349</v>
          </cell>
          <cell r="BG97">
            <v>201213.26237240172</v>
          </cell>
          <cell r="BH97">
            <v>206243.7417453166</v>
          </cell>
          <cell r="BI97">
            <v>208175.94542665343</v>
          </cell>
          <cell r="BJ97">
            <v>208198.89018372807</v>
          </cell>
          <cell r="BK97">
            <v>211100.79627813003</v>
          </cell>
          <cell r="BL97">
            <v>211610.46496096783</v>
          </cell>
          <cell r="BM97">
            <v>211743.12561826914</v>
          </cell>
          <cell r="BN97">
            <v>211766.4145466999</v>
          </cell>
          <cell r="BO97">
            <v>212907.01273104124</v>
          </cell>
          <cell r="BP97">
            <v>214437.5020422154</v>
          </cell>
          <cell r="BQ97">
            <v>215082.41117366383</v>
          </cell>
          <cell r="BR97">
            <v>215106.04943602107</v>
          </cell>
          <cell r="BS97">
            <v>216779.75502833532</v>
          </cell>
          <cell r="BT97">
            <v>218282.69031512216</v>
          </cell>
          <cell r="BU97">
            <v>218781.91189619291</v>
          </cell>
          <cell r="BV97">
            <v>218805.90473248548</v>
          </cell>
          <cell r="BW97">
            <v>219896.96567971734</v>
          </cell>
          <cell r="BX97">
            <v>221648.86692701734</v>
          </cell>
          <cell r="BY97">
            <v>222188.47082404525</v>
          </cell>
          <cell r="BZ97">
            <v>222212.82355288218</v>
          </cell>
          <cell r="CA97">
            <v>223486.49338890496</v>
          </cell>
          <cell r="CB97">
            <v>225972.2025633601</v>
          </cell>
          <cell r="CC97">
            <v>226519.90051884341</v>
          </cell>
          <cell r="CD97">
            <v>226544.61853861297</v>
          </cell>
          <cell r="CE97">
            <v>228103.11468024171</v>
          </cell>
          <cell r="CF97">
            <v>229447.33492790328</v>
          </cell>
          <cell r="CG97">
            <v>230003.24835271883</v>
          </cell>
          <cell r="CH97">
            <v>230028.33714278491</v>
          </cell>
          <cell r="CI97">
            <v>230121.98162427422</v>
          </cell>
          <cell r="CJ97">
            <v>231501.80777489537</v>
          </cell>
          <cell r="CK97">
            <v>0</v>
          </cell>
          <cell r="CL97">
            <v>0</v>
          </cell>
        </row>
        <row r="98">
          <cell r="G98">
            <v>0</v>
          </cell>
          <cell r="H98">
            <v>202107.44189999998</v>
          </cell>
          <cell r="I98">
            <v>202403.6385</v>
          </cell>
          <cell r="J98">
            <v>203067.28754999995</v>
          </cell>
          <cell r="K98">
            <v>204672.23091299998</v>
          </cell>
          <cell r="L98">
            <v>205341.16765049999</v>
          </cell>
          <cell r="M98">
            <v>205641.80719949998</v>
          </cell>
          <cell r="N98">
            <v>206315.41098525</v>
          </cell>
          <cell r="O98">
            <v>208026.86316028782</v>
          </cell>
          <cell r="P98">
            <v>208705.83394885028</v>
          </cell>
          <cell r="Q98">
            <v>209140.01605820609</v>
          </cell>
          <cell r="R98">
            <v>209705.16560774235</v>
          </cell>
          <cell r="S98">
            <v>211789.26480069238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0</v>
          </cell>
          <cell r="BZ98">
            <v>0</v>
          </cell>
          <cell r="CA98">
            <v>0</v>
          </cell>
          <cell r="CB98">
            <v>0</v>
          </cell>
          <cell r="CC98">
            <v>0</v>
          </cell>
          <cell r="CD98">
            <v>0</v>
          </cell>
          <cell r="CE98">
            <v>0</v>
          </cell>
          <cell r="CF98">
            <v>0</v>
          </cell>
          <cell r="CG98">
            <v>0</v>
          </cell>
          <cell r="CH98">
            <v>0</v>
          </cell>
          <cell r="CI98">
            <v>0</v>
          </cell>
          <cell r="CJ98">
            <v>0</v>
          </cell>
          <cell r="CK98">
            <v>0</v>
          </cell>
          <cell r="CL98">
            <v>0</v>
          </cell>
        </row>
        <row r="99">
          <cell r="G99">
            <v>0</v>
          </cell>
          <cell r="H99">
            <v>166073.17749999999</v>
          </cell>
          <cell r="I99">
            <v>166073.17749999999</v>
          </cell>
          <cell r="J99">
            <v>166073.17749999999</v>
          </cell>
          <cell r="K99">
            <v>168564.27516249998</v>
          </cell>
          <cell r="L99">
            <v>168564.27516249998</v>
          </cell>
          <cell r="M99">
            <v>168564.27516249998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E99">
            <v>0</v>
          </cell>
          <cell r="BF99">
            <v>0</v>
          </cell>
          <cell r="BG99">
            <v>0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  <cell r="BL99">
            <v>0</v>
          </cell>
          <cell r="BM99">
            <v>0</v>
          </cell>
          <cell r="BN99">
            <v>0</v>
          </cell>
          <cell r="BO99">
            <v>0</v>
          </cell>
          <cell r="BP99">
            <v>0</v>
          </cell>
          <cell r="BQ99">
            <v>0</v>
          </cell>
          <cell r="BR99">
            <v>0</v>
          </cell>
          <cell r="BS99">
            <v>0</v>
          </cell>
          <cell r="BT99">
            <v>0</v>
          </cell>
          <cell r="BU99">
            <v>0</v>
          </cell>
          <cell r="BV99">
            <v>0</v>
          </cell>
          <cell r="BW99">
            <v>0</v>
          </cell>
          <cell r="BX99">
            <v>0</v>
          </cell>
          <cell r="BY99">
            <v>0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0</v>
          </cell>
          <cell r="CE99">
            <v>0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  <cell r="CK99">
            <v>0</v>
          </cell>
          <cell r="CL99">
            <v>0</v>
          </cell>
        </row>
        <row r="100">
          <cell r="G100">
            <v>0</v>
          </cell>
          <cell r="H100">
            <v>133648.41750000004</v>
          </cell>
          <cell r="I100">
            <v>133913.75281610771</v>
          </cell>
          <cell r="J100">
            <v>134209.38365360774</v>
          </cell>
          <cell r="K100">
            <v>135538.21278062393</v>
          </cell>
          <cell r="L100">
            <v>135901.07448062394</v>
          </cell>
          <cell r="M100">
            <v>136156.52383168644</v>
          </cell>
          <cell r="N100">
            <v>136412.76067460421</v>
          </cell>
          <cell r="O100">
            <v>137914.22657902492</v>
          </cell>
          <cell r="P100">
            <v>138282.53120452492</v>
          </cell>
          <cell r="Q100">
            <v>138568.70902143556</v>
          </cell>
          <cell r="R100">
            <v>138801.18496146984</v>
          </cell>
          <cell r="S100">
            <v>140547.67981077521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I100">
            <v>0</v>
          </cell>
          <cell r="BJ100">
            <v>0</v>
          </cell>
          <cell r="BK100">
            <v>0</v>
          </cell>
          <cell r="BL100">
            <v>0</v>
          </cell>
          <cell r="BM100">
            <v>0</v>
          </cell>
          <cell r="BN100">
            <v>0</v>
          </cell>
          <cell r="BO100">
            <v>0</v>
          </cell>
          <cell r="BP100">
            <v>0</v>
          </cell>
          <cell r="BQ100">
            <v>0</v>
          </cell>
          <cell r="BR100">
            <v>0</v>
          </cell>
          <cell r="BS100">
            <v>0</v>
          </cell>
          <cell r="BT100">
            <v>0</v>
          </cell>
          <cell r="BU100">
            <v>0</v>
          </cell>
          <cell r="BV100">
            <v>0</v>
          </cell>
          <cell r="BW100">
            <v>0</v>
          </cell>
          <cell r="BX100">
            <v>0</v>
          </cell>
          <cell r="BY100">
            <v>0</v>
          </cell>
          <cell r="BZ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0</v>
          </cell>
          <cell r="CE100">
            <v>0</v>
          </cell>
          <cell r="CF100">
            <v>0</v>
          </cell>
          <cell r="CG100">
            <v>0</v>
          </cell>
          <cell r="CH100">
            <v>0</v>
          </cell>
          <cell r="CI100">
            <v>0</v>
          </cell>
          <cell r="CJ100">
            <v>0</v>
          </cell>
          <cell r="CK100">
            <v>0</v>
          </cell>
          <cell r="CL100">
            <v>0</v>
          </cell>
        </row>
        <row r="101">
          <cell r="G101">
            <v>0</v>
          </cell>
          <cell r="H101">
            <v>458144.7</v>
          </cell>
          <cell r="I101">
            <v>458388.01425000001</v>
          </cell>
          <cell r="J101">
            <v>465016.87049999996</v>
          </cell>
          <cell r="K101">
            <v>465016.87049999996</v>
          </cell>
          <cell r="L101">
            <v>465016.87049999996</v>
          </cell>
          <cell r="M101">
            <v>465263.83446374995</v>
          </cell>
          <cell r="N101">
            <v>471992.1235574999</v>
          </cell>
          <cell r="O101">
            <v>471992.1235574999</v>
          </cell>
          <cell r="P101">
            <v>471992.1235574999</v>
          </cell>
          <cell r="Q101">
            <v>472242.79198070616</v>
          </cell>
          <cell r="R101">
            <v>479072.00541086239</v>
          </cell>
          <cell r="S101">
            <v>479072.00541086239</v>
          </cell>
          <cell r="T101">
            <v>479072.00541086239</v>
          </cell>
          <cell r="U101">
            <v>479326.4338604167</v>
          </cell>
          <cell r="V101">
            <v>486258.08549202525</v>
          </cell>
          <cell r="W101">
            <v>486258.08549202525</v>
          </cell>
          <cell r="X101">
            <v>486258.08549202525</v>
          </cell>
          <cell r="Y101">
            <v>486516.3303683229</v>
          </cell>
          <cell r="Z101">
            <v>493551.95677440555</v>
          </cell>
          <cell r="AA101">
            <v>493551.95677440555</v>
          </cell>
          <cell r="AB101">
            <v>493551.95677440555</v>
          </cell>
          <cell r="AC101">
            <v>493814.0753238477</v>
          </cell>
          <cell r="AD101">
            <v>500955.2361260216</v>
          </cell>
          <cell r="AE101">
            <v>500955.2361260216</v>
          </cell>
          <cell r="AF101">
            <v>500955.2361260216</v>
          </cell>
          <cell r="AG101">
            <v>501221.28645370534</v>
          </cell>
          <cell r="AH101">
            <v>508197.33661536773</v>
          </cell>
          <cell r="AI101">
            <v>510796.36744125816</v>
          </cell>
          <cell r="AJ101">
            <v>510796.36744125816</v>
          </cell>
          <cell r="AK101">
            <v>510796.36744125816</v>
          </cell>
          <cell r="AL101">
            <v>510796.36744125816</v>
          </cell>
          <cell r="AM101">
            <v>510796.36744125816</v>
          </cell>
          <cell r="AN101">
            <v>510796.36744125816</v>
          </cell>
          <cell r="AO101">
            <v>510796.36744125816</v>
          </cell>
          <cell r="AP101">
            <v>511067.64425630518</v>
          </cell>
          <cell r="AQ101">
            <v>518458.31295287696</v>
          </cell>
          <cell r="AR101">
            <v>518458.31295287696</v>
          </cell>
          <cell r="AS101">
            <v>518458.31295287696</v>
          </cell>
          <cell r="AT101">
            <v>518733.65892014978</v>
          </cell>
          <cell r="AU101">
            <v>526235.18764717004</v>
          </cell>
          <cell r="AV101">
            <v>526235.18764717004</v>
          </cell>
          <cell r="AW101">
            <v>526235.18764717004</v>
          </cell>
          <cell r="AX101">
            <v>526514.66380395193</v>
          </cell>
          <cell r="AY101">
            <v>534128.71546187764</v>
          </cell>
          <cell r="AZ101">
            <v>534128.71546187764</v>
          </cell>
          <cell r="BA101">
            <v>534128.71546187764</v>
          </cell>
          <cell r="BB101">
            <v>534412.38376101118</v>
          </cell>
          <cell r="BC101">
            <v>542140.64619380562</v>
          </cell>
          <cell r="BD101">
            <v>542140.64619380562</v>
          </cell>
          <cell r="BE101">
            <v>542140.64619380562</v>
          </cell>
          <cell r="BF101">
            <v>542428.56951742631</v>
          </cell>
          <cell r="BG101">
            <v>550272.75588671269</v>
          </cell>
          <cell r="BH101">
            <v>550272.75588671269</v>
          </cell>
          <cell r="BI101">
            <v>550272.75588671269</v>
          </cell>
          <cell r="BJ101">
            <v>550564.99806018756</v>
          </cell>
          <cell r="BK101">
            <v>558526.84722501331</v>
          </cell>
          <cell r="BL101">
            <v>558526.84722501331</v>
          </cell>
          <cell r="BM101">
            <v>558526.84722501331</v>
          </cell>
          <cell r="BN101">
            <v>558823.47303109034</v>
          </cell>
          <cell r="BO101">
            <v>566904.74993338843</v>
          </cell>
          <cell r="BP101">
            <v>566904.74993338843</v>
          </cell>
          <cell r="BQ101">
            <v>566904.74993338843</v>
          </cell>
          <cell r="BR101">
            <v>567205.82512655668</v>
          </cell>
          <cell r="BS101">
            <v>575408.32118238928</v>
          </cell>
          <cell r="BT101">
            <v>575408.32118238928</v>
          </cell>
          <cell r="BU101">
            <v>575408.32118238928</v>
          </cell>
          <cell r="BV101">
            <v>575713.91250345495</v>
          </cell>
          <cell r="BW101">
            <v>584039.44600012503</v>
          </cell>
          <cell r="BX101">
            <v>584039.44600012503</v>
          </cell>
          <cell r="BY101">
            <v>584039.44600012503</v>
          </cell>
          <cell r="BZ101">
            <v>584349.62119100674</v>
          </cell>
          <cell r="CA101">
            <v>592800.03769012692</v>
          </cell>
          <cell r="CB101">
            <v>592800.03769012692</v>
          </cell>
          <cell r="CC101">
            <v>592800.03769012692</v>
          </cell>
          <cell r="CD101">
            <v>593114.86550887185</v>
          </cell>
          <cell r="CE101">
            <v>601692.03825547884</v>
          </cell>
          <cell r="CF101">
            <v>601692.03825547884</v>
          </cell>
          <cell r="CG101">
            <v>601692.03825547884</v>
          </cell>
          <cell r="CH101">
            <v>602011.5884915049</v>
          </cell>
          <cell r="CI101">
            <v>602011.5884915049</v>
          </cell>
          <cell r="CJ101">
            <v>602011.5884915049</v>
          </cell>
          <cell r="CK101">
            <v>0</v>
          </cell>
          <cell r="CL101">
            <v>0</v>
          </cell>
        </row>
        <row r="102">
          <cell r="G102">
            <v>0</v>
          </cell>
          <cell r="H102">
            <v>414145.28529702971</v>
          </cell>
          <cell r="I102">
            <v>413022.23962912738</v>
          </cell>
          <cell r="J102">
            <v>413687.70412912738</v>
          </cell>
          <cell r="K102">
            <v>419468.11783420987</v>
          </cell>
          <cell r="L102">
            <v>419468.11783420987</v>
          </cell>
          <cell r="M102">
            <v>419468.11783420987</v>
          </cell>
          <cell r="N102">
            <v>420143.56430170988</v>
          </cell>
          <cell r="O102">
            <v>424993.47309314733</v>
          </cell>
          <cell r="P102">
            <v>425577.62174269184</v>
          </cell>
          <cell r="Q102">
            <v>425760.13960172294</v>
          </cell>
          <cell r="R102">
            <v>426445.71776623547</v>
          </cell>
          <cell r="S102">
            <v>431368.37518954452</v>
          </cell>
          <cell r="T102">
            <v>431961.28606883221</v>
          </cell>
          <cell r="U102">
            <v>432146.54169574881</v>
          </cell>
          <cell r="V102">
            <v>432842.40353272896</v>
          </cell>
          <cell r="W102">
            <v>437838.90081738762</v>
          </cell>
          <cell r="X102">
            <v>438440.70535986463</v>
          </cell>
          <cell r="Y102">
            <v>438628.73982118495</v>
          </cell>
          <cell r="Z102">
            <v>439335.03958571987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0</v>
          </cell>
          <cell r="BJ102">
            <v>0</v>
          </cell>
          <cell r="BK102">
            <v>0</v>
          </cell>
          <cell r="BL102">
            <v>0</v>
          </cell>
          <cell r="BM102">
            <v>0</v>
          </cell>
          <cell r="BN102">
            <v>0</v>
          </cell>
          <cell r="BO102">
            <v>0</v>
          </cell>
          <cell r="BP102">
            <v>0</v>
          </cell>
          <cell r="BQ102">
            <v>0</v>
          </cell>
          <cell r="BR102">
            <v>0</v>
          </cell>
          <cell r="BS102">
            <v>0</v>
          </cell>
          <cell r="BT102">
            <v>0</v>
          </cell>
          <cell r="BU102">
            <v>0</v>
          </cell>
          <cell r="BV102">
            <v>0</v>
          </cell>
          <cell r="BW102">
            <v>0</v>
          </cell>
          <cell r="BX102">
            <v>0</v>
          </cell>
          <cell r="BY102">
            <v>0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0</v>
          </cell>
          <cell r="CE102">
            <v>0</v>
          </cell>
          <cell r="CF102">
            <v>0</v>
          </cell>
          <cell r="CG102">
            <v>0</v>
          </cell>
          <cell r="CH102">
            <v>0</v>
          </cell>
          <cell r="CI102">
            <v>0</v>
          </cell>
          <cell r="CJ102">
            <v>0</v>
          </cell>
          <cell r="CK102">
            <v>0</v>
          </cell>
          <cell r="CL102">
            <v>0</v>
          </cell>
        </row>
        <row r="103">
          <cell r="G103">
            <v>0</v>
          </cell>
          <cell r="H103">
            <v>473582.66068811878</v>
          </cell>
          <cell r="I103">
            <v>427503.82196754625</v>
          </cell>
          <cell r="J103">
            <v>429365.62478004629</v>
          </cell>
          <cell r="K103">
            <v>435000.62043439719</v>
          </cell>
          <cell r="L103">
            <v>435131.87043439719</v>
          </cell>
          <cell r="M103">
            <v>435325.12821064715</v>
          </cell>
          <cell r="N103">
            <v>437214.85806533467</v>
          </cell>
          <cell r="O103">
            <v>434857.38279422669</v>
          </cell>
          <cell r="P103">
            <v>434990.60154422669</v>
          </cell>
          <cell r="Q103">
            <v>435186.75818712043</v>
          </cell>
          <cell r="R103">
            <v>436974.99330344109</v>
          </cell>
          <cell r="S103">
            <v>440429.81737782538</v>
          </cell>
          <cell r="T103">
            <v>441540.57732229156</v>
          </cell>
          <cell r="U103">
            <v>441739.67631482874</v>
          </cell>
          <cell r="V103">
            <v>443554.73495789414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  <cell r="BG103">
            <v>0</v>
          </cell>
          <cell r="BH103">
            <v>0</v>
          </cell>
          <cell r="BI103">
            <v>0</v>
          </cell>
          <cell r="BJ103">
            <v>0</v>
          </cell>
          <cell r="BK103">
            <v>0</v>
          </cell>
          <cell r="BL103">
            <v>0</v>
          </cell>
          <cell r="BM103">
            <v>0</v>
          </cell>
          <cell r="BN103">
            <v>0</v>
          </cell>
          <cell r="BO103">
            <v>0</v>
          </cell>
          <cell r="BP103">
            <v>0</v>
          </cell>
          <cell r="BQ103">
            <v>0</v>
          </cell>
          <cell r="BR103">
            <v>0</v>
          </cell>
          <cell r="BS103">
            <v>0</v>
          </cell>
          <cell r="BT103">
            <v>0</v>
          </cell>
          <cell r="BU103">
            <v>0</v>
          </cell>
          <cell r="BV103">
            <v>0</v>
          </cell>
          <cell r="BW103">
            <v>0</v>
          </cell>
          <cell r="BX103">
            <v>0</v>
          </cell>
          <cell r="BY103">
            <v>0</v>
          </cell>
          <cell r="BZ103">
            <v>0</v>
          </cell>
          <cell r="CA103">
            <v>0</v>
          </cell>
          <cell r="CB103">
            <v>0</v>
          </cell>
          <cell r="CC103">
            <v>0</v>
          </cell>
          <cell r="CD103">
            <v>0</v>
          </cell>
          <cell r="CE103">
            <v>0</v>
          </cell>
          <cell r="CF103">
            <v>0</v>
          </cell>
          <cell r="CG103">
            <v>0</v>
          </cell>
          <cell r="CH103">
            <v>0</v>
          </cell>
          <cell r="CI103">
            <v>0</v>
          </cell>
          <cell r="CJ103">
            <v>0</v>
          </cell>
          <cell r="CK103">
            <v>0</v>
          </cell>
          <cell r="CL103">
            <v>0</v>
          </cell>
        </row>
        <row r="104">
          <cell r="G104">
            <v>0</v>
          </cell>
          <cell r="H104">
            <v>159755.08704545454</v>
          </cell>
          <cell r="I104">
            <v>159803.74266778113</v>
          </cell>
          <cell r="J104">
            <v>159767.70306498793</v>
          </cell>
          <cell r="K104">
            <v>162634.29370203908</v>
          </cell>
          <cell r="L104">
            <v>162634.29370203908</v>
          </cell>
          <cell r="M104">
            <v>162634.29370203908</v>
          </cell>
          <cell r="N104">
            <v>162634.29370203908</v>
          </cell>
          <cell r="O104">
            <v>163618.06149228907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0</v>
          </cell>
          <cell r="BJ104">
            <v>0</v>
          </cell>
          <cell r="BK104">
            <v>0</v>
          </cell>
          <cell r="BL104">
            <v>0</v>
          </cell>
          <cell r="BM104">
            <v>0</v>
          </cell>
          <cell r="BN104">
            <v>0</v>
          </cell>
          <cell r="BO104">
            <v>0</v>
          </cell>
          <cell r="BP104">
            <v>0</v>
          </cell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  <cell r="BV104">
            <v>0</v>
          </cell>
          <cell r="BW104">
            <v>0</v>
          </cell>
          <cell r="BX104">
            <v>0</v>
          </cell>
          <cell r="BY104">
            <v>0</v>
          </cell>
          <cell r="BZ104">
            <v>0</v>
          </cell>
          <cell r="CA104">
            <v>0</v>
          </cell>
          <cell r="CB104">
            <v>0</v>
          </cell>
          <cell r="CC104">
            <v>0</v>
          </cell>
          <cell r="CD104">
            <v>0</v>
          </cell>
          <cell r="CE104">
            <v>0</v>
          </cell>
          <cell r="CF104">
            <v>0</v>
          </cell>
          <cell r="CG104">
            <v>0</v>
          </cell>
          <cell r="CH104">
            <v>0</v>
          </cell>
          <cell r="CI104">
            <v>0</v>
          </cell>
          <cell r="CJ104">
            <v>0</v>
          </cell>
          <cell r="CK104">
            <v>0</v>
          </cell>
          <cell r="CL104">
            <v>0</v>
          </cell>
        </row>
        <row r="105">
          <cell r="G105">
            <v>0</v>
          </cell>
          <cell r="H105">
            <v>200127.06</v>
          </cell>
          <cell r="I105">
            <v>200127.06</v>
          </cell>
          <cell r="J105">
            <v>203128.96589999998</v>
          </cell>
          <cell r="K105">
            <v>203128.96589999998</v>
          </cell>
          <cell r="L105">
            <v>203128.96589999998</v>
          </cell>
          <cell r="M105">
            <v>203128.96589999998</v>
          </cell>
          <cell r="N105">
            <v>206175.90038849995</v>
          </cell>
          <cell r="O105">
            <v>206175.90038849995</v>
          </cell>
          <cell r="P105">
            <v>206175.90038849995</v>
          </cell>
          <cell r="Q105">
            <v>206175.90038849995</v>
          </cell>
          <cell r="R105">
            <v>209268.53889432744</v>
          </cell>
          <cell r="S105">
            <v>209268.53889432744</v>
          </cell>
          <cell r="T105">
            <v>209268.53889432744</v>
          </cell>
          <cell r="U105">
            <v>209268.53889432744</v>
          </cell>
          <cell r="V105">
            <v>212407.56697774233</v>
          </cell>
          <cell r="W105">
            <v>212407.56697774233</v>
          </cell>
          <cell r="X105">
            <v>212407.56697774233</v>
          </cell>
          <cell r="Y105">
            <v>212407.56697774233</v>
          </cell>
          <cell r="Z105">
            <v>215593.68048240844</v>
          </cell>
          <cell r="AA105">
            <v>245649.94365354668</v>
          </cell>
          <cell r="AB105">
            <v>245649.94365354668</v>
          </cell>
          <cell r="AC105">
            <v>245649.94365354668</v>
          </cell>
          <cell r="AD105">
            <v>245649.94365354668</v>
          </cell>
          <cell r="AE105">
            <v>245649.94365354668</v>
          </cell>
          <cell r="AF105">
            <v>245649.94365354668</v>
          </cell>
          <cell r="AG105">
            <v>245649.94365354668</v>
          </cell>
          <cell r="AH105">
            <v>245649.94365354668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0</v>
          </cell>
          <cell r="BJ105">
            <v>0</v>
          </cell>
          <cell r="BK105">
            <v>0</v>
          </cell>
          <cell r="BL105">
            <v>0</v>
          </cell>
          <cell r="BM105">
            <v>0</v>
          </cell>
          <cell r="BN105">
            <v>0</v>
          </cell>
          <cell r="BO105">
            <v>0</v>
          </cell>
          <cell r="BP105">
            <v>0</v>
          </cell>
          <cell r="BQ105">
            <v>0</v>
          </cell>
          <cell r="BR105">
            <v>0</v>
          </cell>
          <cell r="BS105">
            <v>0</v>
          </cell>
          <cell r="BT105">
            <v>0</v>
          </cell>
          <cell r="BU105">
            <v>0</v>
          </cell>
          <cell r="BV105">
            <v>0</v>
          </cell>
          <cell r="BW105">
            <v>0</v>
          </cell>
          <cell r="BX105">
            <v>0</v>
          </cell>
          <cell r="BY105">
            <v>0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0</v>
          </cell>
          <cell r="CE105">
            <v>0</v>
          </cell>
          <cell r="CF105">
            <v>0</v>
          </cell>
          <cell r="CG105">
            <v>0</v>
          </cell>
          <cell r="CH105">
            <v>0</v>
          </cell>
          <cell r="CI105">
            <v>0</v>
          </cell>
          <cell r="CJ105">
            <v>0</v>
          </cell>
          <cell r="CK105">
            <v>0</v>
          </cell>
          <cell r="CL105">
            <v>0</v>
          </cell>
        </row>
        <row r="106">
          <cell r="G106">
            <v>0</v>
          </cell>
          <cell r="H106">
            <v>340740.35585148516</v>
          </cell>
          <cell r="I106">
            <v>342915.50727198174</v>
          </cell>
          <cell r="J106">
            <v>343419.93346446269</v>
          </cell>
          <cell r="K106">
            <v>346845.195926252</v>
          </cell>
          <cell r="L106">
            <v>350070.06146569678</v>
          </cell>
          <cell r="M106">
            <v>351102.50133525929</v>
          </cell>
          <cell r="N106">
            <v>351589.16286507179</v>
          </cell>
          <cell r="O106">
            <v>353017.26173048257</v>
          </cell>
          <cell r="P106">
            <v>353611.13645423256</v>
          </cell>
          <cell r="Q106">
            <v>354659.06292183843</v>
          </cell>
          <cell r="R106">
            <v>357865.06414354336</v>
          </cell>
          <cell r="S106">
            <v>361086.09193279163</v>
          </cell>
          <cell r="T106">
            <v>361884.08993930032</v>
          </cell>
          <cell r="U106">
            <v>364827.62907623104</v>
          </cell>
          <cell r="V106">
            <v>364984.70143682219</v>
          </cell>
          <cell r="W106">
            <v>368986.85251843673</v>
          </cell>
          <cell r="X106">
            <v>369547.39796928945</v>
          </cell>
          <cell r="Y106">
            <v>371186.509368681</v>
          </cell>
          <cell r="Z106">
            <v>376596.74039192498</v>
          </cell>
          <cell r="AA106">
            <v>381237.8216016629</v>
          </cell>
          <cell r="AB106">
            <v>381806.77523427841</v>
          </cell>
          <cell r="AC106">
            <v>382633.93635180313</v>
          </cell>
          <cell r="AD106">
            <v>382645.34240647353</v>
          </cell>
          <cell r="AE106">
            <v>386977.22157009656</v>
          </cell>
          <cell r="AF106">
            <v>387832.03274911176</v>
          </cell>
          <cell r="AG106">
            <v>388684.3865033146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E106">
            <v>0</v>
          </cell>
          <cell r="BF106">
            <v>0</v>
          </cell>
          <cell r="BG106">
            <v>0</v>
          </cell>
          <cell r="BH106">
            <v>0</v>
          </cell>
          <cell r="BI106">
            <v>0</v>
          </cell>
          <cell r="BJ106">
            <v>0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  <cell r="BY106">
            <v>0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0</v>
          </cell>
          <cell r="CF106">
            <v>0</v>
          </cell>
          <cell r="CG106">
            <v>0</v>
          </cell>
          <cell r="CH106">
            <v>0</v>
          </cell>
          <cell r="CI106">
            <v>0</v>
          </cell>
          <cell r="CJ106">
            <v>0</v>
          </cell>
          <cell r="CK106">
            <v>0</v>
          </cell>
          <cell r="CL106">
            <v>0</v>
          </cell>
        </row>
        <row r="107">
          <cell r="G107">
            <v>0</v>
          </cell>
          <cell r="H107">
            <v>294929.80249999999</v>
          </cell>
          <cell r="I107">
            <v>294929.80249999999</v>
          </cell>
          <cell r="J107">
            <v>294929.80249999999</v>
          </cell>
          <cell r="K107">
            <v>299353.74953749997</v>
          </cell>
          <cell r="L107">
            <v>299353.74953749997</v>
          </cell>
          <cell r="M107">
            <v>299353.74953749997</v>
          </cell>
          <cell r="N107">
            <v>299353.74953749997</v>
          </cell>
          <cell r="O107">
            <v>303844.05578056246</v>
          </cell>
          <cell r="P107">
            <v>303844.05578056246</v>
          </cell>
          <cell r="Q107">
            <v>303844.05578056246</v>
          </cell>
          <cell r="R107">
            <v>303844.05578056246</v>
          </cell>
          <cell r="S107">
            <v>308401.71661727084</v>
          </cell>
          <cell r="T107">
            <v>308401.71661727084</v>
          </cell>
          <cell r="U107">
            <v>308401.71661727084</v>
          </cell>
          <cell r="V107">
            <v>308401.71661727084</v>
          </cell>
          <cell r="W107">
            <v>313027.74236652988</v>
          </cell>
          <cell r="X107">
            <v>313027.74236652988</v>
          </cell>
          <cell r="Y107">
            <v>313027.74236652988</v>
          </cell>
          <cell r="Z107">
            <v>313027.74236652988</v>
          </cell>
          <cell r="AA107">
            <v>317723.1585020278</v>
          </cell>
          <cell r="AB107">
            <v>332970.17328651209</v>
          </cell>
          <cell r="AC107">
            <v>332970.17328651209</v>
          </cell>
          <cell r="AD107">
            <v>332970.17328651209</v>
          </cell>
          <cell r="AE107">
            <v>339629.57675224234</v>
          </cell>
          <cell r="AF107">
            <v>339629.57675224234</v>
          </cell>
          <cell r="AG107">
            <v>339629.57675224234</v>
          </cell>
          <cell r="AH107">
            <v>339629.57675224234</v>
          </cell>
          <cell r="AI107">
            <v>339629.57675224234</v>
          </cell>
          <cell r="AJ107">
            <v>344724.02040352597</v>
          </cell>
          <cell r="AK107">
            <v>344724.02040352597</v>
          </cell>
          <cell r="AL107">
            <v>344724.02040352597</v>
          </cell>
          <cell r="AM107">
            <v>344724.02040352597</v>
          </cell>
          <cell r="AN107">
            <v>349894.88070957881</v>
          </cell>
          <cell r="AO107">
            <v>349894.88070957881</v>
          </cell>
          <cell r="AP107">
            <v>349894.88070957881</v>
          </cell>
          <cell r="AQ107">
            <v>349894.88070957881</v>
          </cell>
          <cell r="AR107">
            <v>355143.30392022245</v>
          </cell>
          <cell r="AS107">
            <v>355143.30392022245</v>
          </cell>
          <cell r="AT107">
            <v>355143.30392022245</v>
          </cell>
          <cell r="AU107">
            <v>355143.30392022245</v>
          </cell>
          <cell r="AV107">
            <v>360470.45347902575</v>
          </cell>
          <cell r="AW107">
            <v>360470.45347902575</v>
          </cell>
          <cell r="AX107">
            <v>360470.45347902575</v>
          </cell>
          <cell r="AY107">
            <v>360470.45347902575</v>
          </cell>
          <cell r="AZ107">
            <v>365877.51028121111</v>
          </cell>
          <cell r="BA107">
            <v>365877.51028121111</v>
          </cell>
          <cell r="BB107">
            <v>365877.51028121111</v>
          </cell>
          <cell r="BC107">
            <v>365877.51028121111</v>
          </cell>
          <cell r="BD107">
            <v>371365.67293542926</v>
          </cell>
          <cell r="BE107">
            <v>371365.67293542926</v>
          </cell>
          <cell r="BF107">
            <v>371365.67293542926</v>
          </cell>
          <cell r="BG107">
            <v>371365.67293542926</v>
          </cell>
          <cell r="BH107">
            <v>376936.15802946064</v>
          </cell>
          <cell r="BI107">
            <v>376936.15802946064</v>
          </cell>
          <cell r="BJ107">
            <v>376936.15802946064</v>
          </cell>
          <cell r="BK107">
            <v>376936.15802946064</v>
          </cell>
          <cell r="BL107">
            <v>382590.20039990253</v>
          </cell>
          <cell r="BM107">
            <v>382590.20039990253</v>
          </cell>
          <cell r="BN107">
            <v>382590.20039990253</v>
          </cell>
          <cell r="BO107">
            <v>382590.20039990253</v>
          </cell>
          <cell r="BP107">
            <v>388329.05340590101</v>
          </cell>
          <cell r="BQ107">
            <v>388329.05340590101</v>
          </cell>
          <cell r="BR107">
            <v>388329.05340590101</v>
          </cell>
          <cell r="BS107">
            <v>388329.05340590101</v>
          </cell>
          <cell r="BT107">
            <v>394153.98920698947</v>
          </cell>
          <cell r="BU107">
            <v>394153.98920698947</v>
          </cell>
          <cell r="BV107">
            <v>394153.98920698947</v>
          </cell>
          <cell r="BW107">
            <v>394153.98920698947</v>
          </cell>
          <cell r="BX107">
            <v>400066.29904509429</v>
          </cell>
          <cell r="BY107">
            <v>400066.29904509429</v>
          </cell>
          <cell r="BZ107">
            <v>400066.29904509429</v>
          </cell>
          <cell r="CA107">
            <v>400066.29904509429</v>
          </cell>
          <cell r="CB107">
            <v>430732.42390678171</v>
          </cell>
          <cell r="CC107">
            <v>430732.42390678171</v>
          </cell>
          <cell r="CD107">
            <v>430732.42390678171</v>
          </cell>
          <cell r="CE107">
            <v>439347.07238491735</v>
          </cell>
          <cell r="CF107">
            <v>439347.07238491735</v>
          </cell>
          <cell r="CG107">
            <v>439347.07238491735</v>
          </cell>
          <cell r="CH107">
            <v>439347.07238491735</v>
          </cell>
          <cell r="CI107">
            <v>439347.07238491735</v>
          </cell>
          <cell r="CJ107">
            <v>445937.27847069106</v>
          </cell>
          <cell r="CK107">
            <v>0</v>
          </cell>
          <cell r="CL107">
            <v>0</v>
          </cell>
        </row>
        <row r="108">
          <cell r="G108">
            <v>0</v>
          </cell>
          <cell r="H108">
            <v>474899.70047599997</v>
          </cell>
          <cell r="I108">
            <v>478073.25887327211</v>
          </cell>
          <cell r="J108">
            <v>479680.09671077202</v>
          </cell>
          <cell r="K108">
            <v>483732.2081918203</v>
          </cell>
          <cell r="L108">
            <v>485545.50064636883</v>
          </cell>
          <cell r="M108">
            <v>487194.38194101711</v>
          </cell>
          <cell r="N108">
            <v>489196.14967885474</v>
          </cell>
          <cell r="O108">
            <v>491435.47048983653</v>
          </cell>
          <cell r="P108">
            <v>494750.07939307351</v>
          </cell>
          <cell r="Q108">
            <v>496606.09013715031</v>
          </cell>
          <cell r="R108">
            <v>498616.76785632968</v>
          </cell>
          <cell r="S108">
            <v>500833.67919098062</v>
          </cell>
          <cell r="T108">
            <v>504138.69509675819</v>
          </cell>
          <cell r="U108">
            <v>506742.68832521921</v>
          </cell>
          <cell r="V108">
            <v>509783.87643199519</v>
          </cell>
          <cell r="W108">
            <v>518992.98488887923</v>
          </cell>
          <cell r="X108">
            <v>523112.39096270059</v>
          </cell>
          <cell r="Y108">
            <v>526206.23845320009</v>
          </cell>
          <cell r="Z108">
            <v>527781.55057365808</v>
          </cell>
          <cell r="AA108">
            <v>531382.83298637462</v>
          </cell>
          <cell r="AB108">
            <v>534166.74344389641</v>
          </cell>
          <cell r="AC108">
            <v>536818.1100550096</v>
          </cell>
          <cell r="AD108">
            <v>538518.41105225473</v>
          </cell>
          <cell r="AE108">
            <v>541361.30570952338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E108">
            <v>0</v>
          </cell>
          <cell r="BF108">
            <v>0</v>
          </cell>
          <cell r="BG108">
            <v>0</v>
          </cell>
          <cell r="BH108">
            <v>0</v>
          </cell>
          <cell r="BI108">
            <v>0</v>
          </cell>
          <cell r="BJ108">
            <v>0</v>
          </cell>
          <cell r="BK108">
            <v>0</v>
          </cell>
          <cell r="BL108">
            <v>0</v>
          </cell>
          <cell r="BM108">
            <v>0</v>
          </cell>
          <cell r="BN108">
            <v>0</v>
          </cell>
          <cell r="BO108">
            <v>0</v>
          </cell>
          <cell r="BP108">
            <v>0</v>
          </cell>
          <cell r="BQ108">
            <v>0</v>
          </cell>
          <cell r="BR108">
            <v>0</v>
          </cell>
          <cell r="BS108">
            <v>0</v>
          </cell>
          <cell r="BT108">
            <v>0</v>
          </cell>
          <cell r="BU108">
            <v>0</v>
          </cell>
          <cell r="BV108">
            <v>0</v>
          </cell>
          <cell r="BW108">
            <v>0</v>
          </cell>
          <cell r="BX108">
            <v>0</v>
          </cell>
          <cell r="BY108">
            <v>0</v>
          </cell>
          <cell r="BZ108">
            <v>0</v>
          </cell>
          <cell r="CA108">
            <v>0</v>
          </cell>
          <cell r="CB108">
            <v>0</v>
          </cell>
          <cell r="CC108">
            <v>0</v>
          </cell>
          <cell r="CD108">
            <v>0</v>
          </cell>
          <cell r="CE108">
            <v>0</v>
          </cell>
          <cell r="CF108">
            <v>0</v>
          </cell>
          <cell r="CG108">
            <v>0</v>
          </cell>
          <cell r="CH108">
            <v>0</v>
          </cell>
          <cell r="CI108">
            <v>0</v>
          </cell>
          <cell r="CJ108">
            <v>0</v>
          </cell>
          <cell r="CK108">
            <v>0</v>
          </cell>
          <cell r="CL108">
            <v>0</v>
          </cell>
        </row>
        <row r="109">
          <cell r="G109">
            <v>0</v>
          </cell>
          <cell r="H109">
            <v>89862.5</v>
          </cell>
          <cell r="I109">
            <v>89862.5</v>
          </cell>
          <cell r="J109">
            <v>89862.5</v>
          </cell>
          <cell r="K109">
            <v>91210.437499999985</v>
          </cell>
          <cell r="L109">
            <v>91210.437499999985</v>
          </cell>
          <cell r="M109">
            <v>91210.437499999985</v>
          </cell>
          <cell r="N109">
            <v>91210.437499999985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E109">
            <v>0</v>
          </cell>
          <cell r="BF109">
            <v>0</v>
          </cell>
          <cell r="BG109">
            <v>0</v>
          </cell>
          <cell r="BH109">
            <v>0</v>
          </cell>
          <cell r="BI109">
            <v>0</v>
          </cell>
          <cell r="BJ109">
            <v>0</v>
          </cell>
          <cell r="BK109">
            <v>0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</v>
          </cell>
          <cell r="BV109">
            <v>0</v>
          </cell>
          <cell r="BW109">
            <v>0</v>
          </cell>
          <cell r="BX109">
            <v>0</v>
          </cell>
          <cell r="BY109">
            <v>0</v>
          </cell>
          <cell r="BZ109">
            <v>0</v>
          </cell>
          <cell r="CA109">
            <v>0</v>
          </cell>
          <cell r="CB109">
            <v>0</v>
          </cell>
          <cell r="CC109">
            <v>0</v>
          </cell>
          <cell r="CD109">
            <v>0</v>
          </cell>
          <cell r="CE109">
            <v>0</v>
          </cell>
          <cell r="CF109">
            <v>0</v>
          </cell>
          <cell r="CG109">
            <v>0</v>
          </cell>
          <cell r="CH109">
            <v>0</v>
          </cell>
          <cell r="CI109">
            <v>0</v>
          </cell>
          <cell r="CJ109">
            <v>0</v>
          </cell>
          <cell r="CK109">
            <v>0</v>
          </cell>
          <cell r="CL109">
            <v>0</v>
          </cell>
        </row>
        <row r="149">
          <cell r="G149">
            <v>0</v>
          </cell>
          <cell r="H149">
            <v>921380.71859999979</v>
          </cell>
          <cell r="I149">
            <v>921380.71859999979</v>
          </cell>
          <cell r="J149">
            <v>921380.71859999979</v>
          </cell>
          <cell r="K149">
            <v>939808.33297200012</v>
          </cell>
          <cell r="L149">
            <v>939808.33297200012</v>
          </cell>
          <cell r="M149">
            <v>939808.33297200012</v>
          </cell>
          <cell r="N149">
            <v>939808.33297200012</v>
          </cell>
          <cell r="O149">
            <v>958604.49963144015</v>
          </cell>
          <cell r="P149">
            <v>958604.49963144015</v>
          </cell>
          <cell r="Q149">
            <v>958604.49963144015</v>
          </cell>
          <cell r="R149">
            <v>958604.49963144015</v>
          </cell>
          <cell r="S149">
            <v>977776.58962406893</v>
          </cell>
          <cell r="T149">
            <v>977776.58962406893</v>
          </cell>
          <cell r="U149">
            <v>977776.58962406893</v>
          </cell>
          <cell r="V149">
            <v>977776.58962406893</v>
          </cell>
          <cell r="W149">
            <v>997332.12141655036</v>
          </cell>
          <cell r="X149">
            <v>997332.12141655036</v>
          </cell>
          <cell r="Y149">
            <v>997332.12141655036</v>
          </cell>
          <cell r="Z149">
            <v>997332.12141655036</v>
          </cell>
          <cell r="AA149">
            <v>1017278.7638448813</v>
          </cell>
          <cell r="AB149">
            <v>1017278.7638448813</v>
          </cell>
          <cell r="AC149">
            <v>1017278.7638448813</v>
          </cell>
          <cell r="AD149">
            <v>1017278.7638448813</v>
          </cell>
          <cell r="AE149">
            <v>1037624.3391217787</v>
          </cell>
          <cell r="AF149">
            <v>1037624.3391217787</v>
          </cell>
          <cell r="AG149">
            <v>1037624.3391217787</v>
          </cell>
          <cell r="AH149">
            <v>1037624.3391217787</v>
          </cell>
          <cell r="AI149">
            <v>1058376.8259042145</v>
          </cell>
          <cell r="AJ149">
            <v>1058376.8259042145</v>
          </cell>
          <cell r="AK149">
            <v>1058376.8259042145</v>
          </cell>
          <cell r="AL149">
            <v>1058376.8259042145</v>
          </cell>
          <cell r="AM149">
            <v>1079544.3624222986</v>
          </cell>
          <cell r="AN149">
            <v>1079544.3624222986</v>
          </cell>
          <cell r="AO149">
            <v>1079544.3624222986</v>
          </cell>
          <cell r="AP149">
            <v>1079544.3624222986</v>
          </cell>
          <cell r="AQ149">
            <v>1101135.2496707449</v>
          </cell>
          <cell r="AR149">
            <v>1101135.2496707449</v>
          </cell>
          <cell r="AS149">
            <v>1101135.2496707449</v>
          </cell>
          <cell r="AT149">
            <v>1101135.2496707449</v>
          </cell>
          <cell r="AU149">
            <v>1123157.9546641598</v>
          </cell>
          <cell r="AV149">
            <v>1123157.9546641598</v>
          </cell>
          <cell r="AW149">
            <v>1123157.9546641598</v>
          </cell>
          <cell r="AX149">
            <v>1123157.9546641598</v>
          </cell>
          <cell r="AY149">
            <v>1145621.1137574429</v>
          </cell>
          <cell r="AZ149">
            <v>1145621.1137574429</v>
          </cell>
          <cell r="BA149">
            <v>1145621.1137574429</v>
          </cell>
          <cell r="BB149">
            <v>1145621.1137574429</v>
          </cell>
          <cell r="BC149">
            <v>1168533.5360325919</v>
          </cell>
          <cell r="BD149">
            <v>1168533.5360325919</v>
          </cell>
          <cell r="BE149">
            <v>1168533.5360325919</v>
          </cell>
          <cell r="BF149">
            <v>1168533.5360325919</v>
          </cell>
          <cell r="BG149">
            <v>1191904.2067532437</v>
          </cell>
          <cell r="BH149">
            <v>1191904.2067532437</v>
          </cell>
          <cell r="BI149">
            <v>1191904.2067532437</v>
          </cell>
          <cell r="BJ149">
            <v>1191904.2067532437</v>
          </cell>
          <cell r="BK149">
            <v>1215742.2908883085</v>
          </cell>
          <cell r="BL149">
            <v>1215742.2908883085</v>
          </cell>
          <cell r="BM149">
            <v>1215742.2908883085</v>
          </cell>
          <cell r="BN149">
            <v>1215742.2908883085</v>
          </cell>
          <cell r="BO149">
            <v>1240057.1367060747</v>
          </cell>
          <cell r="BP149">
            <v>1240057.1367060747</v>
          </cell>
          <cell r="BQ149">
            <v>1240057.1367060747</v>
          </cell>
          <cell r="BR149">
            <v>1240057.1367060747</v>
          </cell>
          <cell r="BS149">
            <v>1264858.2794401962</v>
          </cell>
          <cell r="BT149">
            <v>1264858.2794401962</v>
          </cell>
          <cell r="BU149">
            <v>1264858.2794401962</v>
          </cell>
          <cell r="BV149">
            <v>1264858.2794401962</v>
          </cell>
          <cell r="BW149">
            <v>1290155.4450290005</v>
          </cell>
          <cell r="BX149">
            <v>1290155.4450290005</v>
          </cell>
          <cell r="BY149">
            <v>1290155.4450290005</v>
          </cell>
          <cell r="BZ149">
            <v>1290155.4450290005</v>
          </cell>
          <cell r="CA149">
            <v>1315958.5539295804</v>
          </cell>
          <cell r="CB149">
            <v>1315958.5539295804</v>
          </cell>
          <cell r="CC149">
            <v>1315958.5539295804</v>
          </cell>
          <cell r="CD149">
            <v>1315958.5539295804</v>
          </cell>
          <cell r="CE149">
            <v>1342277.725008172</v>
          </cell>
          <cell r="CF149">
            <v>1342277.725008172</v>
          </cell>
          <cell r="CG149">
            <v>1342277.725008172</v>
          </cell>
          <cell r="CH149">
            <v>1342277.725008172</v>
          </cell>
          <cell r="CI149">
            <v>1369123.2795083357</v>
          </cell>
          <cell r="CJ149">
            <v>1369123.2795083357</v>
          </cell>
          <cell r="CK149">
            <v>0</v>
          </cell>
          <cell r="CL149">
            <v>0</v>
          </cell>
        </row>
        <row r="150">
          <cell r="G150">
            <v>0</v>
          </cell>
          <cell r="H150">
            <v>93016.931400000001</v>
          </cell>
          <cell r="I150">
            <v>93016.931400000001</v>
          </cell>
          <cell r="J150">
            <v>93016.931400000001</v>
          </cell>
          <cell r="K150">
            <v>94877.270027999999</v>
          </cell>
          <cell r="L150">
            <v>94877.270027999999</v>
          </cell>
          <cell r="M150">
            <v>94877.270027999999</v>
          </cell>
          <cell r="N150">
            <v>94877.270027999999</v>
          </cell>
          <cell r="O150">
            <v>96774.815428559989</v>
          </cell>
          <cell r="P150">
            <v>96774.815428559989</v>
          </cell>
          <cell r="Q150">
            <v>96774.815428559989</v>
          </cell>
          <cell r="R150">
            <v>96774.815428559989</v>
          </cell>
          <cell r="S150">
            <v>98710.311737131182</v>
          </cell>
          <cell r="T150">
            <v>98710.311737131182</v>
          </cell>
          <cell r="U150">
            <v>98710.311737131182</v>
          </cell>
          <cell r="V150">
            <v>98710.311737131182</v>
          </cell>
          <cell r="W150">
            <v>100684.51797187381</v>
          </cell>
          <cell r="X150">
            <v>100684.51797187381</v>
          </cell>
          <cell r="Y150">
            <v>100684.51797187381</v>
          </cell>
          <cell r="Z150">
            <v>100684.51797187381</v>
          </cell>
          <cell r="AA150">
            <v>102698.20833131128</v>
          </cell>
          <cell r="AB150">
            <v>102698.20833131128</v>
          </cell>
          <cell r="AC150">
            <v>102698.20833131128</v>
          </cell>
          <cell r="AD150">
            <v>102698.20833131128</v>
          </cell>
          <cell r="AE150">
            <v>104752.1724979375</v>
          </cell>
          <cell r="AF150">
            <v>104752.1724979375</v>
          </cell>
          <cell r="AG150">
            <v>104752.1724979375</v>
          </cell>
          <cell r="AH150">
            <v>104752.1724979375</v>
          </cell>
          <cell r="AI150">
            <v>106847.21594789624</v>
          </cell>
          <cell r="AJ150">
            <v>106847.21594789624</v>
          </cell>
          <cell r="AK150">
            <v>106847.21594789624</v>
          </cell>
          <cell r="AL150">
            <v>106847.21594789624</v>
          </cell>
          <cell r="AM150">
            <v>108984.16026685419</v>
          </cell>
          <cell r="AN150">
            <v>108984.16026685419</v>
          </cell>
          <cell r="AO150">
            <v>108984.16026685419</v>
          </cell>
          <cell r="AP150">
            <v>108984.16026685419</v>
          </cell>
          <cell r="AQ150">
            <v>111163.84347219128</v>
          </cell>
          <cell r="AR150">
            <v>111163.84347219128</v>
          </cell>
          <cell r="AS150">
            <v>111163.84347219128</v>
          </cell>
          <cell r="AT150">
            <v>111163.84347219128</v>
          </cell>
          <cell r="AU150">
            <v>113387.12034163511</v>
          </cell>
          <cell r="AV150">
            <v>113387.12034163511</v>
          </cell>
          <cell r="AW150">
            <v>113387.12034163511</v>
          </cell>
          <cell r="AX150">
            <v>113387.12034163511</v>
          </cell>
          <cell r="AY150">
            <v>115654.86274846781</v>
          </cell>
          <cell r="AZ150">
            <v>115654.86274846781</v>
          </cell>
          <cell r="BA150">
            <v>115654.86274846781</v>
          </cell>
          <cell r="BB150">
            <v>115654.86274846781</v>
          </cell>
          <cell r="BC150">
            <v>117967.96000343718</v>
          </cell>
          <cell r="BD150">
            <v>117967.96000343718</v>
          </cell>
          <cell r="BE150">
            <v>117967.96000343718</v>
          </cell>
          <cell r="BF150">
            <v>117967.96000343718</v>
          </cell>
          <cell r="BG150">
            <v>120327.31920350592</v>
          </cell>
          <cell r="BH150">
            <v>120327.31920350592</v>
          </cell>
          <cell r="BI150">
            <v>120327.31920350592</v>
          </cell>
          <cell r="BJ150">
            <v>120327.31920350592</v>
          </cell>
          <cell r="BK150">
            <v>122733.86558757603</v>
          </cell>
          <cell r="BL150">
            <v>122733.86558757603</v>
          </cell>
          <cell r="BM150">
            <v>122733.86558757603</v>
          </cell>
          <cell r="BN150">
            <v>122733.86558757603</v>
          </cell>
          <cell r="BO150">
            <v>125188.54289932756</v>
          </cell>
          <cell r="BP150">
            <v>125188.54289932756</v>
          </cell>
          <cell r="BQ150">
            <v>125188.54289932756</v>
          </cell>
          <cell r="BR150">
            <v>125188.54289932756</v>
          </cell>
          <cell r="BS150">
            <v>127692.31375731411</v>
          </cell>
          <cell r="BT150">
            <v>127692.31375731411</v>
          </cell>
          <cell r="BU150">
            <v>127692.31375731411</v>
          </cell>
          <cell r="BV150">
            <v>127692.31375731411</v>
          </cell>
          <cell r="BW150">
            <v>130246.16003246041</v>
          </cell>
          <cell r="BX150">
            <v>130246.16003246041</v>
          </cell>
          <cell r="BY150">
            <v>130246.16003246041</v>
          </cell>
          <cell r="BZ150">
            <v>130246.16003246041</v>
          </cell>
          <cell r="CA150">
            <v>132851.08323310962</v>
          </cell>
          <cell r="CB150">
            <v>132851.08323310962</v>
          </cell>
          <cell r="CC150">
            <v>132851.08323310962</v>
          </cell>
          <cell r="CD150">
            <v>132851.08323310962</v>
          </cell>
          <cell r="CE150">
            <v>135508.10489777179</v>
          </cell>
          <cell r="CF150">
            <v>135508.10489777179</v>
          </cell>
          <cell r="CG150">
            <v>135508.10489777179</v>
          </cell>
          <cell r="CH150">
            <v>135508.10489777179</v>
          </cell>
          <cell r="CI150">
            <v>138218.26699572723</v>
          </cell>
          <cell r="CJ150">
            <v>138218.26699572723</v>
          </cell>
          <cell r="CK150">
            <v>0</v>
          </cell>
          <cell r="CL150">
            <v>0</v>
          </cell>
        </row>
        <row r="151">
          <cell r="G151">
            <v>0</v>
          </cell>
          <cell r="H151">
            <v>490270.52250000002</v>
          </cell>
          <cell r="I151">
            <v>490270.52250000002</v>
          </cell>
          <cell r="J151">
            <v>490270.52250000002</v>
          </cell>
          <cell r="K151">
            <v>500075.93294999993</v>
          </cell>
          <cell r="L151">
            <v>500075.93294999993</v>
          </cell>
          <cell r="M151">
            <v>500075.93294999993</v>
          </cell>
          <cell r="N151">
            <v>500075.93294999993</v>
          </cell>
          <cell r="O151">
            <v>510077.45160899998</v>
          </cell>
          <cell r="P151">
            <v>510077.45160899998</v>
          </cell>
          <cell r="Q151">
            <v>510077.45160899998</v>
          </cell>
          <cell r="R151">
            <v>510077.45160899998</v>
          </cell>
          <cell r="S151">
            <v>520279.00064117997</v>
          </cell>
          <cell r="T151">
            <v>520279.00064117997</v>
          </cell>
          <cell r="U151">
            <v>520279.00064117997</v>
          </cell>
          <cell r="V151">
            <v>520279.00064117997</v>
          </cell>
          <cell r="W151">
            <v>530684.58065400366</v>
          </cell>
          <cell r="X151">
            <v>530684.58065400366</v>
          </cell>
          <cell r="Y151">
            <v>530684.58065400366</v>
          </cell>
          <cell r="Z151">
            <v>530684.58065400366</v>
          </cell>
          <cell r="AA151">
            <v>541298.27226708375</v>
          </cell>
          <cell r="AB151">
            <v>541298.27226708375</v>
          </cell>
          <cell r="AC151">
            <v>541298.27226708375</v>
          </cell>
          <cell r="AD151">
            <v>541298.27226708375</v>
          </cell>
          <cell r="AE151">
            <v>552124.23771242541</v>
          </cell>
          <cell r="AF151">
            <v>552124.23771242541</v>
          </cell>
          <cell r="AG151">
            <v>552124.23771242541</v>
          </cell>
          <cell r="AH151">
            <v>552124.23771242541</v>
          </cell>
          <cell r="AI151">
            <v>563166.72246667393</v>
          </cell>
          <cell r="AJ151">
            <v>563166.72246667393</v>
          </cell>
          <cell r="AK151">
            <v>563166.72246667393</v>
          </cell>
          <cell r="AL151">
            <v>563166.72246667393</v>
          </cell>
          <cell r="AM151">
            <v>574430.05691600742</v>
          </cell>
          <cell r="AN151">
            <v>574430.05691600742</v>
          </cell>
          <cell r="AO151">
            <v>574430.05691600742</v>
          </cell>
          <cell r="AP151">
            <v>574430.05691600742</v>
          </cell>
          <cell r="AQ151">
            <v>585918.65805432748</v>
          </cell>
          <cell r="AR151">
            <v>585918.65805432748</v>
          </cell>
          <cell r="AS151">
            <v>585918.65805432748</v>
          </cell>
          <cell r="AT151">
            <v>585918.65805432748</v>
          </cell>
          <cell r="AU151">
            <v>597637.03121541406</v>
          </cell>
          <cell r="AV151">
            <v>597637.03121541406</v>
          </cell>
          <cell r="AW151">
            <v>597637.03121541406</v>
          </cell>
          <cell r="AX151">
            <v>597637.03121541406</v>
          </cell>
          <cell r="AY151">
            <v>609589.77183972241</v>
          </cell>
          <cell r="AZ151">
            <v>609589.77183972241</v>
          </cell>
          <cell r="BA151">
            <v>609589.77183972241</v>
          </cell>
          <cell r="BB151">
            <v>609589.77183972241</v>
          </cell>
          <cell r="BC151">
            <v>621781.56727651693</v>
          </cell>
          <cell r="BD151">
            <v>621781.56727651693</v>
          </cell>
          <cell r="BE151">
            <v>621781.56727651693</v>
          </cell>
          <cell r="BF151">
            <v>621781.56727651693</v>
          </cell>
          <cell r="BG151">
            <v>634217.1986220472</v>
          </cell>
          <cell r="BH151">
            <v>634217.1986220472</v>
          </cell>
          <cell r="BI151">
            <v>634217.1986220472</v>
          </cell>
          <cell r="BJ151">
            <v>634217.1986220472</v>
          </cell>
          <cell r="BK151">
            <v>646901.54259448824</v>
          </cell>
          <cell r="BL151">
            <v>646901.54259448824</v>
          </cell>
          <cell r="BM151">
            <v>646901.54259448824</v>
          </cell>
          <cell r="BN151">
            <v>646901.54259448824</v>
          </cell>
          <cell r="BO151">
            <v>659839.573446378</v>
          </cell>
          <cell r="BP151">
            <v>659839.573446378</v>
          </cell>
          <cell r="BQ151">
            <v>659839.573446378</v>
          </cell>
          <cell r="BR151">
            <v>659839.573446378</v>
          </cell>
          <cell r="BS151">
            <v>673036.36491530552</v>
          </cell>
          <cell r="BT151">
            <v>673036.36491530552</v>
          </cell>
          <cell r="BU151">
            <v>673036.36491530552</v>
          </cell>
          <cell r="BV151">
            <v>673036.36491530552</v>
          </cell>
          <cell r="BW151">
            <v>686497.09221361182</v>
          </cell>
          <cell r="BX151">
            <v>686497.09221361182</v>
          </cell>
          <cell r="BY151">
            <v>686497.09221361182</v>
          </cell>
          <cell r="BZ151">
            <v>686497.09221361182</v>
          </cell>
          <cell r="CA151">
            <v>700227.03405788401</v>
          </cell>
          <cell r="CB151">
            <v>700227.03405788401</v>
          </cell>
          <cell r="CC151">
            <v>700227.03405788401</v>
          </cell>
          <cell r="CD151">
            <v>700227.03405788401</v>
          </cell>
          <cell r="CE151">
            <v>714231.57473904174</v>
          </cell>
          <cell r="CF151">
            <v>714231.57473904174</v>
          </cell>
          <cell r="CG151">
            <v>714231.57473904174</v>
          </cell>
          <cell r="CH151">
            <v>714231.57473904174</v>
          </cell>
          <cell r="CI151">
            <v>728516.20623382239</v>
          </cell>
          <cell r="CJ151">
            <v>728516.20623382239</v>
          </cell>
          <cell r="CK151">
            <v>0</v>
          </cell>
          <cell r="CL151">
            <v>0</v>
          </cell>
        </row>
        <row r="152">
          <cell r="G152">
            <v>0</v>
          </cell>
          <cell r="H152">
            <v>644103.95940000005</v>
          </cell>
          <cell r="I152">
            <v>644103.95940000005</v>
          </cell>
          <cell r="J152">
            <v>644103.95940000005</v>
          </cell>
          <cell r="K152">
            <v>656986.03858800011</v>
          </cell>
          <cell r="L152">
            <v>656986.03858800011</v>
          </cell>
          <cell r="M152">
            <v>656986.03858800011</v>
          </cell>
          <cell r="N152">
            <v>656986.03858800011</v>
          </cell>
          <cell r="O152">
            <v>670125.75935976009</v>
          </cell>
          <cell r="P152">
            <v>670125.75935976009</v>
          </cell>
          <cell r="Q152">
            <v>670125.75935976009</v>
          </cell>
          <cell r="R152">
            <v>670125.75935976009</v>
          </cell>
          <cell r="S152">
            <v>683528.27454695525</v>
          </cell>
          <cell r="T152">
            <v>683528.27454695525</v>
          </cell>
          <cell r="U152">
            <v>683528.27454695525</v>
          </cell>
          <cell r="V152">
            <v>683528.27454695525</v>
          </cell>
          <cell r="W152">
            <v>697198.84003789444</v>
          </cell>
          <cell r="X152">
            <v>697198.84003789444</v>
          </cell>
          <cell r="Y152">
            <v>697198.84003789444</v>
          </cell>
          <cell r="Z152">
            <v>697198.84003789444</v>
          </cell>
          <cell r="AA152">
            <v>711142.81683865224</v>
          </cell>
          <cell r="AB152">
            <v>711142.81683865224</v>
          </cell>
          <cell r="AC152">
            <v>711142.81683865224</v>
          </cell>
          <cell r="AD152">
            <v>711142.81683865224</v>
          </cell>
          <cell r="AE152">
            <v>725365.67317542539</v>
          </cell>
          <cell r="AF152">
            <v>725365.67317542539</v>
          </cell>
          <cell r="AG152">
            <v>725365.67317542539</v>
          </cell>
          <cell r="AH152">
            <v>725365.67317542539</v>
          </cell>
          <cell r="AI152">
            <v>739872.98663893389</v>
          </cell>
          <cell r="AJ152">
            <v>739872.98663893389</v>
          </cell>
          <cell r="AK152">
            <v>739872.98663893389</v>
          </cell>
          <cell r="AL152">
            <v>739872.98663893389</v>
          </cell>
          <cell r="AM152">
            <v>754670.44637171261</v>
          </cell>
          <cell r="AN152">
            <v>754670.44637171261</v>
          </cell>
          <cell r="AO152">
            <v>754670.44637171261</v>
          </cell>
          <cell r="AP152">
            <v>754670.44637171261</v>
          </cell>
          <cell r="AQ152">
            <v>769763.85529914673</v>
          </cell>
          <cell r="AR152">
            <v>769763.85529914673</v>
          </cell>
          <cell r="AS152">
            <v>769763.85529914673</v>
          </cell>
          <cell r="AT152">
            <v>769763.85529914673</v>
          </cell>
          <cell r="AU152">
            <v>785159.13240512973</v>
          </cell>
          <cell r="AV152">
            <v>785159.13240512973</v>
          </cell>
          <cell r="AW152">
            <v>785159.13240512973</v>
          </cell>
          <cell r="AX152">
            <v>785159.13240512973</v>
          </cell>
          <cell r="AY152">
            <v>800862.31505323236</v>
          </cell>
          <cell r="AZ152">
            <v>800862.31505323236</v>
          </cell>
          <cell r="BA152">
            <v>800862.31505323236</v>
          </cell>
          <cell r="BB152">
            <v>800862.31505323236</v>
          </cell>
          <cell r="BC152">
            <v>816879.56135429698</v>
          </cell>
          <cell r="BD152">
            <v>816879.56135429698</v>
          </cell>
          <cell r="BE152">
            <v>816879.56135429698</v>
          </cell>
          <cell r="BF152">
            <v>816879.56135429698</v>
          </cell>
          <cell r="BG152">
            <v>833217.15258138289</v>
          </cell>
          <cell r="BH152">
            <v>833217.15258138289</v>
          </cell>
          <cell r="BI152">
            <v>833217.15258138289</v>
          </cell>
          <cell r="BJ152">
            <v>833217.15258138289</v>
          </cell>
          <cell r="BK152">
            <v>849881.49563301052</v>
          </cell>
          <cell r="BL152">
            <v>849881.49563301052</v>
          </cell>
          <cell r="BM152">
            <v>849881.49563301052</v>
          </cell>
          <cell r="BN152">
            <v>849881.49563301052</v>
          </cell>
          <cell r="BO152">
            <v>866879.12554567074</v>
          </cell>
          <cell r="BP152">
            <v>866879.12554567074</v>
          </cell>
          <cell r="BQ152">
            <v>866879.12554567074</v>
          </cell>
          <cell r="BR152">
            <v>866879.12554567074</v>
          </cell>
          <cell r="BS152">
            <v>884216.70805658412</v>
          </cell>
          <cell r="BT152">
            <v>884216.70805658412</v>
          </cell>
          <cell r="BU152">
            <v>884216.70805658412</v>
          </cell>
          <cell r="BV152">
            <v>884216.70805658412</v>
          </cell>
          <cell r="BW152">
            <v>901901.04221771576</v>
          </cell>
          <cell r="BX152">
            <v>901901.04221771576</v>
          </cell>
          <cell r="BY152">
            <v>901901.04221771576</v>
          </cell>
          <cell r="BZ152">
            <v>901901.04221771576</v>
          </cell>
          <cell r="CA152">
            <v>919939.06306207005</v>
          </cell>
          <cell r="CB152">
            <v>919939.06306207005</v>
          </cell>
          <cell r="CC152">
            <v>919939.06306207005</v>
          </cell>
          <cell r="CD152">
            <v>919939.06306207005</v>
          </cell>
          <cell r="CE152">
            <v>938337.84432331147</v>
          </cell>
          <cell r="CF152">
            <v>938337.84432331147</v>
          </cell>
          <cell r="CG152">
            <v>938337.84432331147</v>
          </cell>
          <cell r="CH152">
            <v>938337.84432331147</v>
          </cell>
          <cell r="CI152">
            <v>957104.60120977764</v>
          </cell>
          <cell r="CJ152">
            <v>957104.60120977764</v>
          </cell>
          <cell r="CK152">
            <v>0</v>
          </cell>
          <cell r="CL152">
            <v>0</v>
          </cell>
        </row>
        <row r="153">
          <cell r="G153">
            <v>0</v>
          </cell>
          <cell r="H153">
            <v>217422.01336633667</v>
          </cell>
          <cell r="I153">
            <v>217422.01336633667</v>
          </cell>
          <cell r="J153">
            <v>217422.01336633667</v>
          </cell>
          <cell r="K153">
            <v>221770.45363366342</v>
          </cell>
          <cell r="L153">
            <v>221770.45363366342</v>
          </cell>
          <cell r="M153">
            <v>221770.45363366342</v>
          </cell>
          <cell r="N153">
            <v>221770.45363366342</v>
          </cell>
          <cell r="O153">
            <v>226205.86270633669</v>
          </cell>
          <cell r="P153">
            <v>226205.86270633669</v>
          </cell>
          <cell r="Q153">
            <v>226205.86270633669</v>
          </cell>
          <cell r="R153">
            <v>226205.86270633669</v>
          </cell>
          <cell r="S153">
            <v>230729.97996046342</v>
          </cell>
          <cell r="T153">
            <v>230729.97996046342</v>
          </cell>
          <cell r="U153">
            <v>230729.97996046342</v>
          </cell>
          <cell r="V153">
            <v>230729.97996046342</v>
          </cell>
          <cell r="W153">
            <v>235344.57955967268</v>
          </cell>
          <cell r="X153">
            <v>235344.57955967268</v>
          </cell>
          <cell r="Y153">
            <v>235344.57955967268</v>
          </cell>
          <cell r="Z153">
            <v>235344.57955967268</v>
          </cell>
          <cell r="AA153">
            <v>240051.47115086613</v>
          </cell>
          <cell r="AB153">
            <v>240051.47115086613</v>
          </cell>
          <cell r="AC153">
            <v>240051.47115086613</v>
          </cell>
          <cell r="AD153">
            <v>240051.47115086613</v>
          </cell>
          <cell r="AE153">
            <v>244852.50057388344</v>
          </cell>
          <cell r="AF153">
            <v>244852.50057388344</v>
          </cell>
          <cell r="AG153">
            <v>244852.50057388344</v>
          </cell>
          <cell r="AH153">
            <v>244852.50057388344</v>
          </cell>
          <cell r="AI153">
            <v>249749.55058536111</v>
          </cell>
          <cell r="AJ153">
            <v>249749.55058536111</v>
          </cell>
          <cell r="AK153">
            <v>249749.55058536111</v>
          </cell>
          <cell r="AL153">
            <v>249749.55058536111</v>
          </cell>
          <cell r="AM153">
            <v>254744.54159706834</v>
          </cell>
          <cell r="AN153">
            <v>254744.54159706834</v>
          </cell>
          <cell r="AO153">
            <v>254744.54159706834</v>
          </cell>
          <cell r="AP153">
            <v>254744.54159706834</v>
          </cell>
          <cell r="AQ153">
            <v>259839.4324290097</v>
          </cell>
          <cell r="AR153">
            <v>259839.4324290097</v>
          </cell>
          <cell r="AS153">
            <v>259839.4324290097</v>
          </cell>
          <cell r="AT153">
            <v>259839.4324290097</v>
          </cell>
          <cell r="AU153">
            <v>265036.2210775899</v>
          </cell>
          <cell r="AV153">
            <v>265036.2210775899</v>
          </cell>
          <cell r="AW153">
            <v>265036.2210775899</v>
          </cell>
          <cell r="AX153">
            <v>265036.2210775899</v>
          </cell>
          <cell r="AY153">
            <v>270336.9454991417</v>
          </cell>
          <cell r="AZ153">
            <v>270336.9454991417</v>
          </cell>
          <cell r="BA153">
            <v>270336.9454991417</v>
          </cell>
          <cell r="BB153">
            <v>270336.9454991417</v>
          </cell>
          <cell r="BC153">
            <v>275743.68440912454</v>
          </cell>
          <cell r="BD153">
            <v>275743.68440912454</v>
          </cell>
          <cell r="BE153">
            <v>275743.68440912454</v>
          </cell>
          <cell r="BF153">
            <v>275743.68440912454</v>
          </cell>
          <cell r="BG153">
            <v>281258.55809730705</v>
          </cell>
          <cell r="BH153">
            <v>281258.55809730705</v>
          </cell>
          <cell r="BI153">
            <v>281258.55809730705</v>
          </cell>
          <cell r="BJ153">
            <v>281258.55809730705</v>
          </cell>
          <cell r="BK153">
            <v>286883.72925925319</v>
          </cell>
          <cell r="BL153">
            <v>286883.72925925319</v>
          </cell>
          <cell r="BM153">
            <v>286883.72925925319</v>
          </cell>
          <cell r="BN153">
            <v>286883.72925925319</v>
          </cell>
          <cell r="BO153">
            <v>292621.40384443826</v>
          </cell>
          <cell r="BP153">
            <v>292621.40384443826</v>
          </cell>
          <cell r="BQ153">
            <v>292621.40384443826</v>
          </cell>
          <cell r="BR153">
            <v>292621.40384443826</v>
          </cell>
          <cell r="BS153">
            <v>298473.83192132704</v>
          </cell>
          <cell r="BT153">
            <v>298473.83192132704</v>
          </cell>
          <cell r="BU153">
            <v>298473.83192132704</v>
          </cell>
          <cell r="BV153">
            <v>298473.83192132704</v>
          </cell>
          <cell r="BW153">
            <v>304443.30855975358</v>
          </cell>
          <cell r="BX153">
            <v>304443.30855975358</v>
          </cell>
          <cell r="BY153">
            <v>304443.30855975358</v>
          </cell>
          <cell r="BZ153">
            <v>304443.30855975358</v>
          </cell>
          <cell r="CA153">
            <v>310532.17473094864</v>
          </cell>
          <cell r="CB153">
            <v>310532.17473094864</v>
          </cell>
          <cell r="CC153">
            <v>310532.17473094864</v>
          </cell>
          <cell r="CD153">
            <v>310532.17473094864</v>
          </cell>
          <cell r="CE153">
            <v>316742.81822556764</v>
          </cell>
          <cell r="CF153">
            <v>316742.81822556764</v>
          </cell>
          <cell r="CG153">
            <v>316742.81822556764</v>
          </cell>
          <cell r="CH153">
            <v>316742.81822556764</v>
          </cell>
          <cell r="CI153">
            <v>323077.674590079</v>
          </cell>
          <cell r="CJ153">
            <v>323077.674590079</v>
          </cell>
          <cell r="CK153">
            <v>0</v>
          </cell>
          <cell r="CL153">
            <v>0</v>
          </cell>
        </row>
        <row r="154">
          <cell r="G154">
            <v>0</v>
          </cell>
          <cell r="H154">
            <v>211787.00640000001</v>
          </cell>
          <cell r="I154">
            <v>211787.00640000001</v>
          </cell>
          <cell r="J154">
            <v>211787.00640000001</v>
          </cell>
          <cell r="K154">
            <v>216022.74652799999</v>
          </cell>
          <cell r="L154">
            <v>216022.74652799999</v>
          </cell>
          <cell r="M154">
            <v>216022.74652799999</v>
          </cell>
          <cell r="N154">
            <v>216022.74652799999</v>
          </cell>
          <cell r="O154">
            <v>220343.20145856001</v>
          </cell>
          <cell r="P154">
            <v>220343.20145856001</v>
          </cell>
          <cell r="Q154">
            <v>220343.20145856001</v>
          </cell>
          <cell r="R154">
            <v>220343.20145856001</v>
          </cell>
          <cell r="S154">
            <v>224750.06548773122</v>
          </cell>
          <cell r="T154">
            <v>224750.06548773122</v>
          </cell>
          <cell r="U154">
            <v>224750.06548773122</v>
          </cell>
          <cell r="V154">
            <v>224750.06548773122</v>
          </cell>
          <cell r="W154">
            <v>229245.06679748587</v>
          </cell>
          <cell r="X154">
            <v>229245.06679748587</v>
          </cell>
          <cell r="Y154">
            <v>229245.06679748587</v>
          </cell>
          <cell r="Z154">
            <v>229245.06679748587</v>
          </cell>
          <cell r="AA154">
            <v>233829.96813343558</v>
          </cell>
          <cell r="AB154">
            <v>233829.96813343558</v>
          </cell>
          <cell r="AC154">
            <v>233829.96813343558</v>
          </cell>
          <cell r="AD154">
            <v>233829.96813343558</v>
          </cell>
          <cell r="AE154">
            <v>238506.56749610434</v>
          </cell>
          <cell r="AF154">
            <v>238506.56749610434</v>
          </cell>
          <cell r="AG154">
            <v>238506.56749610434</v>
          </cell>
          <cell r="AH154">
            <v>238506.56749610434</v>
          </cell>
          <cell r="AI154">
            <v>243276.69884602644</v>
          </cell>
          <cell r="AJ154">
            <v>243276.69884602644</v>
          </cell>
          <cell r="AK154">
            <v>243276.69884602644</v>
          </cell>
          <cell r="AL154">
            <v>243276.69884602644</v>
          </cell>
          <cell r="AM154">
            <v>248142.23282294697</v>
          </cell>
          <cell r="AN154">
            <v>248142.23282294697</v>
          </cell>
          <cell r="AO154">
            <v>248142.23282294697</v>
          </cell>
          <cell r="AP154">
            <v>248142.23282294697</v>
          </cell>
          <cell r="AQ154">
            <v>253105.07747940591</v>
          </cell>
          <cell r="AR154">
            <v>253105.07747940591</v>
          </cell>
          <cell r="AS154">
            <v>253105.07747940591</v>
          </cell>
          <cell r="AT154">
            <v>253105.07747940591</v>
          </cell>
          <cell r="AU154">
            <v>258167.17902899403</v>
          </cell>
          <cell r="AV154">
            <v>258167.17902899403</v>
          </cell>
          <cell r="AW154">
            <v>258167.17902899403</v>
          </cell>
          <cell r="AX154">
            <v>258167.17902899403</v>
          </cell>
          <cell r="AY154">
            <v>263330.52260957391</v>
          </cell>
          <cell r="AZ154">
            <v>263330.52260957391</v>
          </cell>
          <cell r="BA154">
            <v>263330.52260957391</v>
          </cell>
          <cell r="BB154">
            <v>263330.52260957391</v>
          </cell>
          <cell r="BC154">
            <v>268597.1330617654</v>
          </cell>
          <cell r="BD154">
            <v>268597.1330617654</v>
          </cell>
          <cell r="BE154">
            <v>268597.1330617654</v>
          </cell>
          <cell r="BF154">
            <v>268597.1330617654</v>
          </cell>
          <cell r="BG154">
            <v>273969.07572300074</v>
          </cell>
          <cell r="BH154">
            <v>273969.07572300074</v>
          </cell>
          <cell r="BI154">
            <v>273969.07572300074</v>
          </cell>
          <cell r="BJ154">
            <v>273969.07572300074</v>
          </cell>
          <cell r="BK154">
            <v>279448.45723746077</v>
          </cell>
          <cell r="BL154">
            <v>279448.45723746077</v>
          </cell>
          <cell r="BM154">
            <v>279448.45723746077</v>
          </cell>
          <cell r="BN154">
            <v>279448.45723746077</v>
          </cell>
          <cell r="BO154">
            <v>285037.42638220993</v>
          </cell>
          <cell r="BP154">
            <v>285037.42638220993</v>
          </cell>
          <cell r="BQ154">
            <v>285037.42638220993</v>
          </cell>
          <cell r="BR154">
            <v>285037.42638220993</v>
          </cell>
          <cell r="BS154">
            <v>290738.17490985413</v>
          </cell>
          <cell r="BT154">
            <v>290738.17490985413</v>
          </cell>
          <cell r="BU154">
            <v>290738.17490985413</v>
          </cell>
          <cell r="BV154">
            <v>290738.17490985413</v>
          </cell>
          <cell r="BW154">
            <v>296552.93840805121</v>
          </cell>
          <cell r="BX154">
            <v>296552.93840805121</v>
          </cell>
          <cell r="BY154">
            <v>296552.93840805121</v>
          </cell>
          <cell r="BZ154">
            <v>296552.93840805121</v>
          </cell>
          <cell r="CA154">
            <v>302483.99717621226</v>
          </cell>
          <cell r="CB154">
            <v>302483.99717621226</v>
          </cell>
          <cell r="CC154">
            <v>302483.99717621226</v>
          </cell>
          <cell r="CD154">
            <v>302483.99717621226</v>
          </cell>
          <cell r="CE154">
            <v>308533.6771197365</v>
          </cell>
          <cell r="CF154">
            <v>308533.6771197365</v>
          </cell>
          <cell r="CG154">
            <v>308533.6771197365</v>
          </cell>
          <cell r="CH154">
            <v>308533.6771197365</v>
          </cell>
          <cell r="CI154">
            <v>314704.35066213127</v>
          </cell>
          <cell r="CJ154">
            <v>314704.35066213127</v>
          </cell>
          <cell r="CK154">
            <v>0</v>
          </cell>
          <cell r="CL154">
            <v>0</v>
          </cell>
        </row>
        <row r="155">
          <cell r="G155">
            <v>0</v>
          </cell>
          <cell r="H155">
            <v>363881.48680693074</v>
          </cell>
          <cell r="I155">
            <v>363881.48680693074</v>
          </cell>
          <cell r="J155">
            <v>363881.48680693074</v>
          </cell>
          <cell r="K155">
            <v>371159.11654306937</v>
          </cell>
          <cell r="L155">
            <v>371159.11654306937</v>
          </cell>
          <cell r="M155">
            <v>371159.11654306937</v>
          </cell>
          <cell r="N155">
            <v>371159.11654306937</v>
          </cell>
          <cell r="O155">
            <v>378582.2988739307</v>
          </cell>
          <cell r="P155">
            <v>378582.2988739307</v>
          </cell>
          <cell r="Q155">
            <v>378582.2988739307</v>
          </cell>
          <cell r="R155">
            <v>378582.2988739307</v>
          </cell>
          <cell r="S155">
            <v>386153.94485140935</v>
          </cell>
          <cell r="T155">
            <v>386153.94485140935</v>
          </cell>
          <cell r="U155">
            <v>386153.94485140935</v>
          </cell>
          <cell r="V155">
            <v>386153.94485140935</v>
          </cell>
          <cell r="W155">
            <v>393877.02374843752</v>
          </cell>
          <cell r="X155">
            <v>393877.02374843752</v>
          </cell>
          <cell r="Y155">
            <v>393877.02374843752</v>
          </cell>
          <cell r="Z155">
            <v>393877.02374843752</v>
          </cell>
          <cell r="AA155">
            <v>401754.56422340631</v>
          </cell>
          <cell r="AB155">
            <v>401754.56422340631</v>
          </cell>
          <cell r="AC155">
            <v>401754.56422340631</v>
          </cell>
          <cell r="AD155">
            <v>401754.56422340631</v>
          </cell>
          <cell r="AE155">
            <v>409789.65550787444</v>
          </cell>
          <cell r="AF155">
            <v>409789.65550787444</v>
          </cell>
          <cell r="AG155">
            <v>409789.65550787444</v>
          </cell>
          <cell r="AH155">
            <v>409789.65550787444</v>
          </cell>
          <cell r="AI155">
            <v>417985.44861803192</v>
          </cell>
          <cell r="AJ155">
            <v>417985.44861803192</v>
          </cell>
          <cell r="AK155">
            <v>417985.44861803192</v>
          </cell>
          <cell r="AL155">
            <v>417985.44861803192</v>
          </cell>
          <cell r="AM155">
            <v>426345.15759039257</v>
          </cell>
          <cell r="AN155">
            <v>426345.15759039257</v>
          </cell>
          <cell r="AO155">
            <v>426345.15759039257</v>
          </cell>
          <cell r="AP155">
            <v>426345.15759039257</v>
          </cell>
          <cell r="AQ155">
            <v>434872.06074220047</v>
          </cell>
          <cell r="AR155">
            <v>434872.06074220047</v>
          </cell>
          <cell r="AS155">
            <v>434872.06074220047</v>
          </cell>
          <cell r="AT155">
            <v>434872.06074220047</v>
          </cell>
          <cell r="AU155">
            <v>443569.50195704441</v>
          </cell>
          <cell r="AV155">
            <v>443569.50195704441</v>
          </cell>
          <cell r="AW155">
            <v>443569.50195704441</v>
          </cell>
          <cell r="AX155">
            <v>443569.50195704441</v>
          </cell>
          <cell r="AY155">
            <v>452440.8919961853</v>
          </cell>
          <cell r="AZ155">
            <v>452440.8919961853</v>
          </cell>
          <cell r="BA155">
            <v>452440.8919961853</v>
          </cell>
          <cell r="BB155">
            <v>452440.8919961853</v>
          </cell>
          <cell r="BC155">
            <v>461489.70983610902</v>
          </cell>
          <cell r="BD155">
            <v>461489.70983610902</v>
          </cell>
          <cell r="BE155">
            <v>461489.70983610902</v>
          </cell>
          <cell r="BF155">
            <v>461489.70983610902</v>
          </cell>
          <cell r="BG155">
            <v>470719.50403283117</v>
          </cell>
          <cell r="BH155">
            <v>470719.50403283117</v>
          </cell>
          <cell r="BI155">
            <v>470719.50403283117</v>
          </cell>
          <cell r="BJ155">
            <v>470719.50403283117</v>
          </cell>
          <cell r="BK155">
            <v>480133.8941134878</v>
          </cell>
          <cell r="BL155">
            <v>480133.8941134878</v>
          </cell>
          <cell r="BM155">
            <v>480133.8941134878</v>
          </cell>
          <cell r="BN155">
            <v>480133.8941134878</v>
          </cell>
          <cell r="BO155">
            <v>489736.57199575758</v>
          </cell>
          <cell r="BP155">
            <v>489736.57199575758</v>
          </cell>
          <cell r="BQ155">
            <v>489736.57199575758</v>
          </cell>
          <cell r="BR155">
            <v>489736.57199575758</v>
          </cell>
          <cell r="BS155">
            <v>499531.30343567271</v>
          </cell>
          <cell r="BT155">
            <v>499531.30343567271</v>
          </cell>
          <cell r="BU155">
            <v>499531.30343567271</v>
          </cell>
          <cell r="BV155">
            <v>499531.30343567271</v>
          </cell>
          <cell r="BW155">
            <v>509521.92950438615</v>
          </cell>
          <cell r="BX155">
            <v>509521.92950438615</v>
          </cell>
          <cell r="BY155">
            <v>509521.92950438615</v>
          </cell>
          <cell r="BZ155">
            <v>509521.92950438615</v>
          </cell>
          <cell r="CA155">
            <v>519712.3680944739</v>
          </cell>
          <cell r="CB155">
            <v>519712.3680944739</v>
          </cell>
          <cell r="CC155">
            <v>519712.3680944739</v>
          </cell>
          <cell r="CD155">
            <v>519712.3680944739</v>
          </cell>
          <cell r="CE155">
            <v>530106.6154563633</v>
          </cell>
          <cell r="CF155">
            <v>530106.6154563633</v>
          </cell>
          <cell r="CG155">
            <v>530106.6154563633</v>
          </cell>
          <cell r="CH155">
            <v>530106.6154563633</v>
          </cell>
          <cell r="CI155">
            <v>540708.74776549067</v>
          </cell>
          <cell r="CJ155">
            <v>540708.74776549067</v>
          </cell>
          <cell r="CK155">
            <v>0</v>
          </cell>
          <cell r="CL155">
            <v>0</v>
          </cell>
        </row>
        <row r="156">
          <cell r="G156">
            <v>0</v>
          </cell>
          <cell r="H156">
            <v>343156.40625</v>
          </cell>
          <cell r="I156">
            <v>343156.40625</v>
          </cell>
          <cell r="J156">
            <v>343156.40625</v>
          </cell>
          <cell r="K156">
            <v>350019.53437499999</v>
          </cell>
          <cell r="L156">
            <v>350019.53437499999</v>
          </cell>
          <cell r="M156">
            <v>350019.53437499999</v>
          </cell>
          <cell r="N156">
            <v>350019.53437499999</v>
          </cell>
          <cell r="O156">
            <v>357019.9250625</v>
          </cell>
          <cell r="P156">
            <v>357019.9250625</v>
          </cell>
          <cell r="Q156">
            <v>357019.9250625</v>
          </cell>
          <cell r="R156">
            <v>357019.9250625</v>
          </cell>
          <cell r="S156">
            <v>364160.32356374996</v>
          </cell>
          <cell r="T156">
            <v>364160.32356374996</v>
          </cell>
          <cell r="U156">
            <v>364160.32356374996</v>
          </cell>
          <cell r="V156">
            <v>364160.32356374996</v>
          </cell>
          <cell r="W156">
            <v>371443.53003502503</v>
          </cell>
          <cell r="X156">
            <v>371443.53003502503</v>
          </cell>
          <cell r="Y156">
            <v>371443.53003502503</v>
          </cell>
          <cell r="Z156">
            <v>371443.53003502503</v>
          </cell>
          <cell r="AA156">
            <v>378872.40063572547</v>
          </cell>
          <cell r="AB156">
            <v>378872.40063572547</v>
          </cell>
          <cell r="AC156">
            <v>378872.40063572547</v>
          </cell>
          <cell r="AD156">
            <v>378872.40063572547</v>
          </cell>
          <cell r="AE156">
            <v>386449.84864843998</v>
          </cell>
          <cell r="AF156">
            <v>386449.84864843998</v>
          </cell>
          <cell r="AG156">
            <v>386449.84864843998</v>
          </cell>
          <cell r="AH156">
            <v>386449.84864843998</v>
          </cell>
          <cell r="AI156">
            <v>394178.84562140884</v>
          </cell>
          <cell r="AJ156">
            <v>394178.84562140884</v>
          </cell>
          <cell r="AK156">
            <v>394178.84562140884</v>
          </cell>
          <cell r="AL156">
            <v>394178.84562140884</v>
          </cell>
          <cell r="AM156">
            <v>402062.42253383697</v>
          </cell>
          <cell r="AN156">
            <v>402062.42253383697</v>
          </cell>
          <cell r="AO156">
            <v>402062.42253383697</v>
          </cell>
          <cell r="AP156">
            <v>402062.42253383697</v>
          </cell>
          <cell r="AQ156">
            <v>410103.67098451371</v>
          </cell>
          <cell r="AR156">
            <v>410103.67098451371</v>
          </cell>
          <cell r="AS156">
            <v>410103.67098451371</v>
          </cell>
          <cell r="AT156">
            <v>410103.67098451371</v>
          </cell>
          <cell r="AU156">
            <v>418305.74440420402</v>
          </cell>
          <cell r="AV156">
            <v>418305.74440420402</v>
          </cell>
          <cell r="AW156">
            <v>418305.74440420402</v>
          </cell>
          <cell r="AX156">
            <v>418305.74440420402</v>
          </cell>
          <cell r="AY156">
            <v>426671.85929228814</v>
          </cell>
          <cell r="AZ156">
            <v>426671.85929228814</v>
          </cell>
          <cell r="BA156">
            <v>426671.85929228814</v>
          </cell>
          <cell r="BB156">
            <v>426671.85929228814</v>
          </cell>
          <cell r="BC156">
            <v>435205.29647813388</v>
          </cell>
          <cell r="BD156">
            <v>435205.29647813388</v>
          </cell>
          <cell r="BE156">
            <v>435205.29647813388</v>
          </cell>
          <cell r="BF156">
            <v>435205.29647813388</v>
          </cell>
          <cell r="BG156">
            <v>443909.40240769647</v>
          </cell>
          <cell r="BH156">
            <v>443909.40240769647</v>
          </cell>
          <cell r="BI156">
            <v>443909.40240769647</v>
          </cell>
          <cell r="BJ156">
            <v>443909.40240769647</v>
          </cell>
          <cell r="BK156">
            <v>452787.59045585047</v>
          </cell>
          <cell r="BL156">
            <v>452787.59045585047</v>
          </cell>
          <cell r="BM156">
            <v>452787.59045585047</v>
          </cell>
          <cell r="BN156">
            <v>452787.59045585047</v>
          </cell>
          <cell r="BO156">
            <v>461843.3422649675</v>
          </cell>
          <cell r="BP156">
            <v>461843.3422649675</v>
          </cell>
          <cell r="BQ156">
            <v>461843.3422649675</v>
          </cell>
          <cell r="BR156">
            <v>461843.3422649675</v>
          </cell>
          <cell r="BS156">
            <v>471080.20911026688</v>
          </cell>
          <cell r="BT156">
            <v>471080.20911026688</v>
          </cell>
          <cell r="BU156">
            <v>471080.20911026688</v>
          </cell>
          <cell r="BV156">
            <v>471080.20911026688</v>
          </cell>
          <cell r="BW156">
            <v>480501.81329247222</v>
          </cell>
          <cell r="BX156">
            <v>480501.81329247222</v>
          </cell>
          <cell r="BY156">
            <v>480501.81329247222</v>
          </cell>
          <cell r="BZ156">
            <v>480501.81329247222</v>
          </cell>
          <cell r="CA156">
            <v>490111.84955832164</v>
          </cell>
          <cell r="CB156">
            <v>490111.84955832164</v>
          </cell>
          <cell r="CC156">
            <v>490111.84955832164</v>
          </cell>
          <cell r="CD156">
            <v>490111.84955832164</v>
          </cell>
          <cell r="CE156">
            <v>499914.08654948813</v>
          </cell>
          <cell r="CF156">
            <v>499914.08654948813</v>
          </cell>
          <cell r="CG156">
            <v>499914.08654948813</v>
          </cell>
          <cell r="CH156">
            <v>499914.08654948813</v>
          </cell>
          <cell r="CI156">
            <v>509912.36828047788</v>
          </cell>
          <cell r="CJ156">
            <v>509912.36828047788</v>
          </cell>
          <cell r="CK156">
            <v>0</v>
          </cell>
          <cell r="CL156">
            <v>0</v>
          </cell>
        </row>
        <row r="157">
          <cell r="G157">
            <v>0</v>
          </cell>
          <cell r="H157">
            <v>362171.65500000003</v>
          </cell>
          <cell r="I157">
            <v>362171.65500000003</v>
          </cell>
          <cell r="J157">
            <v>362171.65500000003</v>
          </cell>
          <cell r="K157">
            <v>369415.08810000005</v>
          </cell>
          <cell r="L157">
            <v>369415.08810000005</v>
          </cell>
          <cell r="M157">
            <v>369415.08810000005</v>
          </cell>
          <cell r="N157">
            <v>369415.08810000005</v>
          </cell>
          <cell r="O157">
            <v>376803.38986200007</v>
          </cell>
          <cell r="P157">
            <v>376803.38986200007</v>
          </cell>
          <cell r="Q157">
            <v>376803.38986200007</v>
          </cell>
          <cell r="R157">
            <v>376803.38986200007</v>
          </cell>
          <cell r="S157">
            <v>384339.45765924011</v>
          </cell>
          <cell r="T157">
            <v>384339.45765924011</v>
          </cell>
          <cell r="U157">
            <v>384339.45765924011</v>
          </cell>
          <cell r="V157">
            <v>384339.45765924011</v>
          </cell>
          <cell r="W157">
            <v>392026.24681242491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0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0</v>
          </cell>
          <cell r="BZ157">
            <v>0</v>
          </cell>
          <cell r="CA157">
            <v>0</v>
          </cell>
          <cell r="CB157">
            <v>0</v>
          </cell>
          <cell r="CC157">
            <v>0</v>
          </cell>
          <cell r="CD157">
            <v>0</v>
          </cell>
          <cell r="CE157">
            <v>0</v>
          </cell>
          <cell r="CF157">
            <v>0</v>
          </cell>
          <cell r="CG157">
            <v>0</v>
          </cell>
          <cell r="CH157">
            <v>0</v>
          </cell>
          <cell r="CI157">
            <v>0</v>
          </cell>
          <cell r="CJ157">
            <v>0</v>
          </cell>
          <cell r="CK157">
            <v>0</v>
          </cell>
          <cell r="CL157">
            <v>0</v>
          </cell>
        </row>
        <row r="158">
          <cell r="G158">
            <v>0</v>
          </cell>
          <cell r="H158">
            <v>235669.28130000003</v>
          </cell>
          <cell r="I158">
            <v>235669.28130000003</v>
          </cell>
          <cell r="J158">
            <v>235669.28130000003</v>
          </cell>
          <cell r="K158">
            <v>240382.66692600003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  <cell r="CE158">
            <v>0</v>
          </cell>
          <cell r="CF158">
            <v>0</v>
          </cell>
          <cell r="CG158">
            <v>0</v>
          </cell>
          <cell r="CH158">
            <v>0</v>
          </cell>
          <cell r="CI158">
            <v>0</v>
          </cell>
          <cell r="CJ158">
            <v>0</v>
          </cell>
          <cell r="CK158">
            <v>0</v>
          </cell>
          <cell r="CL158">
            <v>0</v>
          </cell>
        </row>
        <row r="159">
          <cell r="G159">
            <v>0</v>
          </cell>
          <cell r="H159">
            <v>466336.19700000004</v>
          </cell>
          <cell r="I159">
            <v>466336.19700000004</v>
          </cell>
          <cell r="J159">
            <v>466336.19700000004</v>
          </cell>
          <cell r="K159">
            <v>475662.92093999998</v>
          </cell>
          <cell r="L159">
            <v>475662.92093999998</v>
          </cell>
          <cell r="M159">
            <v>475662.92093999998</v>
          </cell>
          <cell r="N159">
            <v>475662.92093999998</v>
          </cell>
          <cell r="O159">
            <v>485176.17935879994</v>
          </cell>
          <cell r="P159">
            <v>485176.17935879994</v>
          </cell>
          <cell r="Q159">
            <v>485176.17935879994</v>
          </cell>
          <cell r="R159">
            <v>485176.17935879994</v>
          </cell>
          <cell r="S159">
            <v>494879.70294597594</v>
          </cell>
          <cell r="T159">
            <v>494879.70294597594</v>
          </cell>
          <cell r="U159">
            <v>494879.70294597594</v>
          </cell>
          <cell r="V159">
            <v>494879.70294597594</v>
          </cell>
          <cell r="W159">
            <v>504777.29700489552</v>
          </cell>
          <cell r="X159">
            <v>504777.29700489552</v>
          </cell>
          <cell r="Y159">
            <v>504777.29700489552</v>
          </cell>
          <cell r="Z159">
            <v>504777.29700489552</v>
          </cell>
          <cell r="AA159">
            <v>514872.84294499346</v>
          </cell>
          <cell r="AB159">
            <v>514872.84294499346</v>
          </cell>
          <cell r="AC159">
            <v>514872.84294499346</v>
          </cell>
          <cell r="AD159">
            <v>514872.84294499346</v>
          </cell>
          <cell r="AE159">
            <v>525170.29980389331</v>
          </cell>
          <cell r="AF159">
            <v>525170.29980389331</v>
          </cell>
          <cell r="AG159">
            <v>525170.29980389331</v>
          </cell>
          <cell r="AH159">
            <v>525170.29980389331</v>
          </cell>
          <cell r="AI159">
            <v>535673.70579997124</v>
          </cell>
          <cell r="AJ159">
            <v>535673.70579997124</v>
          </cell>
          <cell r="AK159">
            <v>535673.70579997124</v>
          </cell>
          <cell r="AL159">
            <v>535673.70579997124</v>
          </cell>
          <cell r="AM159">
            <v>546387.17991597066</v>
          </cell>
          <cell r="AN159">
            <v>546387.17991597066</v>
          </cell>
          <cell r="AO159">
            <v>546387.17991597066</v>
          </cell>
          <cell r="AP159">
            <v>546387.17991597066</v>
          </cell>
          <cell r="AQ159">
            <v>557314.92351429001</v>
          </cell>
          <cell r="AR159">
            <v>557314.92351429001</v>
          </cell>
          <cell r="AS159">
            <v>557314.92351429001</v>
          </cell>
          <cell r="AT159">
            <v>557314.92351429001</v>
          </cell>
          <cell r="AU159">
            <v>568461.22198457574</v>
          </cell>
          <cell r="AV159">
            <v>568461.22198457574</v>
          </cell>
          <cell r="AW159">
            <v>568461.22198457574</v>
          </cell>
          <cell r="AX159">
            <v>568461.22198457574</v>
          </cell>
          <cell r="AY159">
            <v>579830.44642426725</v>
          </cell>
          <cell r="AZ159">
            <v>579830.44642426725</v>
          </cell>
          <cell r="BA159">
            <v>579830.44642426725</v>
          </cell>
          <cell r="BB159">
            <v>579830.44642426725</v>
          </cell>
          <cell r="BC159">
            <v>591427.05535275268</v>
          </cell>
          <cell r="BD159">
            <v>591427.05535275268</v>
          </cell>
          <cell r="BE159">
            <v>591427.05535275268</v>
          </cell>
          <cell r="BF159">
            <v>591427.05535275268</v>
          </cell>
          <cell r="BG159">
            <v>603255.59645980783</v>
          </cell>
          <cell r="BH159">
            <v>603255.59645980783</v>
          </cell>
          <cell r="BI159">
            <v>603255.59645980783</v>
          </cell>
          <cell r="BJ159">
            <v>603255.59645980783</v>
          </cell>
          <cell r="BK159">
            <v>615320.70838900399</v>
          </cell>
          <cell r="BL159">
            <v>615320.70838900399</v>
          </cell>
          <cell r="BM159">
            <v>615320.70838900399</v>
          </cell>
          <cell r="BN159">
            <v>615320.70838900399</v>
          </cell>
          <cell r="BO159">
            <v>627627.12255678396</v>
          </cell>
          <cell r="BP159">
            <v>627627.12255678396</v>
          </cell>
          <cell r="BQ159">
            <v>627627.12255678396</v>
          </cell>
          <cell r="BR159">
            <v>627627.12255678396</v>
          </cell>
          <cell r="BS159">
            <v>640179.66500791977</v>
          </cell>
          <cell r="BT159">
            <v>640179.66500791977</v>
          </cell>
          <cell r="BU159">
            <v>640179.66500791977</v>
          </cell>
          <cell r="BV159">
            <v>640179.66500791977</v>
          </cell>
          <cell r="BW159">
            <v>652983.25830807816</v>
          </cell>
          <cell r="BX159">
            <v>652983.25830807816</v>
          </cell>
          <cell r="BY159">
            <v>652983.25830807816</v>
          </cell>
          <cell r="BZ159">
            <v>652983.25830807816</v>
          </cell>
          <cell r="CA159">
            <v>666042.92347423965</v>
          </cell>
          <cell r="CB159">
            <v>666042.92347423965</v>
          </cell>
          <cell r="CC159">
            <v>666042.92347423965</v>
          </cell>
          <cell r="CD159">
            <v>666042.92347423965</v>
          </cell>
          <cell r="CE159">
            <v>679363.78194372449</v>
          </cell>
          <cell r="CF159">
            <v>679363.78194372449</v>
          </cell>
          <cell r="CG159">
            <v>679363.78194372449</v>
          </cell>
          <cell r="CH159">
            <v>679363.78194372449</v>
          </cell>
          <cell r="CI159">
            <v>692951.05758259899</v>
          </cell>
          <cell r="CJ159">
            <v>692951.05758259899</v>
          </cell>
          <cell r="CK159">
            <v>0</v>
          </cell>
          <cell r="CL159">
            <v>0</v>
          </cell>
        </row>
        <row r="160">
          <cell r="G160">
            <v>0</v>
          </cell>
          <cell r="H160">
            <v>302307.45719999995</v>
          </cell>
          <cell r="I160">
            <v>302307.45719999995</v>
          </cell>
          <cell r="J160">
            <v>302307.45719999995</v>
          </cell>
          <cell r="K160">
            <v>308353.60634399991</v>
          </cell>
          <cell r="L160">
            <v>308353.60634399991</v>
          </cell>
          <cell r="M160">
            <v>308353.60634399991</v>
          </cell>
          <cell r="N160">
            <v>308353.60634399991</v>
          </cell>
          <cell r="O160">
            <v>314520.67847087997</v>
          </cell>
          <cell r="P160">
            <v>314520.67847087997</v>
          </cell>
          <cell r="Q160">
            <v>314520.67847087997</v>
          </cell>
          <cell r="R160">
            <v>314520.67847087997</v>
          </cell>
          <cell r="S160">
            <v>320811.09204029758</v>
          </cell>
          <cell r="T160">
            <v>320811.09204029758</v>
          </cell>
          <cell r="U160">
            <v>320811.09204029758</v>
          </cell>
          <cell r="V160">
            <v>320811.09204029758</v>
          </cell>
          <cell r="W160">
            <v>327227.31388110353</v>
          </cell>
          <cell r="X160">
            <v>327227.31388110353</v>
          </cell>
          <cell r="Y160">
            <v>327227.31388110353</v>
          </cell>
          <cell r="Z160">
            <v>327227.31388110353</v>
          </cell>
          <cell r="AA160">
            <v>333771.86015872564</v>
          </cell>
          <cell r="AB160">
            <v>333771.86015872564</v>
          </cell>
          <cell r="AC160">
            <v>333771.86015872564</v>
          </cell>
          <cell r="AD160">
            <v>333771.86015872564</v>
          </cell>
          <cell r="AE160">
            <v>340447.29736190016</v>
          </cell>
          <cell r="AF160">
            <v>340447.29736190016</v>
          </cell>
          <cell r="AG160">
            <v>340447.29736190016</v>
          </cell>
          <cell r="AH160">
            <v>340447.29736190016</v>
          </cell>
          <cell r="AI160">
            <v>347256.24330913817</v>
          </cell>
          <cell r="AJ160">
            <v>347256.24330913817</v>
          </cell>
          <cell r="AK160">
            <v>347256.24330913817</v>
          </cell>
          <cell r="AL160">
            <v>347256.24330913817</v>
          </cell>
          <cell r="AM160">
            <v>354201.36817532097</v>
          </cell>
          <cell r="AN160">
            <v>354201.36817532097</v>
          </cell>
          <cell r="AO160">
            <v>354201.36817532097</v>
          </cell>
          <cell r="AP160">
            <v>354201.36817532097</v>
          </cell>
          <cell r="AQ160">
            <v>361285.3955388274</v>
          </cell>
          <cell r="AR160">
            <v>361285.3955388274</v>
          </cell>
          <cell r="AS160">
            <v>361285.3955388274</v>
          </cell>
          <cell r="AT160">
            <v>361285.3955388274</v>
          </cell>
          <cell r="AU160">
            <v>368511.10344960389</v>
          </cell>
          <cell r="AV160">
            <v>368511.10344960389</v>
          </cell>
          <cell r="AW160">
            <v>368511.10344960389</v>
          </cell>
          <cell r="AX160">
            <v>368511.10344960389</v>
          </cell>
          <cell r="AY160">
            <v>375881.32551859604</v>
          </cell>
          <cell r="AZ160">
            <v>375881.32551859604</v>
          </cell>
          <cell r="BA160">
            <v>375881.32551859604</v>
          </cell>
          <cell r="BB160">
            <v>375881.32551859604</v>
          </cell>
          <cell r="BC160">
            <v>383398.95202896796</v>
          </cell>
          <cell r="BD160">
            <v>383398.95202896796</v>
          </cell>
          <cell r="BE160">
            <v>383398.95202896796</v>
          </cell>
          <cell r="BF160">
            <v>383398.95202896796</v>
          </cell>
          <cell r="BG160">
            <v>391066.93106954737</v>
          </cell>
          <cell r="BH160">
            <v>391066.93106954737</v>
          </cell>
          <cell r="BI160">
            <v>391066.93106954737</v>
          </cell>
          <cell r="BJ160">
            <v>391066.93106954737</v>
          </cell>
          <cell r="BK160">
            <v>398888.26969093829</v>
          </cell>
          <cell r="BL160">
            <v>398888.26969093829</v>
          </cell>
          <cell r="BM160">
            <v>398888.26969093829</v>
          </cell>
          <cell r="BN160">
            <v>398888.26969093829</v>
          </cell>
          <cell r="BO160">
            <v>406866.03508475708</v>
          </cell>
          <cell r="BP160">
            <v>406866.03508475708</v>
          </cell>
          <cell r="BQ160">
            <v>406866.03508475708</v>
          </cell>
          <cell r="BR160">
            <v>406866.03508475708</v>
          </cell>
          <cell r="BS160">
            <v>415003.35578645224</v>
          </cell>
          <cell r="BT160">
            <v>415003.35578645224</v>
          </cell>
          <cell r="BU160">
            <v>415003.35578645224</v>
          </cell>
          <cell r="BV160">
            <v>415003.35578645224</v>
          </cell>
          <cell r="BW160">
            <v>423303.42290218128</v>
          </cell>
          <cell r="BX160">
            <v>423303.42290218128</v>
          </cell>
          <cell r="BY160">
            <v>423303.42290218128</v>
          </cell>
          <cell r="BZ160">
            <v>423303.42290218128</v>
          </cell>
          <cell r="CA160">
            <v>431769.4913602249</v>
          </cell>
          <cell r="CB160">
            <v>431769.4913602249</v>
          </cell>
          <cell r="CC160">
            <v>431769.4913602249</v>
          </cell>
          <cell r="CD160">
            <v>431769.4913602249</v>
          </cell>
          <cell r="CE160">
            <v>440404.88118742936</v>
          </cell>
          <cell r="CF160">
            <v>440404.88118742936</v>
          </cell>
          <cell r="CG160">
            <v>440404.88118742936</v>
          </cell>
          <cell r="CH160">
            <v>440404.88118742936</v>
          </cell>
          <cell r="CI160">
            <v>449212.97881117801</v>
          </cell>
          <cell r="CJ160">
            <v>449212.97881117801</v>
          </cell>
          <cell r="CK160">
            <v>0</v>
          </cell>
          <cell r="CL160">
            <v>0</v>
          </cell>
        </row>
        <row r="161">
          <cell r="G161">
            <v>0</v>
          </cell>
          <cell r="H161">
            <v>1064197.5893999999</v>
          </cell>
          <cell r="I161">
            <v>1064197.5893999999</v>
          </cell>
          <cell r="J161">
            <v>1064197.5893999999</v>
          </cell>
          <cell r="K161">
            <v>1085481.541188</v>
          </cell>
          <cell r="L161">
            <v>1085481.541188</v>
          </cell>
          <cell r="M161">
            <v>1085481.541188</v>
          </cell>
          <cell r="N161">
            <v>1085481.541188</v>
          </cell>
          <cell r="O161">
            <v>1107191.1720117601</v>
          </cell>
          <cell r="P161">
            <v>1107191.1720117601</v>
          </cell>
          <cell r="Q161">
            <v>1107191.1720117601</v>
          </cell>
          <cell r="R161">
            <v>1107191.1720117601</v>
          </cell>
          <cell r="S161">
            <v>1129334.9954519952</v>
          </cell>
          <cell r="T161">
            <v>1129334.9954519952</v>
          </cell>
          <cell r="U161">
            <v>1129334.9954519952</v>
          </cell>
          <cell r="V161">
            <v>1129334.9954519952</v>
          </cell>
          <cell r="W161">
            <v>1151921.6953610354</v>
          </cell>
          <cell r="X161">
            <v>1151921.6953610354</v>
          </cell>
          <cell r="Y161">
            <v>1151921.6953610354</v>
          </cell>
          <cell r="Z161">
            <v>1151921.6953610354</v>
          </cell>
          <cell r="AA161">
            <v>1174960.129268256</v>
          </cell>
          <cell r="AB161">
            <v>1174960.129268256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0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0</v>
          </cell>
          <cell r="BZ161">
            <v>0</v>
          </cell>
          <cell r="CA161">
            <v>0</v>
          </cell>
          <cell r="CB161">
            <v>0</v>
          </cell>
          <cell r="CC161">
            <v>0</v>
          </cell>
          <cell r="CD161">
            <v>0</v>
          </cell>
          <cell r="CE161">
            <v>0</v>
          </cell>
          <cell r="CF161">
            <v>0</v>
          </cell>
          <cell r="CG161">
            <v>0</v>
          </cell>
          <cell r="CH161">
            <v>0</v>
          </cell>
          <cell r="CI161">
            <v>0</v>
          </cell>
          <cell r="CJ161">
            <v>0</v>
          </cell>
          <cell r="CK161">
            <v>0</v>
          </cell>
          <cell r="CL161">
            <v>0</v>
          </cell>
        </row>
        <row r="162">
          <cell r="G162">
            <v>0</v>
          </cell>
          <cell r="H162">
            <v>354664.81818181818</v>
          </cell>
          <cell r="I162">
            <v>354664.81818181818</v>
          </cell>
          <cell r="J162">
            <v>354664.81818181818</v>
          </cell>
          <cell r="K162">
            <v>361758.11454545456</v>
          </cell>
          <cell r="L162">
            <v>361758.11454545456</v>
          </cell>
          <cell r="M162">
            <v>361758.11454545456</v>
          </cell>
          <cell r="N162">
            <v>361758.11454545456</v>
          </cell>
          <cell r="O162">
            <v>368993.27683636366</v>
          </cell>
          <cell r="P162">
            <v>368993.27683636366</v>
          </cell>
          <cell r="Q162">
            <v>368993.27683636366</v>
          </cell>
          <cell r="R162">
            <v>368993.27683636366</v>
          </cell>
          <cell r="S162">
            <v>376373.14237309096</v>
          </cell>
          <cell r="T162">
            <v>376373.14237309096</v>
          </cell>
          <cell r="U162">
            <v>376373.14237309096</v>
          </cell>
          <cell r="V162">
            <v>376373.14237309096</v>
          </cell>
          <cell r="W162">
            <v>383900.60522055277</v>
          </cell>
          <cell r="X162">
            <v>383900.60522055277</v>
          </cell>
          <cell r="Y162">
            <v>383900.60522055277</v>
          </cell>
          <cell r="Z162">
            <v>383900.60522055277</v>
          </cell>
          <cell r="AA162">
            <v>391578.61732496379</v>
          </cell>
          <cell r="AB162">
            <v>391578.61732496379</v>
          </cell>
          <cell r="AC162">
            <v>391578.61732496379</v>
          </cell>
          <cell r="AD162">
            <v>391578.61732496379</v>
          </cell>
          <cell r="AE162">
            <v>399410.1896714631</v>
          </cell>
          <cell r="AF162">
            <v>399410.1896714631</v>
          </cell>
          <cell r="AG162">
            <v>399410.1896714631</v>
          </cell>
          <cell r="AH162">
            <v>399410.1896714631</v>
          </cell>
          <cell r="AI162">
            <v>407398.39346489235</v>
          </cell>
          <cell r="AJ162">
            <v>407398.39346489235</v>
          </cell>
          <cell r="AK162">
            <v>407398.39346489235</v>
          </cell>
          <cell r="AL162">
            <v>407398.39346489235</v>
          </cell>
          <cell r="AM162">
            <v>415546.36133419024</v>
          </cell>
          <cell r="AN162">
            <v>415546.36133419024</v>
          </cell>
          <cell r="AO162">
            <v>415546.36133419024</v>
          </cell>
          <cell r="AP162">
            <v>415546.36133419024</v>
          </cell>
          <cell r="AQ162">
            <v>423857.28856087406</v>
          </cell>
          <cell r="AR162">
            <v>423857.28856087406</v>
          </cell>
          <cell r="AS162">
            <v>423857.28856087406</v>
          </cell>
          <cell r="AT162">
            <v>423857.28856087406</v>
          </cell>
          <cell r="AU162">
            <v>432334.43433209154</v>
          </cell>
          <cell r="AV162">
            <v>432334.43433209154</v>
          </cell>
          <cell r="AW162">
            <v>432334.43433209154</v>
          </cell>
          <cell r="AX162">
            <v>432334.43433209154</v>
          </cell>
          <cell r="AY162">
            <v>440981.1230187334</v>
          </cell>
          <cell r="AZ162">
            <v>440981.1230187334</v>
          </cell>
          <cell r="BA162">
            <v>440981.1230187334</v>
          </cell>
          <cell r="BB162">
            <v>440981.1230187334</v>
          </cell>
          <cell r="BC162">
            <v>449800.74547910807</v>
          </cell>
          <cell r="BD162">
            <v>449800.74547910807</v>
          </cell>
          <cell r="BE162">
            <v>449800.74547910807</v>
          </cell>
          <cell r="BF162">
            <v>449800.74547910807</v>
          </cell>
          <cell r="BG162">
            <v>458796.76038869028</v>
          </cell>
          <cell r="BH162">
            <v>458796.76038869028</v>
          </cell>
          <cell r="BI162">
            <v>458796.76038869028</v>
          </cell>
          <cell r="BJ162">
            <v>458796.76038869028</v>
          </cell>
          <cell r="BK162">
            <v>467972.69559646404</v>
          </cell>
          <cell r="BL162">
            <v>467972.69559646404</v>
          </cell>
          <cell r="BM162">
            <v>467972.69559646404</v>
          </cell>
          <cell r="BN162">
            <v>467972.69559646404</v>
          </cell>
          <cell r="BO162">
            <v>477332.14950839337</v>
          </cell>
          <cell r="BP162">
            <v>477332.14950839337</v>
          </cell>
          <cell r="BQ162">
            <v>477332.14950839337</v>
          </cell>
          <cell r="BR162">
            <v>477332.14950839337</v>
          </cell>
          <cell r="BS162">
            <v>486878.79249856126</v>
          </cell>
          <cell r="BT162">
            <v>486878.79249856126</v>
          </cell>
          <cell r="BU162">
            <v>486878.79249856126</v>
          </cell>
          <cell r="BV162">
            <v>486878.79249856126</v>
          </cell>
          <cell r="BW162">
            <v>496616.36834853247</v>
          </cell>
          <cell r="BX162">
            <v>496616.36834853247</v>
          </cell>
          <cell r="BY162">
            <v>496616.36834853247</v>
          </cell>
          <cell r="BZ162">
            <v>496616.36834853247</v>
          </cell>
          <cell r="CA162">
            <v>506548.69571550313</v>
          </cell>
          <cell r="CB162">
            <v>506548.69571550313</v>
          </cell>
          <cell r="CC162">
            <v>506548.69571550313</v>
          </cell>
          <cell r="CD162">
            <v>506548.69571550313</v>
          </cell>
          <cell r="CE162">
            <v>516679.66962981323</v>
          </cell>
          <cell r="CF162">
            <v>516679.66962981323</v>
          </cell>
          <cell r="CG162">
            <v>516679.66962981323</v>
          </cell>
          <cell r="CH162">
            <v>516679.66962981323</v>
          </cell>
          <cell r="CI162">
            <v>527013.26302240952</v>
          </cell>
          <cell r="CJ162">
            <v>527013.26302240952</v>
          </cell>
          <cell r="CK162">
            <v>0</v>
          </cell>
          <cell r="CL162">
            <v>0</v>
          </cell>
        </row>
        <row r="163">
          <cell r="G163">
            <v>0</v>
          </cell>
          <cell r="H163">
            <v>163894.53330000007</v>
          </cell>
          <cell r="I163">
            <v>163894.53330000007</v>
          </cell>
          <cell r="J163">
            <v>163894.53330000007</v>
          </cell>
          <cell r="K163">
            <v>167172.423966</v>
          </cell>
          <cell r="L163">
            <v>167172.423966</v>
          </cell>
          <cell r="M163">
            <v>167172.423966</v>
          </cell>
          <cell r="N163">
            <v>167172.423966</v>
          </cell>
          <cell r="O163">
            <v>170515.87244532004</v>
          </cell>
          <cell r="P163">
            <v>170515.87244532004</v>
          </cell>
          <cell r="Q163">
            <v>170515.87244532004</v>
          </cell>
          <cell r="R163">
            <v>170515.87244532004</v>
          </cell>
          <cell r="S163">
            <v>173926.18989422644</v>
          </cell>
          <cell r="T163">
            <v>173926.18989422644</v>
          </cell>
          <cell r="U163">
            <v>173926.18989422644</v>
          </cell>
          <cell r="V163">
            <v>173926.18989422644</v>
          </cell>
          <cell r="W163">
            <v>177404.71369211096</v>
          </cell>
          <cell r="X163">
            <v>177404.71369211096</v>
          </cell>
          <cell r="Y163">
            <v>177404.71369211096</v>
          </cell>
          <cell r="Z163">
            <v>177404.71369211096</v>
          </cell>
          <cell r="AA163">
            <v>180952.80796595319</v>
          </cell>
          <cell r="AB163">
            <v>180952.80796595319</v>
          </cell>
          <cell r="AC163">
            <v>180952.80796595319</v>
          </cell>
          <cell r="AD163">
            <v>180952.80796595319</v>
          </cell>
          <cell r="AE163">
            <v>184571.86412527223</v>
          </cell>
          <cell r="AF163">
            <v>184571.86412527223</v>
          </cell>
          <cell r="AG163">
            <v>184571.86412527223</v>
          </cell>
          <cell r="AH163">
            <v>184571.86412527223</v>
          </cell>
          <cell r="AI163">
            <v>188263.3014077777</v>
          </cell>
          <cell r="AJ163">
            <v>188263.3014077777</v>
          </cell>
          <cell r="AK163">
            <v>188263.3014077777</v>
          </cell>
          <cell r="AL163">
            <v>188263.3014077777</v>
          </cell>
          <cell r="AM163">
            <v>192028.56743593331</v>
          </cell>
          <cell r="AN163">
            <v>192028.56743593331</v>
          </cell>
          <cell r="AO163">
            <v>192028.56743593331</v>
          </cell>
          <cell r="AP163">
            <v>192028.56743593331</v>
          </cell>
          <cell r="AQ163">
            <v>195869.13878465194</v>
          </cell>
          <cell r="AR163">
            <v>195869.13878465194</v>
          </cell>
          <cell r="AS163">
            <v>195869.13878465194</v>
          </cell>
          <cell r="AT163">
            <v>195869.13878465194</v>
          </cell>
          <cell r="AU163">
            <v>199786.52156034496</v>
          </cell>
          <cell r="AV163">
            <v>199786.52156034496</v>
          </cell>
          <cell r="AW163">
            <v>199786.52156034496</v>
          </cell>
          <cell r="AX163">
            <v>199786.52156034496</v>
          </cell>
          <cell r="AY163">
            <v>203782.25199155189</v>
          </cell>
          <cell r="AZ163">
            <v>203782.25199155189</v>
          </cell>
          <cell r="BA163">
            <v>203782.25199155189</v>
          </cell>
          <cell r="BB163">
            <v>203782.25199155189</v>
          </cell>
          <cell r="BC163">
            <v>207857.89703138286</v>
          </cell>
          <cell r="BD163">
            <v>207857.89703138286</v>
          </cell>
          <cell r="BE163">
            <v>207857.89703138286</v>
          </cell>
          <cell r="BF163">
            <v>207857.89703138286</v>
          </cell>
          <cell r="BG163">
            <v>212015.05497201058</v>
          </cell>
          <cell r="BH163">
            <v>212015.05497201058</v>
          </cell>
          <cell r="BI163">
            <v>212015.05497201058</v>
          </cell>
          <cell r="BJ163">
            <v>212015.05497201058</v>
          </cell>
          <cell r="BK163">
            <v>216255.35607145081</v>
          </cell>
          <cell r="BL163">
            <v>216255.35607145081</v>
          </cell>
          <cell r="BM163">
            <v>216255.35607145081</v>
          </cell>
          <cell r="BN163">
            <v>216255.35607145081</v>
          </cell>
          <cell r="BO163">
            <v>220580.4631928798</v>
          </cell>
          <cell r="BP163">
            <v>220580.4631928798</v>
          </cell>
          <cell r="BQ163">
            <v>220580.4631928798</v>
          </cell>
          <cell r="BR163">
            <v>220580.4631928798</v>
          </cell>
          <cell r="BS163">
            <v>224992.0724567374</v>
          </cell>
          <cell r="BT163">
            <v>224992.0724567374</v>
          </cell>
          <cell r="BU163">
            <v>224992.0724567374</v>
          </cell>
          <cell r="BV163">
            <v>224992.0724567374</v>
          </cell>
          <cell r="BW163">
            <v>229491.91390587212</v>
          </cell>
          <cell r="BX163">
            <v>229491.91390587212</v>
          </cell>
          <cell r="BY163">
            <v>229491.91390587212</v>
          </cell>
          <cell r="BZ163">
            <v>229491.91390587212</v>
          </cell>
          <cell r="CA163">
            <v>234081.75218398956</v>
          </cell>
          <cell r="CB163">
            <v>234081.75218398956</v>
          </cell>
          <cell r="CC163">
            <v>234081.75218398956</v>
          </cell>
          <cell r="CD163">
            <v>234081.75218398956</v>
          </cell>
          <cell r="CE163">
            <v>238763.38722766942</v>
          </cell>
          <cell r="CF163">
            <v>238763.38722766942</v>
          </cell>
          <cell r="CG163">
            <v>238763.38722766942</v>
          </cell>
          <cell r="CH163">
            <v>238763.38722766942</v>
          </cell>
          <cell r="CI163">
            <v>243538.65497222281</v>
          </cell>
          <cell r="CJ163">
            <v>243538.65497222281</v>
          </cell>
          <cell r="CK163">
            <v>0</v>
          </cell>
          <cell r="CL163">
            <v>0</v>
          </cell>
        </row>
        <row r="164">
          <cell r="G164">
            <v>0</v>
          </cell>
          <cell r="H164">
            <v>202114.12200000003</v>
          </cell>
          <cell r="I164">
            <v>202114.12200000003</v>
          </cell>
          <cell r="J164">
            <v>202114.12200000003</v>
          </cell>
          <cell r="K164">
            <v>206156.40444000004</v>
          </cell>
          <cell r="L164">
            <v>206156.40444000004</v>
          </cell>
          <cell r="M164">
            <v>206156.40444000004</v>
          </cell>
          <cell r="N164">
            <v>206156.40444000004</v>
          </cell>
          <cell r="O164">
            <v>210279.53252880005</v>
          </cell>
          <cell r="P164">
            <v>210279.53252880005</v>
          </cell>
          <cell r="Q164">
            <v>210279.53252880005</v>
          </cell>
          <cell r="R164">
            <v>210279.53252880005</v>
          </cell>
          <cell r="S164">
            <v>214485.12317937601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0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0</v>
          </cell>
          <cell r="BX164">
            <v>0</v>
          </cell>
          <cell r="BY164">
            <v>0</v>
          </cell>
          <cell r="BZ164">
            <v>0</v>
          </cell>
          <cell r="CA164">
            <v>0</v>
          </cell>
          <cell r="CB164">
            <v>0</v>
          </cell>
          <cell r="CC164">
            <v>0</v>
          </cell>
          <cell r="CD164">
            <v>0</v>
          </cell>
          <cell r="CE164">
            <v>0</v>
          </cell>
          <cell r="CF164">
            <v>0</v>
          </cell>
          <cell r="CG164">
            <v>0</v>
          </cell>
          <cell r="CH164">
            <v>0</v>
          </cell>
          <cell r="CI164">
            <v>0</v>
          </cell>
          <cell r="CJ164">
            <v>0</v>
          </cell>
          <cell r="CK164">
            <v>0</v>
          </cell>
          <cell r="CL164">
            <v>0</v>
          </cell>
        </row>
        <row r="165">
          <cell r="G165">
            <v>0</v>
          </cell>
          <cell r="H165">
            <v>166494.86228571428</v>
          </cell>
          <cell r="I165">
            <v>166494.86228571428</v>
          </cell>
          <cell r="J165">
            <v>166494.86228571428</v>
          </cell>
          <cell r="K165">
            <v>169824.75953142857</v>
          </cell>
          <cell r="L165">
            <v>169824.75953142857</v>
          </cell>
          <cell r="M165">
            <v>169824.75953142857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0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  <cell r="BY165">
            <v>0</v>
          </cell>
          <cell r="BZ165">
            <v>0</v>
          </cell>
          <cell r="CA165">
            <v>0</v>
          </cell>
          <cell r="CB165">
            <v>0</v>
          </cell>
          <cell r="CC165">
            <v>0</v>
          </cell>
          <cell r="CD165">
            <v>0</v>
          </cell>
          <cell r="CE165">
            <v>0</v>
          </cell>
          <cell r="CF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0</v>
          </cell>
          <cell r="CK165">
            <v>0</v>
          </cell>
          <cell r="CL165">
            <v>0</v>
          </cell>
        </row>
        <row r="166">
          <cell r="G166">
            <v>0</v>
          </cell>
          <cell r="H166">
            <v>133868.625</v>
          </cell>
          <cell r="I166">
            <v>133868.625</v>
          </cell>
          <cell r="J166">
            <v>133868.625</v>
          </cell>
          <cell r="K166">
            <v>136545.9975</v>
          </cell>
          <cell r="L166">
            <v>136545.9975</v>
          </cell>
          <cell r="M166">
            <v>136545.9975</v>
          </cell>
          <cell r="N166">
            <v>136545.9975</v>
          </cell>
          <cell r="O166">
            <v>139276.91745000001</v>
          </cell>
          <cell r="P166">
            <v>139276.91745000001</v>
          </cell>
          <cell r="Q166">
            <v>139276.91745000001</v>
          </cell>
          <cell r="R166">
            <v>139276.91745000001</v>
          </cell>
          <cell r="S166">
            <v>142062.45579900002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0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  <cell r="BX166">
            <v>0</v>
          </cell>
          <cell r="BY166">
            <v>0</v>
          </cell>
          <cell r="BZ166">
            <v>0</v>
          </cell>
          <cell r="CA166">
            <v>0</v>
          </cell>
          <cell r="CB166">
            <v>0</v>
          </cell>
          <cell r="CC166">
            <v>0</v>
          </cell>
          <cell r="CD166">
            <v>0</v>
          </cell>
          <cell r="CE166">
            <v>0</v>
          </cell>
          <cell r="CF166">
            <v>0</v>
          </cell>
          <cell r="CG166">
            <v>0</v>
          </cell>
          <cell r="CH166">
            <v>0</v>
          </cell>
          <cell r="CI166">
            <v>0</v>
          </cell>
          <cell r="CJ166">
            <v>0</v>
          </cell>
          <cell r="CK166">
            <v>0</v>
          </cell>
          <cell r="CL166">
            <v>0</v>
          </cell>
        </row>
        <row r="167">
          <cell r="G167">
            <v>0</v>
          </cell>
          <cell r="H167">
            <v>444678.97687499999</v>
          </cell>
          <cell r="I167">
            <v>444678.97687499999</v>
          </cell>
          <cell r="J167">
            <v>444678.97687499999</v>
          </cell>
          <cell r="K167">
            <v>453572.55641249998</v>
          </cell>
          <cell r="L167">
            <v>453572.55641249998</v>
          </cell>
          <cell r="M167">
            <v>453572.55641249998</v>
          </cell>
          <cell r="N167">
            <v>453572.55641249998</v>
          </cell>
          <cell r="O167">
            <v>462644.00754074997</v>
          </cell>
          <cell r="P167">
            <v>462644.00754074997</v>
          </cell>
          <cell r="Q167">
            <v>462644.00754074997</v>
          </cell>
          <cell r="R167">
            <v>462644.00754074997</v>
          </cell>
          <cell r="S167">
            <v>471896.88769156497</v>
          </cell>
          <cell r="T167">
            <v>471896.88769156497</v>
          </cell>
          <cell r="U167">
            <v>471896.88769156497</v>
          </cell>
          <cell r="V167">
            <v>471896.88769156497</v>
          </cell>
          <cell r="W167">
            <v>481334.82544539624</v>
          </cell>
          <cell r="X167">
            <v>481334.82544539624</v>
          </cell>
          <cell r="Y167">
            <v>481334.82544539624</v>
          </cell>
          <cell r="Z167">
            <v>481334.82544539624</v>
          </cell>
          <cell r="AA167">
            <v>490961.52195430425</v>
          </cell>
          <cell r="AB167">
            <v>490961.52195430425</v>
          </cell>
          <cell r="AC167">
            <v>490961.52195430425</v>
          </cell>
          <cell r="AD167">
            <v>490961.52195430425</v>
          </cell>
          <cell r="AE167">
            <v>500780.75239339028</v>
          </cell>
          <cell r="AF167">
            <v>500780.75239339028</v>
          </cell>
          <cell r="AG167">
            <v>500780.75239339028</v>
          </cell>
          <cell r="AH167">
            <v>500780.75239339028</v>
          </cell>
          <cell r="AI167">
            <v>510796.36744125816</v>
          </cell>
          <cell r="AJ167">
            <v>510796.36744125816</v>
          </cell>
          <cell r="AK167">
            <v>510796.36744125816</v>
          </cell>
          <cell r="AL167">
            <v>510796.36744125816</v>
          </cell>
          <cell r="AM167">
            <v>521012.29479008331</v>
          </cell>
          <cell r="AN167">
            <v>521012.29479008331</v>
          </cell>
          <cell r="AO167">
            <v>521012.29479008331</v>
          </cell>
          <cell r="AP167">
            <v>521012.29479008331</v>
          </cell>
          <cell r="AQ167">
            <v>531432.540685885</v>
          </cell>
          <cell r="AR167">
            <v>531432.540685885</v>
          </cell>
          <cell r="AS167">
            <v>531432.540685885</v>
          </cell>
          <cell r="AT167">
            <v>531432.540685885</v>
          </cell>
          <cell r="AU167">
            <v>542061.19149960263</v>
          </cell>
          <cell r="AV167">
            <v>542061.19149960263</v>
          </cell>
          <cell r="AW167">
            <v>542061.19149960263</v>
          </cell>
          <cell r="AX167">
            <v>542061.19149960263</v>
          </cell>
          <cell r="AY167">
            <v>552902.41532959475</v>
          </cell>
          <cell r="AZ167">
            <v>552902.41532959475</v>
          </cell>
          <cell r="BA167">
            <v>552902.41532959475</v>
          </cell>
          <cell r="BB167">
            <v>552902.41532959475</v>
          </cell>
          <cell r="BC167">
            <v>563960.46363618667</v>
          </cell>
          <cell r="BD167">
            <v>563960.46363618667</v>
          </cell>
          <cell r="BE167">
            <v>563960.46363618667</v>
          </cell>
          <cell r="BF167">
            <v>563960.46363618667</v>
          </cell>
          <cell r="BG167">
            <v>575239.67290891055</v>
          </cell>
          <cell r="BH167">
            <v>575239.67290891055</v>
          </cell>
          <cell r="BI167">
            <v>575239.67290891055</v>
          </cell>
          <cell r="BJ167">
            <v>575239.67290891055</v>
          </cell>
          <cell r="BK167">
            <v>586744.46636708872</v>
          </cell>
          <cell r="BL167">
            <v>586744.46636708872</v>
          </cell>
          <cell r="BM167">
            <v>586744.46636708872</v>
          </cell>
          <cell r="BN167">
            <v>586744.46636708872</v>
          </cell>
          <cell r="BO167">
            <v>598479.35569443041</v>
          </cell>
          <cell r="BP167">
            <v>598479.35569443041</v>
          </cell>
          <cell r="BQ167">
            <v>598479.35569443041</v>
          </cell>
          <cell r="BR167">
            <v>598479.35569443041</v>
          </cell>
          <cell r="BS167">
            <v>610448.94280831912</v>
          </cell>
          <cell r="BT167">
            <v>610448.94280831912</v>
          </cell>
          <cell r="BU167">
            <v>610448.94280831912</v>
          </cell>
          <cell r="BV167">
            <v>610448.94280831912</v>
          </cell>
          <cell r="BW167">
            <v>622657.92166448548</v>
          </cell>
          <cell r="BX167">
            <v>622657.92166448548</v>
          </cell>
          <cell r="BY167">
            <v>622657.92166448548</v>
          </cell>
          <cell r="BZ167">
            <v>622657.92166448548</v>
          </cell>
          <cell r="CA167">
            <v>635111.08009777521</v>
          </cell>
          <cell r="CB167">
            <v>635111.08009777521</v>
          </cell>
          <cell r="CC167">
            <v>635111.08009777521</v>
          </cell>
          <cell r="CD167">
            <v>635111.08009777521</v>
          </cell>
          <cell r="CE167">
            <v>647813.30169973068</v>
          </cell>
          <cell r="CF167">
            <v>647813.30169973068</v>
          </cell>
          <cell r="CG167">
            <v>647813.30169973068</v>
          </cell>
          <cell r="CH167">
            <v>647813.30169973068</v>
          </cell>
          <cell r="CI167">
            <v>660769.5677337253</v>
          </cell>
          <cell r="CJ167">
            <v>660769.5677337253</v>
          </cell>
          <cell r="CK167">
            <v>0</v>
          </cell>
          <cell r="CL167">
            <v>0</v>
          </cell>
        </row>
        <row r="168">
          <cell r="G168">
            <v>0</v>
          </cell>
          <cell r="H168">
            <v>381796.50297029712</v>
          </cell>
          <cell r="I168">
            <v>381796.50297029712</v>
          </cell>
          <cell r="J168">
            <v>381796.50297029712</v>
          </cell>
          <cell r="K168">
            <v>389432.4330297031</v>
          </cell>
          <cell r="L168">
            <v>389432.4330297031</v>
          </cell>
          <cell r="M168">
            <v>389432.4330297031</v>
          </cell>
          <cell r="N168">
            <v>389432.4330297031</v>
          </cell>
          <cell r="O168">
            <v>397221.08169029711</v>
          </cell>
          <cell r="P168">
            <v>397221.08169029711</v>
          </cell>
          <cell r="Q168">
            <v>397221.08169029711</v>
          </cell>
          <cell r="R168">
            <v>397221.08169029711</v>
          </cell>
          <cell r="S168">
            <v>405165.50332410308</v>
          </cell>
          <cell r="T168">
            <v>405165.50332410308</v>
          </cell>
          <cell r="U168">
            <v>405165.50332410308</v>
          </cell>
          <cell r="V168">
            <v>405165.50332410308</v>
          </cell>
          <cell r="W168">
            <v>413268.81339058513</v>
          </cell>
          <cell r="X168">
            <v>413268.81339058513</v>
          </cell>
          <cell r="Y168">
            <v>413268.81339058513</v>
          </cell>
          <cell r="Z168">
            <v>413268.81339058513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0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0</v>
          </cell>
          <cell r="BZ168">
            <v>0</v>
          </cell>
          <cell r="CA168">
            <v>0</v>
          </cell>
          <cell r="CB168">
            <v>0</v>
          </cell>
          <cell r="CC168">
            <v>0</v>
          </cell>
          <cell r="CD168">
            <v>0</v>
          </cell>
          <cell r="CE168">
            <v>0</v>
          </cell>
          <cell r="CF168">
            <v>0</v>
          </cell>
          <cell r="CG168">
            <v>0</v>
          </cell>
          <cell r="CH168">
            <v>0</v>
          </cell>
          <cell r="CI168">
            <v>0</v>
          </cell>
          <cell r="CJ168">
            <v>0</v>
          </cell>
          <cell r="CK168">
            <v>0</v>
          </cell>
          <cell r="CL168">
            <v>0</v>
          </cell>
        </row>
        <row r="169">
          <cell r="G169">
            <v>0</v>
          </cell>
          <cell r="H169">
            <v>365398.37198019796</v>
          </cell>
          <cell r="I169">
            <v>365398.37198019796</v>
          </cell>
          <cell r="J169">
            <v>365398.37198019796</v>
          </cell>
          <cell r="K169">
            <v>372706.33941980195</v>
          </cell>
          <cell r="L169">
            <v>372706.33941980195</v>
          </cell>
          <cell r="M169">
            <v>372706.33941980195</v>
          </cell>
          <cell r="N169">
            <v>372706.33941980195</v>
          </cell>
          <cell r="O169">
            <v>380160.46620819799</v>
          </cell>
          <cell r="P169">
            <v>380160.46620819799</v>
          </cell>
          <cell r="Q169">
            <v>380160.46620819799</v>
          </cell>
          <cell r="R169">
            <v>380160.46620819799</v>
          </cell>
          <cell r="S169">
            <v>387763.67553236196</v>
          </cell>
          <cell r="T169">
            <v>387763.67553236196</v>
          </cell>
          <cell r="U169">
            <v>387763.67553236196</v>
          </cell>
          <cell r="V169">
            <v>387763.67553236196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0</v>
          </cell>
          <cell r="BF169">
            <v>0</v>
          </cell>
          <cell r="BG169">
            <v>0</v>
          </cell>
          <cell r="BH169">
            <v>0</v>
          </cell>
          <cell r="BI169">
            <v>0</v>
          </cell>
          <cell r="BJ169">
            <v>0</v>
          </cell>
          <cell r="BK169">
            <v>0</v>
          </cell>
          <cell r="BL169">
            <v>0</v>
          </cell>
          <cell r="BM169">
            <v>0</v>
          </cell>
          <cell r="BN169">
            <v>0</v>
          </cell>
          <cell r="BO169">
            <v>0</v>
          </cell>
          <cell r="BP169">
            <v>0</v>
          </cell>
          <cell r="BQ169">
            <v>0</v>
          </cell>
          <cell r="BR169">
            <v>0</v>
          </cell>
          <cell r="BS169">
            <v>0</v>
          </cell>
          <cell r="BT169">
            <v>0</v>
          </cell>
          <cell r="BU169">
            <v>0</v>
          </cell>
          <cell r="BV169">
            <v>0</v>
          </cell>
          <cell r="BW169">
            <v>0</v>
          </cell>
          <cell r="BX169">
            <v>0</v>
          </cell>
          <cell r="BY169">
            <v>0</v>
          </cell>
          <cell r="BZ169">
            <v>0</v>
          </cell>
          <cell r="CA169">
            <v>0</v>
          </cell>
          <cell r="CB169">
            <v>0</v>
          </cell>
          <cell r="CC169">
            <v>0</v>
          </cell>
          <cell r="CD169">
            <v>0</v>
          </cell>
          <cell r="CE169">
            <v>0</v>
          </cell>
          <cell r="CF169">
            <v>0</v>
          </cell>
          <cell r="CG169">
            <v>0</v>
          </cell>
          <cell r="CH169">
            <v>0</v>
          </cell>
          <cell r="CI169">
            <v>0</v>
          </cell>
          <cell r="CJ169">
            <v>0</v>
          </cell>
          <cell r="CK169">
            <v>0</v>
          </cell>
          <cell r="CL169">
            <v>0</v>
          </cell>
        </row>
        <row r="170">
          <cell r="G170">
            <v>0</v>
          </cell>
          <cell r="H170">
            <v>159773.72727272729</v>
          </cell>
          <cell r="I170">
            <v>159773.72727272729</v>
          </cell>
          <cell r="J170">
            <v>159773.72727272729</v>
          </cell>
          <cell r="K170">
            <v>162969.20181818184</v>
          </cell>
          <cell r="L170">
            <v>162969.20181818184</v>
          </cell>
          <cell r="M170">
            <v>162969.20181818184</v>
          </cell>
          <cell r="N170">
            <v>162969.20181818184</v>
          </cell>
          <cell r="O170">
            <v>166228.5858545455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E170">
            <v>0</v>
          </cell>
          <cell r="BF170">
            <v>0</v>
          </cell>
          <cell r="BG170">
            <v>0</v>
          </cell>
          <cell r="BH170">
            <v>0</v>
          </cell>
          <cell r="BI170">
            <v>0</v>
          </cell>
          <cell r="BJ170">
            <v>0</v>
          </cell>
          <cell r="BK170">
            <v>0</v>
          </cell>
          <cell r="BL170">
            <v>0</v>
          </cell>
          <cell r="BM170">
            <v>0</v>
          </cell>
          <cell r="BN170">
            <v>0</v>
          </cell>
          <cell r="BO170">
            <v>0</v>
          </cell>
          <cell r="BP170">
            <v>0</v>
          </cell>
          <cell r="BQ170">
            <v>0</v>
          </cell>
          <cell r="BR170">
            <v>0</v>
          </cell>
          <cell r="BS170">
            <v>0</v>
          </cell>
          <cell r="BT170">
            <v>0</v>
          </cell>
          <cell r="BU170">
            <v>0</v>
          </cell>
          <cell r="BV170">
            <v>0</v>
          </cell>
          <cell r="BW170">
            <v>0</v>
          </cell>
          <cell r="BX170">
            <v>0</v>
          </cell>
          <cell r="BY170">
            <v>0</v>
          </cell>
          <cell r="BZ170">
            <v>0</v>
          </cell>
          <cell r="CA170">
            <v>0</v>
          </cell>
          <cell r="CB170">
            <v>0</v>
          </cell>
          <cell r="CC170">
            <v>0</v>
          </cell>
          <cell r="CD170">
            <v>0</v>
          </cell>
          <cell r="CE170">
            <v>0</v>
          </cell>
          <cell r="CF170">
            <v>0</v>
          </cell>
          <cell r="CG170">
            <v>0</v>
          </cell>
          <cell r="CH170">
            <v>0</v>
          </cell>
          <cell r="CI170">
            <v>0</v>
          </cell>
          <cell r="CJ170">
            <v>0</v>
          </cell>
          <cell r="CK170">
            <v>0</v>
          </cell>
          <cell r="CL170">
            <v>0</v>
          </cell>
        </row>
        <row r="171">
          <cell r="G171">
            <v>0</v>
          </cell>
          <cell r="H171">
            <v>222492.72240000003</v>
          </cell>
          <cell r="I171">
            <v>222492.72240000003</v>
          </cell>
          <cell r="J171">
            <v>222492.72240000003</v>
          </cell>
          <cell r="K171">
            <v>226942.57684800003</v>
          </cell>
          <cell r="L171">
            <v>226942.57684800003</v>
          </cell>
          <cell r="M171">
            <v>226942.57684800003</v>
          </cell>
          <cell r="N171">
            <v>226942.57684800003</v>
          </cell>
          <cell r="O171">
            <v>231481.42838496002</v>
          </cell>
          <cell r="P171">
            <v>231481.42838496002</v>
          </cell>
          <cell r="Q171">
            <v>231481.42838496002</v>
          </cell>
          <cell r="R171">
            <v>231481.42838496002</v>
          </cell>
          <cell r="S171">
            <v>236111.05695265922</v>
          </cell>
          <cell r="T171">
            <v>236111.05695265922</v>
          </cell>
          <cell r="U171">
            <v>236111.05695265922</v>
          </cell>
          <cell r="V171">
            <v>236111.05695265922</v>
          </cell>
          <cell r="W171">
            <v>240833.27809171242</v>
          </cell>
          <cell r="X171">
            <v>240833.27809171242</v>
          </cell>
          <cell r="Y171">
            <v>240833.27809171242</v>
          </cell>
          <cell r="Z171">
            <v>240833.27809171242</v>
          </cell>
          <cell r="AA171">
            <v>245649.94365354668</v>
          </cell>
          <cell r="AB171">
            <v>245649.94365354668</v>
          </cell>
          <cell r="AC171">
            <v>245649.94365354668</v>
          </cell>
          <cell r="AD171">
            <v>245649.94365354668</v>
          </cell>
          <cell r="AE171">
            <v>250562.94252661761</v>
          </cell>
          <cell r="AF171">
            <v>250562.94252661761</v>
          </cell>
          <cell r="AG171">
            <v>250562.94252661761</v>
          </cell>
          <cell r="AH171">
            <v>250562.94252661761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0</v>
          </cell>
          <cell r="BD171">
            <v>0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Q171">
            <v>0</v>
          </cell>
          <cell r="BR171">
            <v>0</v>
          </cell>
          <cell r="BS171">
            <v>0</v>
          </cell>
          <cell r="BT171">
            <v>0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  <cell r="BZ171">
            <v>0</v>
          </cell>
          <cell r="CA171">
            <v>0</v>
          </cell>
          <cell r="CB171">
            <v>0</v>
          </cell>
          <cell r="CC171">
            <v>0</v>
          </cell>
          <cell r="CD171">
            <v>0</v>
          </cell>
          <cell r="CE171">
            <v>0</v>
          </cell>
          <cell r="CF171">
            <v>0</v>
          </cell>
          <cell r="CG171">
            <v>0</v>
          </cell>
          <cell r="CH171">
            <v>0</v>
          </cell>
          <cell r="CI171">
            <v>0</v>
          </cell>
          <cell r="CJ171">
            <v>0</v>
          </cell>
          <cell r="CK171">
            <v>0</v>
          </cell>
          <cell r="CL171">
            <v>0</v>
          </cell>
        </row>
        <row r="172">
          <cell r="G172">
            <v>0</v>
          </cell>
          <cell r="H172">
            <v>362469.12386138609</v>
          </cell>
          <cell r="I172">
            <v>362469.12386138609</v>
          </cell>
          <cell r="J172">
            <v>362469.12386138609</v>
          </cell>
          <cell r="K172">
            <v>369718.50633861381</v>
          </cell>
          <cell r="L172">
            <v>369718.50633861381</v>
          </cell>
          <cell r="M172">
            <v>369718.50633861381</v>
          </cell>
          <cell r="N172">
            <v>369718.50633861381</v>
          </cell>
          <cell r="O172">
            <v>377112.87646538613</v>
          </cell>
          <cell r="P172">
            <v>377112.87646538613</v>
          </cell>
          <cell r="Q172">
            <v>377112.87646538613</v>
          </cell>
          <cell r="R172">
            <v>377112.87646538613</v>
          </cell>
          <cell r="S172">
            <v>384655.13399469387</v>
          </cell>
          <cell r="T172">
            <v>384655.13399469387</v>
          </cell>
          <cell r="U172">
            <v>384655.13399469387</v>
          </cell>
          <cell r="V172">
            <v>384655.13399469387</v>
          </cell>
          <cell r="W172">
            <v>392348.23667458777</v>
          </cell>
          <cell r="X172">
            <v>392348.23667458777</v>
          </cell>
          <cell r="Y172">
            <v>392348.23667458777</v>
          </cell>
          <cell r="Z172">
            <v>392348.23667458777</v>
          </cell>
          <cell r="AA172">
            <v>400195.20140807948</v>
          </cell>
          <cell r="AB172">
            <v>400195.20140807948</v>
          </cell>
          <cell r="AC172">
            <v>400195.20140807948</v>
          </cell>
          <cell r="AD172">
            <v>400195.20140807948</v>
          </cell>
          <cell r="AE172">
            <v>408199.10543624114</v>
          </cell>
          <cell r="AF172">
            <v>408199.10543624114</v>
          </cell>
          <cell r="AG172">
            <v>408199.10543624114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  <cell r="AT172">
            <v>0</v>
          </cell>
          <cell r="AU172">
            <v>0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0</v>
          </cell>
          <cell r="BA172">
            <v>0</v>
          </cell>
          <cell r="BB172">
            <v>0</v>
          </cell>
          <cell r="BC172">
            <v>0</v>
          </cell>
          <cell r="BD172">
            <v>0</v>
          </cell>
          <cell r="BE172">
            <v>0</v>
          </cell>
          <cell r="BF172">
            <v>0</v>
          </cell>
          <cell r="BG172">
            <v>0</v>
          </cell>
          <cell r="BH172">
            <v>0</v>
          </cell>
          <cell r="BI172">
            <v>0</v>
          </cell>
          <cell r="BJ172">
            <v>0</v>
          </cell>
          <cell r="BK172">
            <v>0</v>
          </cell>
          <cell r="BL172">
            <v>0</v>
          </cell>
          <cell r="BM172">
            <v>0</v>
          </cell>
          <cell r="BN172">
            <v>0</v>
          </cell>
          <cell r="BO172">
            <v>0</v>
          </cell>
          <cell r="BP172">
            <v>0</v>
          </cell>
          <cell r="BQ172">
            <v>0</v>
          </cell>
          <cell r="BR172">
            <v>0</v>
          </cell>
          <cell r="BS172">
            <v>0</v>
          </cell>
          <cell r="BT172">
            <v>0</v>
          </cell>
          <cell r="BU172">
            <v>0</v>
          </cell>
          <cell r="BV172">
            <v>0</v>
          </cell>
          <cell r="BW172">
            <v>0</v>
          </cell>
          <cell r="BX172">
            <v>0</v>
          </cell>
          <cell r="BY172">
            <v>0</v>
          </cell>
          <cell r="BZ172">
            <v>0</v>
          </cell>
          <cell r="CA172">
            <v>0</v>
          </cell>
          <cell r="CB172">
            <v>0</v>
          </cell>
          <cell r="CC172">
            <v>0</v>
          </cell>
          <cell r="CD172">
            <v>0</v>
          </cell>
          <cell r="CE172">
            <v>0</v>
          </cell>
          <cell r="CF172">
            <v>0</v>
          </cell>
          <cell r="CG172">
            <v>0</v>
          </cell>
          <cell r="CH172">
            <v>0</v>
          </cell>
          <cell r="CI172">
            <v>0</v>
          </cell>
          <cell r="CJ172">
            <v>0</v>
          </cell>
          <cell r="CK172">
            <v>0</v>
          </cell>
          <cell r="CL172">
            <v>0</v>
          </cell>
        </row>
        <row r="173">
          <cell r="G173">
            <v>0</v>
          </cell>
          <cell r="H173">
            <v>301581.34470000002</v>
          </cell>
          <cell r="I173">
            <v>301581.34470000002</v>
          </cell>
          <cell r="J173">
            <v>301581.34470000002</v>
          </cell>
          <cell r="K173">
            <v>307612.971594</v>
          </cell>
          <cell r="L173">
            <v>307612.971594</v>
          </cell>
          <cell r="M173">
            <v>307612.971594</v>
          </cell>
          <cell r="N173">
            <v>307612.971594</v>
          </cell>
          <cell r="O173">
            <v>313765.23102588003</v>
          </cell>
          <cell r="P173">
            <v>313765.23102588003</v>
          </cell>
          <cell r="Q173">
            <v>313765.23102588003</v>
          </cell>
          <cell r="R173">
            <v>313765.23102588003</v>
          </cell>
          <cell r="S173">
            <v>320040.53564639762</v>
          </cell>
          <cell r="T173">
            <v>320040.53564639762</v>
          </cell>
          <cell r="U173">
            <v>320040.53564639762</v>
          </cell>
          <cell r="V173">
            <v>320040.53564639762</v>
          </cell>
          <cell r="W173">
            <v>326441.34635932557</v>
          </cell>
          <cell r="X173">
            <v>326441.34635932557</v>
          </cell>
          <cell r="Y173">
            <v>326441.34635932557</v>
          </cell>
          <cell r="Z173">
            <v>326441.34635932557</v>
          </cell>
          <cell r="AA173">
            <v>332970.17328651209</v>
          </cell>
          <cell r="AB173">
            <v>332970.17328651209</v>
          </cell>
          <cell r="AC173">
            <v>332970.17328651209</v>
          </cell>
          <cell r="AD173">
            <v>332970.17328651209</v>
          </cell>
          <cell r="AE173">
            <v>339629.57675224234</v>
          </cell>
          <cell r="AF173">
            <v>339629.57675224234</v>
          </cell>
          <cell r="AG173">
            <v>339629.57675224234</v>
          </cell>
          <cell r="AH173">
            <v>339629.57675224234</v>
          </cell>
          <cell r="AI173">
            <v>346422.16828728718</v>
          </cell>
          <cell r="AJ173">
            <v>346422.16828728718</v>
          </cell>
          <cell r="AK173">
            <v>346422.16828728718</v>
          </cell>
          <cell r="AL173">
            <v>346422.16828728718</v>
          </cell>
          <cell r="AM173">
            <v>353350.61165303295</v>
          </cell>
          <cell r="AN173">
            <v>353350.61165303295</v>
          </cell>
          <cell r="AO173">
            <v>353350.61165303295</v>
          </cell>
          <cell r="AP173">
            <v>353350.61165303295</v>
          </cell>
          <cell r="AQ173">
            <v>360417.62388609361</v>
          </cell>
          <cell r="AR173">
            <v>360417.62388609361</v>
          </cell>
          <cell r="AS173">
            <v>360417.62388609361</v>
          </cell>
          <cell r="AT173">
            <v>360417.62388609361</v>
          </cell>
          <cell r="AU173">
            <v>367625.97636381548</v>
          </cell>
          <cell r="AV173">
            <v>367625.97636381548</v>
          </cell>
          <cell r="AW173">
            <v>367625.97636381548</v>
          </cell>
          <cell r="AX173">
            <v>367625.97636381548</v>
          </cell>
          <cell r="AY173">
            <v>374978.49589109182</v>
          </cell>
          <cell r="AZ173">
            <v>374978.49589109182</v>
          </cell>
          <cell r="BA173">
            <v>374978.49589109182</v>
          </cell>
          <cell r="BB173">
            <v>374978.49589109182</v>
          </cell>
          <cell r="BC173">
            <v>382478.06580891367</v>
          </cell>
          <cell r="BD173">
            <v>382478.06580891367</v>
          </cell>
          <cell r="BE173">
            <v>382478.06580891367</v>
          </cell>
          <cell r="BF173">
            <v>382478.06580891367</v>
          </cell>
          <cell r="BG173">
            <v>390127.62712509197</v>
          </cell>
          <cell r="BH173">
            <v>390127.62712509197</v>
          </cell>
          <cell r="BI173">
            <v>390127.62712509197</v>
          </cell>
          <cell r="BJ173">
            <v>390127.62712509197</v>
          </cell>
          <cell r="BK173">
            <v>397930.17966759379</v>
          </cell>
          <cell r="BL173">
            <v>397930.17966759379</v>
          </cell>
          <cell r="BM173">
            <v>397930.17966759379</v>
          </cell>
          <cell r="BN173">
            <v>397930.17966759379</v>
          </cell>
          <cell r="BO173">
            <v>405888.7832609457</v>
          </cell>
          <cell r="BP173">
            <v>405888.7832609457</v>
          </cell>
          <cell r="BQ173">
            <v>405888.7832609457</v>
          </cell>
          <cell r="BR173">
            <v>405888.7832609457</v>
          </cell>
          <cell r="BS173">
            <v>414006.55892616464</v>
          </cell>
          <cell r="BT173">
            <v>414006.55892616464</v>
          </cell>
          <cell r="BU173">
            <v>414006.55892616464</v>
          </cell>
          <cell r="BV173">
            <v>414006.55892616464</v>
          </cell>
          <cell r="BW173">
            <v>422286.69010468794</v>
          </cell>
          <cell r="BX173">
            <v>422286.69010468794</v>
          </cell>
          <cell r="BY173">
            <v>422286.69010468794</v>
          </cell>
          <cell r="BZ173">
            <v>422286.69010468794</v>
          </cell>
          <cell r="CA173">
            <v>430732.42390678171</v>
          </cell>
          <cell r="CB173">
            <v>430732.42390678171</v>
          </cell>
          <cell r="CC173">
            <v>430732.42390678171</v>
          </cell>
          <cell r="CD173">
            <v>430732.42390678171</v>
          </cell>
          <cell r="CE173">
            <v>439347.07238491735</v>
          </cell>
          <cell r="CF173">
            <v>439347.07238491735</v>
          </cell>
          <cell r="CG173">
            <v>439347.07238491735</v>
          </cell>
          <cell r="CH173">
            <v>439347.07238491735</v>
          </cell>
          <cell r="CI173">
            <v>448134.01383261569</v>
          </cell>
          <cell r="CJ173">
            <v>448134.01383261569</v>
          </cell>
          <cell r="CK173">
            <v>0</v>
          </cell>
          <cell r="CL173">
            <v>0</v>
          </cell>
        </row>
        <row r="174">
          <cell r="G174">
            <v>0</v>
          </cell>
          <cell r="H174">
            <v>523767.87839999981</v>
          </cell>
          <cell r="I174">
            <v>523767.87839999981</v>
          </cell>
          <cell r="J174">
            <v>523767.87839999981</v>
          </cell>
          <cell r="K174">
            <v>534243.23596799991</v>
          </cell>
          <cell r="L174">
            <v>534243.23596799991</v>
          </cell>
          <cell r="M174">
            <v>534243.23596799991</v>
          </cell>
          <cell r="N174">
            <v>534243.23596799991</v>
          </cell>
          <cell r="O174">
            <v>544928.10068736004</v>
          </cell>
          <cell r="P174">
            <v>544928.10068736004</v>
          </cell>
          <cell r="Q174">
            <v>544928.10068736004</v>
          </cell>
          <cell r="R174">
            <v>544928.10068736004</v>
          </cell>
          <cell r="S174">
            <v>555826.6627011071</v>
          </cell>
          <cell r="T174">
            <v>555826.6627011071</v>
          </cell>
          <cell r="U174">
            <v>555826.6627011071</v>
          </cell>
          <cell r="V174">
            <v>555826.6627011071</v>
          </cell>
          <cell r="W174">
            <v>566943.19595512957</v>
          </cell>
          <cell r="X174">
            <v>566943.19595512957</v>
          </cell>
          <cell r="Y174">
            <v>566943.19595512957</v>
          </cell>
          <cell r="Z174">
            <v>566943.19595512957</v>
          </cell>
          <cell r="AA174">
            <v>578282.05987423193</v>
          </cell>
          <cell r="AB174">
            <v>578282.05987423193</v>
          </cell>
          <cell r="AC174">
            <v>578282.05987423193</v>
          </cell>
          <cell r="AD174">
            <v>578282.05987423193</v>
          </cell>
          <cell r="AE174">
            <v>589847.70107171673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E174">
            <v>0</v>
          </cell>
          <cell r="BF174">
            <v>0</v>
          </cell>
          <cell r="BG174">
            <v>0</v>
          </cell>
          <cell r="BH174">
            <v>0</v>
          </cell>
          <cell r="BI174">
            <v>0</v>
          </cell>
          <cell r="BJ174">
            <v>0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0</v>
          </cell>
          <cell r="BP174">
            <v>0</v>
          </cell>
          <cell r="BQ174">
            <v>0</v>
          </cell>
          <cell r="BR174">
            <v>0</v>
          </cell>
          <cell r="BS174">
            <v>0</v>
          </cell>
          <cell r="BT174">
            <v>0</v>
          </cell>
          <cell r="BU174">
            <v>0</v>
          </cell>
          <cell r="BV174">
            <v>0</v>
          </cell>
          <cell r="BW174">
            <v>0</v>
          </cell>
          <cell r="BX174">
            <v>0</v>
          </cell>
          <cell r="BY174">
            <v>0</v>
          </cell>
          <cell r="BZ174">
            <v>0</v>
          </cell>
          <cell r="CA174">
            <v>0</v>
          </cell>
          <cell r="CB174">
            <v>0</v>
          </cell>
          <cell r="CC174">
            <v>0</v>
          </cell>
          <cell r="CD174">
            <v>0</v>
          </cell>
          <cell r="CE174">
            <v>0</v>
          </cell>
          <cell r="CF174">
            <v>0</v>
          </cell>
          <cell r="CG174">
            <v>0</v>
          </cell>
          <cell r="CH174">
            <v>0</v>
          </cell>
          <cell r="CI174">
            <v>0</v>
          </cell>
          <cell r="CJ174">
            <v>0</v>
          </cell>
          <cell r="CK174">
            <v>0</v>
          </cell>
          <cell r="CL174">
            <v>0</v>
          </cell>
        </row>
        <row r="175">
          <cell r="G175">
            <v>0</v>
          </cell>
          <cell r="H175">
            <v>99886.815000000002</v>
          </cell>
          <cell r="I175">
            <v>99886.815000000002</v>
          </cell>
          <cell r="J175">
            <v>99886.815000000002</v>
          </cell>
          <cell r="K175">
            <v>101884.55130000001</v>
          </cell>
          <cell r="L175">
            <v>101884.55130000001</v>
          </cell>
          <cell r="M175">
            <v>101884.55130000001</v>
          </cell>
          <cell r="N175">
            <v>101884.55130000001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0</v>
          </cell>
          <cell r="BP175">
            <v>0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Y175">
            <v>0</v>
          </cell>
          <cell r="BZ175">
            <v>0</v>
          </cell>
          <cell r="CA175">
            <v>0</v>
          </cell>
          <cell r="CB175">
            <v>0</v>
          </cell>
          <cell r="CC175">
            <v>0</v>
          </cell>
          <cell r="CD175">
            <v>0</v>
          </cell>
          <cell r="CE175">
            <v>0</v>
          </cell>
          <cell r="CF175">
            <v>0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CL175">
            <v>0</v>
          </cell>
        </row>
      </sheetData>
      <sheetData sheetId="14"/>
      <sheetData sheetId="15">
        <row r="17">
          <cell r="G17">
            <v>-45583000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</row>
        <row r="18">
          <cell r="G18">
            <v>-6329000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</row>
        <row r="19">
          <cell r="G19">
            <v>-19686000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</row>
        <row r="20">
          <cell r="G20">
            <v>-30489000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</row>
        <row r="21">
          <cell r="G21">
            <v>-11243000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</row>
        <row r="22">
          <cell r="G22">
            <v>-15386000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</row>
        <row r="23">
          <cell r="G23">
            <v>-25040000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</row>
        <row r="24">
          <cell r="G24">
            <v>-20326000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</row>
        <row r="25">
          <cell r="G25">
            <v>-13751000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</row>
        <row r="26">
          <cell r="G26">
            <v>-13500000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</row>
        <row r="27">
          <cell r="G27">
            <v>-23200000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</row>
        <row r="28">
          <cell r="G28">
            <v>-16590000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</row>
        <row r="29">
          <cell r="G29">
            <v>-52254000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</row>
        <row r="30">
          <cell r="G30">
            <v>-18247000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</row>
        <row r="31">
          <cell r="G31">
            <v>-13860000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</row>
        <row r="32">
          <cell r="G32">
            <v>-20205000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</row>
        <row r="33">
          <cell r="G33">
            <v>-7676000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</row>
        <row r="34">
          <cell r="G34">
            <v>-13073000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BZ34">
            <v>0</v>
          </cell>
          <cell r="CA34">
            <v>0</v>
          </cell>
          <cell r="CB34">
            <v>0</v>
          </cell>
          <cell r="CC34">
            <v>0</v>
          </cell>
          <cell r="CD34">
            <v>0</v>
          </cell>
          <cell r="CE34">
            <v>0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0</v>
          </cell>
        </row>
        <row r="35">
          <cell r="G35">
            <v>-20470000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0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</row>
        <row r="36">
          <cell r="G36">
            <v>-17317000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</row>
        <row r="37">
          <cell r="G37">
            <v>-15066000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</row>
        <row r="38">
          <cell r="G38">
            <v>-6441000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</row>
        <row r="39">
          <cell r="G39">
            <v>-11147000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0</v>
          </cell>
          <cell r="CE39">
            <v>0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</row>
        <row r="40">
          <cell r="G40">
            <v>-19200000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0</v>
          </cell>
          <cell r="CE40">
            <v>0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0</v>
          </cell>
        </row>
        <row r="41">
          <cell r="G41">
            <v>-14409000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</row>
        <row r="42">
          <cell r="G42">
            <v>-21000000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</row>
        <row r="43">
          <cell r="G43">
            <v>-6040000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</row>
        <row r="83">
          <cell r="G83">
            <v>-18.666666666666668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</v>
          </cell>
          <cell r="CE83">
            <v>0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</row>
        <row r="84">
          <cell r="G84">
            <v>-18.666666666666668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0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</v>
          </cell>
          <cell r="CE84">
            <v>0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0</v>
          </cell>
        </row>
        <row r="85">
          <cell r="G85">
            <v>-18.666666666666668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0</v>
          </cell>
          <cell r="BI85">
            <v>0</v>
          </cell>
          <cell r="BJ85">
            <v>0</v>
          </cell>
          <cell r="BK85">
            <v>0</v>
          </cell>
          <cell r="BL85">
            <v>0</v>
          </cell>
          <cell r="BM85">
            <v>0</v>
          </cell>
          <cell r="BN85">
            <v>0</v>
          </cell>
          <cell r="BO85">
            <v>0</v>
          </cell>
          <cell r="BP85">
            <v>0</v>
          </cell>
          <cell r="BQ85">
            <v>0</v>
          </cell>
          <cell r="BR85">
            <v>0</v>
          </cell>
          <cell r="BS85">
            <v>0</v>
          </cell>
          <cell r="BT85">
            <v>0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0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0</v>
          </cell>
          <cell r="CE85">
            <v>0</v>
          </cell>
          <cell r="CF85">
            <v>0</v>
          </cell>
          <cell r="CG85">
            <v>0</v>
          </cell>
          <cell r="CH85">
            <v>0</v>
          </cell>
          <cell r="CI85">
            <v>0</v>
          </cell>
          <cell r="CJ85">
            <v>0</v>
          </cell>
          <cell r="CK85">
            <v>0</v>
          </cell>
          <cell r="CL85">
            <v>0</v>
          </cell>
        </row>
        <row r="86">
          <cell r="G86">
            <v>-18.666666666666668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  <cell r="BO86">
            <v>0</v>
          </cell>
          <cell r="BP86">
            <v>0</v>
          </cell>
          <cell r="BQ86">
            <v>0</v>
          </cell>
          <cell r="BR86">
            <v>0</v>
          </cell>
          <cell r="BS86">
            <v>0</v>
          </cell>
          <cell r="BT86">
            <v>0</v>
          </cell>
          <cell r="BU86">
            <v>0</v>
          </cell>
          <cell r="BV86">
            <v>0</v>
          </cell>
          <cell r="BW86">
            <v>0</v>
          </cell>
          <cell r="BX86">
            <v>0</v>
          </cell>
          <cell r="BY86">
            <v>0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0</v>
          </cell>
          <cell r="CE86">
            <v>0</v>
          </cell>
          <cell r="CF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0</v>
          </cell>
          <cell r="CL86">
            <v>0</v>
          </cell>
        </row>
        <row r="87">
          <cell r="G87">
            <v>-18.666666666666668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  <cell r="BH87">
            <v>0</v>
          </cell>
          <cell r="BI87">
            <v>0</v>
          </cell>
          <cell r="BJ87">
            <v>0</v>
          </cell>
          <cell r="BK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0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0</v>
          </cell>
          <cell r="CE87">
            <v>0</v>
          </cell>
          <cell r="CF87">
            <v>0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CL87">
            <v>0</v>
          </cell>
        </row>
        <row r="88">
          <cell r="G88">
            <v>-18.666666666666668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0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0</v>
          </cell>
          <cell r="CE88">
            <v>0</v>
          </cell>
          <cell r="CF88">
            <v>0</v>
          </cell>
          <cell r="CG88">
            <v>0</v>
          </cell>
          <cell r="CH88">
            <v>0</v>
          </cell>
          <cell r="CI88">
            <v>0</v>
          </cell>
          <cell r="CJ88">
            <v>0</v>
          </cell>
          <cell r="CK88">
            <v>0</v>
          </cell>
          <cell r="CL88">
            <v>0</v>
          </cell>
        </row>
        <row r="89">
          <cell r="G89">
            <v>-18.666666666666668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0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CL89">
            <v>0</v>
          </cell>
        </row>
        <row r="90">
          <cell r="G90">
            <v>-18.666666666666668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  <cell r="BL90">
            <v>0</v>
          </cell>
          <cell r="BM90">
            <v>0</v>
          </cell>
          <cell r="BN90">
            <v>0</v>
          </cell>
          <cell r="BO90">
            <v>0</v>
          </cell>
          <cell r="BP90">
            <v>0</v>
          </cell>
          <cell r="BQ90">
            <v>0</v>
          </cell>
          <cell r="BR90">
            <v>0</v>
          </cell>
          <cell r="BS90">
            <v>0</v>
          </cell>
          <cell r="BT90">
            <v>0</v>
          </cell>
          <cell r="BU90">
            <v>0</v>
          </cell>
          <cell r="BV90">
            <v>0</v>
          </cell>
          <cell r="BW90">
            <v>0</v>
          </cell>
          <cell r="BX90">
            <v>0</v>
          </cell>
          <cell r="BY90">
            <v>0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0</v>
          </cell>
          <cell r="CE90">
            <v>0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CL90">
            <v>0</v>
          </cell>
        </row>
        <row r="91">
          <cell r="G91">
            <v>-18.666666666666668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0</v>
          </cell>
          <cell r="CE91">
            <v>0</v>
          </cell>
          <cell r="CF91">
            <v>0</v>
          </cell>
          <cell r="CG91">
            <v>0</v>
          </cell>
          <cell r="CH91">
            <v>0</v>
          </cell>
          <cell r="CI91">
            <v>0</v>
          </cell>
          <cell r="CJ91">
            <v>0</v>
          </cell>
          <cell r="CK91">
            <v>0</v>
          </cell>
          <cell r="CL91">
            <v>0</v>
          </cell>
        </row>
        <row r="92">
          <cell r="G92">
            <v>-18.666666666666668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0</v>
          </cell>
          <cell r="CF92">
            <v>0</v>
          </cell>
          <cell r="CG92">
            <v>0</v>
          </cell>
          <cell r="CH92">
            <v>0</v>
          </cell>
          <cell r="CI92">
            <v>0</v>
          </cell>
          <cell r="CJ92">
            <v>0</v>
          </cell>
          <cell r="CK92">
            <v>0</v>
          </cell>
          <cell r="CL92">
            <v>0</v>
          </cell>
        </row>
        <row r="93">
          <cell r="G93">
            <v>-18.666666666666668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0</v>
          </cell>
          <cell r="BJ93">
            <v>0</v>
          </cell>
          <cell r="BK93">
            <v>0</v>
          </cell>
          <cell r="BL93">
            <v>0</v>
          </cell>
          <cell r="BM93">
            <v>0</v>
          </cell>
          <cell r="BN93">
            <v>0</v>
          </cell>
          <cell r="BO93">
            <v>0</v>
          </cell>
          <cell r="BP93">
            <v>0</v>
          </cell>
          <cell r="BQ93">
            <v>0</v>
          </cell>
          <cell r="BR93">
            <v>0</v>
          </cell>
          <cell r="BS93">
            <v>0</v>
          </cell>
          <cell r="BT93">
            <v>0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0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0</v>
          </cell>
          <cell r="CE93">
            <v>0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0</v>
          </cell>
          <cell r="CL93">
            <v>0</v>
          </cell>
        </row>
        <row r="94">
          <cell r="G94">
            <v>-18.666666666666668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0</v>
          </cell>
          <cell r="BF94">
            <v>0</v>
          </cell>
          <cell r="BG94">
            <v>0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  <cell r="BL94">
            <v>0</v>
          </cell>
          <cell r="BM94">
            <v>0</v>
          </cell>
          <cell r="BN94">
            <v>0</v>
          </cell>
          <cell r="BO94">
            <v>0</v>
          </cell>
          <cell r="BP94">
            <v>0</v>
          </cell>
          <cell r="BQ94">
            <v>0</v>
          </cell>
          <cell r="BR94">
            <v>0</v>
          </cell>
          <cell r="BS94">
            <v>0</v>
          </cell>
          <cell r="BT94">
            <v>0</v>
          </cell>
          <cell r="BU94">
            <v>0</v>
          </cell>
          <cell r="BV94">
            <v>0</v>
          </cell>
          <cell r="BW94">
            <v>0</v>
          </cell>
          <cell r="BX94">
            <v>0</v>
          </cell>
          <cell r="BY94">
            <v>0</v>
          </cell>
          <cell r="BZ94">
            <v>0</v>
          </cell>
          <cell r="CA94">
            <v>0</v>
          </cell>
          <cell r="CB94">
            <v>0</v>
          </cell>
          <cell r="CC94">
            <v>0</v>
          </cell>
          <cell r="CD94">
            <v>0</v>
          </cell>
          <cell r="CE94">
            <v>0</v>
          </cell>
          <cell r="CF94">
            <v>0</v>
          </cell>
          <cell r="CG94">
            <v>0</v>
          </cell>
          <cell r="CH94">
            <v>0</v>
          </cell>
          <cell r="CI94">
            <v>0</v>
          </cell>
          <cell r="CJ94">
            <v>0</v>
          </cell>
          <cell r="CK94">
            <v>0</v>
          </cell>
          <cell r="CL94">
            <v>0</v>
          </cell>
        </row>
        <row r="95">
          <cell r="G95">
            <v>-18.666666666666668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E95">
            <v>0</v>
          </cell>
          <cell r="BF95">
            <v>0</v>
          </cell>
          <cell r="BG95">
            <v>0</v>
          </cell>
          <cell r="BH95">
            <v>0</v>
          </cell>
          <cell r="BI95">
            <v>0</v>
          </cell>
          <cell r="BJ95">
            <v>0</v>
          </cell>
          <cell r="BK95">
            <v>0</v>
          </cell>
          <cell r="BL95">
            <v>0</v>
          </cell>
          <cell r="BM95">
            <v>0</v>
          </cell>
          <cell r="BN95">
            <v>0</v>
          </cell>
          <cell r="BO95">
            <v>0</v>
          </cell>
          <cell r="BP95">
            <v>0</v>
          </cell>
          <cell r="BQ95">
            <v>0</v>
          </cell>
          <cell r="BR95">
            <v>0</v>
          </cell>
          <cell r="BS95">
            <v>0</v>
          </cell>
          <cell r="BT95">
            <v>0</v>
          </cell>
          <cell r="BU95">
            <v>0</v>
          </cell>
          <cell r="BV95">
            <v>0</v>
          </cell>
          <cell r="BW95">
            <v>0</v>
          </cell>
          <cell r="BX95">
            <v>0</v>
          </cell>
          <cell r="BY95">
            <v>0</v>
          </cell>
          <cell r="BZ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0</v>
          </cell>
          <cell r="CE95">
            <v>0</v>
          </cell>
          <cell r="CF95">
            <v>0</v>
          </cell>
          <cell r="CG95">
            <v>0</v>
          </cell>
          <cell r="CH95">
            <v>0</v>
          </cell>
          <cell r="CI95">
            <v>0</v>
          </cell>
          <cell r="CJ95">
            <v>0</v>
          </cell>
          <cell r="CK95">
            <v>0</v>
          </cell>
          <cell r="CL95">
            <v>0</v>
          </cell>
        </row>
        <row r="96">
          <cell r="G96">
            <v>-18.666666666666668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0</v>
          </cell>
          <cell r="BD96">
            <v>0</v>
          </cell>
          <cell r="BE96">
            <v>0</v>
          </cell>
          <cell r="BF96">
            <v>0</v>
          </cell>
          <cell r="BG96">
            <v>0</v>
          </cell>
          <cell r="BH96">
            <v>0</v>
          </cell>
          <cell r="BI96">
            <v>0</v>
          </cell>
          <cell r="BJ96">
            <v>0</v>
          </cell>
          <cell r="BK96">
            <v>0</v>
          </cell>
          <cell r="BL96">
            <v>0</v>
          </cell>
          <cell r="BM96">
            <v>0</v>
          </cell>
          <cell r="BN96">
            <v>0</v>
          </cell>
          <cell r="BO96">
            <v>0</v>
          </cell>
          <cell r="BP96">
            <v>0</v>
          </cell>
          <cell r="BQ96">
            <v>0</v>
          </cell>
          <cell r="BR96">
            <v>0</v>
          </cell>
          <cell r="BS96">
            <v>0</v>
          </cell>
          <cell r="BT96">
            <v>0</v>
          </cell>
          <cell r="BU96">
            <v>0</v>
          </cell>
          <cell r="BV96">
            <v>0</v>
          </cell>
          <cell r="BW96">
            <v>0</v>
          </cell>
          <cell r="BX96">
            <v>0</v>
          </cell>
          <cell r="BY96">
            <v>0</v>
          </cell>
          <cell r="BZ96">
            <v>0</v>
          </cell>
          <cell r="CA96">
            <v>0</v>
          </cell>
          <cell r="CB96">
            <v>0</v>
          </cell>
          <cell r="CC96">
            <v>0</v>
          </cell>
          <cell r="CD96">
            <v>0</v>
          </cell>
          <cell r="CE96">
            <v>0</v>
          </cell>
          <cell r="CF96">
            <v>0</v>
          </cell>
          <cell r="CG96">
            <v>0</v>
          </cell>
          <cell r="CH96">
            <v>0</v>
          </cell>
          <cell r="CI96">
            <v>0</v>
          </cell>
          <cell r="CJ96">
            <v>0</v>
          </cell>
          <cell r="CK96">
            <v>0</v>
          </cell>
          <cell r="CL96">
            <v>0</v>
          </cell>
        </row>
        <row r="97">
          <cell r="G97">
            <v>-18.666666666666668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  <cell r="BL97">
            <v>0</v>
          </cell>
          <cell r="BM97">
            <v>0</v>
          </cell>
          <cell r="BN97">
            <v>0</v>
          </cell>
          <cell r="BO97">
            <v>0</v>
          </cell>
          <cell r="BP97">
            <v>0</v>
          </cell>
          <cell r="BQ97">
            <v>0</v>
          </cell>
          <cell r="BR97">
            <v>0</v>
          </cell>
          <cell r="BS97">
            <v>0</v>
          </cell>
          <cell r="BT97">
            <v>0</v>
          </cell>
          <cell r="BU97">
            <v>0</v>
          </cell>
          <cell r="BV97">
            <v>0</v>
          </cell>
          <cell r="BW97">
            <v>0</v>
          </cell>
          <cell r="BX97">
            <v>0</v>
          </cell>
          <cell r="BY97">
            <v>0</v>
          </cell>
          <cell r="BZ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0</v>
          </cell>
          <cell r="CE97">
            <v>0</v>
          </cell>
          <cell r="CF97">
            <v>0</v>
          </cell>
          <cell r="CG97">
            <v>0</v>
          </cell>
          <cell r="CH97">
            <v>0</v>
          </cell>
          <cell r="CI97">
            <v>0</v>
          </cell>
          <cell r="CJ97">
            <v>0</v>
          </cell>
          <cell r="CK97">
            <v>0</v>
          </cell>
          <cell r="CL97">
            <v>0</v>
          </cell>
        </row>
        <row r="98">
          <cell r="G98">
            <v>-18.666666666666668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0</v>
          </cell>
          <cell r="BZ98">
            <v>0</v>
          </cell>
          <cell r="CA98">
            <v>0</v>
          </cell>
          <cell r="CB98">
            <v>0</v>
          </cell>
          <cell r="CC98">
            <v>0</v>
          </cell>
          <cell r="CD98">
            <v>0</v>
          </cell>
          <cell r="CE98">
            <v>0</v>
          </cell>
          <cell r="CF98">
            <v>0</v>
          </cell>
          <cell r="CG98">
            <v>0</v>
          </cell>
          <cell r="CH98">
            <v>0</v>
          </cell>
          <cell r="CI98">
            <v>0</v>
          </cell>
          <cell r="CJ98">
            <v>0</v>
          </cell>
          <cell r="CK98">
            <v>0</v>
          </cell>
          <cell r="CL98">
            <v>0</v>
          </cell>
        </row>
        <row r="99">
          <cell r="G99">
            <v>-18.666666666666668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E99">
            <v>0</v>
          </cell>
          <cell r="BF99">
            <v>0</v>
          </cell>
          <cell r="BG99">
            <v>0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  <cell r="BL99">
            <v>0</v>
          </cell>
          <cell r="BM99">
            <v>0</v>
          </cell>
          <cell r="BN99">
            <v>0</v>
          </cell>
          <cell r="BO99">
            <v>0</v>
          </cell>
          <cell r="BP99">
            <v>0</v>
          </cell>
          <cell r="BQ99">
            <v>0</v>
          </cell>
          <cell r="BR99">
            <v>0</v>
          </cell>
          <cell r="BS99">
            <v>0</v>
          </cell>
          <cell r="BT99">
            <v>0</v>
          </cell>
          <cell r="BU99">
            <v>0</v>
          </cell>
          <cell r="BV99">
            <v>0</v>
          </cell>
          <cell r="BW99">
            <v>0</v>
          </cell>
          <cell r="BX99">
            <v>0</v>
          </cell>
          <cell r="BY99">
            <v>0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0</v>
          </cell>
          <cell r="CE99">
            <v>0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  <cell r="CK99">
            <v>0</v>
          </cell>
          <cell r="CL99">
            <v>0</v>
          </cell>
        </row>
        <row r="100">
          <cell r="G100">
            <v>-18.666666666666668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I100">
            <v>0</v>
          </cell>
          <cell r="BJ100">
            <v>0</v>
          </cell>
          <cell r="BK100">
            <v>0</v>
          </cell>
          <cell r="BL100">
            <v>0</v>
          </cell>
          <cell r="BM100">
            <v>0</v>
          </cell>
          <cell r="BN100">
            <v>0</v>
          </cell>
          <cell r="BO100">
            <v>0</v>
          </cell>
          <cell r="BP100">
            <v>0</v>
          </cell>
          <cell r="BQ100">
            <v>0</v>
          </cell>
          <cell r="BR100">
            <v>0</v>
          </cell>
          <cell r="BS100">
            <v>0</v>
          </cell>
          <cell r="BT100">
            <v>0</v>
          </cell>
          <cell r="BU100">
            <v>0</v>
          </cell>
          <cell r="BV100">
            <v>0</v>
          </cell>
          <cell r="BW100">
            <v>0</v>
          </cell>
          <cell r="BX100">
            <v>0</v>
          </cell>
          <cell r="BY100">
            <v>0</v>
          </cell>
          <cell r="BZ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0</v>
          </cell>
          <cell r="CE100">
            <v>0</v>
          </cell>
          <cell r="CF100">
            <v>0</v>
          </cell>
          <cell r="CG100">
            <v>0</v>
          </cell>
          <cell r="CH100">
            <v>0</v>
          </cell>
          <cell r="CI100">
            <v>0</v>
          </cell>
          <cell r="CJ100">
            <v>0</v>
          </cell>
          <cell r="CK100">
            <v>0</v>
          </cell>
          <cell r="CL100">
            <v>0</v>
          </cell>
        </row>
        <row r="101">
          <cell r="G101">
            <v>-18.666666666666668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>
            <v>0</v>
          </cell>
          <cell r="BH101">
            <v>0</v>
          </cell>
          <cell r="BI101">
            <v>0</v>
          </cell>
          <cell r="BJ101">
            <v>0</v>
          </cell>
          <cell r="BK101">
            <v>0</v>
          </cell>
          <cell r="BL101">
            <v>0</v>
          </cell>
          <cell r="BM101">
            <v>0</v>
          </cell>
          <cell r="BN101">
            <v>0</v>
          </cell>
          <cell r="BO101">
            <v>0</v>
          </cell>
          <cell r="BP101">
            <v>0</v>
          </cell>
          <cell r="BQ101">
            <v>0</v>
          </cell>
          <cell r="BR101">
            <v>0</v>
          </cell>
          <cell r="BS101">
            <v>0</v>
          </cell>
          <cell r="BT101">
            <v>0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  <cell r="BY101">
            <v>0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0</v>
          </cell>
          <cell r="CE101">
            <v>0</v>
          </cell>
          <cell r="CF101">
            <v>0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0</v>
          </cell>
          <cell r="CL101">
            <v>0</v>
          </cell>
        </row>
        <row r="102">
          <cell r="G102">
            <v>-18.666666666666668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0</v>
          </cell>
          <cell r="BJ102">
            <v>0</v>
          </cell>
          <cell r="BK102">
            <v>0</v>
          </cell>
          <cell r="BL102">
            <v>0</v>
          </cell>
          <cell r="BM102">
            <v>0</v>
          </cell>
          <cell r="BN102">
            <v>0</v>
          </cell>
          <cell r="BO102">
            <v>0</v>
          </cell>
          <cell r="BP102">
            <v>0</v>
          </cell>
          <cell r="BQ102">
            <v>0</v>
          </cell>
          <cell r="BR102">
            <v>0</v>
          </cell>
          <cell r="BS102">
            <v>0</v>
          </cell>
          <cell r="BT102">
            <v>0</v>
          </cell>
          <cell r="BU102">
            <v>0</v>
          </cell>
          <cell r="BV102">
            <v>0</v>
          </cell>
          <cell r="BW102">
            <v>0</v>
          </cell>
          <cell r="BX102">
            <v>0</v>
          </cell>
          <cell r="BY102">
            <v>0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0</v>
          </cell>
          <cell r="CE102">
            <v>0</v>
          </cell>
          <cell r="CF102">
            <v>0</v>
          </cell>
          <cell r="CG102">
            <v>0</v>
          </cell>
          <cell r="CH102">
            <v>0</v>
          </cell>
          <cell r="CI102">
            <v>0</v>
          </cell>
          <cell r="CJ102">
            <v>0</v>
          </cell>
          <cell r="CK102">
            <v>0</v>
          </cell>
          <cell r="CL102">
            <v>0</v>
          </cell>
        </row>
        <row r="103">
          <cell r="G103">
            <v>-18.666666666666668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  <cell r="BG103">
            <v>0</v>
          </cell>
          <cell r="BH103">
            <v>0</v>
          </cell>
          <cell r="BI103">
            <v>0</v>
          </cell>
          <cell r="BJ103">
            <v>0</v>
          </cell>
          <cell r="BK103">
            <v>0</v>
          </cell>
          <cell r="BL103">
            <v>0</v>
          </cell>
          <cell r="BM103">
            <v>0</v>
          </cell>
          <cell r="BN103">
            <v>0</v>
          </cell>
          <cell r="BO103">
            <v>0</v>
          </cell>
          <cell r="BP103">
            <v>0</v>
          </cell>
          <cell r="BQ103">
            <v>0</v>
          </cell>
          <cell r="BR103">
            <v>0</v>
          </cell>
          <cell r="BS103">
            <v>0</v>
          </cell>
          <cell r="BT103">
            <v>0</v>
          </cell>
          <cell r="BU103">
            <v>0</v>
          </cell>
          <cell r="BV103">
            <v>0</v>
          </cell>
          <cell r="BW103">
            <v>0</v>
          </cell>
          <cell r="BX103">
            <v>0</v>
          </cell>
          <cell r="BY103">
            <v>0</v>
          </cell>
          <cell r="BZ103">
            <v>0</v>
          </cell>
          <cell r="CA103">
            <v>0</v>
          </cell>
          <cell r="CB103">
            <v>0</v>
          </cell>
          <cell r="CC103">
            <v>0</v>
          </cell>
          <cell r="CD103">
            <v>0</v>
          </cell>
          <cell r="CE103">
            <v>0</v>
          </cell>
          <cell r="CF103">
            <v>0</v>
          </cell>
          <cell r="CG103">
            <v>0</v>
          </cell>
          <cell r="CH103">
            <v>0</v>
          </cell>
          <cell r="CI103">
            <v>0</v>
          </cell>
          <cell r="CJ103">
            <v>0</v>
          </cell>
          <cell r="CK103">
            <v>0</v>
          </cell>
          <cell r="CL103">
            <v>0</v>
          </cell>
        </row>
        <row r="104">
          <cell r="G104">
            <v>-18.666666666666668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0</v>
          </cell>
          <cell r="BJ104">
            <v>0</v>
          </cell>
          <cell r="BK104">
            <v>0</v>
          </cell>
          <cell r="BL104">
            <v>0</v>
          </cell>
          <cell r="BM104">
            <v>0</v>
          </cell>
          <cell r="BN104">
            <v>0</v>
          </cell>
          <cell r="BO104">
            <v>0</v>
          </cell>
          <cell r="BP104">
            <v>0</v>
          </cell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  <cell r="BV104">
            <v>0</v>
          </cell>
          <cell r="BW104">
            <v>0</v>
          </cell>
          <cell r="BX104">
            <v>0</v>
          </cell>
          <cell r="BY104">
            <v>0</v>
          </cell>
          <cell r="BZ104">
            <v>0</v>
          </cell>
          <cell r="CA104">
            <v>0</v>
          </cell>
          <cell r="CB104">
            <v>0</v>
          </cell>
          <cell r="CC104">
            <v>0</v>
          </cell>
          <cell r="CD104">
            <v>0</v>
          </cell>
          <cell r="CE104">
            <v>0</v>
          </cell>
          <cell r="CF104">
            <v>0</v>
          </cell>
          <cell r="CG104">
            <v>0</v>
          </cell>
          <cell r="CH104">
            <v>0</v>
          </cell>
          <cell r="CI104">
            <v>0</v>
          </cell>
          <cell r="CJ104">
            <v>0</v>
          </cell>
          <cell r="CK104">
            <v>0</v>
          </cell>
          <cell r="CL104">
            <v>0</v>
          </cell>
        </row>
        <row r="105">
          <cell r="G105">
            <v>-18.666666666666668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0</v>
          </cell>
          <cell r="BJ105">
            <v>0</v>
          </cell>
          <cell r="BK105">
            <v>0</v>
          </cell>
          <cell r="BL105">
            <v>0</v>
          </cell>
          <cell r="BM105">
            <v>0</v>
          </cell>
          <cell r="BN105">
            <v>0</v>
          </cell>
          <cell r="BO105">
            <v>0</v>
          </cell>
          <cell r="BP105">
            <v>0</v>
          </cell>
          <cell r="BQ105">
            <v>0</v>
          </cell>
          <cell r="BR105">
            <v>0</v>
          </cell>
          <cell r="BS105">
            <v>0</v>
          </cell>
          <cell r="BT105">
            <v>0</v>
          </cell>
          <cell r="BU105">
            <v>0</v>
          </cell>
          <cell r="BV105">
            <v>0</v>
          </cell>
          <cell r="BW105">
            <v>0</v>
          </cell>
          <cell r="BX105">
            <v>0</v>
          </cell>
          <cell r="BY105">
            <v>0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0</v>
          </cell>
          <cell r="CE105">
            <v>0</v>
          </cell>
          <cell r="CF105">
            <v>0</v>
          </cell>
          <cell r="CG105">
            <v>0</v>
          </cell>
          <cell r="CH105">
            <v>0</v>
          </cell>
          <cell r="CI105">
            <v>0</v>
          </cell>
          <cell r="CJ105">
            <v>0</v>
          </cell>
          <cell r="CK105">
            <v>0</v>
          </cell>
          <cell r="CL105">
            <v>0</v>
          </cell>
        </row>
        <row r="106">
          <cell r="G106">
            <v>-18.666666666666668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E106">
            <v>0</v>
          </cell>
          <cell r="BF106">
            <v>0</v>
          </cell>
          <cell r="BG106">
            <v>0</v>
          </cell>
          <cell r="BH106">
            <v>0</v>
          </cell>
          <cell r="BI106">
            <v>0</v>
          </cell>
          <cell r="BJ106">
            <v>0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  <cell r="BY106">
            <v>0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0</v>
          </cell>
          <cell r="CF106">
            <v>0</v>
          </cell>
          <cell r="CG106">
            <v>0</v>
          </cell>
          <cell r="CH106">
            <v>0</v>
          </cell>
          <cell r="CI106">
            <v>0</v>
          </cell>
          <cell r="CJ106">
            <v>0</v>
          </cell>
          <cell r="CK106">
            <v>0</v>
          </cell>
          <cell r="CL106">
            <v>0</v>
          </cell>
        </row>
        <row r="107">
          <cell r="G107">
            <v>-18.666666666666668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0</v>
          </cell>
          <cell r="BD107">
            <v>0</v>
          </cell>
          <cell r="BE107">
            <v>0</v>
          </cell>
          <cell r="BF107">
            <v>0</v>
          </cell>
          <cell r="BG107">
            <v>0</v>
          </cell>
          <cell r="BH107">
            <v>0</v>
          </cell>
          <cell r="BI107">
            <v>0</v>
          </cell>
          <cell r="BJ107">
            <v>0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0</v>
          </cell>
          <cell r="BQ107">
            <v>0</v>
          </cell>
          <cell r="BR107">
            <v>0</v>
          </cell>
          <cell r="BS107">
            <v>0</v>
          </cell>
          <cell r="BT107">
            <v>0</v>
          </cell>
          <cell r="BU107">
            <v>0</v>
          </cell>
          <cell r="BV107">
            <v>0</v>
          </cell>
          <cell r="BW107">
            <v>0</v>
          </cell>
          <cell r="BX107">
            <v>0</v>
          </cell>
          <cell r="BY107">
            <v>0</v>
          </cell>
          <cell r="BZ107">
            <v>0</v>
          </cell>
          <cell r="CA107">
            <v>0</v>
          </cell>
          <cell r="CB107">
            <v>0</v>
          </cell>
          <cell r="CC107">
            <v>0</v>
          </cell>
          <cell r="CD107">
            <v>0</v>
          </cell>
          <cell r="CE107">
            <v>0</v>
          </cell>
          <cell r="CF107">
            <v>0</v>
          </cell>
          <cell r="CG107">
            <v>0</v>
          </cell>
          <cell r="CH107">
            <v>0</v>
          </cell>
          <cell r="CI107">
            <v>0</v>
          </cell>
          <cell r="CJ107">
            <v>0</v>
          </cell>
          <cell r="CK107">
            <v>0</v>
          </cell>
          <cell r="CL107">
            <v>0</v>
          </cell>
        </row>
        <row r="108">
          <cell r="G108">
            <v>-18.666666666666668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E108">
            <v>0</v>
          </cell>
          <cell r="BF108">
            <v>0</v>
          </cell>
          <cell r="BG108">
            <v>0</v>
          </cell>
          <cell r="BH108">
            <v>0</v>
          </cell>
          <cell r="BI108">
            <v>0</v>
          </cell>
          <cell r="BJ108">
            <v>0</v>
          </cell>
          <cell r="BK108">
            <v>0</v>
          </cell>
          <cell r="BL108">
            <v>0</v>
          </cell>
          <cell r="BM108">
            <v>0</v>
          </cell>
          <cell r="BN108">
            <v>0</v>
          </cell>
          <cell r="BO108">
            <v>0</v>
          </cell>
          <cell r="BP108">
            <v>0</v>
          </cell>
          <cell r="BQ108">
            <v>0</v>
          </cell>
          <cell r="BR108">
            <v>0</v>
          </cell>
          <cell r="BS108">
            <v>0</v>
          </cell>
          <cell r="BT108">
            <v>0</v>
          </cell>
          <cell r="BU108">
            <v>0</v>
          </cell>
          <cell r="BV108">
            <v>0</v>
          </cell>
          <cell r="BW108">
            <v>0</v>
          </cell>
          <cell r="BX108">
            <v>0</v>
          </cell>
          <cell r="BY108">
            <v>0</v>
          </cell>
          <cell r="BZ108">
            <v>0</v>
          </cell>
          <cell r="CA108">
            <v>0</v>
          </cell>
          <cell r="CB108">
            <v>0</v>
          </cell>
          <cell r="CC108">
            <v>0</v>
          </cell>
          <cell r="CD108">
            <v>0</v>
          </cell>
          <cell r="CE108">
            <v>0</v>
          </cell>
          <cell r="CF108">
            <v>0</v>
          </cell>
          <cell r="CG108">
            <v>0</v>
          </cell>
          <cell r="CH108">
            <v>0</v>
          </cell>
          <cell r="CI108">
            <v>0</v>
          </cell>
          <cell r="CJ108">
            <v>0</v>
          </cell>
          <cell r="CK108">
            <v>0</v>
          </cell>
          <cell r="CL108">
            <v>0</v>
          </cell>
        </row>
        <row r="109">
          <cell r="G109">
            <v>-18.666666666666668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E109">
            <v>0</v>
          </cell>
          <cell r="BF109">
            <v>0</v>
          </cell>
          <cell r="BG109">
            <v>0</v>
          </cell>
          <cell r="BH109">
            <v>0</v>
          </cell>
          <cell r="BI109">
            <v>0</v>
          </cell>
          <cell r="BJ109">
            <v>0</v>
          </cell>
          <cell r="BK109">
            <v>0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</v>
          </cell>
          <cell r="BV109">
            <v>0</v>
          </cell>
          <cell r="BW109">
            <v>0</v>
          </cell>
          <cell r="BX109">
            <v>0</v>
          </cell>
          <cell r="BY109">
            <v>0</v>
          </cell>
          <cell r="BZ109">
            <v>0</v>
          </cell>
          <cell r="CA109">
            <v>0</v>
          </cell>
          <cell r="CB109">
            <v>0</v>
          </cell>
          <cell r="CC109">
            <v>0</v>
          </cell>
          <cell r="CD109">
            <v>0</v>
          </cell>
          <cell r="CE109">
            <v>0</v>
          </cell>
          <cell r="CF109">
            <v>0</v>
          </cell>
          <cell r="CG109">
            <v>0</v>
          </cell>
          <cell r="CH109">
            <v>0</v>
          </cell>
          <cell r="CI109">
            <v>0</v>
          </cell>
          <cell r="CJ109">
            <v>0</v>
          </cell>
          <cell r="CK109">
            <v>0</v>
          </cell>
          <cell r="CL109">
            <v>0</v>
          </cell>
        </row>
        <row r="149">
          <cell r="G149">
            <v>-68374.5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0</v>
          </cell>
          <cell r="BZ149">
            <v>0</v>
          </cell>
          <cell r="CA149">
            <v>0</v>
          </cell>
          <cell r="CB149">
            <v>0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CL149">
            <v>0</v>
          </cell>
        </row>
        <row r="150">
          <cell r="G150">
            <v>-9493.5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0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  <cell r="CC150">
            <v>0</v>
          </cell>
          <cell r="CD150">
            <v>0</v>
          </cell>
          <cell r="CE150">
            <v>0</v>
          </cell>
          <cell r="CF150">
            <v>0</v>
          </cell>
          <cell r="CG150">
            <v>0</v>
          </cell>
          <cell r="CH150">
            <v>0</v>
          </cell>
          <cell r="CI150">
            <v>0</v>
          </cell>
          <cell r="CJ150">
            <v>0</v>
          </cell>
          <cell r="CK150">
            <v>0</v>
          </cell>
          <cell r="CL150">
            <v>0</v>
          </cell>
        </row>
        <row r="151">
          <cell r="G151">
            <v>-29529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0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0</v>
          </cell>
          <cell r="CB151">
            <v>0</v>
          </cell>
          <cell r="CC151">
            <v>0</v>
          </cell>
          <cell r="CD151">
            <v>0</v>
          </cell>
          <cell r="CE151">
            <v>0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CL151">
            <v>0</v>
          </cell>
        </row>
        <row r="152">
          <cell r="G152">
            <v>-45733.5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0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BY152">
            <v>0</v>
          </cell>
          <cell r="BZ152">
            <v>0</v>
          </cell>
          <cell r="CA152">
            <v>0</v>
          </cell>
          <cell r="CB152">
            <v>0</v>
          </cell>
          <cell r="CC152">
            <v>0</v>
          </cell>
          <cell r="CD152">
            <v>0</v>
          </cell>
          <cell r="CE152">
            <v>0</v>
          </cell>
          <cell r="CF152">
            <v>0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0</v>
          </cell>
          <cell r="CL152">
            <v>0</v>
          </cell>
        </row>
        <row r="153">
          <cell r="G153">
            <v>-16864.5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0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K153">
            <v>0</v>
          </cell>
          <cell r="CL153">
            <v>0</v>
          </cell>
        </row>
        <row r="154">
          <cell r="G154">
            <v>-23079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0</v>
          </cell>
          <cell r="BZ154">
            <v>0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G154">
            <v>0</v>
          </cell>
          <cell r="CH154">
            <v>0</v>
          </cell>
          <cell r="CI154">
            <v>0</v>
          </cell>
          <cell r="CJ154">
            <v>0</v>
          </cell>
          <cell r="CK154">
            <v>0</v>
          </cell>
          <cell r="CL154">
            <v>0</v>
          </cell>
        </row>
        <row r="155">
          <cell r="G155">
            <v>-37560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  <cell r="BY155">
            <v>0</v>
          </cell>
          <cell r="BZ155">
            <v>0</v>
          </cell>
          <cell r="CA155">
            <v>0</v>
          </cell>
          <cell r="CB155">
            <v>0</v>
          </cell>
          <cell r="CC155">
            <v>0</v>
          </cell>
          <cell r="CD155">
            <v>0</v>
          </cell>
          <cell r="CE155">
            <v>0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0</v>
          </cell>
          <cell r="CK155">
            <v>0</v>
          </cell>
          <cell r="CL155">
            <v>0</v>
          </cell>
        </row>
        <row r="156">
          <cell r="G156">
            <v>-30489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0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  <cell r="BZ156">
            <v>0</v>
          </cell>
          <cell r="CA156">
            <v>0</v>
          </cell>
          <cell r="CB156">
            <v>0</v>
          </cell>
          <cell r="CC156">
            <v>0</v>
          </cell>
          <cell r="CD156">
            <v>0</v>
          </cell>
          <cell r="CE156">
            <v>0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0</v>
          </cell>
          <cell r="CL156">
            <v>0</v>
          </cell>
        </row>
        <row r="157">
          <cell r="G157">
            <v>-20626.5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0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0</v>
          </cell>
          <cell r="BZ157">
            <v>0</v>
          </cell>
          <cell r="CA157">
            <v>0</v>
          </cell>
          <cell r="CB157">
            <v>0</v>
          </cell>
          <cell r="CC157">
            <v>0</v>
          </cell>
          <cell r="CD157">
            <v>0</v>
          </cell>
          <cell r="CE157">
            <v>0</v>
          </cell>
          <cell r="CF157">
            <v>0</v>
          </cell>
          <cell r="CG157">
            <v>0</v>
          </cell>
          <cell r="CH157">
            <v>0</v>
          </cell>
          <cell r="CI157">
            <v>0</v>
          </cell>
          <cell r="CJ157">
            <v>0</v>
          </cell>
          <cell r="CK157">
            <v>0</v>
          </cell>
          <cell r="CL157">
            <v>0</v>
          </cell>
        </row>
        <row r="158">
          <cell r="G158">
            <v>-20250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  <cell r="CE158">
            <v>0</v>
          </cell>
          <cell r="CF158">
            <v>0</v>
          </cell>
          <cell r="CG158">
            <v>0</v>
          </cell>
          <cell r="CH158">
            <v>0</v>
          </cell>
          <cell r="CI158">
            <v>0</v>
          </cell>
          <cell r="CJ158">
            <v>0</v>
          </cell>
          <cell r="CK158">
            <v>0</v>
          </cell>
          <cell r="CL158">
            <v>0</v>
          </cell>
        </row>
        <row r="159">
          <cell r="G159">
            <v>-34800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0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0</v>
          </cell>
          <cell r="BZ159">
            <v>0</v>
          </cell>
          <cell r="CA159">
            <v>0</v>
          </cell>
          <cell r="CB159">
            <v>0</v>
          </cell>
          <cell r="CC159">
            <v>0</v>
          </cell>
          <cell r="CD159">
            <v>0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0</v>
          </cell>
        </row>
        <row r="160">
          <cell r="G160">
            <v>-24885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0</v>
          </cell>
          <cell r="BZ160">
            <v>0</v>
          </cell>
          <cell r="CA160">
            <v>0</v>
          </cell>
          <cell r="CB160">
            <v>0</v>
          </cell>
          <cell r="CC160">
            <v>0</v>
          </cell>
          <cell r="CD160">
            <v>0</v>
          </cell>
          <cell r="CE160">
            <v>0</v>
          </cell>
          <cell r="CF160">
            <v>0</v>
          </cell>
          <cell r="CG160">
            <v>0</v>
          </cell>
          <cell r="CH160">
            <v>0</v>
          </cell>
          <cell r="CI160">
            <v>0</v>
          </cell>
          <cell r="CJ160">
            <v>0</v>
          </cell>
          <cell r="CK160">
            <v>0</v>
          </cell>
          <cell r="CL160">
            <v>0</v>
          </cell>
        </row>
        <row r="161">
          <cell r="G161">
            <v>-78381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0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0</v>
          </cell>
          <cell r="BZ161">
            <v>0</v>
          </cell>
          <cell r="CA161">
            <v>0</v>
          </cell>
          <cell r="CB161">
            <v>0</v>
          </cell>
          <cell r="CC161">
            <v>0</v>
          </cell>
          <cell r="CD161">
            <v>0</v>
          </cell>
          <cell r="CE161">
            <v>0</v>
          </cell>
          <cell r="CF161">
            <v>0</v>
          </cell>
          <cell r="CG161">
            <v>0</v>
          </cell>
          <cell r="CH161">
            <v>0</v>
          </cell>
          <cell r="CI161">
            <v>0</v>
          </cell>
          <cell r="CJ161">
            <v>0</v>
          </cell>
          <cell r="CK161">
            <v>0</v>
          </cell>
          <cell r="CL161">
            <v>0</v>
          </cell>
        </row>
        <row r="162">
          <cell r="G162">
            <v>-27370.5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0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0</v>
          </cell>
          <cell r="CC162">
            <v>0</v>
          </cell>
          <cell r="CD162">
            <v>0</v>
          </cell>
          <cell r="CE162">
            <v>0</v>
          </cell>
          <cell r="CF162">
            <v>0</v>
          </cell>
          <cell r="CG162">
            <v>0</v>
          </cell>
          <cell r="CH162">
            <v>0</v>
          </cell>
          <cell r="CI162">
            <v>0</v>
          </cell>
          <cell r="CJ162">
            <v>0</v>
          </cell>
          <cell r="CK162">
            <v>0</v>
          </cell>
          <cell r="CL162">
            <v>0</v>
          </cell>
        </row>
        <row r="163">
          <cell r="G163">
            <v>-20790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0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0</v>
          </cell>
          <cell r="BY163">
            <v>0</v>
          </cell>
          <cell r="BZ163">
            <v>0</v>
          </cell>
          <cell r="CA163">
            <v>0</v>
          </cell>
          <cell r="CB163">
            <v>0</v>
          </cell>
          <cell r="CC163">
            <v>0</v>
          </cell>
          <cell r="CD163">
            <v>0</v>
          </cell>
          <cell r="CE163">
            <v>0</v>
          </cell>
          <cell r="CF163">
            <v>0</v>
          </cell>
          <cell r="CG163">
            <v>0</v>
          </cell>
          <cell r="CH163">
            <v>0</v>
          </cell>
          <cell r="CI163">
            <v>0</v>
          </cell>
          <cell r="CJ163">
            <v>0</v>
          </cell>
          <cell r="CK163">
            <v>0</v>
          </cell>
          <cell r="CL163">
            <v>0</v>
          </cell>
        </row>
        <row r="164">
          <cell r="G164">
            <v>-30307.5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0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0</v>
          </cell>
          <cell r="BX164">
            <v>0</v>
          </cell>
          <cell r="BY164">
            <v>0</v>
          </cell>
          <cell r="BZ164">
            <v>0</v>
          </cell>
          <cell r="CA164">
            <v>0</v>
          </cell>
          <cell r="CB164">
            <v>0</v>
          </cell>
          <cell r="CC164">
            <v>0</v>
          </cell>
          <cell r="CD164">
            <v>0</v>
          </cell>
          <cell r="CE164">
            <v>0</v>
          </cell>
          <cell r="CF164">
            <v>0</v>
          </cell>
          <cell r="CG164">
            <v>0</v>
          </cell>
          <cell r="CH164">
            <v>0</v>
          </cell>
          <cell r="CI164">
            <v>0</v>
          </cell>
          <cell r="CJ164">
            <v>0</v>
          </cell>
          <cell r="CK164">
            <v>0</v>
          </cell>
          <cell r="CL164">
            <v>0</v>
          </cell>
        </row>
        <row r="165">
          <cell r="G165">
            <v>-11514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0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  <cell r="BY165">
            <v>0</v>
          </cell>
          <cell r="BZ165">
            <v>0</v>
          </cell>
          <cell r="CA165">
            <v>0</v>
          </cell>
          <cell r="CB165">
            <v>0</v>
          </cell>
          <cell r="CC165">
            <v>0</v>
          </cell>
          <cell r="CD165">
            <v>0</v>
          </cell>
          <cell r="CE165">
            <v>0</v>
          </cell>
          <cell r="CF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0</v>
          </cell>
          <cell r="CK165">
            <v>0</v>
          </cell>
          <cell r="CL165">
            <v>0</v>
          </cell>
        </row>
        <row r="166">
          <cell r="G166">
            <v>-19609.5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0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  <cell r="BX166">
            <v>0</v>
          </cell>
          <cell r="BY166">
            <v>0</v>
          </cell>
          <cell r="BZ166">
            <v>0</v>
          </cell>
          <cell r="CA166">
            <v>0</v>
          </cell>
          <cell r="CB166">
            <v>0</v>
          </cell>
          <cell r="CC166">
            <v>0</v>
          </cell>
          <cell r="CD166">
            <v>0</v>
          </cell>
          <cell r="CE166">
            <v>0</v>
          </cell>
          <cell r="CF166">
            <v>0</v>
          </cell>
          <cell r="CG166">
            <v>0</v>
          </cell>
          <cell r="CH166">
            <v>0</v>
          </cell>
          <cell r="CI166">
            <v>0</v>
          </cell>
          <cell r="CJ166">
            <v>0</v>
          </cell>
          <cell r="CK166">
            <v>0</v>
          </cell>
          <cell r="CL166">
            <v>0</v>
          </cell>
        </row>
        <row r="167">
          <cell r="G167">
            <v>-30705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0</v>
          </cell>
          <cell r="BQ167">
            <v>0</v>
          </cell>
          <cell r="BR167">
            <v>0</v>
          </cell>
          <cell r="BS167">
            <v>0</v>
          </cell>
          <cell r="BT167">
            <v>0</v>
          </cell>
          <cell r="BU167">
            <v>0</v>
          </cell>
          <cell r="BV167">
            <v>0</v>
          </cell>
          <cell r="BW167">
            <v>0</v>
          </cell>
          <cell r="BX167">
            <v>0</v>
          </cell>
          <cell r="BY167">
            <v>0</v>
          </cell>
          <cell r="BZ167">
            <v>0</v>
          </cell>
          <cell r="CA167">
            <v>0</v>
          </cell>
          <cell r="CB167">
            <v>0</v>
          </cell>
          <cell r="CC167">
            <v>0</v>
          </cell>
          <cell r="CD167">
            <v>0</v>
          </cell>
          <cell r="CE167">
            <v>0</v>
          </cell>
          <cell r="CF167">
            <v>0</v>
          </cell>
          <cell r="CG167">
            <v>0</v>
          </cell>
          <cell r="CH167">
            <v>0</v>
          </cell>
          <cell r="CI167">
            <v>0</v>
          </cell>
          <cell r="CJ167">
            <v>0</v>
          </cell>
          <cell r="CK167">
            <v>0</v>
          </cell>
          <cell r="CL167">
            <v>0</v>
          </cell>
        </row>
        <row r="168">
          <cell r="G168">
            <v>-25975.5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0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0</v>
          </cell>
          <cell r="BZ168">
            <v>0</v>
          </cell>
          <cell r="CA168">
            <v>0</v>
          </cell>
          <cell r="CB168">
            <v>0</v>
          </cell>
          <cell r="CC168">
            <v>0</v>
          </cell>
          <cell r="CD168">
            <v>0</v>
          </cell>
          <cell r="CE168">
            <v>0</v>
          </cell>
          <cell r="CF168">
            <v>0</v>
          </cell>
          <cell r="CG168">
            <v>0</v>
          </cell>
          <cell r="CH168">
            <v>0</v>
          </cell>
          <cell r="CI168">
            <v>0</v>
          </cell>
          <cell r="CJ168">
            <v>0</v>
          </cell>
          <cell r="CK168">
            <v>0</v>
          </cell>
          <cell r="CL168">
            <v>0</v>
          </cell>
        </row>
        <row r="169">
          <cell r="G169">
            <v>-22599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0</v>
          </cell>
          <cell r="BF169">
            <v>0</v>
          </cell>
          <cell r="BG169">
            <v>0</v>
          </cell>
          <cell r="BH169">
            <v>0</v>
          </cell>
          <cell r="BI169">
            <v>0</v>
          </cell>
          <cell r="BJ169">
            <v>0</v>
          </cell>
          <cell r="BK169">
            <v>0</v>
          </cell>
          <cell r="BL169">
            <v>0</v>
          </cell>
          <cell r="BM169">
            <v>0</v>
          </cell>
          <cell r="BN169">
            <v>0</v>
          </cell>
          <cell r="BO169">
            <v>0</v>
          </cell>
          <cell r="BP169">
            <v>0</v>
          </cell>
          <cell r="BQ169">
            <v>0</v>
          </cell>
          <cell r="BR169">
            <v>0</v>
          </cell>
          <cell r="BS169">
            <v>0</v>
          </cell>
          <cell r="BT169">
            <v>0</v>
          </cell>
          <cell r="BU169">
            <v>0</v>
          </cell>
          <cell r="BV169">
            <v>0</v>
          </cell>
          <cell r="BW169">
            <v>0</v>
          </cell>
          <cell r="BX169">
            <v>0</v>
          </cell>
          <cell r="BY169">
            <v>0</v>
          </cell>
          <cell r="BZ169">
            <v>0</v>
          </cell>
          <cell r="CA169">
            <v>0</v>
          </cell>
          <cell r="CB169">
            <v>0</v>
          </cell>
          <cell r="CC169">
            <v>0</v>
          </cell>
          <cell r="CD169">
            <v>0</v>
          </cell>
          <cell r="CE169">
            <v>0</v>
          </cell>
          <cell r="CF169">
            <v>0</v>
          </cell>
          <cell r="CG169">
            <v>0</v>
          </cell>
          <cell r="CH169">
            <v>0</v>
          </cell>
          <cell r="CI169">
            <v>0</v>
          </cell>
          <cell r="CJ169">
            <v>0</v>
          </cell>
          <cell r="CK169">
            <v>0</v>
          </cell>
          <cell r="CL169">
            <v>0</v>
          </cell>
        </row>
        <row r="170">
          <cell r="G170">
            <v>-9661.5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E170">
            <v>0</v>
          </cell>
          <cell r="BF170">
            <v>0</v>
          </cell>
          <cell r="BG170">
            <v>0</v>
          </cell>
          <cell r="BH170">
            <v>0</v>
          </cell>
          <cell r="BI170">
            <v>0</v>
          </cell>
          <cell r="BJ170">
            <v>0</v>
          </cell>
          <cell r="BK170">
            <v>0</v>
          </cell>
          <cell r="BL170">
            <v>0</v>
          </cell>
          <cell r="BM170">
            <v>0</v>
          </cell>
          <cell r="BN170">
            <v>0</v>
          </cell>
          <cell r="BO170">
            <v>0</v>
          </cell>
          <cell r="BP170">
            <v>0</v>
          </cell>
          <cell r="BQ170">
            <v>0</v>
          </cell>
          <cell r="BR170">
            <v>0</v>
          </cell>
          <cell r="BS170">
            <v>0</v>
          </cell>
          <cell r="BT170">
            <v>0</v>
          </cell>
          <cell r="BU170">
            <v>0</v>
          </cell>
          <cell r="BV170">
            <v>0</v>
          </cell>
          <cell r="BW170">
            <v>0</v>
          </cell>
          <cell r="BX170">
            <v>0</v>
          </cell>
          <cell r="BY170">
            <v>0</v>
          </cell>
          <cell r="BZ170">
            <v>0</v>
          </cell>
          <cell r="CA170">
            <v>0</v>
          </cell>
          <cell r="CB170">
            <v>0</v>
          </cell>
          <cell r="CC170">
            <v>0</v>
          </cell>
          <cell r="CD170">
            <v>0</v>
          </cell>
          <cell r="CE170">
            <v>0</v>
          </cell>
          <cell r="CF170">
            <v>0</v>
          </cell>
          <cell r="CG170">
            <v>0</v>
          </cell>
          <cell r="CH170">
            <v>0</v>
          </cell>
          <cell r="CI170">
            <v>0</v>
          </cell>
          <cell r="CJ170">
            <v>0</v>
          </cell>
          <cell r="CK170">
            <v>0</v>
          </cell>
          <cell r="CL170">
            <v>0</v>
          </cell>
        </row>
        <row r="171">
          <cell r="G171">
            <v>-16720.5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0</v>
          </cell>
          <cell r="BD171">
            <v>0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Q171">
            <v>0</v>
          </cell>
          <cell r="BR171">
            <v>0</v>
          </cell>
          <cell r="BS171">
            <v>0</v>
          </cell>
          <cell r="BT171">
            <v>0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  <cell r="BZ171">
            <v>0</v>
          </cell>
          <cell r="CA171">
            <v>0</v>
          </cell>
          <cell r="CB171">
            <v>0</v>
          </cell>
          <cell r="CC171">
            <v>0</v>
          </cell>
          <cell r="CD171">
            <v>0</v>
          </cell>
          <cell r="CE171">
            <v>0</v>
          </cell>
          <cell r="CF171">
            <v>0</v>
          </cell>
          <cell r="CG171">
            <v>0</v>
          </cell>
          <cell r="CH171">
            <v>0</v>
          </cell>
          <cell r="CI171">
            <v>0</v>
          </cell>
          <cell r="CJ171">
            <v>0</v>
          </cell>
          <cell r="CK171">
            <v>0</v>
          </cell>
          <cell r="CL171">
            <v>0</v>
          </cell>
        </row>
        <row r="172">
          <cell r="G172">
            <v>-28800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  <cell r="AT172">
            <v>0</v>
          </cell>
          <cell r="AU172">
            <v>0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0</v>
          </cell>
          <cell r="BA172">
            <v>0</v>
          </cell>
          <cell r="BB172">
            <v>0</v>
          </cell>
          <cell r="BC172">
            <v>0</v>
          </cell>
          <cell r="BD172">
            <v>0</v>
          </cell>
          <cell r="BE172">
            <v>0</v>
          </cell>
          <cell r="BF172">
            <v>0</v>
          </cell>
          <cell r="BG172">
            <v>0</v>
          </cell>
          <cell r="BH172">
            <v>0</v>
          </cell>
          <cell r="BI172">
            <v>0</v>
          </cell>
          <cell r="BJ172">
            <v>0</v>
          </cell>
          <cell r="BK172">
            <v>0</v>
          </cell>
          <cell r="BL172">
            <v>0</v>
          </cell>
          <cell r="BM172">
            <v>0</v>
          </cell>
          <cell r="BN172">
            <v>0</v>
          </cell>
          <cell r="BO172">
            <v>0</v>
          </cell>
          <cell r="BP172">
            <v>0</v>
          </cell>
          <cell r="BQ172">
            <v>0</v>
          </cell>
          <cell r="BR172">
            <v>0</v>
          </cell>
          <cell r="BS172">
            <v>0</v>
          </cell>
          <cell r="BT172">
            <v>0</v>
          </cell>
          <cell r="BU172">
            <v>0</v>
          </cell>
          <cell r="BV172">
            <v>0</v>
          </cell>
          <cell r="BW172">
            <v>0</v>
          </cell>
          <cell r="BX172">
            <v>0</v>
          </cell>
          <cell r="BY172">
            <v>0</v>
          </cell>
          <cell r="BZ172">
            <v>0</v>
          </cell>
          <cell r="CA172">
            <v>0</v>
          </cell>
          <cell r="CB172">
            <v>0</v>
          </cell>
          <cell r="CC172">
            <v>0</v>
          </cell>
          <cell r="CD172">
            <v>0</v>
          </cell>
          <cell r="CE172">
            <v>0</v>
          </cell>
          <cell r="CF172">
            <v>0</v>
          </cell>
          <cell r="CG172">
            <v>0</v>
          </cell>
          <cell r="CH172">
            <v>0</v>
          </cell>
          <cell r="CI172">
            <v>0</v>
          </cell>
          <cell r="CJ172">
            <v>0</v>
          </cell>
          <cell r="CK172">
            <v>0</v>
          </cell>
          <cell r="CL172">
            <v>0</v>
          </cell>
        </row>
        <row r="173">
          <cell r="G173">
            <v>-21613.5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0</v>
          </cell>
          <cell r="BD173">
            <v>0</v>
          </cell>
          <cell r="BE173">
            <v>0</v>
          </cell>
          <cell r="BF173">
            <v>0</v>
          </cell>
          <cell r="BG173">
            <v>0</v>
          </cell>
          <cell r="BH173">
            <v>0</v>
          </cell>
          <cell r="BI173">
            <v>0</v>
          </cell>
          <cell r="BJ173">
            <v>0</v>
          </cell>
          <cell r="BK173">
            <v>0</v>
          </cell>
          <cell r="BL173">
            <v>0</v>
          </cell>
          <cell r="BM173">
            <v>0</v>
          </cell>
          <cell r="BN173">
            <v>0</v>
          </cell>
          <cell r="BO173">
            <v>0</v>
          </cell>
          <cell r="BP173">
            <v>0</v>
          </cell>
          <cell r="BQ173">
            <v>0</v>
          </cell>
          <cell r="BR173">
            <v>0</v>
          </cell>
          <cell r="BS173">
            <v>0</v>
          </cell>
          <cell r="BT173">
            <v>0</v>
          </cell>
          <cell r="BU173">
            <v>0</v>
          </cell>
          <cell r="BV173">
            <v>0</v>
          </cell>
          <cell r="BW173">
            <v>0</v>
          </cell>
          <cell r="BX173">
            <v>0</v>
          </cell>
          <cell r="BY173">
            <v>0</v>
          </cell>
          <cell r="BZ173">
            <v>0</v>
          </cell>
          <cell r="CA173">
            <v>0</v>
          </cell>
          <cell r="CB173">
            <v>0</v>
          </cell>
          <cell r="CC173">
            <v>0</v>
          </cell>
          <cell r="CD173">
            <v>0</v>
          </cell>
          <cell r="CE173">
            <v>0</v>
          </cell>
          <cell r="CF173">
            <v>0</v>
          </cell>
          <cell r="CG173">
            <v>0</v>
          </cell>
          <cell r="CH173">
            <v>0</v>
          </cell>
          <cell r="CI173">
            <v>0</v>
          </cell>
          <cell r="CJ173">
            <v>0</v>
          </cell>
          <cell r="CK173">
            <v>0</v>
          </cell>
          <cell r="CL173">
            <v>0</v>
          </cell>
        </row>
        <row r="174">
          <cell r="G174">
            <v>-31500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E174">
            <v>0</v>
          </cell>
          <cell r="BF174">
            <v>0</v>
          </cell>
          <cell r="BG174">
            <v>0</v>
          </cell>
          <cell r="BH174">
            <v>0</v>
          </cell>
          <cell r="BI174">
            <v>0</v>
          </cell>
          <cell r="BJ174">
            <v>0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0</v>
          </cell>
          <cell r="BP174">
            <v>0</v>
          </cell>
          <cell r="BQ174">
            <v>0</v>
          </cell>
          <cell r="BR174">
            <v>0</v>
          </cell>
          <cell r="BS174">
            <v>0</v>
          </cell>
          <cell r="BT174">
            <v>0</v>
          </cell>
          <cell r="BU174">
            <v>0</v>
          </cell>
          <cell r="BV174">
            <v>0</v>
          </cell>
          <cell r="BW174">
            <v>0</v>
          </cell>
          <cell r="BX174">
            <v>0</v>
          </cell>
          <cell r="BY174">
            <v>0</v>
          </cell>
          <cell r="BZ174">
            <v>0</v>
          </cell>
          <cell r="CA174">
            <v>0</v>
          </cell>
          <cell r="CB174">
            <v>0</v>
          </cell>
          <cell r="CC174">
            <v>0</v>
          </cell>
          <cell r="CD174">
            <v>0</v>
          </cell>
          <cell r="CE174">
            <v>0</v>
          </cell>
          <cell r="CF174">
            <v>0</v>
          </cell>
          <cell r="CG174">
            <v>0</v>
          </cell>
          <cell r="CH174">
            <v>0</v>
          </cell>
          <cell r="CI174">
            <v>0</v>
          </cell>
          <cell r="CJ174">
            <v>0</v>
          </cell>
          <cell r="CK174">
            <v>0</v>
          </cell>
          <cell r="CL174">
            <v>0</v>
          </cell>
        </row>
        <row r="175">
          <cell r="G175">
            <v>-9060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0</v>
          </cell>
          <cell r="BP175">
            <v>0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Y175">
            <v>0</v>
          </cell>
          <cell r="BZ175">
            <v>0</v>
          </cell>
          <cell r="CA175">
            <v>0</v>
          </cell>
          <cell r="CB175">
            <v>0</v>
          </cell>
          <cell r="CC175">
            <v>0</v>
          </cell>
          <cell r="CD175">
            <v>0</v>
          </cell>
          <cell r="CE175">
            <v>0</v>
          </cell>
          <cell r="CF175">
            <v>0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CL175">
            <v>0</v>
          </cell>
        </row>
        <row r="215">
          <cell r="G215">
            <v>-68374.5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  <cell r="BC215">
            <v>0</v>
          </cell>
          <cell r="BD215">
            <v>0</v>
          </cell>
          <cell r="BE215">
            <v>0</v>
          </cell>
          <cell r="BF215">
            <v>0</v>
          </cell>
          <cell r="BG215">
            <v>0</v>
          </cell>
          <cell r="BH215">
            <v>0</v>
          </cell>
          <cell r="BI215">
            <v>0</v>
          </cell>
          <cell r="BJ215">
            <v>0</v>
          </cell>
          <cell r="BK215">
            <v>0</v>
          </cell>
          <cell r="BL215">
            <v>0</v>
          </cell>
          <cell r="BM215">
            <v>0</v>
          </cell>
          <cell r="BN215">
            <v>0</v>
          </cell>
          <cell r="BO215">
            <v>0</v>
          </cell>
          <cell r="BP215">
            <v>0</v>
          </cell>
          <cell r="BQ215">
            <v>0</v>
          </cell>
          <cell r="BR215">
            <v>0</v>
          </cell>
          <cell r="BS215">
            <v>0</v>
          </cell>
          <cell r="BT215">
            <v>0</v>
          </cell>
          <cell r="BU215">
            <v>0</v>
          </cell>
          <cell r="BV215">
            <v>0</v>
          </cell>
          <cell r="BW215">
            <v>0</v>
          </cell>
          <cell r="BX215">
            <v>0</v>
          </cell>
          <cell r="BY215">
            <v>0</v>
          </cell>
          <cell r="BZ215">
            <v>0</v>
          </cell>
          <cell r="CA215">
            <v>0</v>
          </cell>
          <cell r="CB215">
            <v>0</v>
          </cell>
          <cell r="CC215">
            <v>0</v>
          </cell>
          <cell r="CD215">
            <v>0</v>
          </cell>
          <cell r="CE215">
            <v>0</v>
          </cell>
          <cell r="CF215">
            <v>0</v>
          </cell>
          <cell r="CG215">
            <v>0</v>
          </cell>
          <cell r="CH215">
            <v>0</v>
          </cell>
          <cell r="CI215">
            <v>0</v>
          </cell>
          <cell r="CJ215">
            <v>0</v>
          </cell>
          <cell r="CK215">
            <v>0</v>
          </cell>
          <cell r="CL215">
            <v>0</v>
          </cell>
        </row>
        <row r="216">
          <cell r="G216">
            <v>-9493.5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0</v>
          </cell>
          <cell r="AI216">
            <v>0</v>
          </cell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0</v>
          </cell>
          <cell r="AS216">
            <v>0</v>
          </cell>
          <cell r="AT216">
            <v>0</v>
          </cell>
          <cell r="AU216">
            <v>0</v>
          </cell>
          <cell r="AV216">
            <v>0</v>
          </cell>
          <cell r="AW216">
            <v>0</v>
          </cell>
          <cell r="AX216">
            <v>0</v>
          </cell>
          <cell r="AY216">
            <v>0</v>
          </cell>
          <cell r="AZ216">
            <v>0</v>
          </cell>
          <cell r="BA216">
            <v>0</v>
          </cell>
          <cell r="BB216">
            <v>0</v>
          </cell>
          <cell r="BC216">
            <v>0</v>
          </cell>
          <cell r="BD216">
            <v>0</v>
          </cell>
          <cell r="BE216">
            <v>0</v>
          </cell>
          <cell r="BF216">
            <v>0</v>
          </cell>
          <cell r="BG216">
            <v>0</v>
          </cell>
          <cell r="BH216">
            <v>0</v>
          </cell>
          <cell r="BI216">
            <v>0</v>
          </cell>
          <cell r="BJ216">
            <v>0</v>
          </cell>
          <cell r="BK216">
            <v>0</v>
          </cell>
          <cell r="BL216">
            <v>0</v>
          </cell>
          <cell r="BM216">
            <v>0</v>
          </cell>
          <cell r="BN216">
            <v>0</v>
          </cell>
          <cell r="BO216">
            <v>0</v>
          </cell>
          <cell r="BP216">
            <v>0</v>
          </cell>
          <cell r="BQ216">
            <v>0</v>
          </cell>
          <cell r="BR216">
            <v>0</v>
          </cell>
          <cell r="BS216">
            <v>0</v>
          </cell>
          <cell r="BT216">
            <v>0</v>
          </cell>
          <cell r="BU216">
            <v>0</v>
          </cell>
          <cell r="BV216">
            <v>0</v>
          </cell>
          <cell r="BW216">
            <v>0</v>
          </cell>
          <cell r="BX216">
            <v>0</v>
          </cell>
          <cell r="BY216">
            <v>0</v>
          </cell>
          <cell r="BZ216">
            <v>0</v>
          </cell>
          <cell r="CA216">
            <v>0</v>
          </cell>
          <cell r="CB216">
            <v>0</v>
          </cell>
          <cell r="CC216">
            <v>0</v>
          </cell>
          <cell r="CD216">
            <v>0</v>
          </cell>
          <cell r="CE216">
            <v>0</v>
          </cell>
          <cell r="CF216">
            <v>0</v>
          </cell>
          <cell r="CG216">
            <v>0</v>
          </cell>
          <cell r="CH216">
            <v>0</v>
          </cell>
          <cell r="CI216">
            <v>0</v>
          </cell>
          <cell r="CJ216">
            <v>0</v>
          </cell>
          <cell r="CK216">
            <v>0</v>
          </cell>
          <cell r="CL216">
            <v>0</v>
          </cell>
        </row>
        <row r="217">
          <cell r="G217">
            <v>-29529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0</v>
          </cell>
          <cell r="AT217">
            <v>0</v>
          </cell>
          <cell r="AU217">
            <v>0</v>
          </cell>
          <cell r="AV217">
            <v>0</v>
          </cell>
          <cell r="AW217">
            <v>0</v>
          </cell>
          <cell r="AX217">
            <v>0</v>
          </cell>
          <cell r="AY217">
            <v>0</v>
          </cell>
          <cell r="AZ217">
            <v>0</v>
          </cell>
          <cell r="BA217">
            <v>0</v>
          </cell>
          <cell r="BB217">
            <v>0</v>
          </cell>
          <cell r="BC217">
            <v>0</v>
          </cell>
          <cell r="BD217">
            <v>0</v>
          </cell>
          <cell r="BE217">
            <v>0</v>
          </cell>
          <cell r="BF217">
            <v>0</v>
          </cell>
          <cell r="BG217">
            <v>0</v>
          </cell>
          <cell r="BH217">
            <v>0</v>
          </cell>
          <cell r="BI217">
            <v>0</v>
          </cell>
          <cell r="BJ217">
            <v>0</v>
          </cell>
          <cell r="BK217">
            <v>0</v>
          </cell>
          <cell r="BL217">
            <v>0</v>
          </cell>
          <cell r="BM217">
            <v>0</v>
          </cell>
          <cell r="BN217">
            <v>0</v>
          </cell>
          <cell r="BO217">
            <v>0</v>
          </cell>
          <cell r="BP217">
            <v>0</v>
          </cell>
          <cell r="BQ217">
            <v>0</v>
          </cell>
          <cell r="BR217">
            <v>0</v>
          </cell>
          <cell r="BS217">
            <v>0</v>
          </cell>
          <cell r="BT217">
            <v>0</v>
          </cell>
          <cell r="BU217">
            <v>0</v>
          </cell>
          <cell r="BV217">
            <v>0</v>
          </cell>
          <cell r="BW217">
            <v>0</v>
          </cell>
          <cell r="BX217">
            <v>0</v>
          </cell>
          <cell r="BY217">
            <v>0</v>
          </cell>
          <cell r="BZ217">
            <v>0</v>
          </cell>
          <cell r="CA217">
            <v>0</v>
          </cell>
          <cell r="CB217">
            <v>0</v>
          </cell>
          <cell r="CC217">
            <v>0</v>
          </cell>
          <cell r="CD217">
            <v>0</v>
          </cell>
          <cell r="CE217">
            <v>0</v>
          </cell>
          <cell r="CF217">
            <v>0</v>
          </cell>
          <cell r="CG217">
            <v>0</v>
          </cell>
          <cell r="CH217">
            <v>0</v>
          </cell>
          <cell r="CI217">
            <v>0</v>
          </cell>
          <cell r="CJ217">
            <v>0</v>
          </cell>
          <cell r="CK217">
            <v>0</v>
          </cell>
          <cell r="CL217">
            <v>0</v>
          </cell>
        </row>
        <row r="218">
          <cell r="G218">
            <v>-45733.5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0</v>
          </cell>
          <cell r="BD218">
            <v>0</v>
          </cell>
          <cell r="BE218">
            <v>0</v>
          </cell>
          <cell r="BF218">
            <v>0</v>
          </cell>
          <cell r="BG218">
            <v>0</v>
          </cell>
          <cell r="BH218">
            <v>0</v>
          </cell>
          <cell r="BI218">
            <v>0</v>
          </cell>
          <cell r="BJ218">
            <v>0</v>
          </cell>
          <cell r="BK218">
            <v>0</v>
          </cell>
          <cell r="BL218">
            <v>0</v>
          </cell>
          <cell r="BM218">
            <v>0</v>
          </cell>
          <cell r="BN218">
            <v>0</v>
          </cell>
          <cell r="BO218">
            <v>0</v>
          </cell>
          <cell r="BP218">
            <v>0</v>
          </cell>
          <cell r="BQ218">
            <v>0</v>
          </cell>
          <cell r="BR218">
            <v>0</v>
          </cell>
          <cell r="BS218">
            <v>0</v>
          </cell>
          <cell r="BT218">
            <v>0</v>
          </cell>
          <cell r="BU218">
            <v>0</v>
          </cell>
          <cell r="BV218">
            <v>0</v>
          </cell>
          <cell r="BW218">
            <v>0</v>
          </cell>
          <cell r="BX218">
            <v>0</v>
          </cell>
          <cell r="BY218">
            <v>0</v>
          </cell>
          <cell r="BZ218">
            <v>0</v>
          </cell>
          <cell r="CA218">
            <v>0</v>
          </cell>
          <cell r="CB218">
            <v>0</v>
          </cell>
          <cell r="CC218">
            <v>0</v>
          </cell>
          <cell r="CD218">
            <v>0</v>
          </cell>
          <cell r="CE218">
            <v>0</v>
          </cell>
          <cell r="CF218">
            <v>0</v>
          </cell>
          <cell r="CG218">
            <v>0</v>
          </cell>
          <cell r="CH218">
            <v>0</v>
          </cell>
          <cell r="CI218">
            <v>0</v>
          </cell>
          <cell r="CJ218">
            <v>0</v>
          </cell>
          <cell r="CK218">
            <v>0</v>
          </cell>
          <cell r="CL218">
            <v>0</v>
          </cell>
        </row>
        <row r="219">
          <cell r="G219">
            <v>-16864.5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0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  <cell r="BC219">
            <v>0</v>
          </cell>
          <cell r="BD219">
            <v>0</v>
          </cell>
          <cell r="BE219">
            <v>0</v>
          </cell>
          <cell r="BF219">
            <v>0</v>
          </cell>
          <cell r="BG219">
            <v>0</v>
          </cell>
          <cell r="BH219">
            <v>0</v>
          </cell>
          <cell r="BI219">
            <v>0</v>
          </cell>
          <cell r="BJ219">
            <v>0</v>
          </cell>
          <cell r="BK219">
            <v>0</v>
          </cell>
          <cell r="BL219">
            <v>0</v>
          </cell>
          <cell r="BM219">
            <v>0</v>
          </cell>
          <cell r="BN219">
            <v>0</v>
          </cell>
          <cell r="BO219">
            <v>0</v>
          </cell>
          <cell r="BP219">
            <v>0</v>
          </cell>
          <cell r="BQ219">
            <v>0</v>
          </cell>
          <cell r="BR219">
            <v>0</v>
          </cell>
          <cell r="BS219">
            <v>0</v>
          </cell>
          <cell r="BT219">
            <v>0</v>
          </cell>
          <cell r="BU219">
            <v>0</v>
          </cell>
          <cell r="BV219">
            <v>0</v>
          </cell>
          <cell r="BW219">
            <v>0</v>
          </cell>
          <cell r="BX219">
            <v>0</v>
          </cell>
          <cell r="BY219">
            <v>0</v>
          </cell>
          <cell r="BZ219">
            <v>0</v>
          </cell>
          <cell r="CA219">
            <v>0</v>
          </cell>
          <cell r="CB219">
            <v>0</v>
          </cell>
          <cell r="CC219">
            <v>0</v>
          </cell>
          <cell r="CD219">
            <v>0</v>
          </cell>
          <cell r="CE219">
            <v>0</v>
          </cell>
          <cell r="CF219">
            <v>0</v>
          </cell>
          <cell r="CG219">
            <v>0</v>
          </cell>
          <cell r="CH219">
            <v>0</v>
          </cell>
          <cell r="CI219">
            <v>0</v>
          </cell>
          <cell r="CJ219">
            <v>0</v>
          </cell>
          <cell r="CK219">
            <v>0</v>
          </cell>
          <cell r="CL219">
            <v>0</v>
          </cell>
        </row>
        <row r="220">
          <cell r="G220">
            <v>-23079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  <cell r="AI220">
            <v>0</v>
          </cell>
          <cell r="AJ220">
            <v>0</v>
          </cell>
          <cell r="AK220">
            <v>0</v>
          </cell>
          <cell r="AL220">
            <v>0</v>
          </cell>
          <cell r="AM220">
            <v>0</v>
          </cell>
          <cell r="AN220">
            <v>0</v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  <cell r="AS220">
            <v>0</v>
          </cell>
          <cell r="AT220">
            <v>0</v>
          </cell>
          <cell r="AU220">
            <v>0</v>
          </cell>
          <cell r="AV220">
            <v>0</v>
          </cell>
          <cell r="AW220">
            <v>0</v>
          </cell>
          <cell r="AX220">
            <v>0</v>
          </cell>
          <cell r="AY220">
            <v>0</v>
          </cell>
          <cell r="AZ220">
            <v>0</v>
          </cell>
          <cell r="BA220">
            <v>0</v>
          </cell>
          <cell r="BB220">
            <v>0</v>
          </cell>
          <cell r="BC220">
            <v>0</v>
          </cell>
          <cell r="BD220">
            <v>0</v>
          </cell>
          <cell r="BE220">
            <v>0</v>
          </cell>
          <cell r="BF220">
            <v>0</v>
          </cell>
          <cell r="BG220">
            <v>0</v>
          </cell>
          <cell r="BH220">
            <v>0</v>
          </cell>
          <cell r="BI220">
            <v>0</v>
          </cell>
          <cell r="BJ220">
            <v>0</v>
          </cell>
          <cell r="BK220">
            <v>0</v>
          </cell>
          <cell r="BL220">
            <v>0</v>
          </cell>
          <cell r="BM220">
            <v>0</v>
          </cell>
          <cell r="BN220">
            <v>0</v>
          </cell>
          <cell r="BO220">
            <v>0</v>
          </cell>
          <cell r="BP220">
            <v>0</v>
          </cell>
          <cell r="BQ220">
            <v>0</v>
          </cell>
          <cell r="BR220">
            <v>0</v>
          </cell>
          <cell r="BS220">
            <v>0</v>
          </cell>
          <cell r="BT220">
            <v>0</v>
          </cell>
          <cell r="BU220">
            <v>0</v>
          </cell>
          <cell r="BV220">
            <v>0</v>
          </cell>
          <cell r="BW220">
            <v>0</v>
          </cell>
          <cell r="BX220">
            <v>0</v>
          </cell>
          <cell r="BY220">
            <v>0</v>
          </cell>
          <cell r="BZ220">
            <v>0</v>
          </cell>
          <cell r="CA220">
            <v>0</v>
          </cell>
          <cell r="CB220">
            <v>0</v>
          </cell>
          <cell r="CC220">
            <v>0</v>
          </cell>
          <cell r="CD220">
            <v>0</v>
          </cell>
          <cell r="CE220">
            <v>0</v>
          </cell>
          <cell r="CF220">
            <v>0</v>
          </cell>
          <cell r="CG220">
            <v>0</v>
          </cell>
          <cell r="CH220">
            <v>0</v>
          </cell>
          <cell r="CI220">
            <v>0</v>
          </cell>
          <cell r="CJ220">
            <v>0</v>
          </cell>
          <cell r="CK220">
            <v>0</v>
          </cell>
          <cell r="CL220">
            <v>0</v>
          </cell>
        </row>
        <row r="221">
          <cell r="G221">
            <v>-37560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I221">
            <v>0</v>
          </cell>
          <cell r="AJ221">
            <v>0</v>
          </cell>
          <cell r="AK221">
            <v>0</v>
          </cell>
          <cell r="AL221">
            <v>0</v>
          </cell>
          <cell r="AM221">
            <v>0</v>
          </cell>
          <cell r="AN221">
            <v>0</v>
          </cell>
          <cell r="AO221">
            <v>0</v>
          </cell>
          <cell r="AP221">
            <v>0</v>
          </cell>
          <cell r="AQ221">
            <v>0</v>
          </cell>
          <cell r="AR221">
            <v>0</v>
          </cell>
          <cell r="AS221">
            <v>0</v>
          </cell>
          <cell r="AT221">
            <v>0</v>
          </cell>
          <cell r="AU221">
            <v>0</v>
          </cell>
          <cell r="AV221">
            <v>0</v>
          </cell>
          <cell r="AW221">
            <v>0</v>
          </cell>
          <cell r="AX221">
            <v>0</v>
          </cell>
          <cell r="AY221">
            <v>0</v>
          </cell>
          <cell r="AZ221">
            <v>0</v>
          </cell>
          <cell r="BA221">
            <v>0</v>
          </cell>
          <cell r="BB221">
            <v>0</v>
          </cell>
          <cell r="BC221">
            <v>0</v>
          </cell>
          <cell r="BD221">
            <v>0</v>
          </cell>
          <cell r="BE221">
            <v>0</v>
          </cell>
          <cell r="BF221">
            <v>0</v>
          </cell>
          <cell r="BG221">
            <v>0</v>
          </cell>
          <cell r="BH221">
            <v>0</v>
          </cell>
          <cell r="BI221">
            <v>0</v>
          </cell>
          <cell r="BJ221">
            <v>0</v>
          </cell>
          <cell r="BK221">
            <v>0</v>
          </cell>
          <cell r="BL221">
            <v>0</v>
          </cell>
          <cell r="BM221">
            <v>0</v>
          </cell>
          <cell r="BN221">
            <v>0</v>
          </cell>
          <cell r="BO221">
            <v>0</v>
          </cell>
          <cell r="BP221">
            <v>0</v>
          </cell>
          <cell r="BQ221">
            <v>0</v>
          </cell>
          <cell r="BR221">
            <v>0</v>
          </cell>
          <cell r="BS221">
            <v>0</v>
          </cell>
          <cell r="BT221">
            <v>0</v>
          </cell>
          <cell r="BU221">
            <v>0</v>
          </cell>
          <cell r="BV221">
            <v>0</v>
          </cell>
          <cell r="BW221">
            <v>0</v>
          </cell>
          <cell r="BX221">
            <v>0</v>
          </cell>
          <cell r="BY221">
            <v>0</v>
          </cell>
          <cell r="BZ221">
            <v>0</v>
          </cell>
          <cell r="CA221">
            <v>0</v>
          </cell>
          <cell r="CB221">
            <v>0</v>
          </cell>
          <cell r="CC221">
            <v>0</v>
          </cell>
          <cell r="CD221">
            <v>0</v>
          </cell>
          <cell r="CE221">
            <v>0</v>
          </cell>
          <cell r="CF221">
            <v>0</v>
          </cell>
          <cell r="CG221">
            <v>0</v>
          </cell>
          <cell r="CH221">
            <v>0</v>
          </cell>
          <cell r="CI221">
            <v>0</v>
          </cell>
          <cell r="CJ221">
            <v>0</v>
          </cell>
          <cell r="CK221">
            <v>0</v>
          </cell>
          <cell r="CL221">
            <v>0</v>
          </cell>
        </row>
        <row r="222">
          <cell r="G222">
            <v>-30489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  <cell r="AK222">
            <v>0</v>
          </cell>
          <cell r="AL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  <cell r="AQ222">
            <v>0</v>
          </cell>
          <cell r="AR222">
            <v>0</v>
          </cell>
          <cell r="AS222">
            <v>0</v>
          </cell>
          <cell r="AT222">
            <v>0</v>
          </cell>
          <cell r="AU222">
            <v>0</v>
          </cell>
          <cell r="AV222">
            <v>0</v>
          </cell>
          <cell r="AW222">
            <v>0</v>
          </cell>
          <cell r="AX222">
            <v>0</v>
          </cell>
          <cell r="AY222">
            <v>0</v>
          </cell>
          <cell r="AZ222">
            <v>0</v>
          </cell>
          <cell r="BA222">
            <v>0</v>
          </cell>
          <cell r="BB222">
            <v>0</v>
          </cell>
          <cell r="BC222">
            <v>0</v>
          </cell>
          <cell r="BD222">
            <v>0</v>
          </cell>
          <cell r="BE222">
            <v>0</v>
          </cell>
          <cell r="BF222">
            <v>0</v>
          </cell>
          <cell r="BG222">
            <v>0</v>
          </cell>
          <cell r="BH222">
            <v>0</v>
          </cell>
          <cell r="BI222">
            <v>0</v>
          </cell>
          <cell r="BJ222">
            <v>0</v>
          </cell>
          <cell r="BK222">
            <v>0</v>
          </cell>
          <cell r="BL222">
            <v>0</v>
          </cell>
          <cell r="BM222">
            <v>0</v>
          </cell>
          <cell r="BN222">
            <v>0</v>
          </cell>
          <cell r="BO222">
            <v>0</v>
          </cell>
          <cell r="BP222">
            <v>0</v>
          </cell>
          <cell r="BQ222">
            <v>0</v>
          </cell>
          <cell r="BR222">
            <v>0</v>
          </cell>
          <cell r="BS222">
            <v>0</v>
          </cell>
          <cell r="BT222">
            <v>0</v>
          </cell>
          <cell r="BU222">
            <v>0</v>
          </cell>
          <cell r="BV222">
            <v>0</v>
          </cell>
          <cell r="BW222">
            <v>0</v>
          </cell>
          <cell r="BX222">
            <v>0</v>
          </cell>
          <cell r="BY222">
            <v>0</v>
          </cell>
          <cell r="BZ222">
            <v>0</v>
          </cell>
          <cell r="CA222">
            <v>0</v>
          </cell>
          <cell r="CB222">
            <v>0</v>
          </cell>
          <cell r="CC222">
            <v>0</v>
          </cell>
          <cell r="CD222">
            <v>0</v>
          </cell>
          <cell r="CE222">
            <v>0</v>
          </cell>
          <cell r="CF222">
            <v>0</v>
          </cell>
          <cell r="CG222">
            <v>0</v>
          </cell>
          <cell r="CH222">
            <v>0</v>
          </cell>
          <cell r="CI222">
            <v>0</v>
          </cell>
          <cell r="CJ222">
            <v>0</v>
          </cell>
          <cell r="CK222">
            <v>0</v>
          </cell>
          <cell r="CL222">
            <v>0</v>
          </cell>
        </row>
        <row r="223">
          <cell r="G223">
            <v>-20626.5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  <cell r="AS223">
            <v>0</v>
          </cell>
          <cell r="AT223">
            <v>0</v>
          </cell>
          <cell r="AU223">
            <v>0</v>
          </cell>
          <cell r="AV223">
            <v>0</v>
          </cell>
          <cell r="AW223">
            <v>0</v>
          </cell>
          <cell r="AX223">
            <v>0</v>
          </cell>
          <cell r="AY223">
            <v>0</v>
          </cell>
          <cell r="AZ223">
            <v>0</v>
          </cell>
          <cell r="BA223">
            <v>0</v>
          </cell>
          <cell r="BB223">
            <v>0</v>
          </cell>
          <cell r="BC223">
            <v>0</v>
          </cell>
          <cell r="BD223">
            <v>0</v>
          </cell>
          <cell r="BE223">
            <v>0</v>
          </cell>
          <cell r="BF223">
            <v>0</v>
          </cell>
          <cell r="BG223">
            <v>0</v>
          </cell>
          <cell r="BH223">
            <v>0</v>
          </cell>
          <cell r="BI223">
            <v>0</v>
          </cell>
          <cell r="BJ223">
            <v>0</v>
          </cell>
          <cell r="BK223">
            <v>0</v>
          </cell>
          <cell r="BL223">
            <v>0</v>
          </cell>
          <cell r="BM223">
            <v>0</v>
          </cell>
          <cell r="BN223">
            <v>0</v>
          </cell>
          <cell r="BO223">
            <v>0</v>
          </cell>
          <cell r="BP223">
            <v>0</v>
          </cell>
          <cell r="BQ223">
            <v>0</v>
          </cell>
          <cell r="BR223">
            <v>0</v>
          </cell>
          <cell r="BS223">
            <v>0</v>
          </cell>
          <cell r="BT223">
            <v>0</v>
          </cell>
          <cell r="BU223">
            <v>0</v>
          </cell>
          <cell r="BV223">
            <v>0</v>
          </cell>
          <cell r="BW223">
            <v>0</v>
          </cell>
          <cell r="BX223">
            <v>0</v>
          </cell>
          <cell r="BY223">
            <v>0</v>
          </cell>
          <cell r="BZ223">
            <v>0</v>
          </cell>
          <cell r="CA223">
            <v>0</v>
          </cell>
          <cell r="CB223">
            <v>0</v>
          </cell>
          <cell r="CC223">
            <v>0</v>
          </cell>
          <cell r="CD223">
            <v>0</v>
          </cell>
          <cell r="CE223">
            <v>0</v>
          </cell>
          <cell r="CF223">
            <v>0</v>
          </cell>
          <cell r="CG223">
            <v>0</v>
          </cell>
          <cell r="CH223">
            <v>0</v>
          </cell>
          <cell r="CI223">
            <v>0</v>
          </cell>
          <cell r="CJ223">
            <v>0</v>
          </cell>
          <cell r="CK223">
            <v>0</v>
          </cell>
          <cell r="CL223">
            <v>0</v>
          </cell>
        </row>
        <row r="224">
          <cell r="G224">
            <v>-20250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0</v>
          </cell>
          <cell r="AS224">
            <v>0</v>
          </cell>
          <cell r="AT224">
            <v>0</v>
          </cell>
          <cell r="AU224">
            <v>0</v>
          </cell>
          <cell r="AV224">
            <v>0</v>
          </cell>
          <cell r="AW224">
            <v>0</v>
          </cell>
          <cell r="AX224">
            <v>0</v>
          </cell>
          <cell r="AY224">
            <v>0</v>
          </cell>
          <cell r="AZ224">
            <v>0</v>
          </cell>
          <cell r="BA224">
            <v>0</v>
          </cell>
          <cell r="BB224">
            <v>0</v>
          </cell>
          <cell r="BC224">
            <v>0</v>
          </cell>
          <cell r="BD224">
            <v>0</v>
          </cell>
          <cell r="BE224">
            <v>0</v>
          </cell>
          <cell r="BF224">
            <v>0</v>
          </cell>
          <cell r="BG224">
            <v>0</v>
          </cell>
          <cell r="BH224">
            <v>0</v>
          </cell>
          <cell r="BI224">
            <v>0</v>
          </cell>
          <cell r="BJ224">
            <v>0</v>
          </cell>
          <cell r="BK224">
            <v>0</v>
          </cell>
          <cell r="BL224">
            <v>0</v>
          </cell>
          <cell r="BM224">
            <v>0</v>
          </cell>
          <cell r="BN224">
            <v>0</v>
          </cell>
          <cell r="BO224">
            <v>0</v>
          </cell>
          <cell r="BP224">
            <v>0</v>
          </cell>
          <cell r="BQ224">
            <v>0</v>
          </cell>
          <cell r="BR224">
            <v>0</v>
          </cell>
          <cell r="BS224">
            <v>0</v>
          </cell>
          <cell r="BT224">
            <v>0</v>
          </cell>
          <cell r="BU224">
            <v>0</v>
          </cell>
          <cell r="BV224">
            <v>0</v>
          </cell>
          <cell r="BW224">
            <v>0</v>
          </cell>
          <cell r="BX224">
            <v>0</v>
          </cell>
          <cell r="BY224">
            <v>0</v>
          </cell>
          <cell r="BZ224">
            <v>0</v>
          </cell>
          <cell r="CA224">
            <v>0</v>
          </cell>
          <cell r="CB224">
            <v>0</v>
          </cell>
          <cell r="CC224">
            <v>0</v>
          </cell>
          <cell r="CD224">
            <v>0</v>
          </cell>
          <cell r="CE224">
            <v>0</v>
          </cell>
          <cell r="CF224">
            <v>0</v>
          </cell>
          <cell r="CG224">
            <v>0</v>
          </cell>
          <cell r="CH224">
            <v>0</v>
          </cell>
          <cell r="CI224">
            <v>0</v>
          </cell>
          <cell r="CJ224">
            <v>0</v>
          </cell>
          <cell r="CK224">
            <v>0</v>
          </cell>
          <cell r="CL224">
            <v>0</v>
          </cell>
        </row>
        <row r="225">
          <cell r="G225">
            <v>-34800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I225">
            <v>0</v>
          </cell>
          <cell r="AJ225">
            <v>0</v>
          </cell>
          <cell r="AK225">
            <v>0</v>
          </cell>
          <cell r="AL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  <cell r="AQ225">
            <v>0</v>
          </cell>
          <cell r="AR225">
            <v>0</v>
          </cell>
          <cell r="AS225">
            <v>0</v>
          </cell>
          <cell r="AT225">
            <v>0</v>
          </cell>
          <cell r="AU225">
            <v>0</v>
          </cell>
          <cell r="AV225">
            <v>0</v>
          </cell>
          <cell r="AW225">
            <v>0</v>
          </cell>
          <cell r="AX225">
            <v>0</v>
          </cell>
          <cell r="AY225">
            <v>0</v>
          </cell>
          <cell r="AZ225">
            <v>0</v>
          </cell>
          <cell r="BA225">
            <v>0</v>
          </cell>
          <cell r="BB225">
            <v>0</v>
          </cell>
          <cell r="BC225">
            <v>0</v>
          </cell>
          <cell r="BD225">
            <v>0</v>
          </cell>
          <cell r="BE225">
            <v>0</v>
          </cell>
          <cell r="BF225">
            <v>0</v>
          </cell>
          <cell r="BG225">
            <v>0</v>
          </cell>
          <cell r="BH225">
            <v>0</v>
          </cell>
          <cell r="BI225">
            <v>0</v>
          </cell>
          <cell r="BJ225">
            <v>0</v>
          </cell>
          <cell r="BK225">
            <v>0</v>
          </cell>
          <cell r="BL225">
            <v>0</v>
          </cell>
          <cell r="BM225">
            <v>0</v>
          </cell>
          <cell r="BN225">
            <v>0</v>
          </cell>
          <cell r="BO225">
            <v>0</v>
          </cell>
          <cell r="BP225">
            <v>0</v>
          </cell>
          <cell r="BQ225">
            <v>0</v>
          </cell>
          <cell r="BR225">
            <v>0</v>
          </cell>
          <cell r="BS225">
            <v>0</v>
          </cell>
          <cell r="BT225">
            <v>0</v>
          </cell>
          <cell r="BU225">
            <v>0</v>
          </cell>
          <cell r="BV225">
            <v>0</v>
          </cell>
          <cell r="BW225">
            <v>0</v>
          </cell>
          <cell r="BX225">
            <v>0</v>
          </cell>
          <cell r="BY225">
            <v>0</v>
          </cell>
          <cell r="BZ225">
            <v>0</v>
          </cell>
          <cell r="CA225">
            <v>0</v>
          </cell>
          <cell r="CB225">
            <v>0</v>
          </cell>
          <cell r="CC225">
            <v>0</v>
          </cell>
          <cell r="CD225">
            <v>0</v>
          </cell>
          <cell r="CE225">
            <v>0</v>
          </cell>
          <cell r="CF225">
            <v>0</v>
          </cell>
          <cell r="CG225">
            <v>0</v>
          </cell>
          <cell r="CH225">
            <v>0</v>
          </cell>
          <cell r="CI225">
            <v>0</v>
          </cell>
          <cell r="CJ225">
            <v>0</v>
          </cell>
          <cell r="CK225">
            <v>0</v>
          </cell>
          <cell r="CL225">
            <v>0</v>
          </cell>
        </row>
        <row r="226">
          <cell r="G226">
            <v>-24885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  <cell r="AI226">
            <v>0</v>
          </cell>
          <cell r="AJ226">
            <v>0</v>
          </cell>
          <cell r="AK226">
            <v>0</v>
          </cell>
          <cell r="AL226">
            <v>0</v>
          </cell>
          <cell r="AM226">
            <v>0</v>
          </cell>
          <cell r="AN226">
            <v>0</v>
          </cell>
          <cell r="AO226">
            <v>0</v>
          </cell>
          <cell r="AP226">
            <v>0</v>
          </cell>
          <cell r="AQ226">
            <v>0</v>
          </cell>
          <cell r="AR226">
            <v>0</v>
          </cell>
          <cell r="AS226">
            <v>0</v>
          </cell>
          <cell r="AT226">
            <v>0</v>
          </cell>
          <cell r="AU226">
            <v>0</v>
          </cell>
          <cell r="AV226">
            <v>0</v>
          </cell>
          <cell r="AW226">
            <v>0</v>
          </cell>
          <cell r="AX226">
            <v>0</v>
          </cell>
          <cell r="AY226">
            <v>0</v>
          </cell>
          <cell r="AZ226">
            <v>0</v>
          </cell>
          <cell r="BA226">
            <v>0</v>
          </cell>
          <cell r="BB226">
            <v>0</v>
          </cell>
          <cell r="BC226">
            <v>0</v>
          </cell>
          <cell r="BD226">
            <v>0</v>
          </cell>
          <cell r="BE226">
            <v>0</v>
          </cell>
          <cell r="BF226">
            <v>0</v>
          </cell>
          <cell r="BG226">
            <v>0</v>
          </cell>
          <cell r="BH226">
            <v>0</v>
          </cell>
          <cell r="BI226">
            <v>0</v>
          </cell>
          <cell r="BJ226">
            <v>0</v>
          </cell>
          <cell r="BK226">
            <v>0</v>
          </cell>
          <cell r="BL226">
            <v>0</v>
          </cell>
          <cell r="BM226">
            <v>0</v>
          </cell>
          <cell r="BN226">
            <v>0</v>
          </cell>
          <cell r="BO226">
            <v>0</v>
          </cell>
          <cell r="BP226">
            <v>0</v>
          </cell>
          <cell r="BQ226">
            <v>0</v>
          </cell>
          <cell r="BR226">
            <v>0</v>
          </cell>
          <cell r="BS226">
            <v>0</v>
          </cell>
          <cell r="BT226">
            <v>0</v>
          </cell>
          <cell r="BU226">
            <v>0</v>
          </cell>
          <cell r="BV226">
            <v>0</v>
          </cell>
          <cell r="BW226">
            <v>0</v>
          </cell>
          <cell r="BX226">
            <v>0</v>
          </cell>
          <cell r="BY226">
            <v>0</v>
          </cell>
          <cell r="BZ226">
            <v>0</v>
          </cell>
          <cell r="CA226">
            <v>0</v>
          </cell>
          <cell r="CB226">
            <v>0</v>
          </cell>
          <cell r="CC226">
            <v>0</v>
          </cell>
          <cell r="CD226">
            <v>0</v>
          </cell>
          <cell r="CE226">
            <v>0</v>
          </cell>
          <cell r="CF226">
            <v>0</v>
          </cell>
          <cell r="CG226">
            <v>0</v>
          </cell>
          <cell r="CH226">
            <v>0</v>
          </cell>
          <cell r="CI226">
            <v>0</v>
          </cell>
          <cell r="CJ226">
            <v>0</v>
          </cell>
          <cell r="CK226">
            <v>0</v>
          </cell>
          <cell r="CL226">
            <v>0</v>
          </cell>
        </row>
        <row r="227">
          <cell r="G227">
            <v>-78381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0</v>
          </cell>
          <cell r="BD227">
            <v>0</v>
          </cell>
          <cell r="BE227">
            <v>0</v>
          </cell>
          <cell r="BF227">
            <v>0</v>
          </cell>
          <cell r="BG227">
            <v>0</v>
          </cell>
          <cell r="BH227">
            <v>0</v>
          </cell>
          <cell r="BI227">
            <v>0</v>
          </cell>
          <cell r="BJ227">
            <v>0</v>
          </cell>
          <cell r="BK227">
            <v>0</v>
          </cell>
          <cell r="BL227">
            <v>0</v>
          </cell>
          <cell r="BM227">
            <v>0</v>
          </cell>
          <cell r="BN227">
            <v>0</v>
          </cell>
          <cell r="BO227">
            <v>0</v>
          </cell>
          <cell r="BP227">
            <v>0</v>
          </cell>
          <cell r="BQ227">
            <v>0</v>
          </cell>
          <cell r="BR227">
            <v>0</v>
          </cell>
          <cell r="BS227">
            <v>0</v>
          </cell>
          <cell r="BT227">
            <v>0</v>
          </cell>
          <cell r="BU227">
            <v>0</v>
          </cell>
          <cell r="BV227">
            <v>0</v>
          </cell>
          <cell r="BW227">
            <v>0</v>
          </cell>
          <cell r="BX227">
            <v>0</v>
          </cell>
          <cell r="BY227">
            <v>0</v>
          </cell>
          <cell r="BZ227">
            <v>0</v>
          </cell>
          <cell r="CA227">
            <v>0</v>
          </cell>
          <cell r="CB227">
            <v>0</v>
          </cell>
          <cell r="CC227">
            <v>0</v>
          </cell>
          <cell r="CD227">
            <v>0</v>
          </cell>
          <cell r="CE227">
            <v>0</v>
          </cell>
          <cell r="CF227">
            <v>0</v>
          </cell>
          <cell r="CG227">
            <v>0</v>
          </cell>
          <cell r="CH227">
            <v>0</v>
          </cell>
          <cell r="CI227">
            <v>0</v>
          </cell>
          <cell r="CJ227">
            <v>0</v>
          </cell>
          <cell r="CK227">
            <v>0</v>
          </cell>
          <cell r="CL227">
            <v>0</v>
          </cell>
        </row>
        <row r="228">
          <cell r="G228">
            <v>-27370.5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0</v>
          </cell>
          <cell r="AS228">
            <v>0</v>
          </cell>
          <cell r="AT228">
            <v>0</v>
          </cell>
          <cell r="AU228">
            <v>0</v>
          </cell>
          <cell r="AV228">
            <v>0</v>
          </cell>
          <cell r="AW228">
            <v>0</v>
          </cell>
          <cell r="AX228">
            <v>0</v>
          </cell>
          <cell r="AY228">
            <v>0</v>
          </cell>
          <cell r="AZ228">
            <v>0</v>
          </cell>
          <cell r="BA228">
            <v>0</v>
          </cell>
          <cell r="BB228">
            <v>0</v>
          </cell>
          <cell r="BC228">
            <v>0</v>
          </cell>
          <cell r="BD228">
            <v>0</v>
          </cell>
          <cell r="BE228">
            <v>0</v>
          </cell>
          <cell r="BF228">
            <v>0</v>
          </cell>
          <cell r="BG228">
            <v>0</v>
          </cell>
          <cell r="BH228">
            <v>0</v>
          </cell>
          <cell r="BI228">
            <v>0</v>
          </cell>
          <cell r="BJ228">
            <v>0</v>
          </cell>
          <cell r="BK228">
            <v>0</v>
          </cell>
          <cell r="BL228">
            <v>0</v>
          </cell>
          <cell r="BM228">
            <v>0</v>
          </cell>
          <cell r="BN228">
            <v>0</v>
          </cell>
          <cell r="BO228">
            <v>0</v>
          </cell>
          <cell r="BP228">
            <v>0</v>
          </cell>
          <cell r="BQ228">
            <v>0</v>
          </cell>
          <cell r="BR228">
            <v>0</v>
          </cell>
          <cell r="BS228">
            <v>0</v>
          </cell>
          <cell r="BT228">
            <v>0</v>
          </cell>
          <cell r="BU228">
            <v>0</v>
          </cell>
          <cell r="BV228">
            <v>0</v>
          </cell>
          <cell r="BW228">
            <v>0</v>
          </cell>
          <cell r="BX228">
            <v>0</v>
          </cell>
          <cell r="BY228">
            <v>0</v>
          </cell>
          <cell r="BZ228">
            <v>0</v>
          </cell>
          <cell r="CA228">
            <v>0</v>
          </cell>
          <cell r="CB228">
            <v>0</v>
          </cell>
          <cell r="CC228">
            <v>0</v>
          </cell>
          <cell r="CD228">
            <v>0</v>
          </cell>
          <cell r="CE228">
            <v>0</v>
          </cell>
          <cell r="CF228">
            <v>0</v>
          </cell>
          <cell r="CG228">
            <v>0</v>
          </cell>
          <cell r="CH228">
            <v>0</v>
          </cell>
          <cell r="CI228">
            <v>0</v>
          </cell>
          <cell r="CJ228">
            <v>0</v>
          </cell>
          <cell r="CK228">
            <v>0</v>
          </cell>
          <cell r="CL228">
            <v>0</v>
          </cell>
        </row>
        <row r="229">
          <cell r="G229">
            <v>-20790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O229">
            <v>0</v>
          </cell>
          <cell r="AP229">
            <v>0</v>
          </cell>
          <cell r="AQ229">
            <v>0</v>
          </cell>
          <cell r="AR229">
            <v>0</v>
          </cell>
          <cell r="AS229">
            <v>0</v>
          </cell>
          <cell r="AT229">
            <v>0</v>
          </cell>
          <cell r="AU229">
            <v>0</v>
          </cell>
          <cell r="AV229">
            <v>0</v>
          </cell>
          <cell r="AW229">
            <v>0</v>
          </cell>
          <cell r="AX229">
            <v>0</v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>
            <v>0</v>
          </cell>
          <cell r="BD229">
            <v>0</v>
          </cell>
          <cell r="BE229">
            <v>0</v>
          </cell>
          <cell r="BF229">
            <v>0</v>
          </cell>
          <cell r="BG229">
            <v>0</v>
          </cell>
          <cell r="BH229">
            <v>0</v>
          </cell>
          <cell r="BI229">
            <v>0</v>
          </cell>
          <cell r="BJ229">
            <v>0</v>
          </cell>
          <cell r="BK229">
            <v>0</v>
          </cell>
          <cell r="BL229">
            <v>0</v>
          </cell>
          <cell r="BM229">
            <v>0</v>
          </cell>
          <cell r="BN229">
            <v>0</v>
          </cell>
          <cell r="BO229">
            <v>0</v>
          </cell>
          <cell r="BP229">
            <v>0</v>
          </cell>
          <cell r="BQ229">
            <v>0</v>
          </cell>
          <cell r="BR229">
            <v>0</v>
          </cell>
          <cell r="BS229">
            <v>0</v>
          </cell>
          <cell r="BT229">
            <v>0</v>
          </cell>
          <cell r="BU229">
            <v>0</v>
          </cell>
          <cell r="BV229">
            <v>0</v>
          </cell>
          <cell r="BW229">
            <v>0</v>
          </cell>
          <cell r="BX229">
            <v>0</v>
          </cell>
          <cell r="BY229">
            <v>0</v>
          </cell>
          <cell r="BZ229">
            <v>0</v>
          </cell>
          <cell r="CA229">
            <v>0</v>
          </cell>
          <cell r="CB229">
            <v>0</v>
          </cell>
          <cell r="CC229">
            <v>0</v>
          </cell>
          <cell r="CD229">
            <v>0</v>
          </cell>
          <cell r="CE229">
            <v>0</v>
          </cell>
          <cell r="CF229">
            <v>0</v>
          </cell>
          <cell r="CG229">
            <v>0</v>
          </cell>
          <cell r="CH229">
            <v>0</v>
          </cell>
          <cell r="CI229">
            <v>0</v>
          </cell>
          <cell r="CJ229">
            <v>0</v>
          </cell>
          <cell r="CK229">
            <v>0</v>
          </cell>
          <cell r="CL229">
            <v>0</v>
          </cell>
        </row>
        <row r="230">
          <cell r="G230">
            <v>-30307.5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  <cell r="AT230">
            <v>0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0</v>
          </cell>
          <cell r="BD230">
            <v>0</v>
          </cell>
          <cell r="BE230">
            <v>0</v>
          </cell>
          <cell r="BF230">
            <v>0</v>
          </cell>
          <cell r="BG230">
            <v>0</v>
          </cell>
          <cell r="BH230">
            <v>0</v>
          </cell>
          <cell r="BI230">
            <v>0</v>
          </cell>
          <cell r="BJ230">
            <v>0</v>
          </cell>
          <cell r="BK230">
            <v>0</v>
          </cell>
          <cell r="BL230">
            <v>0</v>
          </cell>
          <cell r="BM230">
            <v>0</v>
          </cell>
          <cell r="BN230">
            <v>0</v>
          </cell>
          <cell r="BO230">
            <v>0</v>
          </cell>
          <cell r="BP230">
            <v>0</v>
          </cell>
          <cell r="BQ230">
            <v>0</v>
          </cell>
          <cell r="BR230">
            <v>0</v>
          </cell>
          <cell r="BS230">
            <v>0</v>
          </cell>
          <cell r="BT230">
            <v>0</v>
          </cell>
          <cell r="BU230">
            <v>0</v>
          </cell>
          <cell r="BV230">
            <v>0</v>
          </cell>
          <cell r="BW230">
            <v>0</v>
          </cell>
          <cell r="BX230">
            <v>0</v>
          </cell>
          <cell r="BY230">
            <v>0</v>
          </cell>
          <cell r="BZ230">
            <v>0</v>
          </cell>
          <cell r="CA230">
            <v>0</v>
          </cell>
          <cell r="CB230">
            <v>0</v>
          </cell>
          <cell r="CC230">
            <v>0</v>
          </cell>
          <cell r="CD230">
            <v>0</v>
          </cell>
          <cell r="CE230">
            <v>0</v>
          </cell>
          <cell r="CF230">
            <v>0</v>
          </cell>
          <cell r="CG230">
            <v>0</v>
          </cell>
          <cell r="CH230">
            <v>0</v>
          </cell>
          <cell r="CI230">
            <v>0</v>
          </cell>
          <cell r="CJ230">
            <v>0</v>
          </cell>
          <cell r="CK230">
            <v>0</v>
          </cell>
          <cell r="CL230">
            <v>0</v>
          </cell>
        </row>
        <row r="231">
          <cell r="G231">
            <v>-11514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  <cell r="AJ231">
            <v>0</v>
          </cell>
          <cell r="AK231">
            <v>0</v>
          </cell>
          <cell r="AL231">
            <v>0</v>
          </cell>
          <cell r="AM231">
            <v>0</v>
          </cell>
          <cell r="AN231">
            <v>0</v>
          </cell>
          <cell r="AO231">
            <v>0</v>
          </cell>
          <cell r="AP231">
            <v>0</v>
          </cell>
          <cell r="AQ231">
            <v>0</v>
          </cell>
          <cell r="AR231">
            <v>0</v>
          </cell>
          <cell r="AS231">
            <v>0</v>
          </cell>
          <cell r="AT231">
            <v>0</v>
          </cell>
          <cell r="AU231">
            <v>0</v>
          </cell>
          <cell r="AV231">
            <v>0</v>
          </cell>
          <cell r="AW231">
            <v>0</v>
          </cell>
          <cell r="AX231">
            <v>0</v>
          </cell>
          <cell r="AY231">
            <v>0</v>
          </cell>
          <cell r="AZ231">
            <v>0</v>
          </cell>
          <cell r="BA231">
            <v>0</v>
          </cell>
          <cell r="BB231">
            <v>0</v>
          </cell>
          <cell r="BC231">
            <v>0</v>
          </cell>
          <cell r="BD231">
            <v>0</v>
          </cell>
          <cell r="BE231">
            <v>0</v>
          </cell>
          <cell r="BF231">
            <v>0</v>
          </cell>
          <cell r="BG231">
            <v>0</v>
          </cell>
          <cell r="BH231">
            <v>0</v>
          </cell>
          <cell r="BI231">
            <v>0</v>
          </cell>
          <cell r="BJ231">
            <v>0</v>
          </cell>
          <cell r="BK231">
            <v>0</v>
          </cell>
          <cell r="BL231">
            <v>0</v>
          </cell>
          <cell r="BM231">
            <v>0</v>
          </cell>
          <cell r="BN231">
            <v>0</v>
          </cell>
          <cell r="BO231">
            <v>0</v>
          </cell>
          <cell r="BP231">
            <v>0</v>
          </cell>
          <cell r="BQ231">
            <v>0</v>
          </cell>
          <cell r="BR231">
            <v>0</v>
          </cell>
          <cell r="BS231">
            <v>0</v>
          </cell>
          <cell r="BT231">
            <v>0</v>
          </cell>
          <cell r="BU231">
            <v>0</v>
          </cell>
          <cell r="BV231">
            <v>0</v>
          </cell>
          <cell r="BW231">
            <v>0</v>
          </cell>
          <cell r="BX231">
            <v>0</v>
          </cell>
          <cell r="BY231">
            <v>0</v>
          </cell>
          <cell r="BZ231">
            <v>0</v>
          </cell>
          <cell r="CA231">
            <v>0</v>
          </cell>
          <cell r="CB231">
            <v>0</v>
          </cell>
          <cell r="CC231">
            <v>0</v>
          </cell>
          <cell r="CD231">
            <v>0</v>
          </cell>
          <cell r="CE231">
            <v>0</v>
          </cell>
          <cell r="CF231">
            <v>0</v>
          </cell>
          <cell r="CG231">
            <v>0</v>
          </cell>
          <cell r="CH231">
            <v>0</v>
          </cell>
          <cell r="CI231">
            <v>0</v>
          </cell>
          <cell r="CJ231">
            <v>0</v>
          </cell>
          <cell r="CK231">
            <v>0</v>
          </cell>
          <cell r="CL231">
            <v>0</v>
          </cell>
        </row>
        <row r="232">
          <cell r="G232">
            <v>-19609.5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  <cell r="AS232">
            <v>0</v>
          </cell>
          <cell r="AT232">
            <v>0</v>
          </cell>
          <cell r="AU232">
            <v>0</v>
          </cell>
          <cell r="AV232">
            <v>0</v>
          </cell>
          <cell r="AW232">
            <v>0</v>
          </cell>
          <cell r="AX232">
            <v>0</v>
          </cell>
          <cell r="AY232">
            <v>0</v>
          </cell>
          <cell r="AZ232">
            <v>0</v>
          </cell>
          <cell r="BA232">
            <v>0</v>
          </cell>
          <cell r="BB232">
            <v>0</v>
          </cell>
          <cell r="BC232">
            <v>0</v>
          </cell>
          <cell r="BD232">
            <v>0</v>
          </cell>
          <cell r="BE232">
            <v>0</v>
          </cell>
          <cell r="BF232">
            <v>0</v>
          </cell>
          <cell r="BG232">
            <v>0</v>
          </cell>
          <cell r="BH232">
            <v>0</v>
          </cell>
          <cell r="BI232">
            <v>0</v>
          </cell>
          <cell r="BJ232">
            <v>0</v>
          </cell>
          <cell r="BK232">
            <v>0</v>
          </cell>
          <cell r="BL232">
            <v>0</v>
          </cell>
          <cell r="BM232">
            <v>0</v>
          </cell>
          <cell r="BN232">
            <v>0</v>
          </cell>
          <cell r="BO232">
            <v>0</v>
          </cell>
          <cell r="BP232">
            <v>0</v>
          </cell>
          <cell r="BQ232">
            <v>0</v>
          </cell>
          <cell r="BR232">
            <v>0</v>
          </cell>
          <cell r="BS232">
            <v>0</v>
          </cell>
          <cell r="BT232">
            <v>0</v>
          </cell>
          <cell r="BU232">
            <v>0</v>
          </cell>
          <cell r="BV232">
            <v>0</v>
          </cell>
          <cell r="BW232">
            <v>0</v>
          </cell>
          <cell r="BX232">
            <v>0</v>
          </cell>
          <cell r="BY232">
            <v>0</v>
          </cell>
          <cell r="BZ232">
            <v>0</v>
          </cell>
          <cell r="CA232">
            <v>0</v>
          </cell>
          <cell r="CB232">
            <v>0</v>
          </cell>
          <cell r="CC232">
            <v>0</v>
          </cell>
          <cell r="CD232">
            <v>0</v>
          </cell>
          <cell r="CE232">
            <v>0</v>
          </cell>
          <cell r="CF232">
            <v>0</v>
          </cell>
          <cell r="CG232">
            <v>0</v>
          </cell>
          <cell r="CH232">
            <v>0</v>
          </cell>
          <cell r="CI232">
            <v>0</v>
          </cell>
          <cell r="CJ232">
            <v>0</v>
          </cell>
          <cell r="CK232">
            <v>0</v>
          </cell>
          <cell r="CL232">
            <v>0</v>
          </cell>
        </row>
        <row r="233">
          <cell r="G233">
            <v>-30705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I233">
            <v>0</v>
          </cell>
          <cell r="AJ233">
            <v>0</v>
          </cell>
          <cell r="AK233">
            <v>0</v>
          </cell>
          <cell r="AL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  <cell r="AQ233">
            <v>0</v>
          </cell>
          <cell r="AR233">
            <v>0</v>
          </cell>
          <cell r="AS233">
            <v>0</v>
          </cell>
          <cell r="AT233">
            <v>0</v>
          </cell>
          <cell r="AU233">
            <v>0</v>
          </cell>
          <cell r="AV233">
            <v>0</v>
          </cell>
          <cell r="AW233">
            <v>0</v>
          </cell>
          <cell r="AX233">
            <v>0</v>
          </cell>
          <cell r="AY233">
            <v>0</v>
          </cell>
          <cell r="AZ233">
            <v>0</v>
          </cell>
          <cell r="BA233">
            <v>0</v>
          </cell>
          <cell r="BB233">
            <v>0</v>
          </cell>
          <cell r="BC233">
            <v>0</v>
          </cell>
          <cell r="BD233">
            <v>0</v>
          </cell>
          <cell r="BE233">
            <v>0</v>
          </cell>
          <cell r="BF233">
            <v>0</v>
          </cell>
          <cell r="BG233">
            <v>0</v>
          </cell>
          <cell r="BH233">
            <v>0</v>
          </cell>
          <cell r="BI233">
            <v>0</v>
          </cell>
          <cell r="BJ233">
            <v>0</v>
          </cell>
          <cell r="BK233">
            <v>0</v>
          </cell>
          <cell r="BL233">
            <v>0</v>
          </cell>
          <cell r="BM233">
            <v>0</v>
          </cell>
          <cell r="BN233">
            <v>0</v>
          </cell>
          <cell r="BO233">
            <v>0</v>
          </cell>
          <cell r="BP233">
            <v>0</v>
          </cell>
          <cell r="BQ233">
            <v>0</v>
          </cell>
          <cell r="BR233">
            <v>0</v>
          </cell>
          <cell r="BS233">
            <v>0</v>
          </cell>
          <cell r="BT233">
            <v>0</v>
          </cell>
          <cell r="BU233">
            <v>0</v>
          </cell>
          <cell r="BV233">
            <v>0</v>
          </cell>
          <cell r="BW233">
            <v>0</v>
          </cell>
          <cell r="BX233">
            <v>0</v>
          </cell>
          <cell r="BY233">
            <v>0</v>
          </cell>
          <cell r="BZ233">
            <v>0</v>
          </cell>
          <cell r="CA233">
            <v>0</v>
          </cell>
          <cell r="CB233">
            <v>0</v>
          </cell>
          <cell r="CC233">
            <v>0</v>
          </cell>
          <cell r="CD233">
            <v>0</v>
          </cell>
          <cell r="CE233">
            <v>0</v>
          </cell>
          <cell r="CF233">
            <v>0</v>
          </cell>
          <cell r="CG233">
            <v>0</v>
          </cell>
          <cell r="CH233">
            <v>0</v>
          </cell>
          <cell r="CI233">
            <v>0</v>
          </cell>
          <cell r="CJ233">
            <v>0</v>
          </cell>
          <cell r="CK233">
            <v>0</v>
          </cell>
          <cell r="CL233">
            <v>0</v>
          </cell>
        </row>
        <row r="234">
          <cell r="G234">
            <v>-25975.5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P234">
            <v>0</v>
          </cell>
          <cell r="AQ234">
            <v>0</v>
          </cell>
          <cell r="AR234">
            <v>0</v>
          </cell>
          <cell r="AS234">
            <v>0</v>
          </cell>
          <cell r="AT234">
            <v>0</v>
          </cell>
          <cell r="AU234">
            <v>0</v>
          </cell>
          <cell r="AV234">
            <v>0</v>
          </cell>
          <cell r="AW234">
            <v>0</v>
          </cell>
          <cell r="AX234">
            <v>0</v>
          </cell>
          <cell r="AY234">
            <v>0</v>
          </cell>
          <cell r="AZ234">
            <v>0</v>
          </cell>
          <cell r="BA234">
            <v>0</v>
          </cell>
          <cell r="BB234">
            <v>0</v>
          </cell>
          <cell r="BC234">
            <v>0</v>
          </cell>
          <cell r="BD234">
            <v>0</v>
          </cell>
          <cell r="BE234">
            <v>0</v>
          </cell>
          <cell r="BF234">
            <v>0</v>
          </cell>
          <cell r="BG234">
            <v>0</v>
          </cell>
          <cell r="BH234">
            <v>0</v>
          </cell>
          <cell r="BI234">
            <v>0</v>
          </cell>
          <cell r="BJ234">
            <v>0</v>
          </cell>
          <cell r="BK234">
            <v>0</v>
          </cell>
          <cell r="BL234">
            <v>0</v>
          </cell>
          <cell r="BM234">
            <v>0</v>
          </cell>
          <cell r="BN234">
            <v>0</v>
          </cell>
          <cell r="BO234">
            <v>0</v>
          </cell>
          <cell r="BP234">
            <v>0</v>
          </cell>
          <cell r="BQ234">
            <v>0</v>
          </cell>
          <cell r="BR234">
            <v>0</v>
          </cell>
          <cell r="BS234">
            <v>0</v>
          </cell>
          <cell r="BT234">
            <v>0</v>
          </cell>
          <cell r="BU234">
            <v>0</v>
          </cell>
          <cell r="BV234">
            <v>0</v>
          </cell>
          <cell r="BW234">
            <v>0</v>
          </cell>
          <cell r="BX234">
            <v>0</v>
          </cell>
          <cell r="BY234">
            <v>0</v>
          </cell>
          <cell r="BZ234">
            <v>0</v>
          </cell>
          <cell r="CA234">
            <v>0</v>
          </cell>
          <cell r="CB234">
            <v>0</v>
          </cell>
          <cell r="CC234">
            <v>0</v>
          </cell>
          <cell r="CD234">
            <v>0</v>
          </cell>
          <cell r="CE234">
            <v>0</v>
          </cell>
          <cell r="CF234">
            <v>0</v>
          </cell>
          <cell r="CG234">
            <v>0</v>
          </cell>
          <cell r="CH234">
            <v>0</v>
          </cell>
          <cell r="CI234">
            <v>0</v>
          </cell>
          <cell r="CJ234">
            <v>0</v>
          </cell>
          <cell r="CK234">
            <v>0</v>
          </cell>
          <cell r="CL234">
            <v>0</v>
          </cell>
        </row>
        <row r="235">
          <cell r="G235">
            <v>-22599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0</v>
          </cell>
          <cell r="AZ235">
            <v>0</v>
          </cell>
          <cell r="BA235">
            <v>0</v>
          </cell>
          <cell r="BB235">
            <v>0</v>
          </cell>
          <cell r="BC235">
            <v>0</v>
          </cell>
          <cell r="BD235">
            <v>0</v>
          </cell>
          <cell r="BE235">
            <v>0</v>
          </cell>
          <cell r="BF235">
            <v>0</v>
          </cell>
          <cell r="BG235">
            <v>0</v>
          </cell>
          <cell r="BH235">
            <v>0</v>
          </cell>
          <cell r="BI235">
            <v>0</v>
          </cell>
          <cell r="BJ235">
            <v>0</v>
          </cell>
          <cell r="BK235">
            <v>0</v>
          </cell>
          <cell r="BL235">
            <v>0</v>
          </cell>
          <cell r="BM235">
            <v>0</v>
          </cell>
          <cell r="BN235">
            <v>0</v>
          </cell>
          <cell r="BO235">
            <v>0</v>
          </cell>
          <cell r="BP235">
            <v>0</v>
          </cell>
          <cell r="BQ235">
            <v>0</v>
          </cell>
          <cell r="BR235">
            <v>0</v>
          </cell>
          <cell r="BS235">
            <v>0</v>
          </cell>
          <cell r="BT235">
            <v>0</v>
          </cell>
          <cell r="BU235">
            <v>0</v>
          </cell>
          <cell r="BV235">
            <v>0</v>
          </cell>
          <cell r="BW235">
            <v>0</v>
          </cell>
          <cell r="BX235">
            <v>0</v>
          </cell>
          <cell r="BY235">
            <v>0</v>
          </cell>
          <cell r="BZ235">
            <v>0</v>
          </cell>
          <cell r="CA235">
            <v>0</v>
          </cell>
          <cell r="CB235">
            <v>0</v>
          </cell>
          <cell r="CC235">
            <v>0</v>
          </cell>
          <cell r="CD235">
            <v>0</v>
          </cell>
          <cell r="CE235">
            <v>0</v>
          </cell>
          <cell r="CF235">
            <v>0</v>
          </cell>
          <cell r="CG235">
            <v>0</v>
          </cell>
          <cell r="CH235">
            <v>0</v>
          </cell>
          <cell r="CI235">
            <v>0</v>
          </cell>
          <cell r="CJ235">
            <v>0</v>
          </cell>
          <cell r="CK235">
            <v>0</v>
          </cell>
          <cell r="CL235">
            <v>0</v>
          </cell>
        </row>
        <row r="236">
          <cell r="G236">
            <v>-9661.5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0</v>
          </cell>
          <cell r="AR236">
            <v>0</v>
          </cell>
          <cell r="AS236">
            <v>0</v>
          </cell>
          <cell r="AT236">
            <v>0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0</v>
          </cell>
          <cell r="AZ236">
            <v>0</v>
          </cell>
          <cell r="BA236">
            <v>0</v>
          </cell>
          <cell r="BB236">
            <v>0</v>
          </cell>
          <cell r="BC236">
            <v>0</v>
          </cell>
          <cell r="BD236">
            <v>0</v>
          </cell>
          <cell r="BE236">
            <v>0</v>
          </cell>
          <cell r="BF236">
            <v>0</v>
          </cell>
          <cell r="BG236">
            <v>0</v>
          </cell>
          <cell r="BH236">
            <v>0</v>
          </cell>
          <cell r="BI236">
            <v>0</v>
          </cell>
          <cell r="BJ236">
            <v>0</v>
          </cell>
          <cell r="BK236">
            <v>0</v>
          </cell>
          <cell r="BL236">
            <v>0</v>
          </cell>
          <cell r="BM236">
            <v>0</v>
          </cell>
          <cell r="BN236">
            <v>0</v>
          </cell>
          <cell r="BO236">
            <v>0</v>
          </cell>
          <cell r="BP236">
            <v>0</v>
          </cell>
          <cell r="BQ236">
            <v>0</v>
          </cell>
          <cell r="BR236">
            <v>0</v>
          </cell>
          <cell r="BS236">
            <v>0</v>
          </cell>
          <cell r="BT236">
            <v>0</v>
          </cell>
          <cell r="BU236">
            <v>0</v>
          </cell>
          <cell r="BV236">
            <v>0</v>
          </cell>
          <cell r="BW236">
            <v>0</v>
          </cell>
          <cell r="BX236">
            <v>0</v>
          </cell>
          <cell r="BY236">
            <v>0</v>
          </cell>
          <cell r="BZ236">
            <v>0</v>
          </cell>
          <cell r="CA236">
            <v>0</v>
          </cell>
          <cell r="CB236">
            <v>0</v>
          </cell>
          <cell r="CC236">
            <v>0</v>
          </cell>
          <cell r="CD236">
            <v>0</v>
          </cell>
          <cell r="CE236">
            <v>0</v>
          </cell>
          <cell r="CF236">
            <v>0</v>
          </cell>
          <cell r="CG236">
            <v>0</v>
          </cell>
          <cell r="CH236">
            <v>0</v>
          </cell>
          <cell r="CI236">
            <v>0</v>
          </cell>
          <cell r="CJ236">
            <v>0</v>
          </cell>
          <cell r="CK236">
            <v>0</v>
          </cell>
          <cell r="CL236">
            <v>0</v>
          </cell>
        </row>
        <row r="237">
          <cell r="G237">
            <v>-16720.5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P237">
            <v>0</v>
          </cell>
          <cell r="AQ237">
            <v>0</v>
          </cell>
          <cell r="AR237">
            <v>0</v>
          </cell>
          <cell r="AS237">
            <v>0</v>
          </cell>
          <cell r="AT237">
            <v>0</v>
          </cell>
          <cell r="AU237">
            <v>0</v>
          </cell>
          <cell r="AV237">
            <v>0</v>
          </cell>
          <cell r="AW237">
            <v>0</v>
          </cell>
          <cell r="AX237">
            <v>0</v>
          </cell>
          <cell r="AY237">
            <v>0</v>
          </cell>
          <cell r="AZ237">
            <v>0</v>
          </cell>
          <cell r="BA237">
            <v>0</v>
          </cell>
          <cell r="BB237">
            <v>0</v>
          </cell>
          <cell r="BC237">
            <v>0</v>
          </cell>
          <cell r="BD237">
            <v>0</v>
          </cell>
          <cell r="BE237">
            <v>0</v>
          </cell>
          <cell r="BF237">
            <v>0</v>
          </cell>
          <cell r="BG237">
            <v>0</v>
          </cell>
          <cell r="BH237">
            <v>0</v>
          </cell>
          <cell r="BI237">
            <v>0</v>
          </cell>
          <cell r="BJ237">
            <v>0</v>
          </cell>
          <cell r="BK237">
            <v>0</v>
          </cell>
          <cell r="BL237">
            <v>0</v>
          </cell>
          <cell r="BM237">
            <v>0</v>
          </cell>
          <cell r="BN237">
            <v>0</v>
          </cell>
          <cell r="BO237">
            <v>0</v>
          </cell>
          <cell r="BP237">
            <v>0</v>
          </cell>
          <cell r="BQ237">
            <v>0</v>
          </cell>
          <cell r="BR237">
            <v>0</v>
          </cell>
          <cell r="BS237">
            <v>0</v>
          </cell>
          <cell r="BT237">
            <v>0</v>
          </cell>
          <cell r="BU237">
            <v>0</v>
          </cell>
          <cell r="BV237">
            <v>0</v>
          </cell>
          <cell r="BW237">
            <v>0</v>
          </cell>
          <cell r="BX237">
            <v>0</v>
          </cell>
          <cell r="BY237">
            <v>0</v>
          </cell>
          <cell r="BZ237">
            <v>0</v>
          </cell>
          <cell r="CA237">
            <v>0</v>
          </cell>
          <cell r="CB237">
            <v>0</v>
          </cell>
          <cell r="CC237">
            <v>0</v>
          </cell>
          <cell r="CD237">
            <v>0</v>
          </cell>
          <cell r="CE237">
            <v>0</v>
          </cell>
          <cell r="CF237">
            <v>0</v>
          </cell>
          <cell r="CG237">
            <v>0</v>
          </cell>
          <cell r="CH237">
            <v>0</v>
          </cell>
          <cell r="CI237">
            <v>0</v>
          </cell>
          <cell r="CJ237">
            <v>0</v>
          </cell>
          <cell r="CK237">
            <v>0</v>
          </cell>
          <cell r="CL237">
            <v>0</v>
          </cell>
        </row>
        <row r="238">
          <cell r="G238">
            <v>-28800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P238">
            <v>0</v>
          </cell>
          <cell r="AQ238">
            <v>0</v>
          </cell>
          <cell r="AR238">
            <v>0</v>
          </cell>
          <cell r="AS238">
            <v>0</v>
          </cell>
          <cell r="AT238">
            <v>0</v>
          </cell>
          <cell r="AU238">
            <v>0</v>
          </cell>
          <cell r="AV238">
            <v>0</v>
          </cell>
          <cell r="AW238">
            <v>0</v>
          </cell>
          <cell r="AX238">
            <v>0</v>
          </cell>
          <cell r="AY238">
            <v>0</v>
          </cell>
          <cell r="AZ238">
            <v>0</v>
          </cell>
          <cell r="BA238">
            <v>0</v>
          </cell>
          <cell r="BB238">
            <v>0</v>
          </cell>
          <cell r="BC238">
            <v>0</v>
          </cell>
          <cell r="BD238">
            <v>0</v>
          </cell>
          <cell r="BE238">
            <v>0</v>
          </cell>
          <cell r="BF238">
            <v>0</v>
          </cell>
          <cell r="BG238">
            <v>0</v>
          </cell>
          <cell r="BH238">
            <v>0</v>
          </cell>
          <cell r="BI238">
            <v>0</v>
          </cell>
          <cell r="BJ238">
            <v>0</v>
          </cell>
          <cell r="BK238">
            <v>0</v>
          </cell>
          <cell r="BL238">
            <v>0</v>
          </cell>
          <cell r="BM238">
            <v>0</v>
          </cell>
          <cell r="BN238">
            <v>0</v>
          </cell>
          <cell r="BO238">
            <v>0</v>
          </cell>
          <cell r="BP238">
            <v>0</v>
          </cell>
          <cell r="BQ238">
            <v>0</v>
          </cell>
          <cell r="BR238">
            <v>0</v>
          </cell>
          <cell r="BS238">
            <v>0</v>
          </cell>
          <cell r="BT238">
            <v>0</v>
          </cell>
          <cell r="BU238">
            <v>0</v>
          </cell>
          <cell r="BV238">
            <v>0</v>
          </cell>
          <cell r="BW238">
            <v>0</v>
          </cell>
          <cell r="BX238">
            <v>0</v>
          </cell>
          <cell r="BY238">
            <v>0</v>
          </cell>
          <cell r="BZ238">
            <v>0</v>
          </cell>
          <cell r="CA238">
            <v>0</v>
          </cell>
          <cell r="CB238">
            <v>0</v>
          </cell>
          <cell r="CC238">
            <v>0</v>
          </cell>
          <cell r="CD238">
            <v>0</v>
          </cell>
          <cell r="CE238">
            <v>0</v>
          </cell>
          <cell r="CF238">
            <v>0</v>
          </cell>
          <cell r="CG238">
            <v>0</v>
          </cell>
          <cell r="CH238">
            <v>0</v>
          </cell>
          <cell r="CI238">
            <v>0</v>
          </cell>
          <cell r="CJ238">
            <v>0</v>
          </cell>
          <cell r="CK238">
            <v>0</v>
          </cell>
          <cell r="CL238">
            <v>0</v>
          </cell>
        </row>
        <row r="239">
          <cell r="G239">
            <v>-21613.5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0</v>
          </cell>
          <cell r="AL239">
            <v>0</v>
          </cell>
          <cell r="AM239">
            <v>0</v>
          </cell>
          <cell r="AN239">
            <v>0</v>
          </cell>
          <cell r="AO239">
            <v>0</v>
          </cell>
          <cell r="AP239">
            <v>0</v>
          </cell>
          <cell r="AQ239">
            <v>0</v>
          </cell>
          <cell r="AR239">
            <v>0</v>
          </cell>
          <cell r="AS239">
            <v>0</v>
          </cell>
          <cell r="AT239">
            <v>0</v>
          </cell>
          <cell r="AU239">
            <v>0</v>
          </cell>
          <cell r="AV239">
            <v>0</v>
          </cell>
          <cell r="AW239">
            <v>0</v>
          </cell>
          <cell r="AX239">
            <v>0</v>
          </cell>
          <cell r="AY239">
            <v>0</v>
          </cell>
          <cell r="AZ239">
            <v>0</v>
          </cell>
          <cell r="BA239">
            <v>0</v>
          </cell>
          <cell r="BB239">
            <v>0</v>
          </cell>
          <cell r="BC239">
            <v>0</v>
          </cell>
          <cell r="BD239">
            <v>0</v>
          </cell>
          <cell r="BE239">
            <v>0</v>
          </cell>
          <cell r="BF239">
            <v>0</v>
          </cell>
          <cell r="BG239">
            <v>0</v>
          </cell>
          <cell r="BH239">
            <v>0</v>
          </cell>
          <cell r="BI239">
            <v>0</v>
          </cell>
          <cell r="BJ239">
            <v>0</v>
          </cell>
          <cell r="BK239">
            <v>0</v>
          </cell>
          <cell r="BL239">
            <v>0</v>
          </cell>
          <cell r="BM239">
            <v>0</v>
          </cell>
          <cell r="BN239">
            <v>0</v>
          </cell>
          <cell r="BO239">
            <v>0</v>
          </cell>
          <cell r="BP239">
            <v>0</v>
          </cell>
          <cell r="BQ239">
            <v>0</v>
          </cell>
          <cell r="BR239">
            <v>0</v>
          </cell>
          <cell r="BS239">
            <v>0</v>
          </cell>
          <cell r="BT239">
            <v>0</v>
          </cell>
          <cell r="BU239">
            <v>0</v>
          </cell>
          <cell r="BV239">
            <v>0</v>
          </cell>
          <cell r="BW239">
            <v>0</v>
          </cell>
          <cell r="BX239">
            <v>0</v>
          </cell>
          <cell r="BY239">
            <v>0</v>
          </cell>
          <cell r="BZ239">
            <v>0</v>
          </cell>
          <cell r="CA239">
            <v>0</v>
          </cell>
          <cell r="CB239">
            <v>0</v>
          </cell>
          <cell r="CC239">
            <v>0</v>
          </cell>
          <cell r="CD239">
            <v>0</v>
          </cell>
          <cell r="CE239">
            <v>0</v>
          </cell>
          <cell r="CF239">
            <v>0</v>
          </cell>
          <cell r="CG239">
            <v>0</v>
          </cell>
          <cell r="CH239">
            <v>0</v>
          </cell>
          <cell r="CI239">
            <v>0</v>
          </cell>
          <cell r="CJ239">
            <v>0</v>
          </cell>
          <cell r="CK239">
            <v>0</v>
          </cell>
          <cell r="CL239">
            <v>0</v>
          </cell>
        </row>
        <row r="240">
          <cell r="G240">
            <v>-31500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  <cell r="AQ240">
            <v>0</v>
          </cell>
          <cell r="AR240">
            <v>0</v>
          </cell>
          <cell r="AS240">
            <v>0</v>
          </cell>
          <cell r="AT240">
            <v>0</v>
          </cell>
          <cell r="AU240">
            <v>0</v>
          </cell>
          <cell r="AV240">
            <v>0</v>
          </cell>
          <cell r="AW240">
            <v>0</v>
          </cell>
          <cell r="AX240">
            <v>0</v>
          </cell>
          <cell r="AY240">
            <v>0</v>
          </cell>
          <cell r="AZ240">
            <v>0</v>
          </cell>
          <cell r="BA240">
            <v>0</v>
          </cell>
          <cell r="BB240">
            <v>0</v>
          </cell>
          <cell r="BC240">
            <v>0</v>
          </cell>
          <cell r="BD240">
            <v>0</v>
          </cell>
          <cell r="BE240">
            <v>0</v>
          </cell>
          <cell r="BF240">
            <v>0</v>
          </cell>
          <cell r="BG240">
            <v>0</v>
          </cell>
          <cell r="BH240">
            <v>0</v>
          </cell>
          <cell r="BI240">
            <v>0</v>
          </cell>
          <cell r="BJ240">
            <v>0</v>
          </cell>
          <cell r="BK240">
            <v>0</v>
          </cell>
          <cell r="BL240">
            <v>0</v>
          </cell>
          <cell r="BM240">
            <v>0</v>
          </cell>
          <cell r="BN240">
            <v>0</v>
          </cell>
          <cell r="BO240">
            <v>0</v>
          </cell>
          <cell r="BP240">
            <v>0</v>
          </cell>
          <cell r="BQ240">
            <v>0</v>
          </cell>
          <cell r="BR240">
            <v>0</v>
          </cell>
          <cell r="BS240">
            <v>0</v>
          </cell>
          <cell r="BT240">
            <v>0</v>
          </cell>
          <cell r="BU240">
            <v>0</v>
          </cell>
          <cell r="BV240">
            <v>0</v>
          </cell>
          <cell r="BW240">
            <v>0</v>
          </cell>
          <cell r="BX240">
            <v>0</v>
          </cell>
          <cell r="BY240">
            <v>0</v>
          </cell>
          <cell r="BZ240">
            <v>0</v>
          </cell>
          <cell r="CA240">
            <v>0</v>
          </cell>
          <cell r="CB240">
            <v>0</v>
          </cell>
          <cell r="CC240">
            <v>0</v>
          </cell>
          <cell r="CD240">
            <v>0</v>
          </cell>
          <cell r="CE240">
            <v>0</v>
          </cell>
          <cell r="CF240">
            <v>0</v>
          </cell>
          <cell r="CG240">
            <v>0</v>
          </cell>
          <cell r="CH240">
            <v>0</v>
          </cell>
          <cell r="CI240">
            <v>0</v>
          </cell>
          <cell r="CJ240">
            <v>0</v>
          </cell>
          <cell r="CK240">
            <v>0</v>
          </cell>
          <cell r="CL240">
            <v>0</v>
          </cell>
        </row>
        <row r="241">
          <cell r="G241">
            <v>-9060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0</v>
          </cell>
          <cell r="AP241">
            <v>0</v>
          </cell>
          <cell r="AQ241">
            <v>0</v>
          </cell>
          <cell r="AR241">
            <v>0</v>
          </cell>
          <cell r="AS241">
            <v>0</v>
          </cell>
          <cell r="AT241">
            <v>0</v>
          </cell>
          <cell r="AU241">
            <v>0</v>
          </cell>
          <cell r="AV241">
            <v>0</v>
          </cell>
          <cell r="AW241">
            <v>0</v>
          </cell>
          <cell r="AX241">
            <v>0</v>
          </cell>
          <cell r="AY241">
            <v>0</v>
          </cell>
          <cell r="AZ241">
            <v>0</v>
          </cell>
          <cell r="BA241">
            <v>0</v>
          </cell>
          <cell r="BB241">
            <v>0</v>
          </cell>
          <cell r="BC241">
            <v>0</v>
          </cell>
          <cell r="BD241">
            <v>0</v>
          </cell>
          <cell r="BE241">
            <v>0</v>
          </cell>
          <cell r="BF241">
            <v>0</v>
          </cell>
          <cell r="BG241">
            <v>0</v>
          </cell>
          <cell r="BH241">
            <v>0</v>
          </cell>
          <cell r="BI241">
            <v>0</v>
          </cell>
          <cell r="BJ241">
            <v>0</v>
          </cell>
          <cell r="BK241">
            <v>0</v>
          </cell>
          <cell r="BL241">
            <v>0</v>
          </cell>
          <cell r="BM241">
            <v>0</v>
          </cell>
          <cell r="BN241">
            <v>0</v>
          </cell>
          <cell r="BO241">
            <v>0</v>
          </cell>
          <cell r="BP241">
            <v>0</v>
          </cell>
          <cell r="BQ241">
            <v>0</v>
          </cell>
          <cell r="BR241">
            <v>0</v>
          </cell>
          <cell r="BS241">
            <v>0</v>
          </cell>
          <cell r="BT241">
            <v>0</v>
          </cell>
          <cell r="BU241">
            <v>0</v>
          </cell>
          <cell r="BV241">
            <v>0</v>
          </cell>
          <cell r="BW241">
            <v>0</v>
          </cell>
          <cell r="BX241">
            <v>0</v>
          </cell>
          <cell r="BY241">
            <v>0</v>
          </cell>
          <cell r="BZ241">
            <v>0</v>
          </cell>
          <cell r="CA241">
            <v>0</v>
          </cell>
          <cell r="CB241">
            <v>0</v>
          </cell>
          <cell r="CC241">
            <v>0</v>
          </cell>
          <cell r="CD241">
            <v>0</v>
          </cell>
          <cell r="CE241">
            <v>0</v>
          </cell>
          <cell r="CF241">
            <v>0</v>
          </cell>
          <cell r="CG241">
            <v>0</v>
          </cell>
          <cell r="CH241">
            <v>0</v>
          </cell>
          <cell r="CI241">
            <v>0</v>
          </cell>
          <cell r="CJ241">
            <v>0</v>
          </cell>
          <cell r="CK241">
            <v>0</v>
          </cell>
          <cell r="CL241">
            <v>0</v>
          </cell>
        </row>
        <row r="281">
          <cell r="G281">
            <v>-136749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  <cell r="AU281">
            <v>0</v>
          </cell>
          <cell r="AV281">
            <v>0</v>
          </cell>
          <cell r="AW281">
            <v>0</v>
          </cell>
          <cell r="AX281">
            <v>0</v>
          </cell>
          <cell r="AY281">
            <v>0</v>
          </cell>
          <cell r="AZ281">
            <v>0</v>
          </cell>
          <cell r="BA281">
            <v>0</v>
          </cell>
          <cell r="BB281">
            <v>0</v>
          </cell>
          <cell r="BC281">
            <v>0</v>
          </cell>
          <cell r="BD281">
            <v>0</v>
          </cell>
          <cell r="BE281">
            <v>0</v>
          </cell>
          <cell r="BF281">
            <v>0</v>
          </cell>
          <cell r="BG281">
            <v>0</v>
          </cell>
          <cell r="BH281">
            <v>0</v>
          </cell>
          <cell r="BI281">
            <v>0</v>
          </cell>
          <cell r="BJ281">
            <v>0</v>
          </cell>
          <cell r="BK281">
            <v>0</v>
          </cell>
          <cell r="BL281">
            <v>0</v>
          </cell>
          <cell r="BM281">
            <v>0</v>
          </cell>
          <cell r="BN281">
            <v>0</v>
          </cell>
          <cell r="BO281">
            <v>0</v>
          </cell>
          <cell r="BP281">
            <v>0</v>
          </cell>
          <cell r="BQ281">
            <v>0</v>
          </cell>
          <cell r="BR281">
            <v>0</v>
          </cell>
          <cell r="BS281">
            <v>0</v>
          </cell>
          <cell r="BT281">
            <v>0</v>
          </cell>
          <cell r="BU281">
            <v>0</v>
          </cell>
          <cell r="BV281">
            <v>0</v>
          </cell>
          <cell r="BW281">
            <v>0</v>
          </cell>
          <cell r="BX281">
            <v>0</v>
          </cell>
          <cell r="BY281">
            <v>0</v>
          </cell>
          <cell r="BZ281">
            <v>0</v>
          </cell>
          <cell r="CA281">
            <v>0</v>
          </cell>
          <cell r="CB281">
            <v>0</v>
          </cell>
          <cell r="CC281">
            <v>0</v>
          </cell>
          <cell r="CD281">
            <v>0</v>
          </cell>
          <cell r="CE281">
            <v>0</v>
          </cell>
          <cell r="CF281">
            <v>0</v>
          </cell>
          <cell r="CG281">
            <v>0</v>
          </cell>
          <cell r="CH281">
            <v>0</v>
          </cell>
          <cell r="CI281">
            <v>0</v>
          </cell>
          <cell r="CJ281">
            <v>0</v>
          </cell>
          <cell r="CK281">
            <v>0</v>
          </cell>
          <cell r="CL281">
            <v>0</v>
          </cell>
        </row>
        <row r="282">
          <cell r="G282">
            <v>-18987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  <cell r="AS282">
            <v>0</v>
          </cell>
          <cell r="AT282">
            <v>0</v>
          </cell>
          <cell r="AU282">
            <v>0</v>
          </cell>
          <cell r="AV282">
            <v>0</v>
          </cell>
          <cell r="AW282">
            <v>0</v>
          </cell>
          <cell r="AX282">
            <v>0</v>
          </cell>
          <cell r="AY282">
            <v>0</v>
          </cell>
          <cell r="AZ282">
            <v>0</v>
          </cell>
          <cell r="BA282">
            <v>0</v>
          </cell>
          <cell r="BB282">
            <v>0</v>
          </cell>
          <cell r="BC282">
            <v>0</v>
          </cell>
          <cell r="BD282">
            <v>0</v>
          </cell>
          <cell r="BE282">
            <v>0</v>
          </cell>
          <cell r="BF282">
            <v>0</v>
          </cell>
          <cell r="BG282">
            <v>0</v>
          </cell>
          <cell r="BH282">
            <v>0</v>
          </cell>
          <cell r="BI282">
            <v>0</v>
          </cell>
          <cell r="BJ282">
            <v>0</v>
          </cell>
          <cell r="BK282">
            <v>0</v>
          </cell>
          <cell r="BL282">
            <v>0</v>
          </cell>
          <cell r="BM282">
            <v>0</v>
          </cell>
          <cell r="BN282">
            <v>0</v>
          </cell>
          <cell r="BO282">
            <v>0</v>
          </cell>
          <cell r="BP282">
            <v>0</v>
          </cell>
          <cell r="BQ282">
            <v>0</v>
          </cell>
          <cell r="BR282">
            <v>0</v>
          </cell>
          <cell r="BS282">
            <v>0</v>
          </cell>
          <cell r="BT282">
            <v>0</v>
          </cell>
          <cell r="BU282">
            <v>0</v>
          </cell>
          <cell r="BV282">
            <v>0</v>
          </cell>
          <cell r="BW282">
            <v>0</v>
          </cell>
          <cell r="BX282">
            <v>0</v>
          </cell>
          <cell r="BY282">
            <v>0</v>
          </cell>
          <cell r="BZ282">
            <v>0</v>
          </cell>
          <cell r="CA282">
            <v>0</v>
          </cell>
          <cell r="CB282">
            <v>0</v>
          </cell>
          <cell r="CC282">
            <v>0</v>
          </cell>
          <cell r="CD282">
            <v>0</v>
          </cell>
          <cell r="CE282">
            <v>0</v>
          </cell>
          <cell r="CF282">
            <v>0</v>
          </cell>
          <cell r="CG282">
            <v>0</v>
          </cell>
          <cell r="CH282">
            <v>0</v>
          </cell>
          <cell r="CI282">
            <v>0</v>
          </cell>
          <cell r="CJ282">
            <v>0</v>
          </cell>
          <cell r="CK282">
            <v>0</v>
          </cell>
          <cell r="CL282">
            <v>0</v>
          </cell>
        </row>
        <row r="283">
          <cell r="G283">
            <v>-59058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  <cell r="AS283">
            <v>0</v>
          </cell>
          <cell r="AT283">
            <v>0</v>
          </cell>
          <cell r="AU283">
            <v>0</v>
          </cell>
          <cell r="AV283">
            <v>0</v>
          </cell>
          <cell r="AW283">
            <v>0</v>
          </cell>
          <cell r="AX283">
            <v>0</v>
          </cell>
          <cell r="AY283">
            <v>0</v>
          </cell>
          <cell r="AZ283">
            <v>0</v>
          </cell>
          <cell r="BA283">
            <v>0</v>
          </cell>
          <cell r="BB283">
            <v>0</v>
          </cell>
          <cell r="BC283">
            <v>0</v>
          </cell>
          <cell r="BD283">
            <v>0</v>
          </cell>
          <cell r="BE283">
            <v>0</v>
          </cell>
          <cell r="BF283">
            <v>0</v>
          </cell>
          <cell r="BG283">
            <v>0</v>
          </cell>
          <cell r="BH283">
            <v>0</v>
          </cell>
          <cell r="BI283">
            <v>0</v>
          </cell>
          <cell r="BJ283">
            <v>0</v>
          </cell>
          <cell r="BK283">
            <v>0</v>
          </cell>
          <cell r="BL283">
            <v>0</v>
          </cell>
          <cell r="BM283">
            <v>0</v>
          </cell>
          <cell r="BN283">
            <v>0</v>
          </cell>
          <cell r="BO283">
            <v>0</v>
          </cell>
          <cell r="BP283">
            <v>0</v>
          </cell>
          <cell r="BQ283">
            <v>0</v>
          </cell>
          <cell r="BR283">
            <v>0</v>
          </cell>
          <cell r="BS283">
            <v>0</v>
          </cell>
          <cell r="BT283">
            <v>0</v>
          </cell>
          <cell r="BU283">
            <v>0</v>
          </cell>
          <cell r="BV283">
            <v>0</v>
          </cell>
          <cell r="BW283">
            <v>0</v>
          </cell>
          <cell r="BX283">
            <v>0</v>
          </cell>
          <cell r="BY283">
            <v>0</v>
          </cell>
          <cell r="BZ283">
            <v>0</v>
          </cell>
          <cell r="CA283">
            <v>0</v>
          </cell>
          <cell r="CB283">
            <v>0</v>
          </cell>
          <cell r="CC283">
            <v>0</v>
          </cell>
          <cell r="CD283">
            <v>0</v>
          </cell>
          <cell r="CE283">
            <v>0</v>
          </cell>
          <cell r="CF283">
            <v>0</v>
          </cell>
          <cell r="CG283">
            <v>0</v>
          </cell>
          <cell r="CH283">
            <v>0</v>
          </cell>
          <cell r="CI283">
            <v>0</v>
          </cell>
          <cell r="CJ283">
            <v>0</v>
          </cell>
          <cell r="CK283">
            <v>0</v>
          </cell>
          <cell r="CL283">
            <v>0</v>
          </cell>
        </row>
        <row r="284">
          <cell r="G284">
            <v>-91467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  <cell r="AJ284">
            <v>0</v>
          </cell>
          <cell r="AK284">
            <v>0</v>
          </cell>
          <cell r="AL284">
            <v>0</v>
          </cell>
          <cell r="AM284">
            <v>0</v>
          </cell>
          <cell r="AN284">
            <v>0</v>
          </cell>
          <cell r="AO284">
            <v>0</v>
          </cell>
          <cell r="AP284">
            <v>0</v>
          </cell>
          <cell r="AQ284">
            <v>0</v>
          </cell>
          <cell r="AR284">
            <v>0</v>
          </cell>
          <cell r="AS284">
            <v>0</v>
          </cell>
          <cell r="AT284">
            <v>0</v>
          </cell>
          <cell r="AU284">
            <v>0</v>
          </cell>
          <cell r="AV284">
            <v>0</v>
          </cell>
          <cell r="AW284">
            <v>0</v>
          </cell>
          <cell r="AX284">
            <v>0</v>
          </cell>
          <cell r="AY284">
            <v>0</v>
          </cell>
          <cell r="AZ284">
            <v>0</v>
          </cell>
          <cell r="BA284">
            <v>0</v>
          </cell>
          <cell r="BB284">
            <v>0</v>
          </cell>
          <cell r="BC284">
            <v>0</v>
          </cell>
          <cell r="BD284">
            <v>0</v>
          </cell>
          <cell r="BE284">
            <v>0</v>
          </cell>
          <cell r="BF284">
            <v>0</v>
          </cell>
          <cell r="BG284">
            <v>0</v>
          </cell>
          <cell r="BH284">
            <v>0</v>
          </cell>
          <cell r="BI284">
            <v>0</v>
          </cell>
          <cell r="BJ284">
            <v>0</v>
          </cell>
          <cell r="BK284">
            <v>0</v>
          </cell>
          <cell r="BL284">
            <v>0</v>
          </cell>
          <cell r="BM284">
            <v>0</v>
          </cell>
          <cell r="BN284">
            <v>0</v>
          </cell>
          <cell r="BO284">
            <v>0</v>
          </cell>
          <cell r="BP284">
            <v>0</v>
          </cell>
          <cell r="BQ284">
            <v>0</v>
          </cell>
          <cell r="BR284">
            <v>0</v>
          </cell>
          <cell r="BS284">
            <v>0</v>
          </cell>
          <cell r="BT284">
            <v>0</v>
          </cell>
          <cell r="BU284">
            <v>0</v>
          </cell>
          <cell r="BV284">
            <v>0</v>
          </cell>
          <cell r="BW284">
            <v>0</v>
          </cell>
          <cell r="BX284">
            <v>0</v>
          </cell>
          <cell r="BY284">
            <v>0</v>
          </cell>
          <cell r="BZ284">
            <v>0</v>
          </cell>
          <cell r="CA284">
            <v>0</v>
          </cell>
          <cell r="CB284">
            <v>0</v>
          </cell>
          <cell r="CC284">
            <v>0</v>
          </cell>
          <cell r="CD284">
            <v>0</v>
          </cell>
          <cell r="CE284">
            <v>0</v>
          </cell>
          <cell r="CF284">
            <v>0</v>
          </cell>
          <cell r="CG284">
            <v>0</v>
          </cell>
          <cell r="CH284">
            <v>0</v>
          </cell>
          <cell r="CI284">
            <v>0</v>
          </cell>
          <cell r="CJ284">
            <v>0</v>
          </cell>
          <cell r="CK284">
            <v>0</v>
          </cell>
          <cell r="CL284">
            <v>0</v>
          </cell>
        </row>
        <row r="285">
          <cell r="G285">
            <v>-33729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  <cell r="AJ285">
            <v>0</v>
          </cell>
          <cell r="AK285">
            <v>0</v>
          </cell>
          <cell r="AL285">
            <v>0</v>
          </cell>
          <cell r="AM285">
            <v>0</v>
          </cell>
          <cell r="AN285">
            <v>0</v>
          </cell>
          <cell r="AO285">
            <v>0</v>
          </cell>
          <cell r="AP285">
            <v>0</v>
          </cell>
          <cell r="AQ285">
            <v>0</v>
          </cell>
          <cell r="AR285">
            <v>0</v>
          </cell>
          <cell r="AS285">
            <v>0</v>
          </cell>
          <cell r="AT285">
            <v>0</v>
          </cell>
          <cell r="AU285">
            <v>0</v>
          </cell>
          <cell r="AV285">
            <v>0</v>
          </cell>
          <cell r="AW285">
            <v>0</v>
          </cell>
          <cell r="AX285">
            <v>0</v>
          </cell>
          <cell r="AY285">
            <v>0</v>
          </cell>
          <cell r="AZ285">
            <v>0</v>
          </cell>
          <cell r="BA285">
            <v>0</v>
          </cell>
          <cell r="BB285">
            <v>0</v>
          </cell>
          <cell r="BC285">
            <v>0</v>
          </cell>
          <cell r="BD285">
            <v>0</v>
          </cell>
          <cell r="BE285">
            <v>0</v>
          </cell>
          <cell r="BF285">
            <v>0</v>
          </cell>
          <cell r="BG285">
            <v>0</v>
          </cell>
          <cell r="BH285">
            <v>0</v>
          </cell>
          <cell r="BI285">
            <v>0</v>
          </cell>
          <cell r="BJ285">
            <v>0</v>
          </cell>
          <cell r="BK285">
            <v>0</v>
          </cell>
          <cell r="BL285">
            <v>0</v>
          </cell>
          <cell r="BM285">
            <v>0</v>
          </cell>
          <cell r="BN285">
            <v>0</v>
          </cell>
          <cell r="BO285">
            <v>0</v>
          </cell>
          <cell r="BP285">
            <v>0</v>
          </cell>
          <cell r="BQ285">
            <v>0</v>
          </cell>
          <cell r="BR285">
            <v>0</v>
          </cell>
          <cell r="BS285">
            <v>0</v>
          </cell>
          <cell r="BT285">
            <v>0</v>
          </cell>
          <cell r="BU285">
            <v>0</v>
          </cell>
          <cell r="BV285">
            <v>0</v>
          </cell>
          <cell r="BW285">
            <v>0</v>
          </cell>
          <cell r="BX285">
            <v>0</v>
          </cell>
          <cell r="BY285">
            <v>0</v>
          </cell>
          <cell r="BZ285">
            <v>0</v>
          </cell>
          <cell r="CA285">
            <v>0</v>
          </cell>
          <cell r="CB285">
            <v>0</v>
          </cell>
          <cell r="CC285">
            <v>0</v>
          </cell>
          <cell r="CD285">
            <v>0</v>
          </cell>
          <cell r="CE285">
            <v>0</v>
          </cell>
          <cell r="CF285">
            <v>0</v>
          </cell>
          <cell r="CG285">
            <v>0</v>
          </cell>
          <cell r="CH285">
            <v>0</v>
          </cell>
          <cell r="CI285">
            <v>0</v>
          </cell>
          <cell r="CJ285">
            <v>0</v>
          </cell>
          <cell r="CK285">
            <v>0</v>
          </cell>
          <cell r="CL285">
            <v>0</v>
          </cell>
        </row>
        <row r="286">
          <cell r="G286">
            <v>-46158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P286">
            <v>0</v>
          </cell>
          <cell r="AQ286">
            <v>0</v>
          </cell>
          <cell r="AR286">
            <v>0</v>
          </cell>
          <cell r="AS286">
            <v>0</v>
          </cell>
          <cell r="AT286">
            <v>0</v>
          </cell>
          <cell r="AU286">
            <v>0</v>
          </cell>
          <cell r="AV286">
            <v>0</v>
          </cell>
          <cell r="AW286">
            <v>0</v>
          </cell>
          <cell r="AX286">
            <v>0</v>
          </cell>
          <cell r="AY286">
            <v>0</v>
          </cell>
          <cell r="AZ286">
            <v>0</v>
          </cell>
          <cell r="BA286">
            <v>0</v>
          </cell>
          <cell r="BB286">
            <v>0</v>
          </cell>
          <cell r="BC286">
            <v>0</v>
          </cell>
          <cell r="BD286">
            <v>0</v>
          </cell>
          <cell r="BE286">
            <v>0</v>
          </cell>
          <cell r="BF286">
            <v>0</v>
          </cell>
          <cell r="BG286">
            <v>0</v>
          </cell>
          <cell r="BH286">
            <v>0</v>
          </cell>
          <cell r="BI286">
            <v>0</v>
          </cell>
          <cell r="BJ286">
            <v>0</v>
          </cell>
          <cell r="BK286">
            <v>0</v>
          </cell>
          <cell r="BL286">
            <v>0</v>
          </cell>
          <cell r="BM286">
            <v>0</v>
          </cell>
          <cell r="BN286">
            <v>0</v>
          </cell>
          <cell r="BO286">
            <v>0</v>
          </cell>
          <cell r="BP286">
            <v>0</v>
          </cell>
          <cell r="BQ286">
            <v>0</v>
          </cell>
          <cell r="BR286">
            <v>0</v>
          </cell>
          <cell r="BS286">
            <v>0</v>
          </cell>
          <cell r="BT286">
            <v>0</v>
          </cell>
          <cell r="BU286">
            <v>0</v>
          </cell>
          <cell r="BV286">
            <v>0</v>
          </cell>
          <cell r="BW286">
            <v>0</v>
          </cell>
          <cell r="BX286">
            <v>0</v>
          </cell>
          <cell r="BY286">
            <v>0</v>
          </cell>
          <cell r="BZ286">
            <v>0</v>
          </cell>
          <cell r="CA286">
            <v>0</v>
          </cell>
          <cell r="CB286">
            <v>0</v>
          </cell>
          <cell r="CC286">
            <v>0</v>
          </cell>
          <cell r="CD286">
            <v>0</v>
          </cell>
          <cell r="CE286">
            <v>0</v>
          </cell>
          <cell r="CF286">
            <v>0</v>
          </cell>
          <cell r="CG286">
            <v>0</v>
          </cell>
          <cell r="CH286">
            <v>0</v>
          </cell>
          <cell r="CI286">
            <v>0</v>
          </cell>
          <cell r="CJ286">
            <v>0</v>
          </cell>
          <cell r="CK286">
            <v>0</v>
          </cell>
          <cell r="CL286">
            <v>0</v>
          </cell>
        </row>
        <row r="287">
          <cell r="G287">
            <v>-75120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  <cell r="AO287">
            <v>0</v>
          </cell>
          <cell r="AP287">
            <v>0</v>
          </cell>
          <cell r="AQ287">
            <v>0</v>
          </cell>
          <cell r="AR287">
            <v>0</v>
          </cell>
          <cell r="AS287">
            <v>0</v>
          </cell>
          <cell r="AT287">
            <v>0</v>
          </cell>
          <cell r="AU287">
            <v>0</v>
          </cell>
          <cell r="AV287">
            <v>0</v>
          </cell>
          <cell r="AW287">
            <v>0</v>
          </cell>
          <cell r="AX287">
            <v>0</v>
          </cell>
          <cell r="AY287">
            <v>0</v>
          </cell>
          <cell r="AZ287">
            <v>0</v>
          </cell>
          <cell r="BA287">
            <v>0</v>
          </cell>
          <cell r="BB287">
            <v>0</v>
          </cell>
          <cell r="BC287">
            <v>0</v>
          </cell>
          <cell r="BD287">
            <v>0</v>
          </cell>
          <cell r="BE287">
            <v>0</v>
          </cell>
          <cell r="BF287">
            <v>0</v>
          </cell>
          <cell r="BG287">
            <v>0</v>
          </cell>
          <cell r="BH287">
            <v>0</v>
          </cell>
          <cell r="BI287">
            <v>0</v>
          </cell>
          <cell r="BJ287">
            <v>0</v>
          </cell>
          <cell r="BK287">
            <v>0</v>
          </cell>
          <cell r="BL287">
            <v>0</v>
          </cell>
          <cell r="BM287">
            <v>0</v>
          </cell>
          <cell r="BN287">
            <v>0</v>
          </cell>
          <cell r="BO287">
            <v>0</v>
          </cell>
          <cell r="BP287">
            <v>0</v>
          </cell>
          <cell r="BQ287">
            <v>0</v>
          </cell>
          <cell r="BR287">
            <v>0</v>
          </cell>
          <cell r="BS287">
            <v>0</v>
          </cell>
          <cell r="BT287">
            <v>0</v>
          </cell>
          <cell r="BU287">
            <v>0</v>
          </cell>
          <cell r="BV287">
            <v>0</v>
          </cell>
          <cell r="BW287">
            <v>0</v>
          </cell>
          <cell r="BX287">
            <v>0</v>
          </cell>
          <cell r="BY287">
            <v>0</v>
          </cell>
          <cell r="BZ287">
            <v>0</v>
          </cell>
          <cell r="CA287">
            <v>0</v>
          </cell>
          <cell r="CB287">
            <v>0</v>
          </cell>
          <cell r="CC287">
            <v>0</v>
          </cell>
          <cell r="CD287">
            <v>0</v>
          </cell>
          <cell r="CE287">
            <v>0</v>
          </cell>
          <cell r="CF287">
            <v>0</v>
          </cell>
          <cell r="CG287">
            <v>0</v>
          </cell>
          <cell r="CH287">
            <v>0</v>
          </cell>
          <cell r="CI287">
            <v>0</v>
          </cell>
          <cell r="CJ287">
            <v>0</v>
          </cell>
          <cell r="CK287">
            <v>0</v>
          </cell>
          <cell r="CL287">
            <v>0</v>
          </cell>
        </row>
        <row r="288">
          <cell r="G288">
            <v>-60978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J288">
            <v>0</v>
          </cell>
          <cell r="AK288">
            <v>0</v>
          </cell>
          <cell r="AL288">
            <v>0</v>
          </cell>
          <cell r="AM288">
            <v>0</v>
          </cell>
          <cell r="AN288">
            <v>0</v>
          </cell>
          <cell r="AO288">
            <v>0</v>
          </cell>
          <cell r="AP288">
            <v>0</v>
          </cell>
          <cell r="AQ288">
            <v>0</v>
          </cell>
          <cell r="AR288">
            <v>0</v>
          </cell>
          <cell r="AS288">
            <v>0</v>
          </cell>
          <cell r="AT288">
            <v>0</v>
          </cell>
          <cell r="AU288">
            <v>0</v>
          </cell>
          <cell r="AV288">
            <v>0</v>
          </cell>
          <cell r="AW288">
            <v>0</v>
          </cell>
          <cell r="AX288">
            <v>0</v>
          </cell>
          <cell r="AY288">
            <v>0</v>
          </cell>
          <cell r="AZ288">
            <v>0</v>
          </cell>
          <cell r="BA288">
            <v>0</v>
          </cell>
          <cell r="BB288">
            <v>0</v>
          </cell>
          <cell r="BC288">
            <v>0</v>
          </cell>
          <cell r="BD288">
            <v>0</v>
          </cell>
          <cell r="BE288">
            <v>0</v>
          </cell>
          <cell r="BF288">
            <v>0</v>
          </cell>
          <cell r="BG288">
            <v>0</v>
          </cell>
          <cell r="BH288">
            <v>0</v>
          </cell>
          <cell r="BI288">
            <v>0</v>
          </cell>
          <cell r="BJ288">
            <v>0</v>
          </cell>
          <cell r="BK288">
            <v>0</v>
          </cell>
          <cell r="BL288">
            <v>0</v>
          </cell>
          <cell r="BM288">
            <v>0</v>
          </cell>
          <cell r="BN288">
            <v>0</v>
          </cell>
          <cell r="BO288">
            <v>0</v>
          </cell>
          <cell r="BP288">
            <v>0</v>
          </cell>
          <cell r="BQ288">
            <v>0</v>
          </cell>
          <cell r="BR288">
            <v>0</v>
          </cell>
          <cell r="BS288">
            <v>0</v>
          </cell>
          <cell r="BT288">
            <v>0</v>
          </cell>
          <cell r="BU288">
            <v>0</v>
          </cell>
          <cell r="BV288">
            <v>0</v>
          </cell>
          <cell r="BW288">
            <v>0</v>
          </cell>
          <cell r="BX288">
            <v>0</v>
          </cell>
          <cell r="BY288">
            <v>0</v>
          </cell>
          <cell r="BZ288">
            <v>0</v>
          </cell>
          <cell r="CA288">
            <v>0</v>
          </cell>
          <cell r="CB288">
            <v>0</v>
          </cell>
          <cell r="CC288">
            <v>0</v>
          </cell>
          <cell r="CD288">
            <v>0</v>
          </cell>
          <cell r="CE288">
            <v>0</v>
          </cell>
          <cell r="CF288">
            <v>0</v>
          </cell>
          <cell r="CG288">
            <v>0</v>
          </cell>
          <cell r="CH288">
            <v>0</v>
          </cell>
          <cell r="CI288">
            <v>0</v>
          </cell>
          <cell r="CJ288">
            <v>0</v>
          </cell>
          <cell r="CK288">
            <v>0</v>
          </cell>
          <cell r="CL288">
            <v>0</v>
          </cell>
        </row>
        <row r="289">
          <cell r="G289">
            <v>-41253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P289">
            <v>0</v>
          </cell>
          <cell r="AQ289">
            <v>0</v>
          </cell>
          <cell r="AR289">
            <v>0</v>
          </cell>
          <cell r="AS289">
            <v>0</v>
          </cell>
          <cell r="AT289">
            <v>0</v>
          </cell>
          <cell r="AU289">
            <v>0</v>
          </cell>
          <cell r="AV289">
            <v>0</v>
          </cell>
          <cell r="AW289">
            <v>0</v>
          </cell>
          <cell r="AX289">
            <v>0</v>
          </cell>
          <cell r="AY289">
            <v>0</v>
          </cell>
          <cell r="AZ289">
            <v>0</v>
          </cell>
          <cell r="BA289">
            <v>0</v>
          </cell>
          <cell r="BB289">
            <v>0</v>
          </cell>
          <cell r="BC289">
            <v>0</v>
          </cell>
          <cell r="BD289">
            <v>0</v>
          </cell>
          <cell r="BE289">
            <v>0</v>
          </cell>
          <cell r="BF289">
            <v>0</v>
          </cell>
          <cell r="BG289">
            <v>0</v>
          </cell>
          <cell r="BH289">
            <v>0</v>
          </cell>
          <cell r="BI289">
            <v>0</v>
          </cell>
          <cell r="BJ289">
            <v>0</v>
          </cell>
          <cell r="BK289">
            <v>0</v>
          </cell>
          <cell r="BL289">
            <v>0</v>
          </cell>
          <cell r="BM289">
            <v>0</v>
          </cell>
          <cell r="BN289">
            <v>0</v>
          </cell>
          <cell r="BO289">
            <v>0</v>
          </cell>
          <cell r="BP289">
            <v>0</v>
          </cell>
          <cell r="BQ289">
            <v>0</v>
          </cell>
          <cell r="BR289">
            <v>0</v>
          </cell>
          <cell r="BS289">
            <v>0</v>
          </cell>
          <cell r="BT289">
            <v>0</v>
          </cell>
          <cell r="BU289">
            <v>0</v>
          </cell>
          <cell r="BV289">
            <v>0</v>
          </cell>
          <cell r="BW289">
            <v>0</v>
          </cell>
          <cell r="BX289">
            <v>0</v>
          </cell>
          <cell r="BY289">
            <v>0</v>
          </cell>
          <cell r="BZ289">
            <v>0</v>
          </cell>
          <cell r="CA289">
            <v>0</v>
          </cell>
          <cell r="CB289">
            <v>0</v>
          </cell>
          <cell r="CC289">
            <v>0</v>
          </cell>
          <cell r="CD289">
            <v>0</v>
          </cell>
          <cell r="CE289">
            <v>0</v>
          </cell>
          <cell r="CF289">
            <v>0</v>
          </cell>
          <cell r="CG289">
            <v>0</v>
          </cell>
          <cell r="CH289">
            <v>0</v>
          </cell>
          <cell r="CI289">
            <v>0</v>
          </cell>
          <cell r="CJ289">
            <v>0</v>
          </cell>
          <cell r="CK289">
            <v>0</v>
          </cell>
          <cell r="CL289">
            <v>0</v>
          </cell>
        </row>
        <row r="290">
          <cell r="G290">
            <v>-40500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0</v>
          </cell>
          <cell r="AH290">
            <v>0</v>
          </cell>
          <cell r="AI290">
            <v>0</v>
          </cell>
          <cell r="AJ290">
            <v>0</v>
          </cell>
          <cell r="AK290">
            <v>0</v>
          </cell>
          <cell r="AL290">
            <v>0</v>
          </cell>
          <cell r="AM290">
            <v>0</v>
          </cell>
          <cell r="AN290">
            <v>0</v>
          </cell>
          <cell r="AO290">
            <v>0</v>
          </cell>
          <cell r="AP290">
            <v>0</v>
          </cell>
          <cell r="AQ290">
            <v>0</v>
          </cell>
          <cell r="AR290">
            <v>0</v>
          </cell>
          <cell r="AS290">
            <v>0</v>
          </cell>
          <cell r="AT290">
            <v>0</v>
          </cell>
          <cell r="AU290">
            <v>0</v>
          </cell>
          <cell r="AV290">
            <v>0</v>
          </cell>
          <cell r="AW290">
            <v>0</v>
          </cell>
          <cell r="AX290">
            <v>0</v>
          </cell>
          <cell r="AY290">
            <v>0</v>
          </cell>
          <cell r="AZ290">
            <v>0</v>
          </cell>
          <cell r="BA290">
            <v>0</v>
          </cell>
          <cell r="BB290">
            <v>0</v>
          </cell>
          <cell r="BC290">
            <v>0</v>
          </cell>
          <cell r="BD290">
            <v>0</v>
          </cell>
          <cell r="BE290">
            <v>0</v>
          </cell>
          <cell r="BF290">
            <v>0</v>
          </cell>
          <cell r="BG290">
            <v>0</v>
          </cell>
          <cell r="BH290">
            <v>0</v>
          </cell>
          <cell r="BI290">
            <v>0</v>
          </cell>
          <cell r="BJ290">
            <v>0</v>
          </cell>
          <cell r="BK290">
            <v>0</v>
          </cell>
          <cell r="BL290">
            <v>0</v>
          </cell>
          <cell r="BM290">
            <v>0</v>
          </cell>
          <cell r="BN290">
            <v>0</v>
          </cell>
          <cell r="BO290">
            <v>0</v>
          </cell>
          <cell r="BP290">
            <v>0</v>
          </cell>
          <cell r="BQ290">
            <v>0</v>
          </cell>
          <cell r="BR290">
            <v>0</v>
          </cell>
          <cell r="BS290">
            <v>0</v>
          </cell>
          <cell r="BT290">
            <v>0</v>
          </cell>
          <cell r="BU290">
            <v>0</v>
          </cell>
          <cell r="BV290">
            <v>0</v>
          </cell>
          <cell r="BW290">
            <v>0</v>
          </cell>
          <cell r="BX290">
            <v>0</v>
          </cell>
          <cell r="BY290">
            <v>0</v>
          </cell>
          <cell r="BZ290">
            <v>0</v>
          </cell>
          <cell r="CA290">
            <v>0</v>
          </cell>
          <cell r="CB290">
            <v>0</v>
          </cell>
          <cell r="CC290">
            <v>0</v>
          </cell>
          <cell r="CD290">
            <v>0</v>
          </cell>
          <cell r="CE290">
            <v>0</v>
          </cell>
          <cell r="CF290">
            <v>0</v>
          </cell>
          <cell r="CG290">
            <v>0</v>
          </cell>
          <cell r="CH290">
            <v>0</v>
          </cell>
          <cell r="CI290">
            <v>0</v>
          </cell>
          <cell r="CJ290">
            <v>0</v>
          </cell>
          <cell r="CK290">
            <v>0</v>
          </cell>
          <cell r="CL290">
            <v>0</v>
          </cell>
        </row>
        <row r="291">
          <cell r="G291">
            <v>-69600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0</v>
          </cell>
          <cell r="AN291">
            <v>0</v>
          </cell>
          <cell r="AO291">
            <v>0</v>
          </cell>
          <cell r="AP291">
            <v>0</v>
          </cell>
          <cell r="AQ291">
            <v>0</v>
          </cell>
          <cell r="AR291">
            <v>0</v>
          </cell>
          <cell r="AS291">
            <v>0</v>
          </cell>
          <cell r="AT291">
            <v>0</v>
          </cell>
          <cell r="AU291">
            <v>0</v>
          </cell>
          <cell r="AV291">
            <v>0</v>
          </cell>
          <cell r="AW291">
            <v>0</v>
          </cell>
          <cell r="AX291">
            <v>0</v>
          </cell>
          <cell r="AY291">
            <v>0</v>
          </cell>
          <cell r="AZ291">
            <v>0</v>
          </cell>
          <cell r="BA291">
            <v>0</v>
          </cell>
          <cell r="BB291">
            <v>0</v>
          </cell>
          <cell r="BC291">
            <v>0</v>
          </cell>
          <cell r="BD291">
            <v>0</v>
          </cell>
          <cell r="BE291">
            <v>0</v>
          </cell>
          <cell r="BF291">
            <v>0</v>
          </cell>
          <cell r="BG291">
            <v>0</v>
          </cell>
          <cell r="BH291">
            <v>0</v>
          </cell>
          <cell r="BI291">
            <v>0</v>
          </cell>
          <cell r="BJ291">
            <v>0</v>
          </cell>
          <cell r="BK291">
            <v>0</v>
          </cell>
          <cell r="BL291">
            <v>0</v>
          </cell>
          <cell r="BM291">
            <v>0</v>
          </cell>
          <cell r="BN291">
            <v>0</v>
          </cell>
          <cell r="BO291">
            <v>0</v>
          </cell>
          <cell r="BP291">
            <v>0</v>
          </cell>
          <cell r="BQ291">
            <v>0</v>
          </cell>
          <cell r="BR291">
            <v>0</v>
          </cell>
          <cell r="BS291">
            <v>0</v>
          </cell>
          <cell r="BT291">
            <v>0</v>
          </cell>
          <cell r="BU291">
            <v>0</v>
          </cell>
          <cell r="BV291">
            <v>0</v>
          </cell>
          <cell r="BW291">
            <v>0</v>
          </cell>
          <cell r="BX291">
            <v>0</v>
          </cell>
          <cell r="BY291">
            <v>0</v>
          </cell>
          <cell r="BZ291">
            <v>0</v>
          </cell>
          <cell r="CA291">
            <v>0</v>
          </cell>
          <cell r="CB291">
            <v>0</v>
          </cell>
          <cell r="CC291">
            <v>0</v>
          </cell>
          <cell r="CD291">
            <v>0</v>
          </cell>
          <cell r="CE291">
            <v>0</v>
          </cell>
          <cell r="CF291">
            <v>0</v>
          </cell>
          <cell r="CG291">
            <v>0</v>
          </cell>
          <cell r="CH291">
            <v>0</v>
          </cell>
          <cell r="CI291">
            <v>0</v>
          </cell>
          <cell r="CJ291">
            <v>0</v>
          </cell>
          <cell r="CK291">
            <v>0</v>
          </cell>
          <cell r="CL291">
            <v>0</v>
          </cell>
        </row>
        <row r="292">
          <cell r="G292">
            <v>-49770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  <cell r="AS292">
            <v>0</v>
          </cell>
          <cell r="AT292">
            <v>0</v>
          </cell>
          <cell r="AU292">
            <v>0</v>
          </cell>
          <cell r="AV292">
            <v>0</v>
          </cell>
          <cell r="AW292">
            <v>0</v>
          </cell>
          <cell r="AX292">
            <v>0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0</v>
          </cell>
          <cell r="BD292">
            <v>0</v>
          </cell>
          <cell r="BE292">
            <v>0</v>
          </cell>
          <cell r="BF292">
            <v>0</v>
          </cell>
          <cell r="BG292">
            <v>0</v>
          </cell>
          <cell r="BH292">
            <v>0</v>
          </cell>
          <cell r="BI292">
            <v>0</v>
          </cell>
          <cell r="BJ292">
            <v>0</v>
          </cell>
          <cell r="BK292">
            <v>0</v>
          </cell>
          <cell r="BL292">
            <v>0</v>
          </cell>
          <cell r="BM292">
            <v>0</v>
          </cell>
          <cell r="BN292">
            <v>0</v>
          </cell>
          <cell r="BO292">
            <v>0</v>
          </cell>
          <cell r="BP292">
            <v>0</v>
          </cell>
          <cell r="BQ292">
            <v>0</v>
          </cell>
          <cell r="BR292">
            <v>0</v>
          </cell>
          <cell r="BS292">
            <v>0</v>
          </cell>
          <cell r="BT292">
            <v>0</v>
          </cell>
          <cell r="BU292">
            <v>0</v>
          </cell>
          <cell r="BV292">
            <v>0</v>
          </cell>
          <cell r="BW292">
            <v>0</v>
          </cell>
          <cell r="BX292">
            <v>0</v>
          </cell>
          <cell r="BY292">
            <v>0</v>
          </cell>
          <cell r="BZ292">
            <v>0</v>
          </cell>
          <cell r="CA292">
            <v>0</v>
          </cell>
          <cell r="CB292">
            <v>0</v>
          </cell>
          <cell r="CC292">
            <v>0</v>
          </cell>
          <cell r="CD292">
            <v>0</v>
          </cell>
          <cell r="CE292">
            <v>0</v>
          </cell>
          <cell r="CF292">
            <v>0</v>
          </cell>
          <cell r="CG292">
            <v>0</v>
          </cell>
          <cell r="CH292">
            <v>0</v>
          </cell>
          <cell r="CI292">
            <v>0</v>
          </cell>
          <cell r="CJ292">
            <v>0</v>
          </cell>
          <cell r="CK292">
            <v>0</v>
          </cell>
          <cell r="CL292">
            <v>0</v>
          </cell>
        </row>
        <row r="293">
          <cell r="G293">
            <v>-156762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0</v>
          </cell>
          <cell r="AM293">
            <v>0</v>
          </cell>
          <cell r="AN293">
            <v>0</v>
          </cell>
          <cell r="AO293">
            <v>0</v>
          </cell>
          <cell r="AP293">
            <v>0</v>
          </cell>
          <cell r="AQ293">
            <v>0</v>
          </cell>
          <cell r="AR293">
            <v>0</v>
          </cell>
          <cell r="AS293">
            <v>0</v>
          </cell>
          <cell r="AT293">
            <v>0</v>
          </cell>
          <cell r="AU293">
            <v>0</v>
          </cell>
          <cell r="AV293">
            <v>0</v>
          </cell>
          <cell r="AW293">
            <v>0</v>
          </cell>
          <cell r="AX293">
            <v>0</v>
          </cell>
          <cell r="AY293">
            <v>0</v>
          </cell>
          <cell r="AZ293">
            <v>0</v>
          </cell>
          <cell r="BA293">
            <v>0</v>
          </cell>
          <cell r="BB293">
            <v>0</v>
          </cell>
          <cell r="BC293">
            <v>0</v>
          </cell>
          <cell r="BD293">
            <v>0</v>
          </cell>
          <cell r="BE293">
            <v>0</v>
          </cell>
          <cell r="BF293">
            <v>0</v>
          </cell>
          <cell r="BG293">
            <v>0</v>
          </cell>
          <cell r="BH293">
            <v>0</v>
          </cell>
          <cell r="BI293">
            <v>0</v>
          </cell>
          <cell r="BJ293">
            <v>0</v>
          </cell>
          <cell r="BK293">
            <v>0</v>
          </cell>
          <cell r="BL293">
            <v>0</v>
          </cell>
          <cell r="BM293">
            <v>0</v>
          </cell>
          <cell r="BN293">
            <v>0</v>
          </cell>
          <cell r="BO293">
            <v>0</v>
          </cell>
          <cell r="BP293">
            <v>0</v>
          </cell>
          <cell r="BQ293">
            <v>0</v>
          </cell>
          <cell r="BR293">
            <v>0</v>
          </cell>
          <cell r="BS293">
            <v>0</v>
          </cell>
          <cell r="BT293">
            <v>0</v>
          </cell>
          <cell r="BU293">
            <v>0</v>
          </cell>
          <cell r="BV293">
            <v>0</v>
          </cell>
          <cell r="BW293">
            <v>0</v>
          </cell>
          <cell r="BX293">
            <v>0</v>
          </cell>
          <cell r="BY293">
            <v>0</v>
          </cell>
          <cell r="BZ293">
            <v>0</v>
          </cell>
          <cell r="CA293">
            <v>0</v>
          </cell>
          <cell r="CB293">
            <v>0</v>
          </cell>
          <cell r="CC293">
            <v>0</v>
          </cell>
          <cell r="CD293">
            <v>0</v>
          </cell>
          <cell r="CE293">
            <v>0</v>
          </cell>
          <cell r="CF293">
            <v>0</v>
          </cell>
          <cell r="CG293">
            <v>0</v>
          </cell>
          <cell r="CH293">
            <v>0</v>
          </cell>
          <cell r="CI293">
            <v>0</v>
          </cell>
          <cell r="CJ293">
            <v>0</v>
          </cell>
          <cell r="CK293">
            <v>0</v>
          </cell>
          <cell r="CL293">
            <v>0</v>
          </cell>
        </row>
        <row r="294">
          <cell r="G294">
            <v>-54741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K294">
            <v>0</v>
          </cell>
          <cell r="AL294">
            <v>0</v>
          </cell>
          <cell r="AM294">
            <v>0</v>
          </cell>
          <cell r="AN294">
            <v>0</v>
          </cell>
          <cell r="AO294">
            <v>0</v>
          </cell>
          <cell r="AP294">
            <v>0</v>
          </cell>
          <cell r="AQ294">
            <v>0</v>
          </cell>
          <cell r="AR294">
            <v>0</v>
          </cell>
          <cell r="AS294">
            <v>0</v>
          </cell>
          <cell r="AT294">
            <v>0</v>
          </cell>
          <cell r="AU294">
            <v>0</v>
          </cell>
          <cell r="AV294">
            <v>0</v>
          </cell>
          <cell r="AW294">
            <v>0</v>
          </cell>
          <cell r="AX294">
            <v>0</v>
          </cell>
          <cell r="AY294">
            <v>0</v>
          </cell>
          <cell r="AZ294">
            <v>0</v>
          </cell>
          <cell r="BA294">
            <v>0</v>
          </cell>
          <cell r="BB294">
            <v>0</v>
          </cell>
          <cell r="BC294">
            <v>0</v>
          </cell>
          <cell r="BD294">
            <v>0</v>
          </cell>
          <cell r="BE294">
            <v>0</v>
          </cell>
          <cell r="BF294">
            <v>0</v>
          </cell>
          <cell r="BG294">
            <v>0</v>
          </cell>
          <cell r="BH294">
            <v>0</v>
          </cell>
          <cell r="BI294">
            <v>0</v>
          </cell>
          <cell r="BJ294">
            <v>0</v>
          </cell>
          <cell r="BK294">
            <v>0</v>
          </cell>
          <cell r="BL294">
            <v>0</v>
          </cell>
          <cell r="BM294">
            <v>0</v>
          </cell>
          <cell r="BN294">
            <v>0</v>
          </cell>
          <cell r="BO294">
            <v>0</v>
          </cell>
          <cell r="BP294">
            <v>0</v>
          </cell>
          <cell r="BQ294">
            <v>0</v>
          </cell>
          <cell r="BR294">
            <v>0</v>
          </cell>
          <cell r="BS294">
            <v>0</v>
          </cell>
          <cell r="BT294">
            <v>0</v>
          </cell>
          <cell r="BU294">
            <v>0</v>
          </cell>
          <cell r="BV294">
            <v>0</v>
          </cell>
          <cell r="BW294">
            <v>0</v>
          </cell>
          <cell r="BX294">
            <v>0</v>
          </cell>
          <cell r="BY294">
            <v>0</v>
          </cell>
          <cell r="BZ294">
            <v>0</v>
          </cell>
          <cell r="CA294">
            <v>0</v>
          </cell>
          <cell r="CB294">
            <v>0</v>
          </cell>
          <cell r="CC294">
            <v>0</v>
          </cell>
          <cell r="CD294">
            <v>0</v>
          </cell>
          <cell r="CE294">
            <v>0</v>
          </cell>
          <cell r="CF294">
            <v>0</v>
          </cell>
          <cell r="CG294">
            <v>0</v>
          </cell>
          <cell r="CH294">
            <v>0</v>
          </cell>
          <cell r="CI294">
            <v>0</v>
          </cell>
          <cell r="CJ294">
            <v>0</v>
          </cell>
          <cell r="CK294">
            <v>0</v>
          </cell>
          <cell r="CL294">
            <v>0</v>
          </cell>
        </row>
        <row r="295">
          <cell r="G295">
            <v>-41580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P295">
            <v>0</v>
          </cell>
          <cell r="AQ295">
            <v>0</v>
          </cell>
          <cell r="AR295">
            <v>0</v>
          </cell>
          <cell r="AS295">
            <v>0</v>
          </cell>
          <cell r="AT295">
            <v>0</v>
          </cell>
          <cell r="AU295">
            <v>0</v>
          </cell>
          <cell r="AV295">
            <v>0</v>
          </cell>
          <cell r="AW295">
            <v>0</v>
          </cell>
          <cell r="AX295">
            <v>0</v>
          </cell>
          <cell r="AY295">
            <v>0</v>
          </cell>
          <cell r="AZ295">
            <v>0</v>
          </cell>
          <cell r="BA295">
            <v>0</v>
          </cell>
          <cell r="BB295">
            <v>0</v>
          </cell>
          <cell r="BC295">
            <v>0</v>
          </cell>
          <cell r="BD295">
            <v>0</v>
          </cell>
          <cell r="BE295">
            <v>0</v>
          </cell>
          <cell r="BF295">
            <v>0</v>
          </cell>
          <cell r="BG295">
            <v>0</v>
          </cell>
          <cell r="BH295">
            <v>0</v>
          </cell>
          <cell r="BI295">
            <v>0</v>
          </cell>
          <cell r="BJ295">
            <v>0</v>
          </cell>
          <cell r="BK295">
            <v>0</v>
          </cell>
          <cell r="BL295">
            <v>0</v>
          </cell>
          <cell r="BM295">
            <v>0</v>
          </cell>
          <cell r="BN295">
            <v>0</v>
          </cell>
          <cell r="BO295">
            <v>0</v>
          </cell>
          <cell r="BP295">
            <v>0</v>
          </cell>
          <cell r="BQ295">
            <v>0</v>
          </cell>
          <cell r="BR295">
            <v>0</v>
          </cell>
          <cell r="BS295">
            <v>0</v>
          </cell>
          <cell r="BT295">
            <v>0</v>
          </cell>
          <cell r="BU295">
            <v>0</v>
          </cell>
          <cell r="BV295">
            <v>0</v>
          </cell>
          <cell r="BW295">
            <v>0</v>
          </cell>
          <cell r="BX295">
            <v>0</v>
          </cell>
          <cell r="BY295">
            <v>0</v>
          </cell>
          <cell r="BZ295">
            <v>0</v>
          </cell>
          <cell r="CA295">
            <v>0</v>
          </cell>
          <cell r="CB295">
            <v>0</v>
          </cell>
          <cell r="CC295">
            <v>0</v>
          </cell>
          <cell r="CD295">
            <v>0</v>
          </cell>
          <cell r="CE295">
            <v>0</v>
          </cell>
          <cell r="CF295">
            <v>0</v>
          </cell>
          <cell r="CG295">
            <v>0</v>
          </cell>
          <cell r="CH295">
            <v>0</v>
          </cell>
          <cell r="CI295">
            <v>0</v>
          </cell>
          <cell r="CJ295">
            <v>0</v>
          </cell>
          <cell r="CK295">
            <v>0</v>
          </cell>
          <cell r="CL295">
            <v>0</v>
          </cell>
        </row>
        <row r="296">
          <cell r="G296">
            <v>-60615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0</v>
          </cell>
          <cell r="AJ296">
            <v>0</v>
          </cell>
          <cell r="AK296">
            <v>0</v>
          </cell>
          <cell r="AL296">
            <v>0</v>
          </cell>
          <cell r="AM296">
            <v>0</v>
          </cell>
          <cell r="AN296">
            <v>0</v>
          </cell>
          <cell r="AO296">
            <v>0</v>
          </cell>
          <cell r="AP296">
            <v>0</v>
          </cell>
          <cell r="AQ296">
            <v>0</v>
          </cell>
          <cell r="AR296">
            <v>0</v>
          </cell>
          <cell r="AS296">
            <v>0</v>
          </cell>
          <cell r="AT296">
            <v>0</v>
          </cell>
          <cell r="AU296">
            <v>0</v>
          </cell>
          <cell r="AV296">
            <v>0</v>
          </cell>
          <cell r="AW296">
            <v>0</v>
          </cell>
          <cell r="AX296">
            <v>0</v>
          </cell>
          <cell r="AY296">
            <v>0</v>
          </cell>
          <cell r="AZ296">
            <v>0</v>
          </cell>
          <cell r="BA296">
            <v>0</v>
          </cell>
          <cell r="BB296">
            <v>0</v>
          </cell>
          <cell r="BC296">
            <v>0</v>
          </cell>
          <cell r="BD296">
            <v>0</v>
          </cell>
          <cell r="BE296">
            <v>0</v>
          </cell>
          <cell r="BF296">
            <v>0</v>
          </cell>
          <cell r="BG296">
            <v>0</v>
          </cell>
          <cell r="BH296">
            <v>0</v>
          </cell>
          <cell r="BI296">
            <v>0</v>
          </cell>
          <cell r="BJ296">
            <v>0</v>
          </cell>
          <cell r="BK296">
            <v>0</v>
          </cell>
          <cell r="BL296">
            <v>0</v>
          </cell>
          <cell r="BM296">
            <v>0</v>
          </cell>
          <cell r="BN296">
            <v>0</v>
          </cell>
          <cell r="BO296">
            <v>0</v>
          </cell>
          <cell r="BP296">
            <v>0</v>
          </cell>
          <cell r="BQ296">
            <v>0</v>
          </cell>
          <cell r="BR296">
            <v>0</v>
          </cell>
          <cell r="BS296">
            <v>0</v>
          </cell>
          <cell r="BT296">
            <v>0</v>
          </cell>
          <cell r="BU296">
            <v>0</v>
          </cell>
          <cell r="BV296">
            <v>0</v>
          </cell>
          <cell r="BW296">
            <v>0</v>
          </cell>
          <cell r="BX296">
            <v>0</v>
          </cell>
          <cell r="BY296">
            <v>0</v>
          </cell>
          <cell r="BZ296">
            <v>0</v>
          </cell>
          <cell r="CA296">
            <v>0</v>
          </cell>
          <cell r="CB296">
            <v>0</v>
          </cell>
          <cell r="CC296">
            <v>0</v>
          </cell>
          <cell r="CD296">
            <v>0</v>
          </cell>
          <cell r="CE296">
            <v>0</v>
          </cell>
          <cell r="CF296">
            <v>0</v>
          </cell>
          <cell r="CG296">
            <v>0</v>
          </cell>
          <cell r="CH296">
            <v>0</v>
          </cell>
          <cell r="CI296">
            <v>0</v>
          </cell>
          <cell r="CJ296">
            <v>0</v>
          </cell>
          <cell r="CK296">
            <v>0</v>
          </cell>
          <cell r="CL296">
            <v>0</v>
          </cell>
        </row>
        <row r="297">
          <cell r="G297">
            <v>-23028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  <cell r="AG297">
            <v>0</v>
          </cell>
          <cell r="AH297">
            <v>0</v>
          </cell>
          <cell r="AI297">
            <v>0</v>
          </cell>
          <cell r="AJ297">
            <v>0</v>
          </cell>
          <cell r="AK297">
            <v>0</v>
          </cell>
          <cell r="AL297">
            <v>0</v>
          </cell>
          <cell r="AM297">
            <v>0</v>
          </cell>
          <cell r="AN297">
            <v>0</v>
          </cell>
          <cell r="AO297">
            <v>0</v>
          </cell>
          <cell r="AP297">
            <v>0</v>
          </cell>
          <cell r="AQ297">
            <v>0</v>
          </cell>
          <cell r="AR297">
            <v>0</v>
          </cell>
          <cell r="AS297">
            <v>0</v>
          </cell>
          <cell r="AT297">
            <v>0</v>
          </cell>
          <cell r="AU297">
            <v>0</v>
          </cell>
          <cell r="AV297">
            <v>0</v>
          </cell>
          <cell r="AW297">
            <v>0</v>
          </cell>
          <cell r="AX297">
            <v>0</v>
          </cell>
          <cell r="AY297">
            <v>0</v>
          </cell>
          <cell r="AZ297">
            <v>0</v>
          </cell>
          <cell r="BA297">
            <v>0</v>
          </cell>
          <cell r="BB297">
            <v>0</v>
          </cell>
          <cell r="BC297">
            <v>0</v>
          </cell>
          <cell r="BD297">
            <v>0</v>
          </cell>
          <cell r="BE297">
            <v>0</v>
          </cell>
          <cell r="BF297">
            <v>0</v>
          </cell>
          <cell r="BG297">
            <v>0</v>
          </cell>
          <cell r="BH297">
            <v>0</v>
          </cell>
          <cell r="BI297">
            <v>0</v>
          </cell>
          <cell r="BJ297">
            <v>0</v>
          </cell>
          <cell r="BK297">
            <v>0</v>
          </cell>
          <cell r="BL297">
            <v>0</v>
          </cell>
          <cell r="BM297">
            <v>0</v>
          </cell>
          <cell r="BN297">
            <v>0</v>
          </cell>
          <cell r="BO297">
            <v>0</v>
          </cell>
          <cell r="BP297">
            <v>0</v>
          </cell>
          <cell r="BQ297">
            <v>0</v>
          </cell>
          <cell r="BR297">
            <v>0</v>
          </cell>
          <cell r="BS297">
            <v>0</v>
          </cell>
          <cell r="BT297">
            <v>0</v>
          </cell>
          <cell r="BU297">
            <v>0</v>
          </cell>
          <cell r="BV297">
            <v>0</v>
          </cell>
          <cell r="BW297">
            <v>0</v>
          </cell>
          <cell r="BX297">
            <v>0</v>
          </cell>
          <cell r="BY297">
            <v>0</v>
          </cell>
          <cell r="BZ297">
            <v>0</v>
          </cell>
          <cell r="CA297">
            <v>0</v>
          </cell>
          <cell r="CB297">
            <v>0</v>
          </cell>
          <cell r="CC297">
            <v>0</v>
          </cell>
          <cell r="CD297">
            <v>0</v>
          </cell>
          <cell r="CE297">
            <v>0</v>
          </cell>
          <cell r="CF297">
            <v>0</v>
          </cell>
          <cell r="CG297">
            <v>0</v>
          </cell>
          <cell r="CH297">
            <v>0</v>
          </cell>
          <cell r="CI297">
            <v>0</v>
          </cell>
          <cell r="CJ297">
            <v>0</v>
          </cell>
          <cell r="CK297">
            <v>0</v>
          </cell>
          <cell r="CL297">
            <v>0</v>
          </cell>
        </row>
        <row r="298">
          <cell r="G298">
            <v>-39219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P298">
            <v>0</v>
          </cell>
          <cell r="AQ298">
            <v>0</v>
          </cell>
          <cell r="AR298">
            <v>0</v>
          </cell>
          <cell r="AS298">
            <v>0</v>
          </cell>
          <cell r="AT298">
            <v>0</v>
          </cell>
          <cell r="AU298">
            <v>0</v>
          </cell>
          <cell r="AV298">
            <v>0</v>
          </cell>
          <cell r="AW298">
            <v>0</v>
          </cell>
          <cell r="AX298">
            <v>0</v>
          </cell>
          <cell r="AY298">
            <v>0</v>
          </cell>
          <cell r="AZ298">
            <v>0</v>
          </cell>
          <cell r="BA298">
            <v>0</v>
          </cell>
          <cell r="BB298">
            <v>0</v>
          </cell>
          <cell r="BC298">
            <v>0</v>
          </cell>
          <cell r="BD298">
            <v>0</v>
          </cell>
          <cell r="BE298">
            <v>0</v>
          </cell>
          <cell r="BF298">
            <v>0</v>
          </cell>
          <cell r="BG298">
            <v>0</v>
          </cell>
          <cell r="BH298">
            <v>0</v>
          </cell>
          <cell r="BI298">
            <v>0</v>
          </cell>
          <cell r="BJ298">
            <v>0</v>
          </cell>
          <cell r="BK298">
            <v>0</v>
          </cell>
          <cell r="BL298">
            <v>0</v>
          </cell>
          <cell r="BM298">
            <v>0</v>
          </cell>
          <cell r="BN298">
            <v>0</v>
          </cell>
          <cell r="BO298">
            <v>0</v>
          </cell>
          <cell r="BP298">
            <v>0</v>
          </cell>
          <cell r="BQ298">
            <v>0</v>
          </cell>
          <cell r="BR298">
            <v>0</v>
          </cell>
          <cell r="BS298">
            <v>0</v>
          </cell>
          <cell r="BT298">
            <v>0</v>
          </cell>
          <cell r="BU298">
            <v>0</v>
          </cell>
          <cell r="BV298">
            <v>0</v>
          </cell>
          <cell r="BW298">
            <v>0</v>
          </cell>
          <cell r="BX298">
            <v>0</v>
          </cell>
          <cell r="BY298">
            <v>0</v>
          </cell>
          <cell r="BZ298">
            <v>0</v>
          </cell>
          <cell r="CA298">
            <v>0</v>
          </cell>
          <cell r="CB298">
            <v>0</v>
          </cell>
          <cell r="CC298">
            <v>0</v>
          </cell>
          <cell r="CD298">
            <v>0</v>
          </cell>
          <cell r="CE298">
            <v>0</v>
          </cell>
          <cell r="CF298">
            <v>0</v>
          </cell>
          <cell r="CG298">
            <v>0</v>
          </cell>
          <cell r="CH298">
            <v>0</v>
          </cell>
          <cell r="CI298">
            <v>0</v>
          </cell>
          <cell r="CJ298">
            <v>0</v>
          </cell>
          <cell r="CK298">
            <v>0</v>
          </cell>
          <cell r="CL298">
            <v>0</v>
          </cell>
        </row>
        <row r="299">
          <cell r="G299">
            <v>-61410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0</v>
          </cell>
          <cell r="AD299">
            <v>0</v>
          </cell>
          <cell r="AE299">
            <v>0</v>
          </cell>
          <cell r="AF299">
            <v>0</v>
          </cell>
          <cell r="AG299">
            <v>0</v>
          </cell>
          <cell r="AH299">
            <v>0</v>
          </cell>
          <cell r="AI299">
            <v>0</v>
          </cell>
          <cell r="AJ299">
            <v>0</v>
          </cell>
          <cell r="AK299">
            <v>0</v>
          </cell>
          <cell r="AL299">
            <v>0</v>
          </cell>
          <cell r="AM299">
            <v>0</v>
          </cell>
          <cell r="AN299">
            <v>0</v>
          </cell>
          <cell r="AO299">
            <v>0</v>
          </cell>
          <cell r="AP299">
            <v>0</v>
          </cell>
          <cell r="AQ299">
            <v>0</v>
          </cell>
          <cell r="AR299">
            <v>0</v>
          </cell>
          <cell r="AS299">
            <v>0</v>
          </cell>
          <cell r="AT299">
            <v>0</v>
          </cell>
          <cell r="AU299">
            <v>0</v>
          </cell>
          <cell r="AV299">
            <v>0</v>
          </cell>
          <cell r="AW299">
            <v>0</v>
          </cell>
          <cell r="AX299">
            <v>0</v>
          </cell>
          <cell r="AY299">
            <v>0</v>
          </cell>
          <cell r="AZ299">
            <v>0</v>
          </cell>
          <cell r="BA299">
            <v>0</v>
          </cell>
          <cell r="BB299">
            <v>0</v>
          </cell>
          <cell r="BC299">
            <v>0</v>
          </cell>
          <cell r="BD299">
            <v>0</v>
          </cell>
          <cell r="BE299">
            <v>0</v>
          </cell>
          <cell r="BF299">
            <v>0</v>
          </cell>
          <cell r="BG299">
            <v>0</v>
          </cell>
          <cell r="BH299">
            <v>0</v>
          </cell>
          <cell r="BI299">
            <v>0</v>
          </cell>
          <cell r="BJ299">
            <v>0</v>
          </cell>
          <cell r="BK299">
            <v>0</v>
          </cell>
          <cell r="BL299">
            <v>0</v>
          </cell>
          <cell r="BM299">
            <v>0</v>
          </cell>
          <cell r="BN299">
            <v>0</v>
          </cell>
          <cell r="BO299">
            <v>0</v>
          </cell>
          <cell r="BP299">
            <v>0</v>
          </cell>
          <cell r="BQ299">
            <v>0</v>
          </cell>
          <cell r="BR299">
            <v>0</v>
          </cell>
          <cell r="BS299">
            <v>0</v>
          </cell>
          <cell r="BT299">
            <v>0</v>
          </cell>
          <cell r="BU299">
            <v>0</v>
          </cell>
          <cell r="BV299">
            <v>0</v>
          </cell>
          <cell r="BW299">
            <v>0</v>
          </cell>
          <cell r="BX299">
            <v>0</v>
          </cell>
          <cell r="BY299">
            <v>0</v>
          </cell>
          <cell r="BZ299">
            <v>0</v>
          </cell>
          <cell r="CA299">
            <v>0</v>
          </cell>
          <cell r="CB299">
            <v>0</v>
          </cell>
          <cell r="CC299">
            <v>0</v>
          </cell>
          <cell r="CD299">
            <v>0</v>
          </cell>
          <cell r="CE299">
            <v>0</v>
          </cell>
          <cell r="CF299">
            <v>0</v>
          </cell>
          <cell r="CG299">
            <v>0</v>
          </cell>
          <cell r="CH299">
            <v>0</v>
          </cell>
          <cell r="CI299">
            <v>0</v>
          </cell>
          <cell r="CJ299">
            <v>0</v>
          </cell>
          <cell r="CK299">
            <v>0</v>
          </cell>
          <cell r="CL299">
            <v>0</v>
          </cell>
        </row>
        <row r="300">
          <cell r="G300">
            <v>-51951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J300">
            <v>0</v>
          </cell>
          <cell r="AK300">
            <v>0</v>
          </cell>
          <cell r="AL300">
            <v>0</v>
          </cell>
          <cell r="AM300">
            <v>0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  <cell r="AR300">
            <v>0</v>
          </cell>
          <cell r="AS300">
            <v>0</v>
          </cell>
          <cell r="AT300">
            <v>0</v>
          </cell>
          <cell r="AU300">
            <v>0</v>
          </cell>
          <cell r="AV300">
            <v>0</v>
          </cell>
          <cell r="AW300">
            <v>0</v>
          </cell>
          <cell r="AX300">
            <v>0</v>
          </cell>
          <cell r="AY300">
            <v>0</v>
          </cell>
          <cell r="AZ300">
            <v>0</v>
          </cell>
          <cell r="BA300">
            <v>0</v>
          </cell>
          <cell r="BB300">
            <v>0</v>
          </cell>
          <cell r="BC300">
            <v>0</v>
          </cell>
          <cell r="BD300">
            <v>0</v>
          </cell>
          <cell r="BE300">
            <v>0</v>
          </cell>
          <cell r="BF300">
            <v>0</v>
          </cell>
          <cell r="BG300">
            <v>0</v>
          </cell>
          <cell r="BH300">
            <v>0</v>
          </cell>
          <cell r="BI300">
            <v>0</v>
          </cell>
          <cell r="BJ300">
            <v>0</v>
          </cell>
          <cell r="BK300">
            <v>0</v>
          </cell>
          <cell r="BL300">
            <v>0</v>
          </cell>
          <cell r="BM300">
            <v>0</v>
          </cell>
          <cell r="BN300">
            <v>0</v>
          </cell>
          <cell r="BO300">
            <v>0</v>
          </cell>
          <cell r="BP300">
            <v>0</v>
          </cell>
          <cell r="BQ300">
            <v>0</v>
          </cell>
          <cell r="BR300">
            <v>0</v>
          </cell>
          <cell r="BS300">
            <v>0</v>
          </cell>
          <cell r="BT300">
            <v>0</v>
          </cell>
          <cell r="BU300">
            <v>0</v>
          </cell>
          <cell r="BV300">
            <v>0</v>
          </cell>
          <cell r="BW300">
            <v>0</v>
          </cell>
          <cell r="BX300">
            <v>0</v>
          </cell>
          <cell r="BY300">
            <v>0</v>
          </cell>
          <cell r="BZ300">
            <v>0</v>
          </cell>
          <cell r="CA300">
            <v>0</v>
          </cell>
          <cell r="CB300">
            <v>0</v>
          </cell>
          <cell r="CC300">
            <v>0</v>
          </cell>
          <cell r="CD300">
            <v>0</v>
          </cell>
          <cell r="CE300">
            <v>0</v>
          </cell>
          <cell r="CF300">
            <v>0</v>
          </cell>
          <cell r="CG300">
            <v>0</v>
          </cell>
          <cell r="CH300">
            <v>0</v>
          </cell>
          <cell r="CI300">
            <v>0</v>
          </cell>
          <cell r="CJ300">
            <v>0</v>
          </cell>
          <cell r="CK300">
            <v>0</v>
          </cell>
          <cell r="CL300">
            <v>0</v>
          </cell>
        </row>
        <row r="301">
          <cell r="G301">
            <v>-45198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I301">
            <v>0</v>
          </cell>
          <cell r="AJ301">
            <v>0</v>
          </cell>
          <cell r="AK301">
            <v>0</v>
          </cell>
          <cell r="AL301">
            <v>0</v>
          </cell>
          <cell r="AM301">
            <v>0</v>
          </cell>
          <cell r="AN301">
            <v>0</v>
          </cell>
          <cell r="AO301">
            <v>0</v>
          </cell>
          <cell r="AP301">
            <v>0</v>
          </cell>
          <cell r="AQ301">
            <v>0</v>
          </cell>
          <cell r="AR301">
            <v>0</v>
          </cell>
          <cell r="AS301">
            <v>0</v>
          </cell>
          <cell r="AT301">
            <v>0</v>
          </cell>
          <cell r="AU301">
            <v>0</v>
          </cell>
          <cell r="AV301">
            <v>0</v>
          </cell>
          <cell r="AW301">
            <v>0</v>
          </cell>
          <cell r="AX301">
            <v>0</v>
          </cell>
          <cell r="AY301">
            <v>0</v>
          </cell>
          <cell r="AZ301">
            <v>0</v>
          </cell>
          <cell r="BA301">
            <v>0</v>
          </cell>
          <cell r="BB301">
            <v>0</v>
          </cell>
          <cell r="BC301">
            <v>0</v>
          </cell>
          <cell r="BD301">
            <v>0</v>
          </cell>
          <cell r="BE301">
            <v>0</v>
          </cell>
          <cell r="BF301">
            <v>0</v>
          </cell>
          <cell r="BG301">
            <v>0</v>
          </cell>
          <cell r="BH301">
            <v>0</v>
          </cell>
          <cell r="BI301">
            <v>0</v>
          </cell>
          <cell r="BJ301">
            <v>0</v>
          </cell>
          <cell r="BK301">
            <v>0</v>
          </cell>
          <cell r="BL301">
            <v>0</v>
          </cell>
          <cell r="BM301">
            <v>0</v>
          </cell>
          <cell r="BN301">
            <v>0</v>
          </cell>
          <cell r="BO301">
            <v>0</v>
          </cell>
          <cell r="BP301">
            <v>0</v>
          </cell>
          <cell r="BQ301">
            <v>0</v>
          </cell>
          <cell r="BR301">
            <v>0</v>
          </cell>
          <cell r="BS301">
            <v>0</v>
          </cell>
          <cell r="BT301">
            <v>0</v>
          </cell>
          <cell r="BU301">
            <v>0</v>
          </cell>
          <cell r="BV301">
            <v>0</v>
          </cell>
          <cell r="BW301">
            <v>0</v>
          </cell>
          <cell r="BX301">
            <v>0</v>
          </cell>
          <cell r="BY301">
            <v>0</v>
          </cell>
          <cell r="BZ301">
            <v>0</v>
          </cell>
          <cell r="CA301">
            <v>0</v>
          </cell>
          <cell r="CB301">
            <v>0</v>
          </cell>
          <cell r="CC301">
            <v>0</v>
          </cell>
          <cell r="CD301">
            <v>0</v>
          </cell>
          <cell r="CE301">
            <v>0</v>
          </cell>
          <cell r="CF301">
            <v>0</v>
          </cell>
          <cell r="CG301">
            <v>0</v>
          </cell>
          <cell r="CH301">
            <v>0</v>
          </cell>
          <cell r="CI301">
            <v>0</v>
          </cell>
          <cell r="CJ301">
            <v>0</v>
          </cell>
          <cell r="CK301">
            <v>0</v>
          </cell>
          <cell r="CL301">
            <v>0</v>
          </cell>
        </row>
        <row r="302">
          <cell r="G302">
            <v>-19323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  <cell r="AA302">
            <v>0</v>
          </cell>
          <cell r="AB302">
            <v>0</v>
          </cell>
          <cell r="AC302">
            <v>0</v>
          </cell>
          <cell r="AD302">
            <v>0</v>
          </cell>
          <cell r="AE302">
            <v>0</v>
          </cell>
          <cell r="AF302">
            <v>0</v>
          </cell>
          <cell r="AG302">
            <v>0</v>
          </cell>
          <cell r="AH302">
            <v>0</v>
          </cell>
          <cell r="AI302">
            <v>0</v>
          </cell>
          <cell r="AJ302">
            <v>0</v>
          </cell>
          <cell r="AK302">
            <v>0</v>
          </cell>
          <cell r="AL302">
            <v>0</v>
          </cell>
          <cell r="AM302">
            <v>0</v>
          </cell>
          <cell r="AN302">
            <v>0</v>
          </cell>
          <cell r="AO302">
            <v>0</v>
          </cell>
          <cell r="AP302">
            <v>0</v>
          </cell>
          <cell r="AQ302">
            <v>0</v>
          </cell>
          <cell r="AR302">
            <v>0</v>
          </cell>
          <cell r="AS302">
            <v>0</v>
          </cell>
          <cell r="AT302">
            <v>0</v>
          </cell>
          <cell r="AU302">
            <v>0</v>
          </cell>
          <cell r="AV302">
            <v>0</v>
          </cell>
          <cell r="AW302">
            <v>0</v>
          </cell>
          <cell r="AX302">
            <v>0</v>
          </cell>
          <cell r="AY302">
            <v>0</v>
          </cell>
          <cell r="AZ302">
            <v>0</v>
          </cell>
          <cell r="BA302">
            <v>0</v>
          </cell>
          <cell r="BB302">
            <v>0</v>
          </cell>
          <cell r="BC302">
            <v>0</v>
          </cell>
          <cell r="BD302">
            <v>0</v>
          </cell>
          <cell r="BE302">
            <v>0</v>
          </cell>
          <cell r="BF302">
            <v>0</v>
          </cell>
          <cell r="BG302">
            <v>0</v>
          </cell>
          <cell r="BH302">
            <v>0</v>
          </cell>
          <cell r="BI302">
            <v>0</v>
          </cell>
          <cell r="BJ302">
            <v>0</v>
          </cell>
          <cell r="BK302">
            <v>0</v>
          </cell>
          <cell r="BL302">
            <v>0</v>
          </cell>
          <cell r="BM302">
            <v>0</v>
          </cell>
          <cell r="BN302">
            <v>0</v>
          </cell>
          <cell r="BO302">
            <v>0</v>
          </cell>
          <cell r="BP302">
            <v>0</v>
          </cell>
          <cell r="BQ302">
            <v>0</v>
          </cell>
          <cell r="BR302">
            <v>0</v>
          </cell>
          <cell r="BS302">
            <v>0</v>
          </cell>
          <cell r="BT302">
            <v>0</v>
          </cell>
          <cell r="BU302">
            <v>0</v>
          </cell>
          <cell r="BV302">
            <v>0</v>
          </cell>
          <cell r="BW302">
            <v>0</v>
          </cell>
          <cell r="BX302">
            <v>0</v>
          </cell>
          <cell r="BY302">
            <v>0</v>
          </cell>
          <cell r="BZ302">
            <v>0</v>
          </cell>
          <cell r="CA302">
            <v>0</v>
          </cell>
          <cell r="CB302">
            <v>0</v>
          </cell>
          <cell r="CC302">
            <v>0</v>
          </cell>
          <cell r="CD302">
            <v>0</v>
          </cell>
          <cell r="CE302">
            <v>0</v>
          </cell>
          <cell r="CF302">
            <v>0</v>
          </cell>
          <cell r="CG302">
            <v>0</v>
          </cell>
          <cell r="CH302">
            <v>0</v>
          </cell>
          <cell r="CI302">
            <v>0</v>
          </cell>
          <cell r="CJ302">
            <v>0</v>
          </cell>
          <cell r="CK302">
            <v>0</v>
          </cell>
          <cell r="CL302">
            <v>0</v>
          </cell>
        </row>
        <row r="303">
          <cell r="G303">
            <v>-33441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P303">
            <v>0</v>
          </cell>
          <cell r="AQ303">
            <v>0</v>
          </cell>
          <cell r="AR303">
            <v>0</v>
          </cell>
          <cell r="AS303">
            <v>0</v>
          </cell>
          <cell r="AT303">
            <v>0</v>
          </cell>
          <cell r="AU303">
            <v>0</v>
          </cell>
          <cell r="AV303">
            <v>0</v>
          </cell>
          <cell r="AW303">
            <v>0</v>
          </cell>
          <cell r="AX303">
            <v>0</v>
          </cell>
          <cell r="AY303">
            <v>0</v>
          </cell>
          <cell r="AZ303">
            <v>0</v>
          </cell>
          <cell r="BA303">
            <v>0</v>
          </cell>
          <cell r="BB303">
            <v>0</v>
          </cell>
          <cell r="BC303">
            <v>0</v>
          </cell>
          <cell r="BD303">
            <v>0</v>
          </cell>
          <cell r="BE303">
            <v>0</v>
          </cell>
          <cell r="BF303">
            <v>0</v>
          </cell>
          <cell r="BG303">
            <v>0</v>
          </cell>
          <cell r="BH303">
            <v>0</v>
          </cell>
          <cell r="BI303">
            <v>0</v>
          </cell>
          <cell r="BJ303">
            <v>0</v>
          </cell>
          <cell r="BK303">
            <v>0</v>
          </cell>
          <cell r="BL303">
            <v>0</v>
          </cell>
          <cell r="BM303">
            <v>0</v>
          </cell>
          <cell r="BN303">
            <v>0</v>
          </cell>
          <cell r="BO303">
            <v>0</v>
          </cell>
          <cell r="BP303">
            <v>0</v>
          </cell>
          <cell r="BQ303">
            <v>0</v>
          </cell>
          <cell r="BR303">
            <v>0</v>
          </cell>
          <cell r="BS303">
            <v>0</v>
          </cell>
          <cell r="BT303">
            <v>0</v>
          </cell>
          <cell r="BU303">
            <v>0</v>
          </cell>
          <cell r="BV303">
            <v>0</v>
          </cell>
          <cell r="BW303">
            <v>0</v>
          </cell>
          <cell r="BX303">
            <v>0</v>
          </cell>
          <cell r="BY303">
            <v>0</v>
          </cell>
          <cell r="BZ303">
            <v>0</v>
          </cell>
          <cell r="CA303">
            <v>0</v>
          </cell>
          <cell r="CB303">
            <v>0</v>
          </cell>
          <cell r="CC303">
            <v>0</v>
          </cell>
          <cell r="CD303">
            <v>0</v>
          </cell>
          <cell r="CE303">
            <v>0</v>
          </cell>
          <cell r="CF303">
            <v>0</v>
          </cell>
          <cell r="CG303">
            <v>0</v>
          </cell>
          <cell r="CH303">
            <v>0</v>
          </cell>
          <cell r="CI303">
            <v>0</v>
          </cell>
          <cell r="CJ303">
            <v>0</v>
          </cell>
          <cell r="CK303">
            <v>0</v>
          </cell>
          <cell r="CL303">
            <v>0</v>
          </cell>
        </row>
        <row r="304">
          <cell r="G304">
            <v>-57600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0</v>
          </cell>
          <cell r="AE304">
            <v>0</v>
          </cell>
          <cell r="AF304">
            <v>0</v>
          </cell>
          <cell r="AG304">
            <v>0</v>
          </cell>
          <cell r="AH304">
            <v>0</v>
          </cell>
          <cell r="AI304">
            <v>0</v>
          </cell>
          <cell r="AJ304">
            <v>0</v>
          </cell>
          <cell r="AK304">
            <v>0</v>
          </cell>
          <cell r="AL304">
            <v>0</v>
          </cell>
          <cell r="AM304">
            <v>0</v>
          </cell>
          <cell r="AN304">
            <v>0</v>
          </cell>
          <cell r="AO304">
            <v>0</v>
          </cell>
          <cell r="AP304">
            <v>0</v>
          </cell>
          <cell r="AQ304">
            <v>0</v>
          </cell>
          <cell r="AR304">
            <v>0</v>
          </cell>
          <cell r="AS304">
            <v>0</v>
          </cell>
          <cell r="AT304">
            <v>0</v>
          </cell>
          <cell r="AU304">
            <v>0</v>
          </cell>
          <cell r="AV304">
            <v>0</v>
          </cell>
          <cell r="AW304">
            <v>0</v>
          </cell>
          <cell r="AX304">
            <v>0</v>
          </cell>
          <cell r="AY304">
            <v>0</v>
          </cell>
          <cell r="AZ304">
            <v>0</v>
          </cell>
          <cell r="BA304">
            <v>0</v>
          </cell>
          <cell r="BB304">
            <v>0</v>
          </cell>
          <cell r="BC304">
            <v>0</v>
          </cell>
          <cell r="BD304">
            <v>0</v>
          </cell>
          <cell r="BE304">
            <v>0</v>
          </cell>
          <cell r="BF304">
            <v>0</v>
          </cell>
          <cell r="BG304">
            <v>0</v>
          </cell>
          <cell r="BH304">
            <v>0</v>
          </cell>
          <cell r="BI304">
            <v>0</v>
          </cell>
          <cell r="BJ304">
            <v>0</v>
          </cell>
          <cell r="BK304">
            <v>0</v>
          </cell>
          <cell r="BL304">
            <v>0</v>
          </cell>
          <cell r="BM304">
            <v>0</v>
          </cell>
          <cell r="BN304">
            <v>0</v>
          </cell>
          <cell r="BO304">
            <v>0</v>
          </cell>
          <cell r="BP304">
            <v>0</v>
          </cell>
          <cell r="BQ304">
            <v>0</v>
          </cell>
          <cell r="BR304">
            <v>0</v>
          </cell>
          <cell r="BS304">
            <v>0</v>
          </cell>
          <cell r="BT304">
            <v>0</v>
          </cell>
          <cell r="BU304">
            <v>0</v>
          </cell>
          <cell r="BV304">
            <v>0</v>
          </cell>
          <cell r="BW304">
            <v>0</v>
          </cell>
          <cell r="BX304">
            <v>0</v>
          </cell>
          <cell r="BY304">
            <v>0</v>
          </cell>
          <cell r="BZ304">
            <v>0</v>
          </cell>
          <cell r="CA304">
            <v>0</v>
          </cell>
          <cell r="CB304">
            <v>0</v>
          </cell>
          <cell r="CC304">
            <v>0</v>
          </cell>
          <cell r="CD304">
            <v>0</v>
          </cell>
          <cell r="CE304">
            <v>0</v>
          </cell>
          <cell r="CF304">
            <v>0</v>
          </cell>
          <cell r="CG304">
            <v>0</v>
          </cell>
          <cell r="CH304">
            <v>0</v>
          </cell>
          <cell r="CI304">
            <v>0</v>
          </cell>
          <cell r="CJ304">
            <v>0</v>
          </cell>
          <cell r="CK304">
            <v>0</v>
          </cell>
          <cell r="CL304">
            <v>0</v>
          </cell>
        </row>
        <row r="305">
          <cell r="G305">
            <v>-43227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0</v>
          </cell>
          <cell r="AS305">
            <v>0</v>
          </cell>
          <cell r="AT305">
            <v>0</v>
          </cell>
          <cell r="AU305">
            <v>0</v>
          </cell>
          <cell r="AV305">
            <v>0</v>
          </cell>
          <cell r="AW305">
            <v>0</v>
          </cell>
          <cell r="AX305">
            <v>0</v>
          </cell>
          <cell r="AY305">
            <v>0</v>
          </cell>
          <cell r="AZ305">
            <v>0</v>
          </cell>
          <cell r="BA305">
            <v>0</v>
          </cell>
          <cell r="BB305">
            <v>0</v>
          </cell>
          <cell r="BC305">
            <v>0</v>
          </cell>
          <cell r="BD305">
            <v>0</v>
          </cell>
          <cell r="BE305">
            <v>0</v>
          </cell>
          <cell r="BF305">
            <v>0</v>
          </cell>
          <cell r="BG305">
            <v>0</v>
          </cell>
          <cell r="BH305">
            <v>0</v>
          </cell>
          <cell r="BI305">
            <v>0</v>
          </cell>
          <cell r="BJ305">
            <v>0</v>
          </cell>
          <cell r="BK305">
            <v>0</v>
          </cell>
          <cell r="BL305">
            <v>0</v>
          </cell>
          <cell r="BM305">
            <v>0</v>
          </cell>
          <cell r="BN305">
            <v>0</v>
          </cell>
          <cell r="BO305">
            <v>0</v>
          </cell>
          <cell r="BP305">
            <v>0</v>
          </cell>
          <cell r="BQ305">
            <v>0</v>
          </cell>
          <cell r="BR305">
            <v>0</v>
          </cell>
          <cell r="BS305">
            <v>0</v>
          </cell>
          <cell r="BT305">
            <v>0</v>
          </cell>
          <cell r="BU305">
            <v>0</v>
          </cell>
          <cell r="BV305">
            <v>0</v>
          </cell>
          <cell r="BW305">
            <v>0</v>
          </cell>
          <cell r="BX305">
            <v>0</v>
          </cell>
          <cell r="BY305">
            <v>0</v>
          </cell>
          <cell r="BZ305">
            <v>0</v>
          </cell>
          <cell r="CA305">
            <v>0</v>
          </cell>
          <cell r="CB305">
            <v>0</v>
          </cell>
          <cell r="CC305">
            <v>0</v>
          </cell>
          <cell r="CD305">
            <v>0</v>
          </cell>
          <cell r="CE305">
            <v>0</v>
          </cell>
          <cell r="CF305">
            <v>0</v>
          </cell>
          <cell r="CG305">
            <v>0</v>
          </cell>
          <cell r="CH305">
            <v>0</v>
          </cell>
          <cell r="CI305">
            <v>0</v>
          </cell>
          <cell r="CJ305">
            <v>0</v>
          </cell>
          <cell r="CK305">
            <v>0</v>
          </cell>
          <cell r="CL305">
            <v>0</v>
          </cell>
        </row>
        <row r="306">
          <cell r="G306">
            <v>-63000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P306">
            <v>0</v>
          </cell>
          <cell r="AQ306">
            <v>0</v>
          </cell>
          <cell r="AR306">
            <v>0</v>
          </cell>
          <cell r="AS306">
            <v>0</v>
          </cell>
          <cell r="AT306">
            <v>0</v>
          </cell>
          <cell r="AU306">
            <v>0</v>
          </cell>
          <cell r="AV306">
            <v>0</v>
          </cell>
          <cell r="AW306">
            <v>0</v>
          </cell>
          <cell r="AX306">
            <v>0</v>
          </cell>
          <cell r="AY306">
            <v>0</v>
          </cell>
          <cell r="AZ306">
            <v>0</v>
          </cell>
          <cell r="BA306">
            <v>0</v>
          </cell>
          <cell r="BB306">
            <v>0</v>
          </cell>
          <cell r="BC306">
            <v>0</v>
          </cell>
          <cell r="BD306">
            <v>0</v>
          </cell>
          <cell r="BE306">
            <v>0</v>
          </cell>
          <cell r="BF306">
            <v>0</v>
          </cell>
          <cell r="BG306">
            <v>0</v>
          </cell>
          <cell r="BH306">
            <v>0</v>
          </cell>
          <cell r="BI306">
            <v>0</v>
          </cell>
          <cell r="BJ306">
            <v>0</v>
          </cell>
          <cell r="BK306">
            <v>0</v>
          </cell>
          <cell r="BL306">
            <v>0</v>
          </cell>
          <cell r="BM306">
            <v>0</v>
          </cell>
          <cell r="BN306">
            <v>0</v>
          </cell>
          <cell r="BO306">
            <v>0</v>
          </cell>
          <cell r="BP306">
            <v>0</v>
          </cell>
          <cell r="BQ306">
            <v>0</v>
          </cell>
          <cell r="BR306">
            <v>0</v>
          </cell>
          <cell r="BS306">
            <v>0</v>
          </cell>
          <cell r="BT306">
            <v>0</v>
          </cell>
          <cell r="BU306">
            <v>0</v>
          </cell>
          <cell r="BV306">
            <v>0</v>
          </cell>
          <cell r="BW306">
            <v>0</v>
          </cell>
          <cell r="BX306">
            <v>0</v>
          </cell>
          <cell r="BY306">
            <v>0</v>
          </cell>
          <cell r="BZ306">
            <v>0</v>
          </cell>
          <cell r="CA306">
            <v>0</v>
          </cell>
          <cell r="CB306">
            <v>0</v>
          </cell>
          <cell r="CC306">
            <v>0</v>
          </cell>
          <cell r="CD306">
            <v>0</v>
          </cell>
          <cell r="CE306">
            <v>0</v>
          </cell>
          <cell r="CF306">
            <v>0</v>
          </cell>
          <cell r="CG306">
            <v>0</v>
          </cell>
          <cell r="CH306">
            <v>0</v>
          </cell>
          <cell r="CI306">
            <v>0</v>
          </cell>
          <cell r="CJ306">
            <v>0</v>
          </cell>
          <cell r="CK306">
            <v>0</v>
          </cell>
          <cell r="CL306">
            <v>0</v>
          </cell>
        </row>
        <row r="307">
          <cell r="G307">
            <v>-18120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J307">
            <v>0</v>
          </cell>
          <cell r="AK307">
            <v>0</v>
          </cell>
          <cell r="AL307">
            <v>0</v>
          </cell>
          <cell r="AM307">
            <v>0</v>
          </cell>
          <cell r="AN307">
            <v>0</v>
          </cell>
          <cell r="AO307">
            <v>0</v>
          </cell>
          <cell r="AP307">
            <v>0</v>
          </cell>
          <cell r="AQ307">
            <v>0</v>
          </cell>
          <cell r="AR307">
            <v>0</v>
          </cell>
          <cell r="AS307">
            <v>0</v>
          </cell>
          <cell r="AT307">
            <v>0</v>
          </cell>
          <cell r="AU307">
            <v>0</v>
          </cell>
          <cell r="AV307">
            <v>0</v>
          </cell>
          <cell r="AW307">
            <v>0</v>
          </cell>
          <cell r="AX307">
            <v>0</v>
          </cell>
          <cell r="AY307">
            <v>0</v>
          </cell>
          <cell r="AZ307">
            <v>0</v>
          </cell>
          <cell r="BA307">
            <v>0</v>
          </cell>
          <cell r="BB307">
            <v>0</v>
          </cell>
          <cell r="BC307">
            <v>0</v>
          </cell>
          <cell r="BD307">
            <v>0</v>
          </cell>
          <cell r="BE307">
            <v>0</v>
          </cell>
          <cell r="BF307">
            <v>0</v>
          </cell>
          <cell r="BG307">
            <v>0</v>
          </cell>
          <cell r="BH307">
            <v>0</v>
          </cell>
          <cell r="BI307">
            <v>0</v>
          </cell>
          <cell r="BJ307">
            <v>0</v>
          </cell>
          <cell r="BK307">
            <v>0</v>
          </cell>
          <cell r="BL307">
            <v>0</v>
          </cell>
          <cell r="BM307">
            <v>0</v>
          </cell>
          <cell r="BN307">
            <v>0</v>
          </cell>
          <cell r="BO307">
            <v>0</v>
          </cell>
          <cell r="BP307">
            <v>0</v>
          </cell>
          <cell r="BQ307">
            <v>0</v>
          </cell>
          <cell r="BR307">
            <v>0</v>
          </cell>
          <cell r="BS307">
            <v>0</v>
          </cell>
          <cell r="BT307">
            <v>0</v>
          </cell>
          <cell r="BU307">
            <v>0</v>
          </cell>
          <cell r="BV307">
            <v>0</v>
          </cell>
          <cell r="BW307">
            <v>0</v>
          </cell>
          <cell r="BX307">
            <v>0</v>
          </cell>
          <cell r="BY307">
            <v>0</v>
          </cell>
          <cell r="BZ307">
            <v>0</v>
          </cell>
          <cell r="CA307">
            <v>0</v>
          </cell>
          <cell r="CB307">
            <v>0</v>
          </cell>
          <cell r="CC307">
            <v>0</v>
          </cell>
          <cell r="CD307">
            <v>0</v>
          </cell>
          <cell r="CE307">
            <v>0</v>
          </cell>
          <cell r="CF307">
            <v>0</v>
          </cell>
          <cell r="CG307">
            <v>0</v>
          </cell>
          <cell r="CH307">
            <v>0</v>
          </cell>
          <cell r="CI307">
            <v>0</v>
          </cell>
          <cell r="CJ307">
            <v>0</v>
          </cell>
          <cell r="CK307">
            <v>0</v>
          </cell>
          <cell r="CL307">
            <v>0</v>
          </cell>
        </row>
      </sheetData>
      <sheetData sheetId="16">
        <row r="17">
          <cell r="G17">
            <v>0</v>
          </cell>
          <cell r="H17">
            <v>-12546.033750000001</v>
          </cell>
          <cell r="I17">
            <v>-12546.033750000001</v>
          </cell>
          <cell r="J17">
            <v>-12546.033750000001</v>
          </cell>
          <cell r="K17">
            <v>-12796.954425</v>
          </cell>
          <cell r="L17">
            <v>-12796.954425</v>
          </cell>
          <cell r="M17">
            <v>-12796.954425</v>
          </cell>
          <cell r="N17">
            <v>-12796.954425</v>
          </cell>
          <cell r="O17">
            <v>-13052.893513500001</v>
          </cell>
          <cell r="P17">
            <v>-13052.893513500001</v>
          </cell>
          <cell r="Q17">
            <v>-13052.893513500001</v>
          </cell>
          <cell r="R17">
            <v>-13052.893513500001</v>
          </cell>
          <cell r="S17">
            <v>-13313.95138377</v>
          </cell>
          <cell r="T17">
            <v>-13313.95138377</v>
          </cell>
          <cell r="U17">
            <v>-13313.95138377</v>
          </cell>
          <cell r="V17">
            <v>-13313.95138377</v>
          </cell>
          <cell r="W17">
            <v>-13580.2304114454</v>
          </cell>
          <cell r="X17">
            <v>-13580.2304114454</v>
          </cell>
          <cell r="Y17">
            <v>-13580.2304114454</v>
          </cell>
          <cell r="Z17">
            <v>-13580.2304114454</v>
          </cell>
          <cell r="AA17">
            <v>-13851.835019674309</v>
          </cell>
          <cell r="AB17">
            <v>-13851.835019674309</v>
          </cell>
          <cell r="AC17">
            <v>-13851.835019674309</v>
          </cell>
          <cell r="AD17">
            <v>-13851.835019674309</v>
          </cell>
          <cell r="AE17">
            <v>-14128.871720067795</v>
          </cell>
          <cell r="AF17">
            <v>-14128.871720067795</v>
          </cell>
          <cell r="AG17">
            <v>-14128.871720067795</v>
          </cell>
          <cell r="AH17">
            <v>-14128.871720067795</v>
          </cell>
          <cell r="AI17">
            <v>-14411.449154469152</v>
          </cell>
          <cell r="AJ17">
            <v>-14411.449154469152</v>
          </cell>
          <cell r="AK17">
            <v>-14411.449154469152</v>
          </cell>
          <cell r="AL17">
            <v>-14411.449154469152</v>
          </cell>
          <cell r="AM17">
            <v>-14699.678137558536</v>
          </cell>
          <cell r="AN17">
            <v>-14699.678137558536</v>
          </cell>
          <cell r="AO17">
            <v>-14699.678137558536</v>
          </cell>
          <cell r="AP17">
            <v>-14699.678137558536</v>
          </cell>
          <cell r="AQ17">
            <v>-14993.671700309706</v>
          </cell>
          <cell r="AR17">
            <v>-14993.671700309706</v>
          </cell>
          <cell r="AS17">
            <v>-14993.671700309706</v>
          </cell>
          <cell r="AT17">
            <v>-14993.671700309706</v>
          </cell>
          <cell r="AU17">
            <v>-15293.5451343159</v>
          </cell>
          <cell r="AV17">
            <v>-15293.5451343159</v>
          </cell>
          <cell r="AW17">
            <v>-15293.5451343159</v>
          </cell>
          <cell r="AX17">
            <v>-15293.5451343159</v>
          </cell>
          <cell r="AY17">
            <v>-15599.416037002218</v>
          </cell>
          <cell r="AZ17">
            <v>-15599.416037002218</v>
          </cell>
          <cell r="BA17">
            <v>-15599.416037002218</v>
          </cell>
          <cell r="BB17">
            <v>-15599.416037002218</v>
          </cell>
          <cell r="BC17">
            <v>-15911.404357742264</v>
          </cell>
          <cell r="BD17">
            <v>-15911.404357742264</v>
          </cell>
          <cell r="BE17">
            <v>-15911.404357742264</v>
          </cell>
          <cell r="BF17">
            <v>-15911.404357742264</v>
          </cell>
          <cell r="BG17">
            <v>-16229.632444897106</v>
          </cell>
          <cell r="BH17">
            <v>-16229.632444897106</v>
          </cell>
          <cell r="BI17">
            <v>-16229.632444897106</v>
          </cell>
          <cell r="BJ17">
            <v>-16229.632444897106</v>
          </cell>
          <cell r="BK17">
            <v>-16554.225093795052</v>
          </cell>
          <cell r="BL17">
            <v>-16554.225093795052</v>
          </cell>
          <cell r="BM17">
            <v>-16554.225093795052</v>
          </cell>
          <cell r="BN17">
            <v>-16554.225093795052</v>
          </cell>
          <cell r="BO17">
            <v>-16885.309595670951</v>
          </cell>
          <cell r="BP17">
            <v>-16885.309595670951</v>
          </cell>
          <cell r="BQ17">
            <v>-16885.309595670951</v>
          </cell>
          <cell r="BR17">
            <v>-16885.309595670951</v>
          </cell>
          <cell r="BS17">
            <v>-17223.015787584372</v>
          </cell>
          <cell r="BT17">
            <v>-17223.015787584372</v>
          </cell>
          <cell r="BU17">
            <v>-17223.015787584372</v>
          </cell>
          <cell r="BV17">
            <v>-17223.015787584372</v>
          </cell>
          <cell r="BW17">
            <v>-17567.476103336059</v>
          </cell>
          <cell r="BX17">
            <v>-17567.476103336059</v>
          </cell>
          <cell r="BY17">
            <v>-17567.476103336059</v>
          </cell>
          <cell r="BZ17">
            <v>-17567.476103336059</v>
          </cell>
          <cell r="CA17">
            <v>-17918.825625402784</v>
          </cell>
          <cell r="CB17">
            <v>-17918.825625402784</v>
          </cell>
          <cell r="CC17">
            <v>-17918.825625402784</v>
          </cell>
          <cell r="CD17">
            <v>-17918.825625402784</v>
          </cell>
          <cell r="CE17">
            <v>-18277.202137910837</v>
          </cell>
          <cell r="CF17">
            <v>-18277.202137910837</v>
          </cell>
          <cell r="CG17">
            <v>-18277.202137910837</v>
          </cell>
          <cell r="CH17">
            <v>-18277.202137910837</v>
          </cell>
          <cell r="CI17">
            <v>-18642.746180669055</v>
          </cell>
          <cell r="CJ17">
            <v>0</v>
          </cell>
          <cell r="CK17">
            <v>0</v>
          </cell>
          <cell r="CL17">
            <v>0</v>
          </cell>
        </row>
        <row r="18">
          <cell r="G18">
            <v>0</v>
          </cell>
          <cell r="H18">
            <v>-7599.4224999999997</v>
          </cell>
          <cell r="I18">
            <v>-7599.4224999999997</v>
          </cell>
          <cell r="J18">
            <v>-7599.4224999999997</v>
          </cell>
          <cell r="K18">
            <v>-7751.4109499999995</v>
          </cell>
          <cell r="L18">
            <v>-7751.4109499999995</v>
          </cell>
          <cell r="M18">
            <v>-7751.4109499999995</v>
          </cell>
          <cell r="N18">
            <v>-7751.4109499999995</v>
          </cell>
          <cell r="O18">
            <v>-7906.4391689999993</v>
          </cell>
          <cell r="P18">
            <v>-7906.4391689999993</v>
          </cell>
          <cell r="Q18">
            <v>-7906.4391689999993</v>
          </cell>
          <cell r="R18">
            <v>-7906.4391689999993</v>
          </cell>
          <cell r="S18">
            <v>-8064.567952379999</v>
          </cell>
          <cell r="T18">
            <v>-8064.567952379999</v>
          </cell>
          <cell r="U18">
            <v>-8064.567952379999</v>
          </cell>
          <cell r="V18">
            <v>-8064.567952379999</v>
          </cell>
          <cell r="W18">
            <v>-8225.8593114275991</v>
          </cell>
          <cell r="X18">
            <v>-8225.8593114275991</v>
          </cell>
          <cell r="Y18">
            <v>-8225.8593114275991</v>
          </cell>
          <cell r="Z18">
            <v>-8225.8593114275991</v>
          </cell>
          <cell r="AA18">
            <v>-8390.3764976561524</v>
          </cell>
          <cell r="AB18">
            <v>-8390.3764976561524</v>
          </cell>
          <cell r="AC18">
            <v>-8390.3764976561524</v>
          </cell>
          <cell r="AD18">
            <v>-8390.3764976561524</v>
          </cell>
          <cell r="AE18">
            <v>-8558.1840276092753</v>
          </cell>
          <cell r="AF18">
            <v>-8558.1840276092753</v>
          </cell>
          <cell r="AG18">
            <v>-8558.1840276092753</v>
          </cell>
          <cell r="AH18">
            <v>-8558.1840276092753</v>
          </cell>
          <cell r="AI18">
            <v>-8729.3477081614601</v>
          </cell>
          <cell r="AJ18">
            <v>-8729.3477081614601</v>
          </cell>
          <cell r="AK18">
            <v>-8729.3477081614601</v>
          </cell>
          <cell r="AL18">
            <v>-8729.3477081614601</v>
          </cell>
          <cell r="AM18">
            <v>-8903.9346623246911</v>
          </cell>
          <cell r="AN18">
            <v>-8903.9346623246911</v>
          </cell>
          <cell r="AO18">
            <v>-8903.9346623246911</v>
          </cell>
          <cell r="AP18">
            <v>-8903.9346623246911</v>
          </cell>
          <cell r="AQ18">
            <v>-9082.0133555711836</v>
          </cell>
          <cell r="AR18">
            <v>-9082.0133555711836</v>
          </cell>
          <cell r="AS18">
            <v>-9082.0133555711836</v>
          </cell>
          <cell r="AT18">
            <v>-9082.0133555711836</v>
          </cell>
          <cell r="AU18">
            <v>-9263.6536226826083</v>
          </cell>
          <cell r="AV18">
            <v>-9263.6536226826083</v>
          </cell>
          <cell r="AW18">
            <v>-9263.6536226826083</v>
          </cell>
          <cell r="AX18">
            <v>-9263.6536226826083</v>
          </cell>
          <cell r="AY18">
            <v>-9448.9266951362606</v>
          </cell>
          <cell r="AZ18">
            <v>-9448.9266951362606</v>
          </cell>
          <cell r="BA18">
            <v>-9448.9266951362606</v>
          </cell>
          <cell r="BB18">
            <v>-9448.9266951362606</v>
          </cell>
          <cell r="BC18">
            <v>-9637.9052290389845</v>
          </cell>
          <cell r="BD18">
            <v>-9637.9052290389845</v>
          </cell>
          <cell r="BE18">
            <v>-9637.9052290389845</v>
          </cell>
          <cell r="BF18">
            <v>-9637.9052290389845</v>
          </cell>
          <cell r="BG18">
            <v>-9830.6633336197647</v>
          </cell>
          <cell r="BH18">
            <v>-9830.6633336197647</v>
          </cell>
          <cell r="BI18">
            <v>-9830.6633336197647</v>
          </cell>
          <cell r="BJ18">
            <v>-9830.6633336197647</v>
          </cell>
          <cell r="BK18">
            <v>-10027.276600292162</v>
          </cell>
          <cell r="BL18">
            <v>-10027.276600292162</v>
          </cell>
          <cell r="BM18">
            <v>-10027.276600292162</v>
          </cell>
          <cell r="BN18">
            <v>-10027.276600292162</v>
          </cell>
          <cell r="BO18">
            <v>-10227.822132298004</v>
          </cell>
          <cell r="BP18">
            <v>-10227.822132298004</v>
          </cell>
          <cell r="BQ18">
            <v>-10227.822132298004</v>
          </cell>
          <cell r="BR18">
            <v>-10227.822132298004</v>
          </cell>
          <cell r="BS18">
            <v>-10432.378574943965</v>
          </cell>
          <cell r="BT18">
            <v>-10432.378574943965</v>
          </cell>
          <cell r="BU18">
            <v>-10432.378574943965</v>
          </cell>
          <cell r="BV18">
            <v>-10432.378574943965</v>
          </cell>
          <cell r="BW18">
            <v>-10641.026146442844</v>
          </cell>
          <cell r="BX18">
            <v>-10641.026146442844</v>
          </cell>
          <cell r="BY18">
            <v>-10641.026146442844</v>
          </cell>
          <cell r="BZ18">
            <v>-10641.026146442844</v>
          </cell>
          <cell r="CA18">
            <v>-10853.846669371702</v>
          </cell>
          <cell r="CB18">
            <v>-10853.846669371702</v>
          </cell>
          <cell r="CC18">
            <v>-10853.846669371702</v>
          </cell>
          <cell r="CD18">
            <v>-10853.846669371702</v>
          </cell>
          <cell r="CE18">
            <v>-11070.923602759136</v>
          </cell>
          <cell r="CF18">
            <v>-11070.923602759136</v>
          </cell>
          <cell r="CG18">
            <v>-11070.923602759136</v>
          </cell>
          <cell r="CH18">
            <v>-11070.923602759136</v>
          </cell>
          <cell r="CI18">
            <v>-11292.34207481432</v>
          </cell>
          <cell r="CJ18">
            <v>0</v>
          </cell>
          <cell r="CK18">
            <v>0</v>
          </cell>
          <cell r="CL18">
            <v>0</v>
          </cell>
        </row>
        <row r="19">
          <cell r="G19">
            <v>0</v>
          </cell>
          <cell r="H19">
            <v>-6675.7968750000018</v>
          </cell>
          <cell r="I19">
            <v>-6675.7968750000018</v>
          </cell>
          <cell r="J19">
            <v>-6675.7968750000018</v>
          </cell>
          <cell r="K19">
            <v>-6809.3128125000021</v>
          </cell>
          <cell r="L19">
            <v>-6809.3128125000021</v>
          </cell>
          <cell r="M19">
            <v>-6809.3128125000021</v>
          </cell>
          <cell r="N19">
            <v>-6809.3128125000021</v>
          </cell>
          <cell r="O19">
            <v>-6945.4990687500022</v>
          </cell>
          <cell r="P19">
            <v>-6945.4990687500022</v>
          </cell>
          <cell r="Q19">
            <v>-6945.4990687500022</v>
          </cell>
          <cell r="R19">
            <v>-6945.4990687500022</v>
          </cell>
          <cell r="S19">
            <v>-7084.4090501250012</v>
          </cell>
          <cell r="T19">
            <v>-7084.4090501250012</v>
          </cell>
          <cell r="U19">
            <v>-7084.4090501250012</v>
          </cell>
          <cell r="V19">
            <v>-7084.4090501250012</v>
          </cell>
          <cell r="W19">
            <v>-7226.0972311275018</v>
          </cell>
          <cell r="X19">
            <v>-7226.0972311275018</v>
          </cell>
          <cell r="Y19">
            <v>-7226.0972311275018</v>
          </cell>
          <cell r="Z19">
            <v>-7226.0972311275018</v>
          </cell>
          <cell r="AA19">
            <v>-7370.6191757500519</v>
          </cell>
          <cell r="AB19">
            <v>-7370.6191757500519</v>
          </cell>
          <cell r="AC19">
            <v>-7370.6191757500519</v>
          </cell>
          <cell r="AD19">
            <v>-7370.6191757500519</v>
          </cell>
          <cell r="AE19">
            <v>-7518.0315592650531</v>
          </cell>
          <cell r="AF19">
            <v>-7518.0315592650531</v>
          </cell>
          <cell r="AG19">
            <v>-7518.0315592650531</v>
          </cell>
          <cell r="AH19">
            <v>-7518.0315592650531</v>
          </cell>
          <cell r="AI19">
            <v>-7668.3921904503541</v>
          </cell>
          <cell r="AJ19">
            <v>-7668.3921904503541</v>
          </cell>
          <cell r="AK19">
            <v>-7668.3921904503541</v>
          </cell>
          <cell r="AL19">
            <v>-7668.3921904503541</v>
          </cell>
          <cell r="AM19">
            <v>-7821.7600342593623</v>
          </cell>
          <cell r="AN19">
            <v>-7821.7600342593623</v>
          </cell>
          <cell r="AO19">
            <v>-7821.7600342593623</v>
          </cell>
          <cell r="AP19">
            <v>-7821.7600342593623</v>
          </cell>
          <cell r="AQ19">
            <v>-7978.1952349445492</v>
          </cell>
          <cell r="AR19">
            <v>-7978.1952349445492</v>
          </cell>
          <cell r="AS19">
            <v>-7978.1952349445492</v>
          </cell>
          <cell r="AT19">
            <v>-7978.1952349445492</v>
          </cell>
          <cell r="AU19">
            <v>-8137.7591396434409</v>
          </cell>
          <cell r="AV19">
            <v>-8137.7591396434409</v>
          </cell>
          <cell r="AW19">
            <v>-8137.7591396434409</v>
          </cell>
          <cell r="AX19">
            <v>-8137.7591396434409</v>
          </cell>
          <cell r="AY19">
            <v>-8300.5143224363092</v>
          </cell>
          <cell r="AZ19">
            <v>-8300.5143224363092</v>
          </cell>
          <cell r="BA19">
            <v>-8300.5143224363092</v>
          </cell>
          <cell r="BB19">
            <v>-8300.5143224363092</v>
          </cell>
          <cell r="BC19">
            <v>-8466.5246088850363</v>
          </cell>
          <cell r="BD19">
            <v>-8466.5246088850363</v>
          </cell>
          <cell r="BE19">
            <v>-8466.5246088850363</v>
          </cell>
          <cell r="BF19">
            <v>-8466.5246088850363</v>
          </cell>
          <cell r="BG19">
            <v>-8635.8551010627361</v>
          </cell>
          <cell r="BH19">
            <v>-8635.8551010627361</v>
          </cell>
          <cell r="BI19">
            <v>-8635.8551010627361</v>
          </cell>
          <cell r="BJ19">
            <v>-8635.8551010627361</v>
          </cell>
          <cell r="BK19">
            <v>-8808.5722030839916</v>
          </cell>
          <cell r="BL19">
            <v>-8808.5722030839916</v>
          </cell>
          <cell r="BM19">
            <v>-8808.5722030839916</v>
          </cell>
          <cell r="BN19">
            <v>-8808.5722030839916</v>
          </cell>
          <cell r="BO19">
            <v>-8984.7436471456713</v>
          </cell>
          <cell r="BP19">
            <v>-8984.7436471456713</v>
          </cell>
          <cell r="BQ19">
            <v>-8984.7436471456713</v>
          </cell>
          <cell r="BR19">
            <v>-8984.7436471456713</v>
          </cell>
          <cell r="BS19">
            <v>-9164.4385200885845</v>
          </cell>
          <cell r="BT19">
            <v>-9164.4385200885845</v>
          </cell>
          <cell r="BU19">
            <v>-9164.4385200885845</v>
          </cell>
          <cell r="BV19">
            <v>-9164.4385200885845</v>
          </cell>
          <cell r="BW19">
            <v>-9347.7272904903566</v>
          </cell>
          <cell r="BX19">
            <v>-9347.7272904903566</v>
          </cell>
          <cell r="BY19">
            <v>-9347.7272904903566</v>
          </cell>
          <cell r="BZ19">
            <v>-9347.7272904903566</v>
          </cell>
          <cell r="CA19">
            <v>-9534.6818363001639</v>
          </cell>
          <cell r="CB19">
            <v>-9534.6818363001639</v>
          </cell>
          <cell r="CC19">
            <v>-9534.6818363001639</v>
          </cell>
          <cell r="CD19">
            <v>-9534.6818363001639</v>
          </cell>
          <cell r="CE19">
            <v>-9725.375473026168</v>
          </cell>
          <cell r="CF19">
            <v>-9725.375473026168</v>
          </cell>
          <cell r="CG19">
            <v>-9725.375473026168</v>
          </cell>
          <cell r="CH19">
            <v>-9725.375473026168</v>
          </cell>
          <cell r="CI19">
            <v>-9919.8829824866916</v>
          </cell>
          <cell r="CJ19">
            <v>0</v>
          </cell>
          <cell r="CK19">
            <v>0</v>
          </cell>
          <cell r="CL19">
            <v>0</v>
          </cell>
        </row>
        <row r="20">
          <cell r="G20">
            <v>0</v>
          </cell>
          <cell r="H20">
            <v>-9567.7950000000019</v>
          </cell>
          <cell r="I20">
            <v>-9567.7950000000019</v>
          </cell>
          <cell r="J20">
            <v>-9567.7950000000019</v>
          </cell>
          <cell r="K20">
            <v>-9759.1509000000024</v>
          </cell>
          <cell r="L20">
            <v>-9759.1509000000024</v>
          </cell>
          <cell r="M20">
            <v>-9759.1509000000024</v>
          </cell>
          <cell r="N20">
            <v>-9759.1509000000024</v>
          </cell>
          <cell r="O20">
            <v>-9954.3339180000021</v>
          </cell>
          <cell r="P20">
            <v>-9954.3339180000021</v>
          </cell>
          <cell r="Q20">
            <v>-9954.3339180000021</v>
          </cell>
          <cell r="R20">
            <v>-9954.3339180000021</v>
          </cell>
          <cell r="S20">
            <v>-10153.420596360002</v>
          </cell>
          <cell r="T20">
            <v>-10153.420596360002</v>
          </cell>
          <cell r="U20">
            <v>-10153.420596360002</v>
          </cell>
          <cell r="V20">
            <v>-10153.420596360002</v>
          </cell>
          <cell r="W20">
            <v>-10356.489008287203</v>
          </cell>
          <cell r="X20">
            <v>-10356.489008287203</v>
          </cell>
          <cell r="Y20">
            <v>-10356.489008287203</v>
          </cell>
          <cell r="Z20">
            <v>-10356.489008287203</v>
          </cell>
          <cell r="AA20">
            <v>-10563.618788452946</v>
          </cell>
          <cell r="AB20">
            <v>-10563.618788452946</v>
          </cell>
          <cell r="AC20">
            <v>-10563.618788452946</v>
          </cell>
          <cell r="AD20">
            <v>-10563.618788452946</v>
          </cell>
          <cell r="AE20">
            <v>-10774.891164222006</v>
          </cell>
          <cell r="AF20">
            <v>-10774.891164222006</v>
          </cell>
          <cell r="AG20">
            <v>-10774.891164222006</v>
          </cell>
          <cell r="AH20">
            <v>-10774.891164222006</v>
          </cell>
          <cell r="AI20">
            <v>-10990.388987506445</v>
          </cell>
          <cell r="AJ20">
            <v>-10990.388987506445</v>
          </cell>
          <cell r="AK20">
            <v>-10990.388987506445</v>
          </cell>
          <cell r="AL20">
            <v>-10990.388987506445</v>
          </cell>
          <cell r="AM20">
            <v>-11210.196767256575</v>
          </cell>
          <cell r="AN20">
            <v>-11210.196767256575</v>
          </cell>
          <cell r="AO20">
            <v>-11210.196767256575</v>
          </cell>
          <cell r="AP20">
            <v>-11210.196767256575</v>
          </cell>
          <cell r="AQ20">
            <v>-11434.400702601706</v>
          </cell>
          <cell r="AR20">
            <v>-11434.400702601706</v>
          </cell>
          <cell r="AS20">
            <v>-11434.400702601706</v>
          </cell>
          <cell r="AT20">
            <v>-11434.400702601706</v>
          </cell>
          <cell r="AU20">
            <v>-11663.088716653741</v>
          </cell>
          <cell r="AV20">
            <v>-11663.088716653741</v>
          </cell>
          <cell r="AW20">
            <v>-11663.088716653741</v>
          </cell>
          <cell r="AX20">
            <v>-11663.088716653741</v>
          </cell>
          <cell r="AY20">
            <v>-11896.350490986817</v>
          </cell>
          <cell r="AZ20">
            <v>-11896.350490986817</v>
          </cell>
          <cell r="BA20">
            <v>-11896.350490986817</v>
          </cell>
          <cell r="BB20">
            <v>-11896.350490986817</v>
          </cell>
          <cell r="BC20">
            <v>-12134.277500806553</v>
          </cell>
          <cell r="BD20">
            <v>-12134.277500806553</v>
          </cell>
          <cell r="BE20">
            <v>-12134.277500806553</v>
          </cell>
          <cell r="BF20">
            <v>-12134.277500806553</v>
          </cell>
          <cell r="BG20">
            <v>-12376.963050822682</v>
          </cell>
          <cell r="BH20">
            <v>-12376.963050822682</v>
          </cell>
          <cell r="BI20">
            <v>-12376.963050822682</v>
          </cell>
          <cell r="BJ20">
            <v>-12376.963050822682</v>
          </cell>
          <cell r="BK20">
            <v>-12624.502311839138</v>
          </cell>
          <cell r="BL20">
            <v>-12624.502311839138</v>
          </cell>
          <cell r="BM20">
            <v>-12624.502311839138</v>
          </cell>
          <cell r="BN20">
            <v>-12624.502311839138</v>
          </cell>
          <cell r="BO20">
            <v>-12876.99235807592</v>
          </cell>
          <cell r="BP20">
            <v>-12876.99235807592</v>
          </cell>
          <cell r="BQ20">
            <v>-12876.99235807592</v>
          </cell>
          <cell r="BR20">
            <v>-12876.99235807592</v>
          </cell>
          <cell r="BS20">
            <v>-13134.532205237439</v>
          </cell>
          <cell r="BT20">
            <v>-13134.532205237439</v>
          </cell>
          <cell r="BU20">
            <v>-13134.532205237439</v>
          </cell>
          <cell r="BV20">
            <v>-13134.532205237439</v>
          </cell>
          <cell r="BW20">
            <v>-13397.22284934219</v>
          </cell>
          <cell r="BX20">
            <v>-13397.22284934219</v>
          </cell>
          <cell r="BY20">
            <v>-13397.22284934219</v>
          </cell>
          <cell r="BZ20">
            <v>-13397.22284934219</v>
          </cell>
          <cell r="CA20">
            <v>-13665.167306329033</v>
          </cell>
          <cell r="CB20">
            <v>-13665.167306329033</v>
          </cell>
          <cell r="CC20">
            <v>-13665.167306329033</v>
          </cell>
          <cell r="CD20">
            <v>-13665.167306329033</v>
          </cell>
          <cell r="CE20">
            <v>-13938.470652455613</v>
          </cell>
          <cell r="CF20">
            <v>-13938.470652455613</v>
          </cell>
          <cell r="CG20">
            <v>-13938.470652455613</v>
          </cell>
          <cell r="CH20">
            <v>-13938.470652455613</v>
          </cell>
          <cell r="CI20">
            <v>-14217.240065504728</v>
          </cell>
          <cell r="CJ20">
            <v>0</v>
          </cell>
          <cell r="CK20">
            <v>0</v>
          </cell>
          <cell r="CL20">
            <v>0</v>
          </cell>
        </row>
        <row r="21">
          <cell r="G21">
            <v>0</v>
          </cell>
          <cell r="H21">
            <v>-1121.8886138613864</v>
          </cell>
          <cell r="I21">
            <v>-1121.8886138613864</v>
          </cell>
          <cell r="J21">
            <v>-1121.8886138613864</v>
          </cell>
          <cell r="K21">
            <v>-1144.3263861386142</v>
          </cell>
          <cell r="L21">
            <v>-1144.3263861386142</v>
          </cell>
          <cell r="M21">
            <v>-1144.3263861386142</v>
          </cell>
          <cell r="N21">
            <v>-1144.3263861386142</v>
          </cell>
          <cell r="O21">
            <v>-1167.2129138613864</v>
          </cell>
          <cell r="P21">
            <v>-1167.2129138613864</v>
          </cell>
          <cell r="Q21">
            <v>-1167.2129138613864</v>
          </cell>
          <cell r="R21">
            <v>-1167.2129138613864</v>
          </cell>
          <cell r="S21">
            <v>-1190.5571721386141</v>
          </cell>
          <cell r="T21">
            <v>-1190.5571721386141</v>
          </cell>
          <cell r="U21">
            <v>-1190.5571721386141</v>
          </cell>
          <cell r="V21">
            <v>-1190.5571721386141</v>
          </cell>
          <cell r="W21">
            <v>-1214.3683155813865</v>
          </cell>
          <cell r="X21">
            <v>-1214.3683155813865</v>
          </cell>
          <cell r="Y21">
            <v>-1214.3683155813865</v>
          </cell>
          <cell r="Z21">
            <v>-1214.3683155813865</v>
          </cell>
          <cell r="AA21">
            <v>-1238.6556818930142</v>
          </cell>
          <cell r="AB21">
            <v>-1238.6556818930142</v>
          </cell>
          <cell r="AC21">
            <v>-1238.6556818930142</v>
          </cell>
          <cell r="AD21">
            <v>-1238.6556818930142</v>
          </cell>
          <cell r="AE21">
            <v>-1263.4287955308746</v>
          </cell>
          <cell r="AF21">
            <v>-1263.4287955308746</v>
          </cell>
          <cell r="AG21">
            <v>-1263.4287955308746</v>
          </cell>
          <cell r="AH21">
            <v>-1263.4287955308746</v>
          </cell>
          <cell r="AI21">
            <v>-1288.6973714414919</v>
          </cell>
          <cell r="AJ21">
            <v>-1288.6973714414919</v>
          </cell>
          <cell r="AK21">
            <v>-1288.6973714414919</v>
          </cell>
          <cell r="AL21">
            <v>-1288.6973714414919</v>
          </cell>
          <cell r="AM21">
            <v>-1314.471318870322</v>
          </cell>
          <cell r="AN21">
            <v>-1314.471318870322</v>
          </cell>
          <cell r="AO21">
            <v>-1314.471318870322</v>
          </cell>
          <cell r="AP21">
            <v>-1314.471318870322</v>
          </cell>
          <cell r="AQ21">
            <v>-1340.7607452477284</v>
          </cell>
          <cell r="AR21">
            <v>-1340.7607452477284</v>
          </cell>
          <cell r="AS21">
            <v>-1340.7607452477284</v>
          </cell>
          <cell r="AT21">
            <v>-1340.7607452477284</v>
          </cell>
          <cell r="AU21">
            <v>-1367.5759601526829</v>
          </cell>
          <cell r="AV21">
            <v>-1367.5759601526829</v>
          </cell>
          <cell r="AW21">
            <v>-1367.5759601526829</v>
          </cell>
          <cell r="AX21">
            <v>-1367.5759601526829</v>
          </cell>
          <cell r="AY21">
            <v>-1394.9274793557365</v>
          </cell>
          <cell r="AZ21">
            <v>-1394.9274793557365</v>
          </cell>
          <cell r="BA21">
            <v>-1394.9274793557365</v>
          </cell>
          <cell r="BB21">
            <v>-1394.9274793557365</v>
          </cell>
          <cell r="BC21">
            <v>-1422.8260289428513</v>
          </cell>
          <cell r="BD21">
            <v>-1422.8260289428513</v>
          </cell>
          <cell r="BE21">
            <v>-1422.8260289428513</v>
          </cell>
          <cell r="BF21">
            <v>-1422.8260289428513</v>
          </cell>
          <cell r="BG21">
            <v>-1451.2825495217082</v>
          </cell>
          <cell r="BH21">
            <v>-1451.2825495217082</v>
          </cell>
          <cell r="BI21">
            <v>-1451.2825495217082</v>
          </cell>
          <cell r="BJ21">
            <v>-1451.2825495217082</v>
          </cell>
          <cell r="BK21">
            <v>-1480.3082005121425</v>
          </cell>
          <cell r="BL21">
            <v>-1480.3082005121425</v>
          </cell>
          <cell r="BM21">
            <v>-1480.3082005121425</v>
          </cell>
          <cell r="BN21">
            <v>-1480.3082005121425</v>
          </cell>
          <cell r="BO21">
            <v>-1509.9143645223855</v>
          </cell>
          <cell r="BP21">
            <v>-1509.9143645223855</v>
          </cell>
          <cell r="BQ21">
            <v>-1509.9143645223855</v>
          </cell>
          <cell r="BR21">
            <v>-1509.9143645223855</v>
          </cell>
          <cell r="BS21">
            <v>-1540.1126518128333</v>
          </cell>
          <cell r="BT21">
            <v>-1540.1126518128333</v>
          </cell>
          <cell r="BU21">
            <v>-1540.1126518128333</v>
          </cell>
          <cell r="BV21">
            <v>-1540.1126518128333</v>
          </cell>
          <cell r="BW21">
            <v>-1570.9149048490899</v>
          </cell>
          <cell r="BX21">
            <v>-1570.9149048490899</v>
          </cell>
          <cell r="BY21">
            <v>-1570.9149048490899</v>
          </cell>
          <cell r="BZ21">
            <v>-1570.9149048490899</v>
          </cell>
          <cell r="CA21">
            <v>-1602.3332029460719</v>
          </cell>
          <cell r="CB21">
            <v>-1602.3332029460719</v>
          </cell>
          <cell r="CC21">
            <v>-1602.3332029460719</v>
          </cell>
          <cell r="CD21">
            <v>-1602.3332029460719</v>
          </cell>
          <cell r="CE21">
            <v>-1634.3798670049932</v>
          </cell>
          <cell r="CF21">
            <v>-1634.3798670049932</v>
          </cell>
          <cell r="CG21">
            <v>-1634.3798670049932</v>
          </cell>
          <cell r="CH21">
            <v>-1634.3798670049932</v>
          </cell>
          <cell r="CI21">
            <v>-1667.0674643450932</v>
          </cell>
          <cell r="CJ21">
            <v>0</v>
          </cell>
          <cell r="CK21">
            <v>0</v>
          </cell>
          <cell r="CL21">
            <v>0</v>
          </cell>
        </row>
        <row r="22">
          <cell r="G22">
            <v>0</v>
          </cell>
          <cell r="H22">
            <v>-11535.24</v>
          </cell>
          <cell r="I22">
            <v>-11535.24</v>
          </cell>
          <cell r="J22">
            <v>-11535.24</v>
          </cell>
          <cell r="K22">
            <v>-11765.944799999999</v>
          </cell>
          <cell r="L22">
            <v>-11765.944799999999</v>
          </cell>
          <cell r="M22">
            <v>-11765.944799999999</v>
          </cell>
          <cell r="N22">
            <v>-11765.944799999999</v>
          </cell>
          <cell r="O22">
            <v>-12001.263696</v>
          </cell>
          <cell r="P22">
            <v>-12001.263696</v>
          </cell>
          <cell r="Q22">
            <v>-12001.263696</v>
          </cell>
          <cell r="R22">
            <v>-12001.263696</v>
          </cell>
          <cell r="S22">
            <v>-12241.288969919999</v>
          </cell>
          <cell r="T22">
            <v>-12241.288969919999</v>
          </cell>
          <cell r="U22">
            <v>-12241.288969919999</v>
          </cell>
          <cell r="V22">
            <v>-12241.288969919999</v>
          </cell>
          <cell r="W22">
            <v>-12486.1147493184</v>
          </cell>
          <cell r="X22">
            <v>-12486.1147493184</v>
          </cell>
          <cell r="Y22">
            <v>-12486.1147493184</v>
          </cell>
          <cell r="Z22">
            <v>-12486.1147493184</v>
          </cell>
          <cell r="AA22">
            <v>-12735.837044304768</v>
          </cell>
          <cell r="AB22">
            <v>-12735.837044304768</v>
          </cell>
          <cell r="AC22">
            <v>-12735.837044304768</v>
          </cell>
          <cell r="AD22">
            <v>-12735.837044304768</v>
          </cell>
          <cell r="AE22">
            <v>-12990.553785190865</v>
          </cell>
          <cell r="AF22">
            <v>-12990.553785190865</v>
          </cell>
          <cell r="AG22">
            <v>-12990.553785190865</v>
          </cell>
          <cell r="AH22">
            <v>-12990.553785190865</v>
          </cell>
          <cell r="AI22">
            <v>-13250.364860894681</v>
          </cell>
          <cell r="AJ22">
            <v>-13250.364860894681</v>
          </cell>
          <cell r="AK22">
            <v>-13250.364860894681</v>
          </cell>
          <cell r="AL22">
            <v>-13250.364860894681</v>
          </cell>
          <cell r="AM22">
            <v>-13515.372158112576</v>
          </cell>
          <cell r="AN22">
            <v>-13515.372158112576</v>
          </cell>
          <cell r="AO22">
            <v>-13515.372158112576</v>
          </cell>
          <cell r="AP22">
            <v>-13515.372158112576</v>
          </cell>
          <cell r="AQ22">
            <v>-13785.679601274827</v>
          </cell>
          <cell r="AR22">
            <v>-13785.679601274827</v>
          </cell>
          <cell r="AS22">
            <v>-13785.679601274827</v>
          </cell>
          <cell r="AT22">
            <v>-13785.679601274827</v>
          </cell>
          <cell r="AU22">
            <v>-14061.393193300324</v>
          </cell>
          <cell r="AV22">
            <v>-14061.393193300324</v>
          </cell>
          <cell r="AW22">
            <v>-14061.393193300324</v>
          </cell>
          <cell r="AX22">
            <v>-14061.393193300324</v>
          </cell>
          <cell r="AY22">
            <v>-14342.621057166331</v>
          </cell>
          <cell r="AZ22">
            <v>-14342.621057166331</v>
          </cell>
          <cell r="BA22">
            <v>-14342.621057166331</v>
          </cell>
          <cell r="BB22">
            <v>-14342.621057166331</v>
          </cell>
          <cell r="BC22">
            <v>-14629.473478309657</v>
          </cell>
          <cell r="BD22">
            <v>-14629.473478309657</v>
          </cell>
          <cell r="BE22">
            <v>-14629.473478309657</v>
          </cell>
          <cell r="BF22">
            <v>-14629.473478309657</v>
          </cell>
          <cell r="BG22">
            <v>-14922.062947875849</v>
          </cell>
          <cell r="BH22">
            <v>-14922.062947875849</v>
          </cell>
          <cell r="BI22">
            <v>-14922.062947875849</v>
          </cell>
          <cell r="BJ22">
            <v>-14922.062947875849</v>
          </cell>
          <cell r="BK22">
            <v>-15220.504206833368</v>
          </cell>
          <cell r="BL22">
            <v>-15220.504206833368</v>
          </cell>
          <cell r="BM22">
            <v>-15220.504206833368</v>
          </cell>
          <cell r="BN22">
            <v>-15220.504206833368</v>
          </cell>
          <cell r="BO22">
            <v>-15524.914290970035</v>
          </cell>
          <cell r="BP22">
            <v>-15524.914290970035</v>
          </cell>
          <cell r="BQ22">
            <v>-15524.914290970035</v>
          </cell>
          <cell r="BR22">
            <v>-15524.914290970035</v>
          </cell>
          <cell r="BS22">
            <v>-15835.412576789437</v>
          </cell>
          <cell r="BT22">
            <v>-15835.412576789437</v>
          </cell>
          <cell r="BU22">
            <v>-15835.412576789437</v>
          </cell>
          <cell r="BV22">
            <v>-15835.412576789437</v>
          </cell>
          <cell r="BW22">
            <v>-16152.120828325227</v>
          </cell>
          <cell r="BX22">
            <v>-16152.120828325227</v>
          </cell>
          <cell r="BY22">
            <v>-16152.120828325227</v>
          </cell>
          <cell r="BZ22">
            <v>-16152.120828325227</v>
          </cell>
          <cell r="CA22">
            <v>-16475.16324489173</v>
          </cell>
          <cell r="CB22">
            <v>-16475.16324489173</v>
          </cell>
          <cell r="CC22">
            <v>-16475.16324489173</v>
          </cell>
          <cell r="CD22">
            <v>-16475.16324489173</v>
          </cell>
          <cell r="CE22">
            <v>-16804.666509789564</v>
          </cell>
          <cell r="CF22">
            <v>-16804.666509789564</v>
          </cell>
          <cell r="CG22">
            <v>-16804.666509789564</v>
          </cell>
          <cell r="CH22">
            <v>-16804.666509789564</v>
          </cell>
          <cell r="CI22">
            <v>-17140.75983998536</v>
          </cell>
          <cell r="CJ22">
            <v>0</v>
          </cell>
          <cell r="CK22">
            <v>0</v>
          </cell>
          <cell r="CL22">
            <v>0</v>
          </cell>
        </row>
        <row r="23">
          <cell r="G23">
            <v>0</v>
          </cell>
          <cell r="H23">
            <v>-1321.2835396039607</v>
          </cell>
          <cell r="I23">
            <v>-1321.2835396039607</v>
          </cell>
          <cell r="J23">
            <v>-1321.2835396039607</v>
          </cell>
          <cell r="K23">
            <v>-1347.7092103960399</v>
          </cell>
          <cell r="L23">
            <v>-1347.7092103960399</v>
          </cell>
          <cell r="M23">
            <v>-1347.7092103960399</v>
          </cell>
          <cell r="N23">
            <v>-1347.7092103960399</v>
          </cell>
          <cell r="O23">
            <v>-1374.6633946039606</v>
          </cell>
          <cell r="P23">
            <v>-1374.6633946039606</v>
          </cell>
          <cell r="Q23">
            <v>-1374.6633946039606</v>
          </cell>
          <cell r="R23">
            <v>-1374.6633946039606</v>
          </cell>
          <cell r="S23">
            <v>-1402.1566624960399</v>
          </cell>
          <cell r="T23">
            <v>-1402.1566624960399</v>
          </cell>
          <cell r="U23">
            <v>-1402.1566624960399</v>
          </cell>
          <cell r="V23">
            <v>-1402.1566624960399</v>
          </cell>
          <cell r="W23">
            <v>-1430.1997957459607</v>
          </cell>
          <cell r="X23">
            <v>-1430.1997957459607</v>
          </cell>
          <cell r="Y23">
            <v>-1430.1997957459607</v>
          </cell>
          <cell r="Z23">
            <v>-1430.1997957459607</v>
          </cell>
          <cell r="AA23">
            <v>-1458.8037916608798</v>
          </cell>
          <cell r="AB23">
            <v>-1458.8037916608798</v>
          </cell>
          <cell r="AC23">
            <v>-1458.8037916608798</v>
          </cell>
          <cell r="AD23">
            <v>-1458.8037916608798</v>
          </cell>
          <cell r="AE23">
            <v>-1487.9798674940976</v>
          </cell>
          <cell r="AF23">
            <v>-1487.9798674940976</v>
          </cell>
          <cell r="AG23">
            <v>-1487.9798674940976</v>
          </cell>
          <cell r="AH23">
            <v>-1487.9798674940976</v>
          </cell>
          <cell r="AI23">
            <v>-1517.7394648439795</v>
          </cell>
          <cell r="AJ23">
            <v>-1517.7394648439795</v>
          </cell>
          <cell r="AK23">
            <v>-1517.7394648439795</v>
          </cell>
          <cell r="AL23">
            <v>-1517.7394648439795</v>
          </cell>
          <cell r="AM23">
            <v>-1548.0942541408592</v>
          </cell>
          <cell r="AN23">
            <v>-1548.0942541408592</v>
          </cell>
          <cell r="AO23">
            <v>-1548.0942541408592</v>
          </cell>
          <cell r="AP23">
            <v>-1548.0942541408592</v>
          </cell>
          <cell r="AQ23">
            <v>-1579.0561392236764</v>
          </cell>
          <cell r="AR23">
            <v>-1579.0561392236764</v>
          </cell>
          <cell r="AS23">
            <v>-1579.0561392236764</v>
          </cell>
          <cell r="AT23">
            <v>-1579.0561392236764</v>
          </cell>
          <cell r="AU23">
            <v>-1610.6372620081499</v>
          </cell>
          <cell r="AV23">
            <v>-1610.6372620081499</v>
          </cell>
          <cell r="AW23">
            <v>-1610.6372620081499</v>
          </cell>
          <cell r="AX23">
            <v>-1610.6372620081499</v>
          </cell>
          <cell r="AY23">
            <v>-1642.850007248313</v>
          </cell>
          <cell r="AZ23">
            <v>-1642.850007248313</v>
          </cell>
          <cell r="BA23">
            <v>-1642.850007248313</v>
          </cell>
          <cell r="BB23">
            <v>-1642.850007248313</v>
          </cell>
          <cell r="BC23">
            <v>-1675.7070073932791</v>
          </cell>
          <cell r="BD23">
            <v>-1675.7070073932791</v>
          </cell>
          <cell r="BE23">
            <v>-1675.7070073932791</v>
          </cell>
          <cell r="BF23">
            <v>-1675.7070073932791</v>
          </cell>
          <cell r="BG23">
            <v>-1709.2211475411448</v>
          </cell>
          <cell r="BH23">
            <v>-1709.2211475411448</v>
          </cell>
          <cell r="BI23">
            <v>-1709.2211475411448</v>
          </cell>
          <cell r="BJ23">
            <v>-1709.2211475411448</v>
          </cell>
          <cell r="BK23">
            <v>-1743.4055704919679</v>
          </cell>
          <cell r="BL23">
            <v>-1743.4055704919679</v>
          </cell>
          <cell r="BM23">
            <v>-1743.4055704919679</v>
          </cell>
          <cell r="BN23">
            <v>-1743.4055704919679</v>
          </cell>
          <cell r="BO23">
            <v>-1778.2736819018071</v>
          </cell>
          <cell r="BP23">
            <v>-1778.2736819018071</v>
          </cell>
          <cell r="BQ23">
            <v>-1778.2736819018071</v>
          </cell>
          <cell r="BR23">
            <v>-1778.2736819018071</v>
          </cell>
          <cell r="BS23">
            <v>-1813.8391555398434</v>
          </cell>
          <cell r="BT23">
            <v>-1813.8391555398434</v>
          </cell>
          <cell r="BU23">
            <v>-1813.8391555398434</v>
          </cell>
          <cell r="BV23">
            <v>-1813.8391555398434</v>
          </cell>
          <cell r="BW23">
            <v>-1850.1159386506404</v>
          </cell>
          <cell r="BX23">
            <v>-1850.1159386506404</v>
          </cell>
          <cell r="BY23">
            <v>-1850.1159386506404</v>
          </cell>
          <cell r="BZ23">
            <v>-1850.1159386506404</v>
          </cell>
          <cell r="CA23">
            <v>-1887.1182574236532</v>
          </cell>
          <cell r="CB23">
            <v>-1887.1182574236532</v>
          </cell>
          <cell r="CC23">
            <v>-1887.1182574236532</v>
          </cell>
          <cell r="CD23">
            <v>-1887.1182574236532</v>
          </cell>
          <cell r="CE23">
            <v>-1924.8606225721262</v>
          </cell>
          <cell r="CF23">
            <v>-1924.8606225721262</v>
          </cell>
          <cell r="CG23">
            <v>-1924.8606225721262</v>
          </cell>
          <cell r="CH23">
            <v>-1924.8606225721262</v>
          </cell>
          <cell r="CI23">
            <v>-1963.3578350235689</v>
          </cell>
          <cell r="CJ23">
            <v>0</v>
          </cell>
          <cell r="CK23">
            <v>0</v>
          </cell>
          <cell r="CL23">
            <v>0</v>
          </cell>
        </row>
        <row r="24">
          <cell r="G24">
            <v>0</v>
          </cell>
          <cell r="H24">
            <v>-2403.0560661764703</v>
          </cell>
          <cell r="I24">
            <v>-2403.0560661764703</v>
          </cell>
          <cell r="J24">
            <v>-2403.0560661764703</v>
          </cell>
          <cell r="K24">
            <v>-2451.1171874999995</v>
          </cell>
          <cell r="L24">
            <v>-2451.1171874999995</v>
          </cell>
          <cell r="M24">
            <v>-2451.1171874999995</v>
          </cell>
          <cell r="N24">
            <v>-2451.1171874999995</v>
          </cell>
          <cell r="O24">
            <v>-2500.1395312499994</v>
          </cell>
          <cell r="P24">
            <v>-2500.1395312499994</v>
          </cell>
          <cell r="Q24">
            <v>-2500.1395312499994</v>
          </cell>
          <cell r="R24">
            <v>-2500.1395312499994</v>
          </cell>
          <cell r="S24">
            <v>-2550.1423218749997</v>
          </cell>
          <cell r="T24">
            <v>-2550.1423218749997</v>
          </cell>
          <cell r="U24">
            <v>-2550.1423218749997</v>
          </cell>
          <cell r="V24">
            <v>-2550.1423218749997</v>
          </cell>
          <cell r="W24">
            <v>-2601.1451683124997</v>
          </cell>
          <cell r="X24">
            <v>-2601.1451683124997</v>
          </cell>
          <cell r="Y24">
            <v>-2601.1451683124997</v>
          </cell>
          <cell r="Z24">
            <v>-2601.1451683124997</v>
          </cell>
          <cell r="AA24">
            <v>-2653.1680716787496</v>
          </cell>
          <cell r="AB24">
            <v>-2653.1680716787496</v>
          </cell>
          <cell r="AC24">
            <v>-2653.1680716787496</v>
          </cell>
          <cell r="AD24">
            <v>-2653.1680716787496</v>
          </cell>
          <cell r="AE24">
            <v>-2706.2314331123248</v>
          </cell>
          <cell r="AF24">
            <v>-2706.2314331123248</v>
          </cell>
          <cell r="AG24">
            <v>-2706.2314331123248</v>
          </cell>
          <cell r="AH24">
            <v>-2706.2314331123248</v>
          </cell>
          <cell r="AI24">
            <v>-2760.3560617745711</v>
          </cell>
          <cell r="AJ24">
            <v>-2760.3560617745711</v>
          </cell>
          <cell r="AK24">
            <v>-2760.3560617745711</v>
          </cell>
          <cell r="AL24">
            <v>-2760.3560617745711</v>
          </cell>
          <cell r="AM24">
            <v>-2815.5631830100629</v>
          </cell>
          <cell r="AN24">
            <v>-2815.5631830100629</v>
          </cell>
          <cell r="AO24">
            <v>-2815.5631830100629</v>
          </cell>
          <cell r="AP24">
            <v>-2815.5631830100629</v>
          </cell>
          <cell r="AQ24">
            <v>-2871.8744466702642</v>
          </cell>
          <cell r="AR24">
            <v>-2871.8744466702642</v>
          </cell>
          <cell r="AS24">
            <v>-2871.8744466702642</v>
          </cell>
          <cell r="AT24">
            <v>-2871.8744466702642</v>
          </cell>
          <cell r="AU24">
            <v>-2929.3119356036696</v>
          </cell>
          <cell r="AV24">
            <v>-2929.3119356036696</v>
          </cell>
          <cell r="AW24">
            <v>-2929.3119356036696</v>
          </cell>
          <cell r="AX24">
            <v>-2929.3119356036696</v>
          </cell>
          <cell r="AY24">
            <v>-2987.8981743157428</v>
          </cell>
          <cell r="AZ24">
            <v>-2987.8981743157428</v>
          </cell>
          <cell r="BA24">
            <v>-2987.8981743157428</v>
          </cell>
          <cell r="BB24">
            <v>-2987.8981743157428</v>
          </cell>
          <cell r="BC24">
            <v>-3047.6561378020579</v>
          </cell>
          <cell r="BD24">
            <v>-3047.6561378020579</v>
          </cell>
          <cell r="BE24">
            <v>-3047.6561378020579</v>
          </cell>
          <cell r="BF24">
            <v>-3047.6561378020579</v>
          </cell>
          <cell r="BG24">
            <v>-3108.6092605580989</v>
          </cell>
          <cell r="BH24">
            <v>-3108.6092605580989</v>
          </cell>
          <cell r="BI24">
            <v>-3108.6092605580989</v>
          </cell>
          <cell r="BJ24">
            <v>-3108.6092605580989</v>
          </cell>
          <cell r="BK24">
            <v>-3170.7814457692612</v>
          </cell>
          <cell r="BL24">
            <v>-3170.7814457692612</v>
          </cell>
          <cell r="BM24">
            <v>-3170.7814457692612</v>
          </cell>
          <cell r="BN24">
            <v>-3170.7814457692612</v>
          </cell>
          <cell r="BO24">
            <v>-3234.1970746846464</v>
          </cell>
          <cell r="BP24">
            <v>-3234.1970746846464</v>
          </cell>
          <cell r="BQ24">
            <v>-3234.1970746846464</v>
          </cell>
          <cell r="BR24">
            <v>-3234.1970746846464</v>
          </cell>
          <cell r="BS24">
            <v>-3298.8810161783395</v>
          </cell>
          <cell r="BT24">
            <v>-3298.8810161783395</v>
          </cell>
          <cell r="BU24">
            <v>-3298.8810161783395</v>
          </cell>
          <cell r="BV24">
            <v>-3298.8810161783395</v>
          </cell>
          <cell r="BW24">
            <v>-3364.8586365019064</v>
          </cell>
          <cell r="BX24">
            <v>-3364.8586365019064</v>
          </cell>
          <cell r="BY24">
            <v>-3364.8586365019064</v>
          </cell>
          <cell r="BZ24">
            <v>-3364.8586365019064</v>
          </cell>
          <cell r="CA24">
            <v>-3432.1558092319447</v>
          </cell>
          <cell r="CB24">
            <v>-3432.1558092319447</v>
          </cell>
          <cell r="CC24">
            <v>-3432.1558092319447</v>
          </cell>
          <cell r="CD24">
            <v>-3432.1558092319447</v>
          </cell>
          <cell r="CE24">
            <v>-3500.7989254165832</v>
          </cell>
          <cell r="CF24">
            <v>-3500.7989254165832</v>
          </cell>
          <cell r="CG24">
            <v>-3500.7989254165832</v>
          </cell>
          <cell r="CH24">
            <v>-3500.7989254165832</v>
          </cell>
          <cell r="CI24">
            <v>-3570.8149039249151</v>
          </cell>
          <cell r="CJ24">
            <v>0</v>
          </cell>
          <cell r="CK24">
            <v>0</v>
          </cell>
          <cell r="CL24">
            <v>0</v>
          </cell>
        </row>
        <row r="25">
          <cell r="G25">
            <v>0</v>
          </cell>
          <cell r="H25">
            <v>-31561.800000000007</v>
          </cell>
          <cell r="I25">
            <v>-31561.800000000007</v>
          </cell>
          <cell r="J25">
            <v>-31561.800000000007</v>
          </cell>
          <cell r="K25">
            <v>-32193.036000000007</v>
          </cell>
          <cell r="L25">
            <v>-32193.036000000007</v>
          </cell>
          <cell r="M25">
            <v>-32193.036000000007</v>
          </cell>
          <cell r="N25">
            <v>-32193.036000000007</v>
          </cell>
          <cell r="O25">
            <v>-32836.896720000004</v>
          </cell>
          <cell r="P25">
            <v>-32836.896720000004</v>
          </cell>
          <cell r="Q25">
            <v>-32836.896720000004</v>
          </cell>
          <cell r="R25">
            <v>-32836.896720000004</v>
          </cell>
          <cell r="S25">
            <v>-33493.634654400004</v>
          </cell>
          <cell r="T25">
            <v>-33493.634654400004</v>
          </cell>
          <cell r="U25">
            <v>-33493.634654400004</v>
          </cell>
          <cell r="V25">
            <v>-33493.634654400004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</row>
        <row r="26">
          <cell r="G26">
            <v>0</v>
          </cell>
          <cell r="H26">
            <v>-34229.379999999997</v>
          </cell>
          <cell r="I26">
            <v>-34229.379999999997</v>
          </cell>
          <cell r="J26">
            <v>-34229.379999999997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</row>
        <row r="27">
          <cell r="G27">
            <v>0</v>
          </cell>
          <cell r="H27">
            <v>-30479.490000000005</v>
          </cell>
          <cell r="I27">
            <v>-30479.490000000005</v>
          </cell>
          <cell r="J27">
            <v>-30479.490000000005</v>
          </cell>
          <cell r="K27">
            <v>-31089.079800000007</v>
          </cell>
          <cell r="L27">
            <v>-31089.079800000007</v>
          </cell>
          <cell r="M27">
            <v>-31089.079800000007</v>
          </cell>
          <cell r="N27">
            <v>-31089.079800000007</v>
          </cell>
          <cell r="O27">
            <v>-31710.861396000004</v>
          </cell>
          <cell r="P27">
            <v>-31710.861396000004</v>
          </cell>
          <cell r="Q27">
            <v>-31710.861396000004</v>
          </cell>
          <cell r="R27">
            <v>-31710.861396000004</v>
          </cell>
          <cell r="S27">
            <v>-32345.078623920002</v>
          </cell>
          <cell r="T27">
            <v>-32345.078623920002</v>
          </cell>
          <cell r="U27">
            <v>-32345.078623920002</v>
          </cell>
          <cell r="V27">
            <v>-32345.078623920002</v>
          </cell>
          <cell r="W27">
            <v>-32991.980196398406</v>
          </cell>
          <cell r="X27">
            <v>-32991.980196398406</v>
          </cell>
          <cell r="Y27">
            <v>-32991.980196398406</v>
          </cell>
          <cell r="Z27">
            <v>-32991.980196398406</v>
          </cell>
          <cell r="AA27">
            <v>-33651.819800326375</v>
          </cell>
          <cell r="AB27">
            <v>-33651.819800326375</v>
          </cell>
          <cell r="AC27">
            <v>-33651.819800326375</v>
          </cell>
          <cell r="AD27">
            <v>-33651.819800326375</v>
          </cell>
          <cell r="AE27">
            <v>-34324.856196332905</v>
          </cell>
          <cell r="AF27">
            <v>-34324.856196332905</v>
          </cell>
          <cell r="AG27">
            <v>-34324.856196332905</v>
          </cell>
          <cell r="AH27">
            <v>-34324.856196332905</v>
          </cell>
          <cell r="AI27">
            <v>-35011.353320259557</v>
          </cell>
          <cell r="AJ27">
            <v>-35011.353320259557</v>
          </cell>
          <cell r="AK27">
            <v>-35011.353320259557</v>
          </cell>
          <cell r="AL27">
            <v>-35011.353320259557</v>
          </cell>
          <cell r="AM27">
            <v>-35711.580386664755</v>
          </cell>
          <cell r="AN27">
            <v>-35711.580386664755</v>
          </cell>
          <cell r="AO27">
            <v>-35711.580386664755</v>
          </cell>
          <cell r="AP27">
            <v>-35711.580386664755</v>
          </cell>
          <cell r="AQ27">
            <v>-36425.811994398049</v>
          </cell>
          <cell r="AR27">
            <v>-36425.811994398049</v>
          </cell>
          <cell r="AS27">
            <v>-36425.811994398049</v>
          </cell>
          <cell r="AT27">
            <v>-36425.811994398049</v>
          </cell>
          <cell r="AU27">
            <v>-37154.328234286011</v>
          </cell>
          <cell r="AV27">
            <v>-37154.328234286011</v>
          </cell>
          <cell r="AW27">
            <v>-37154.328234286011</v>
          </cell>
          <cell r="AX27">
            <v>-37154.328234286011</v>
          </cell>
          <cell r="AY27">
            <v>-37897.414798971731</v>
          </cell>
          <cell r="AZ27">
            <v>-37897.414798971731</v>
          </cell>
          <cell r="BA27">
            <v>-37897.414798971731</v>
          </cell>
          <cell r="BB27">
            <v>-37897.414798971731</v>
          </cell>
          <cell r="BC27">
            <v>-38655.363094951164</v>
          </cell>
          <cell r="BD27">
            <v>-38655.363094951164</v>
          </cell>
          <cell r="BE27">
            <v>-38655.363094951164</v>
          </cell>
          <cell r="BF27">
            <v>-38655.363094951164</v>
          </cell>
          <cell r="BG27">
            <v>-39428.470356850186</v>
          </cell>
          <cell r="BH27">
            <v>-39428.470356850186</v>
          </cell>
          <cell r="BI27">
            <v>-39428.470356850186</v>
          </cell>
          <cell r="BJ27">
            <v>-39428.470356850186</v>
          </cell>
          <cell r="BK27">
            <v>-40217.039763987195</v>
          </cell>
          <cell r="BL27">
            <v>-40217.039763987195</v>
          </cell>
          <cell r="BM27">
            <v>-40217.039763987195</v>
          </cell>
          <cell r="BN27">
            <v>-40217.039763987195</v>
          </cell>
          <cell r="BO27">
            <v>-41021.380559266938</v>
          </cell>
          <cell r="BP27">
            <v>-41021.380559266938</v>
          </cell>
          <cell r="BQ27">
            <v>-41021.380559266938</v>
          </cell>
          <cell r="BR27">
            <v>-41021.380559266938</v>
          </cell>
          <cell r="BS27">
            <v>-41841.808170452277</v>
          </cell>
          <cell r="BT27">
            <v>-41841.808170452277</v>
          </cell>
          <cell r="BU27">
            <v>-41841.808170452277</v>
          </cell>
          <cell r="BV27">
            <v>-41841.808170452277</v>
          </cell>
          <cell r="BW27">
            <v>-42678.644333861332</v>
          </cell>
          <cell r="BX27">
            <v>-42678.644333861332</v>
          </cell>
          <cell r="BY27">
            <v>-42678.644333861332</v>
          </cell>
          <cell r="BZ27">
            <v>-42678.644333861332</v>
          </cell>
          <cell r="CA27">
            <v>-43532.217220538558</v>
          </cell>
          <cell r="CB27">
            <v>-43532.217220538558</v>
          </cell>
          <cell r="CC27">
            <v>-43532.217220538558</v>
          </cell>
          <cell r="CD27">
            <v>-43532.217220538558</v>
          </cell>
          <cell r="CE27">
            <v>-44402.861564949322</v>
          </cell>
          <cell r="CF27">
            <v>-44402.861564949322</v>
          </cell>
          <cell r="CG27">
            <v>-44402.861564949322</v>
          </cell>
          <cell r="CH27">
            <v>-44402.861564949322</v>
          </cell>
          <cell r="CI27">
            <v>-45290.918796248319</v>
          </cell>
          <cell r="CJ27">
            <v>0</v>
          </cell>
          <cell r="CK27">
            <v>0</v>
          </cell>
          <cell r="CL27">
            <v>0</v>
          </cell>
        </row>
        <row r="28">
          <cell r="G28">
            <v>0</v>
          </cell>
          <cell r="H28">
            <v>-1559.894</v>
          </cell>
          <cell r="I28">
            <v>-1559.894</v>
          </cell>
          <cell r="J28">
            <v>-1559.894</v>
          </cell>
          <cell r="K28">
            <v>-1591.0918799999999</v>
          </cell>
          <cell r="L28">
            <v>-1591.0918799999999</v>
          </cell>
          <cell r="M28">
            <v>-1591.0918799999999</v>
          </cell>
          <cell r="N28">
            <v>-1591.0918799999999</v>
          </cell>
          <cell r="O28">
            <v>-1622.9137175999999</v>
          </cell>
          <cell r="P28">
            <v>-1622.9137175999999</v>
          </cell>
          <cell r="Q28">
            <v>-1622.9137175999999</v>
          </cell>
          <cell r="R28">
            <v>-1622.9137175999999</v>
          </cell>
          <cell r="S28">
            <v>-1655.3719919519999</v>
          </cell>
          <cell r="T28">
            <v>-1655.3719919519999</v>
          </cell>
          <cell r="U28">
            <v>-1655.3719919519999</v>
          </cell>
          <cell r="V28">
            <v>-1655.3719919519999</v>
          </cell>
          <cell r="W28">
            <v>-1688.47943179104</v>
          </cell>
          <cell r="X28">
            <v>-1688.47943179104</v>
          </cell>
          <cell r="Y28">
            <v>-1688.47943179104</v>
          </cell>
          <cell r="Z28">
            <v>-1688.47943179104</v>
          </cell>
          <cell r="AA28">
            <v>-1722.2490204268609</v>
          </cell>
          <cell r="AB28">
            <v>-1722.2490204268609</v>
          </cell>
          <cell r="AC28">
            <v>-1722.2490204268609</v>
          </cell>
          <cell r="AD28">
            <v>-1722.2490204268609</v>
          </cell>
          <cell r="AE28">
            <v>-1756.6940008353981</v>
          </cell>
          <cell r="AF28">
            <v>-1756.6940008353981</v>
          </cell>
          <cell r="AG28">
            <v>-1756.6940008353981</v>
          </cell>
          <cell r="AH28">
            <v>-1756.6940008353981</v>
          </cell>
          <cell r="AI28">
            <v>-1791.8278808521061</v>
          </cell>
          <cell r="AJ28">
            <v>-1791.8278808521061</v>
          </cell>
          <cell r="AK28">
            <v>-1791.8278808521061</v>
          </cell>
          <cell r="AL28">
            <v>-1791.8278808521061</v>
          </cell>
          <cell r="AM28">
            <v>-1827.6644384691483</v>
          </cell>
          <cell r="AN28">
            <v>-1827.6644384691483</v>
          </cell>
          <cell r="AO28">
            <v>-1827.6644384691483</v>
          </cell>
          <cell r="AP28">
            <v>-1827.6644384691483</v>
          </cell>
          <cell r="AQ28">
            <v>-1864.2177272385313</v>
          </cell>
          <cell r="AR28">
            <v>-1864.2177272385313</v>
          </cell>
          <cell r="AS28">
            <v>-1864.2177272385313</v>
          </cell>
          <cell r="AT28">
            <v>-1864.2177272385313</v>
          </cell>
          <cell r="AU28">
            <v>-1901.5020817833019</v>
          </cell>
          <cell r="AV28">
            <v>-1901.5020817833019</v>
          </cell>
          <cell r="AW28">
            <v>-1901.5020817833019</v>
          </cell>
          <cell r="AX28">
            <v>-1901.5020817833019</v>
          </cell>
          <cell r="AY28">
            <v>-1939.532123418968</v>
          </cell>
          <cell r="AZ28">
            <v>-1939.532123418968</v>
          </cell>
          <cell r="BA28">
            <v>-1939.532123418968</v>
          </cell>
          <cell r="BB28">
            <v>-1939.532123418968</v>
          </cell>
          <cell r="BC28">
            <v>-1978.3227658873473</v>
          </cell>
          <cell r="BD28">
            <v>-1978.3227658873473</v>
          </cell>
          <cell r="BE28">
            <v>-1978.3227658873473</v>
          </cell>
          <cell r="BF28">
            <v>-1978.3227658873473</v>
          </cell>
          <cell r="BG28">
            <v>-2017.8892212050941</v>
          </cell>
          <cell r="BH28">
            <v>-2017.8892212050941</v>
          </cell>
          <cell r="BI28">
            <v>-2017.8892212050941</v>
          </cell>
          <cell r="BJ28">
            <v>-2017.8892212050941</v>
          </cell>
          <cell r="BK28">
            <v>-2058.2470056291963</v>
          </cell>
          <cell r="BL28">
            <v>-2058.2470056291963</v>
          </cell>
          <cell r="BM28">
            <v>-2058.2470056291963</v>
          </cell>
          <cell r="BN28">
            <v>-2058.2470056291963</v>
          </cell>
          <cell r="BO28">
            <v>-2099.4119457417801</v>
          </cell>
          <cell r="BP28">
            <v>-2099.4119457417801</v>
          </cell>
          <cell r="BQ28">
            <v>-2099.4119457417801</v>
          </cell>
          <cell r="BR28">
            <v>-2099.4119457417801</v>
          </cell>
          <cell r="BS28">
            <v>-2141.4001846566157</v>
          </cell>
          <cell r="BT28">
            <v>-2141.4001846566157</v>
          </cell>
          <cell r="BU28">
            <v>-2141.4001846566157</v>
          </cell>
          <cell r="BV28">
            <v>-2141.4001846566157</v>
          </cell>
          <cell r="BW28">
            <v>-2184.2281883497485</v>
          </cell>
          <cell r="BX28">
            <v>-2184.2281883497485</v>
          </cell>
          <cell r="BY28">
            <v>-2184.2281883497485</v>
          </cell>
          <cell r="BZ28">
            <v>-2184.2281883497485</v>
          </cell>
          <cell r="CA28">
            <v>-2227.9127521167434</v>
          </cell>
          <cell r="CB28">
            <v>-2227.9127521167434</v>
          </cell>
          <cell r="CC28">
            <v>-2227.9127521167434</v>
          </cell>
          <cell r="CD28">
            <v>-2227.9127521167434</v>
          </cell>
          <cell r="CE28">
            <v>-2272.471007159078</v>
          </cell>
          <cell r="CF28">
            <v>-2272.471007159078</v>
          </cell>
          <cell r="CG28">
            <v>-2272.471007159078</v>
          </cell>
          <cell r="CH28">
            <v>-2272.471007159078</v>
          </cell>
          <cell r="CI28">
            <v>-2317.9204273022601</v>
          </cell>
          <cell r="CJ28">
            <v>0</v>
          </cell>
          <cell r="CK28">
            <v>0</v>
          </cell>
          <cell r="CL28">
            <v>0</v>
          </cell>
        </row>
        <row r="29">
          <cell r="G29">
            <v>0</v>
          </cell>
          <cell r="H29">
            <v>-63232.179999999993</v>
          </cell>
          <cell r="I29">
            <v>-63232.179999999993</v>
          </cell>
          <cell r="J29">
            <v>-63232.179999999993</v>
          </cell>
          <cell r="K29">
            <v>-64496.823599999996</v>
          </cell>
          <cell r="L29">
            <v>-64496.823599999996</v>
          </cell>
          <cell r="M29">
            <v>-64496.823599999996</v>
          </cell>
          <cell r="N29">
            <v>-64496.823599999996</v>
          </cell>
          <cell r="O29">
            <v>-65786.76007199999</v>
          </cell>
          <cell r="P29">
            <v>-65786.76007199999</v>
          </cell>
          <cell r="Q29">
            <v>-65786.76007199999</v>
          </cell>
          <cell r="R29">
            <v>-65786.76007199999</v>
          </cell>
          <cell r="S29">
            <v>-67102.495273439985</v>
          </cell>
          <cell r="T29">
            <v>-67102.495273439985</v>
          </cell>
          <cell r="U29">
            <v>-67102.495273439985</v>
          </cell>
          <cell r="V29">
            <v>-67102.495273439985</v>
          </cell>
          <cell r="W29">
            <v>-68444.545178908797</v>
          </cell>
          <cell r="X29">
            <v>-68444.545178908797</v>
          </cell>
          <cell r="Y29">
            <v>-68444.545178908797</v>
          </cell>
          <cell r="Z29">
            <v>-68444.545178908797</v>
          </cell>
          <cell r="AA29">
            <v>-69813.436082486965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</row>
        <row r="30">
          <cell r="G30">
            <v>0</v>
          </cell>
          <cell r="H30">
            <v>-4346.382575757576</v>
          </cell>
          <cell r="I30">
            <v>-4346.382575757576</v>
          </cell>
          <cell r="J30">
            <v>-4346.382575757576</v>
          </cell>
          <cell r="K30">
            <v>-4433.3102272727274</v>
          </cell>
          <cell r="L30">
            <v>-4433.3102272727274</v>
          </cell>
          <cell r="M30">
            <v>-4433.3102272727274</v>
          </cell>
          <cell r="N30">
            <v>-4433.3102272727274</v>
          </cell>
          <cell r="O30">
            <v>-4521.9764318181824</v>
          </cell>
          <cell r="P30">
            <v>-4521.9764318181824</v>
          </cell>
          <cell r="Q30">
            <v>-4521.9764318181824</v>
          </cell>
          <cell r="R30">
            <v>-4521.9764318181824</v>
          </cell>
          <cell r="S30">
            <v>-4612.4159604545457</v>
          </cell>
          <cell r="T30">
            <v>-4612.4159604545457</v>
          </cell>
          <cell r="U30">
            <v>-4612.4159604545457</v>
          </cell>
          <cell r="V30">
            <v>-4612.4159604545457</v>
          </cell>
          <cell r="W30">
            <v>-4704.6642796636361</v>
          </cell>
          <cell r="X30">
            <v>-4704.6642796636361</v>
          </cell>
          <cell r="Y30">
            <v>-4704.6642796636361</v>
          </cell>
          <cell r="Z30">
            <v>-4704.6642796636361</v>
          </cell>
          <cell r="AA30">
            <v>-4798.7575652569094</v>
          </cell>
          <cell r="AB30">
            <v>-4798.7575652569094</v>
          </cell>
          <cell r="AC30">
            <v>-4798.7575652569094</v>
          </cell>
          <cell r="AD30">
            <v>-4798.7575652569094</v>
          </cell>
          <cell r="AE30">
            <v>-4894.7327165620482</v>
          </cell>
          <cell r="AF30">
            <v>-4894.7327165620482</v>
          </cell>
          <cell r="AG30">
            <v>-4894.7327165620482</v>
          </cell>
          <cell r="AH30">
            <v>-4894.7327165620482</v>
          </cell>
          <cell r="AI30">
            <v>-4992.6273708932886</v>
          </cell>
          <cell r="AJ30">
            <v>-4992.6273708932886</v>
          </cell>
          <cell r="AK30">
            <v>-4992.6273708932886</v>
          </cell>
          <cell r="AL30">
            <v>-4992.6273708932886</v>
          </cell>
          <cell r="AM30">
            <v>-5092.4799183111545</v>
          </cell>
          <cell r="AN30">
            <v>-5092.4799183111545</v>
          </cell>
          <cell r="AO30">
            <v>-5092.4799183111545</v>
          </cell>
          <cell r="AP30">
            <v>-5092.4799183111545</v>
          </cell>
          <cell r="AQ30">
            <v>-5194.3295166773778</v>
          </cell>
          <cell r="AR30">
            <v>-5194.3295166773778</v>
          </cell>
          <cell r="AS30">
            <v>-5194.3295166773778</v>
          </cell>
          <cell r="AT30">
            <v>-5194.3295166773778</v>
          </cell>
          <cell r="AU30">
            <v>-5298.216107010926</v>
          </cell>
          <cell r="AV30">
            <v>-5298.216107010926</v>
          </cell>
          <cell r="AW30">
            <v>-5298.216107010926</v>
          </cell>
          <cell r="AX30">
            <v>-5298.216107010926</v>
          </cell>
          <cell r="AY30">
            <v>-5404.1804291511444</v>
          </cell>
          <cell r="AZ30">
            <v>-5404.1804291511444</v>
          </cell>
          <cell r="BA30">
            <v>-5404.1804291511444</v>
          </cell>
          <cell r="BB30">
            <v>-5404.1804291511444</v>
          </cell>
          <cell r="BC30">
            <v>-5512.2640377341668</v>
          </cell>
          <cell r="BD30">
            <v>-5512.2640377341668</v>
          </cell>
          <cell r="BE30">
            <v>-5512.2640377341668</v>
          </cell>
          <cell r="BF30">
            <v>-5512.2640377341668</v>
          </cell>
          <cell r="BG30">
            <v>-5622.5093184888501</v>
          </cell>
          <cell r="BH30">
            <v>-5622.5093184888501</v>
          </cell>
          <cell r="BI30">
            <v>-5622.5093184888501</v>
          </cell>
          <cell r="BJ30">
            <v>-5622.5093184888501</v>
          </cell>
          <cell r="BK30">
            <v>-5734.959504858628</v>
          </cell>
          <cell r="BL30">
            <v>-5734.959504858628</v>
          </cell>
          <cell r="BM30">
            <v>-5734.959504858628</v>
          </cell>
          <cell r="BN30">
            <v>-5734.959504858628</v>
          </cell>
          <cell r="BO30">
            <v>-5849.6586949558005</v>
          </cell>
          <cell r="BP30">
            <v>-5849.6586949558005</v>
          </cell>
          <cell r="BQ30">
            <v>-5849.6586949558005</v>
          </cell>
          <cell r="BR30">
            <v>-5849.6586949558005</v>
          </cell>
          <cell r="BS30">
            <v>-5966.6518688549168</v>
          </cell>
          <cell r="BT30">
            <v>-5966.6518688549168</v>
          </cell>
          <cell r="BU30">
            <v>-5966.6518688549168</v>
          </cell>
          <cell r="BV30">
            <v>-5966.6518688549168</v>
          </cell>
          <cell r="BW30">
            <v>-6085.9849062320154</v>
          </cell>
          <cell r="BX30">
            <v>-6085.9849062320154</v>
          </cell>
          <cell r="BY30">
            <v>-6085.9849062320154</v>
          </cell>
          <cell r="BZ30">
            <v>-6085.9849062320154</v>
          </cell>
          <cell r="CA30">
            <v>-6207.7046043566561</v>
          </cell>
          <cell r="CB30">
            <v>-6207.7046043566561</v>
          </cell>
          <cell r="CC30">
            <v>-6207.7046043566561</v>
          </cell>
          <cell r="CD30">
            <v>-6207.7046043566561</v>
          </cell>
          <cell r="CE30">
            <v>-6331.8586964437882</v>
          </cell>
          <cell r="CF30">
            <v>-6331.8586964437882</v>
          </cell>
          <cell r="CG30">
            <v>-6331.8586964437882</v>
          </cell>
          <cell r="CH30">
            <v>-6331.8586964437882</v>
          </cell>
          <cell r="CI30">
            <v>-6458.4958703726652</v>
          </cell>
          <cell r="CJ30">
            <v>0</v>
          </cell>
          <cell r="CK30">
            <v>0</v>
          </cell>
          <cell r="CL30">
            <v>0</v>
          </cell>
        </row>
        <row r="31">
          <cell r="G31">
            <v>0</v>
          </cell>
          <cell r="H31">
            <v>-1487.7862500000003</v>
          </cell>
          <cell r="I31">
            <v>-1487.7862500000003</v>
          </cell>
          <cell r="J31">
            <v>-1487.7862500000003</v>
          </cell>
          <cell r="K31">
            <v>-1517.5419750000003</v>
          </cell>
          <cell r="L31">
            <v>-1517.5419750000003</v>
          </cell>
          <cell r="M31">
            <v>-1517.5419750000003</v>
          </cell>
          <cell r="N31">
            <v>-1517.5419750000003</v>
          </cell>
          <cell r="O31">
            <v>-1547.8928145000004</v>
          </cell>
          <cell r="P31">
            <v>-1547.8928145000004</v>
          </cell>
          <cell r="Q31">
            <v>-1547.8928145000004</v>
          </cell>
          <cell r="R31">
            <v>-1547.8928145000004</v>
          </cell>
          <cell r="S31">
            <v>-1578.8506707900003</v>
          </cell>
          <cell r="T31">
            <v>-1578.8506707900003</v>
          </cell>
          <cell r="U31">
            <v>-1578.8506707900003</v>
          </cell>
          <cell r="V31">
            <v>-1578.8506707900003</v>
          </cell>
          <cell r="W31">
            <v>-1610.4276842058002</v>
          </cell>
          <cell r="X31">
            <v>-1610.4276842058002</v>
          </cell>
          <cell r="Y31">
            <v>-1610.4276842058002</v>
          </cell>
          <cell r="Z31">
            <v>-1610.4276842058002</v>
          </cell>
          <cell r="AA31">
            <v>-1642.6362378899164</v>
          </cell>
          <cell r="AB31">
            <v>-1642.6362378899164</v>
          </cell>
          <cell r="AC31">
            <v>-1642.6362378899164</v>
          </cell>
          <cell r="AD31">
            <v>-1642.6362378899164</v>
          </cell>
          <cell r="AE31">
            <v>-1675.4889626477147</v>
          </cell>
          <cell r="AF31">
            <v>-1675.4889626477147</v>
          </cell>
          <cell r="AG31">
            <v>-1675.4889626477147</v>
          </cell>
          <cell r="AH31">
            <v>-1675.4889626477147</v>
          </cell>
          <cell r="AI31">
            <v>-1708.9987419006691</v>
          </cell>
          <cell r="AJ31">
            <v>-1708.9987419006691</v>
          </cell>
          <cell r="AK31">
            <v>-1708.9987419006691</v>
          </cell>
          <cell r="AL31">
            <v>-1708.9987419006691</v>
          </cell>
          <cell r="AM31">
            <v>-1743.1787167386826</v>
          </cell>
          <cell r="AN31">
            <v>-1743.1787167386826</v>
          </cell>
          <cell r="AO31">
            <v>-1743.1787167386826</v>
          </cell>
          <cell r="AP31">
            <v>-1743.1787167386826</v>
          </cell>
          <cell r="AQ31">
            <v>-1778.0422910734562</v>
          </cell>
          <cell r="AR31">
            <v>-1778.0422910734562</v>
          </cell>
          <cell r="AS31">
            <v>-1778.0422910734562</v>
          </cell>
          <cell r="AT31">
            <v>-1778.0422910734562</v>
          </cell>
          <cell r="AU31">
            <v>-1813.6031368949255</v>
          </cell>
          <cell r="AV31">
            <v>-1813.6031368949255</v>
          </cell>
          <cell r="AW31">
            <v>-1813.6031368949255</v>
          </cell>
          <cell r="AX31">
            <v>-1813.6031368949255</v>
          </cell>
          <cell r="AY31">
            <v>-1849.875199632824</v>
          </cell>
          <cell r="AZ31">
            <v>-1849.875199632824</v>
          </cell>
          <cell r="BA31">
            <v>-1849.875199632824</v>
          </cell>
          <cell r="BB31">
            <v>-1849.875199632824</v>
          </cell>
          <cell r="BC31">
            <v>-1886.8727036254804</v>
          </cell>
          <cell r="BD31">
            <v>-1886.8727036254804</v>
          </cell>
          <cell r="BE31">
            <v>-1886.8727036254804</v>
          </cell>
          <cell r="BF31">
            <v>-1886.8727036254804</v>
          </cell>
          <cell r="BG31">
            <v>-1924.61015769799</v>
          </cell>
          <cell r="BH31">
            <v>-1924.61015769799</v>
          </cell>
          <cell r="BI31">
            <v>-1924.61015769799</v>
          </cell>
          <cell r="BJ31">
            <v>-1924.61015769799</v>
          </cell>
          <cell r="BK31">
            <v>-1963.1023608519499</v>
          </cell>
          <cell r="BL31">
            <v>-1963.1023608519499</v>
          </cell>
          <cell r="BM31">
            <v>-1963.1023608519499</v>
          </cell>
          <cell r="BN31">
            <v>-1963.1023608519499</v>
          </cell>
          <cell r="BO31">
            <v>-2002.364408068989</v>
          </cell>
          <cell r="BP31">
            <v>-2002.364408068989</v>
          </cell>
          <cell r="BQ31">
            <v>-2002.364408068989</v>
          </cell>
          <cell r="BR31">
            <v>-2002.364408068989</v>
          </cell>
          <cell r="BS31">
            <v>-2042.4116962303688</v>
          </cell>
          <cell r="BT31">
            <v>-2042.4116962303688</v>
          </cell>
          <cell r="BU31">
            <v>-2042.4116962303688</v>
          </cell>
          <cell r="BV31">
            <v>-2042.4116962303688</v>
          </cell>
          <cell r="BW31">
            <v>-2083.2599301549762</v>
          </cell>
          <cell r="BX31">
            <v>-2083.2599301549762</v>
          </cell>
          <cell r="BY31">
            <v>-2083.2599301549762</v>
          </cell>
          <cell r="BZ31">
            <v>-2083.2599301549762</v>
          </cell>
          <cell r="CA31">
            <v>-2124.925128758076</v>
          </cell>
          <cell r="CB31">
            <v>-2124.925128758076</v>
          </cell>
          <cell r="CC31">
            <v>-2124.925128758076</v>
          </cell>
          <cell r="CD31">
            <v>-2124.925128758076</v>
          </cell>
          <cell r="CE31">
            <v>-2167.4236313332372</v>
          </cell>
          <cell r="CF31">
            <v>-2167.4236313332372</v>
          </cell>
          <cell r="CG31">
            <v>-2167.4236313332372</v>
          </cell>
          <cell r="CH31">
            <v>-2167.4236313332372</v>
          </cell>
          <cell r="CI31">
            <v>-2210.7721039599023</v>
          </cell>
          <cell r="CJ31">
            <v>0</v>
          </cell>
          <cell r="CK31">
            <v>0</v>
          </cell>
          <cell r="CL31">
            <v>0</v>
          </cell>
        </row>
        <row r="32">
          <cell r="G32">
            <v>0</v>
          </cell>
          <cell r="H32">
            <v>-7205.4945454545459</v>
          </cell>
          <cell r="I32">
            <v>-7205.4945454545459</v>
          </cell>
          <cell r="J32">
            <v>-7205.4945454545459</v>
          </cell>
          <cell r="K32">
            <v>-7349.6044363636365</v>
          </cell>
          <cell r="L32">
            <v>-7349.6044363636365</v>
          </cell>
          <cell r="M32">
            <v>-7349.6044363636365</v>
          </cell>
          <cell r="N32">
            <v>-7349.6044363636365</v>
          </cell>
          <cell r="O32">
            <v>-7496.5965250909094</v>
          </cell>
          <cell r="P32">
            <v>-7496.5965250909094</v>
          </cell>
          <cell r="Q32">
            <v>-7496.5965250909094</v>
          </cell>
          <cell r="R32">
            <v>-7496.5965250909094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</row>
        <row r="33">
          <cell r="G33">
            <v>0</v>
          </cell>
          <cell r="H33">
            <v>-23742.582857142857</v>
          </cell>
          <cell r="I33">
            <v>-23742.582857142857</v>
          </cell>
          <cell r="J33">
            <v>-23742.582857142857</v>
          </cell>
          <cell r="K33">
            <v>-24217.434514285716</v>
          </cell>
          <cell r="L33">
            <v>-24217.434514285716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</row>
        <row r="34">
          <cell r="G34">
            <v>0</v>
          </cell>
          <cell r="H34">
            <v>-4772.4999999999991</v>
          </cell>
          <cell r="I34">
            <v>-4772.4999999999991</v>
          </cell>
          <cell r="J34">
            <v>-4772.4999999999991</v>
          </cell>
          <cell r="K34">
            <v>-4867.9499999999989</v>
          </cell>
          <cell r="L34">
            <v>-4867.9499999999989</v>
          </cell>
          <cell r="M34">
            <v>-4867.9499999999989</v>
          </cell>
          <cell r="N34">
            <v>-4867.9499999999989</v>
          </cell>
          <cell r="O34">
            <v>-4965.3089999999993</v>
          </cell>
          <cell r="P34">
            <v>-4965.3089999999993</v>
          </cell>
          <cell r="Q34">
            <v>-4965.3089999999993</v>
          </cell>
          <cell r="R34">
            <v>-4965.3089999999993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BZ34">
            <v>0</v>
          </cell>
          <cell r="CA34">
            <v>0</v>
          </cell>
          <cell r="CB34">
            <v>0</v>
          </cell>
          <cell r="CC34">
            <v>0</v>
          </cell>
          <cell r="CD34">
            <v>0</v>
          </cell>
          <cell r="CE34">
            <v>0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0</v>
          </cell>
        </row>
        <row r="35">
          <cell r="G35">
            <v>0</v>
          </cell>
          <cell r="H35">
            <v>-4359.5978125000001</v>
          </cell>
          <cell r="I35">
            <v>-4359.5978125000001</v>
          </cell>
          <cell r="J35">
            <v>-4359.5978125000001</v>
          </cell>
          <cell r="K35">
            <v>-4446.7897687499999</v>
          </cell>
          <cell r="L35">
            <v>-4446.7897687499999</v>
          </cell>
          <cell r="M35">
            <v>-4446.7897687499999</v>
          </cell>
          <cell r="N35">
            <v>-4446.7897687499999</v>
          </cell>
          <cell r="O35">
            <v>-4535.7255641250003</v>
          </cell>
          <cell r="P35">
            <v>-4535.7255641250003</v>
          </cell>
          <cell r="Q35">
            <v>-4535.7255641250003</v>
          </cell>
          <cell r="R35">
            <v>-4535.7255641250003</v>
          </cell>
          <cell r="S35">
            <v>-4626.4400754074995</v>
          </cell>
          <cell r="T35">
            <v>-4626.4400754074995</v>
          </cell>
          <cell r="U35">
            <v>-4626.4400754074995</v>
          </cell>
          <cell r="V35">
            <v>-4626.4400754074995</v>
          </cell>
          <cell r="W35">
            <v>-4718.9688769156501</v>
          </cell>
          <cell r="X35">
            <v>-4718.9688769156501</v>
          </cell>
          <cell r="Y35">
            <v>-4718.9688769156501</v>
          </cell>
          <cell r="Z35">
            <v>-4718.9688769156501</v>
          </cell>
          <cell r="AA35">
            <v>-4813.3482544539629</v>
          </cell>
          <cell r="AB35">
            <v>-4813.3482544539629</v>
          </cell>
          <cell r="AC35">
            <v>-4813.3482544539629</v>
          </cell>
          <cell r="AD35">
            <v>-4813.3482544539629</v>
          </cell>
          <cell r="AE35">
            <v>-4909.6152195430432</v>
          </cell>
          <cell r="AF35">
            <v>-4909.6152195430432</v>
          </cell>
          <cell r="AG35">
            <v>-4909.6152195430432</v>
          </cell>
          <cell r="AH35">
            <v>-4909.6152195430432</v>
          </cell>
          <cell r="AI35">
            <v>-5007.8075239339032</v>
          </cell>
          <cell r="AJ35">
            <v>-5007.8075239339032</v>
          </cell>
          <cell r="AK35">
            <v>-5007.8075239339032</v>
          </cell>
          <cell r="AL35">
            <v>-5007.8075239339032</v>
          </cell>
          <cell r="AM35">
            <v>-5107.9636744125819</v>
          </cell>
          <cell r="AN35">
            <v>-5107.9636744125819</v>
          </cell>
          <cell r="AO35">
            <v>-5107.9636744125819</v>
          </cell>
          <cell r="AP35">
            <v>-5107.9636744125819</v>
          </cell>
          <cell r="AQ35">
            <v>-5210.1229479008334</v>
          </cell>
          <cell r="AR35">
            <v>-5210.1229479008334</v>
          </cell>
          <cell r="AS35">
            <v>-5210.1229479008334</v>
          </cell>
          <cell r="AT35">
            <v>-5210.1229479008334</v>
          </cell>
          <cell r="AU35">
            <v>-5314.3254068588503</v>
          </cell>
          <cell r="AV35">
            <v>-5314.3254068588503</v>
          </cell>
          <cell r="AW35">
            <v>-5314.3254068588503</v>
          </cell>
          <cell r="AX35">
            <v>-5314.3254068588503</v>
          </cell>
          <cell r="AY35">
            <v>-5420.6119149960277</v>
          </cell>
          <cell r="AZ35">
            <v>-5420.6119149960277</v>
          </cell>
          <cell r="BA35">
            <v>-5420.6119149960277</v>
          </cell>
          <cell r="BB35">
            <v>-5420.6119149960277</v>
          </cell>
          <cell r="BC35">
            <v>-5529.0241532959481</v>
          </cell>
          <cell r="BD35">
            <v>-5529.0241532959481</v>
          </cell>
          <cell r="BE35">
            <v>-5529.0241532959481</v>
          </cell>
          <cell r="BF35">
            <v>-5529.0241532959481</v>
          </cell>
          <cell r="BG35">
            <v>-5639.6046363618661</v>
          </cell>
          <cell r="BH35">
            <v>-5639.6046363618661</v>
          </cell>
          <cell r="BI35">
            <v>-5639.6046363618661</v>
          </cell>
          <cell r="BJ35">
            <v>-5639.6046363618661</v>
          </cell>
          <cell r="BK35">
            <v>-5752.3967290891042</v>
          </cell>
          <cell r="BL35">
            <v>-5752.3967290891042</v>
          </cell>
          <cell r="BM35">
            <v>-5752.3967290891042</v>
          </cell>
          <cell r="BN35">
            <v>-5752.3967290891042</v>
          </cell>
          <cell r="BO35">
            <v>-5867.4446636708872</v>
          </cell>
          <cell r="BP35">
            <v>-5867.4446636708872</v>
          </cell>
          <cell r="BQ35">
            <v>-5867.4446636708872</v>
          </cell>
          <cell r="BR35">
            <v>-5867.4446636708872</v>
          </cell>
          <cell r="BS35">
            <v>-5984.7935569443043</v>
          </cell>
          <cell r="BT35">
            <v>-5984.7935569443043</v>
          </cell>
          <cell r="BU35">
            <v>-5984.7935569443043</v>
          </cell>
          <cell r="BV35">
            <v>-5984.7935569443043</v>
          </cell>
          <cell r="BW35">
            <v>-6104.4894280831913</v>
          </cell>
          <cell r="BX35">
            <v>-6104.4894280831913</v>
          </cell>
          <cell r="BY35">
            <v>-6104.4894280831913</v>
          </cell>
          <cell r="BZ35">
            <v>-6104.4894280831913</v>
          </cell>
          <cell r="CA35">
            <v>-6226.5792166448555</v>
          </cell>
          <cell r="CB35">
            <v>-6226.5792166448555</v>
          </cell>
          <cell r="CC35">
            <v>-6226.5792166448555</v>
          </cell>
          <cell r="CD35">
            <v>-6226.5792166448555</v>
          </cell>
          <cell r="CE35">
            <v>-6351.1108009777518</v>
          </cell>
          <cell r="CF35">
            <v>-6351.1108009777518</v>
          </cell>
          <cell r="CG35">
            <v>-6351.1108009777518</v>
          </cell>
          <cell r="CH35">
            <v>-6351.1108009777518</v>
          </cell>
          <cell r="CI35">
            <v>-6478.1330169973071</v>
          </cell>
          <cell r="CJ35">
            <v>0</v>
          </cell>
          <cell r="CK35">
            <v>0</v>
          </cell>
          <cell r="CL35">
            <v>0</v>
          </cell>
        </row>
        <row r="36">
          <cell r="G36">
            <v>0</v>
          </cell>
          <cell r="H36">
            <v>-27726.688668866889</v>
          </cell>
          <cell r="I36">
            <v>-27726.688668866889</v>
          </cell>
          <cell r="J36">
            <v>-27726.688668866889</v>
          </cell>
          <cell r="K36">
            <v>-28281.222442244227</v>
          </cell>
          <cell r="L36">
            <v>-28281.222442244227</v>
          </cell>
          <cell r="M36">
            <v>-28281.222442244227</v>
          </cell>
          <cell r="N36">
            <v>-28281.222442244227</v>
          </cell>
          <cell r="O36">
            <v>-28846.84689108911</v>
          </cell>
          <cell r="P36">
            <v>-28846.84689108911</v>
          </cell>
          <cell r="Q36">
            <v>-28846.84689108911</v>
          </cell>
          <cell r="R36">
            <v>-28846.84689108911</v>
          </cell>
          <cell r="S36">
            <v>-29423.783828910891</v>
          </cell>
          <cell r="T36">
            <v>-29423.783828910891</v>
          </cell>
          <cell r="U36">
            <v>-29423.783828910891</v>
          </cell>
          <cell r="V36">
            <v>-29423.783828910891</v>
          </cell>
          <cell r="W36">
            <v>-30012.25950548911</v>
          </cell>
          <cell r="X36">
            <v>-30012.25950548911</v>
          </cell>
          <cell r="Y36">
            <v>-30012.25950548911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</row>
        <row r="37">
          <cell r="G37">
            <v>0</v>
          </cell>
          <cell r="H37">
            <v>-35293.960396039591</v>
          </cell>
          <cell r="I37">
            <v>-35293.960396039591</v>
          </cell>
          <cell r="J37">
            <v>-35293.960396039591</v>
          </cell>
          <cell r="K37">
            <v>-35999.839603960383</v>
          </cell>
          <cell r="L37">
            <v>-35999.839603960383</v>
          </cell>
          <cell r="M37">
            <v>-35999.839603960383</v>
          </cell>
          <cell r="N37">
            <v>-35999.839603960383</v>
          </cell>
          <cell r="O37">
            <v>-36719.836396039587</v>
          </cell>
          <cell r="P37">
            <v>-36719.836396039587</v>
          </cell>
          <cell r="Q37">
            <v>-36719.836396039587</v>
          </cell>
          <cell r="R37">
            <v>-36719.836396039587</v>
          </cell>
          <cell r="S37">
            <v>-37454.233123960381</v>
          </cell>
          <cell r="T37">
            <v>-37454.233123960381</v>
          </cell>
          <cell r="U37">
            <v>-37454.233123960381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</row>
        <row r="38">
          <cell r="G38">
            <v>0</v>
          </cell>
          <cell r="H38">
            <v>-13260.606060606058</v>
          </cell>
          <cell r="I38">
            <v>-13260.606060606058</v>
          </cell>
          <cell r="J38">
            <v>-13260.606060606058</v>
          </cell>
          <cell r="K38">
            <v>-13525.81818181818</v>
          </cell>
          <cell r="L38">
            <v>-13525.81818181818</v>
          </cell>
          <cell r="M38">
            <v>-13525.81818181818</v>
          </cell>
          <cell r="N38">
            <v>-13525.81818181818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</row>
        <row r="39">
          <cell r="G39">
            <v>0</v>
          </cell>
          <cell r="H39">
            <v>-7457.4400000000005</v>
          </cell>
          <cell r="I39">
            <v>-7457.4400000000005</v>
          </cell>
          <cell r="J39">
            <v>-7457.4400000000005</v>
          </cell>
          <cell r="K39">
            <v>-7606.5888000000004</v>
          </cell>
          <cell r="L39">
            <v>-7606.5888000000004</v>
          </cell>
          <cell r="M39">
            <v>-7606.5888000000004</v>
          </cell>
          <cell r="N39">
            <v>-7606.5888000000004</v>
          </cell>
          <cell r="O39">
            <v>-7758.7205760000006</v>
          </cell>
          <cell r="P39">
            <v>-7758.7205760000006</v>
          </cell>
          <cell r="Q39">
            <v>-7758.7205760000006</v>
          </cell>
          <cell r="R39">
            <v>-7758.7205760000006</v>
          </cell>
          <cell r="S39">
            <v>-7913.8949875199996</v>
          </cell>
          <cell r="T39">
            <v>-7913.8949875199996</v>
          </cell>
          <cell r="U39">
            <v>-7913.8949875199996</v>
          </cell>
          <cell r="V39">
            <v>-7913.8949875199996</v>
          </cell>
          <cell r="W39">
            <v>-8072.1728872704007</v>
          </cell>
          <cell r="X39">
            <v>-8072.1728872704007</v>
          </cell>
          <cell r="Y39">
            <v>-8072.1728872704007</v>
          </cell>
          <cell r="Z39">
            <v>-8072.1728872704007</v>
          </cell>
          <cell r="AA39">
            <v>-8233.6163450158092</v>
          </cell>
          <cell r="AB39">
            <v>-8233.6163450158092</v>
          </cell>
          <cell r="AC39">
            <v>-8233.6163450158092</v>
          </cell>
          <cell r="AD39">
            <v>-8233.6163450158092</v>
          </cell>
          <cell r="AE39">
            <v>-8398.2886719161252</v>
          </cell>
          <cell r="AF39">
            <v>-8398.2886719161252</v>
          </cell>
          <cell r="AG39">
            <v>-8398.2886719161252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0</v>
          </cell>
          <cell r="CE39">
            <v>0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</row>
        <row r="40">
          <cell r="G40">
            <v>0</v>
          </cell>
          <cell r="H40">
            <v>-21868.423762376238</v>
          </cell>
          <cell r="I40">
            <v>-21868.423762376238</v>
          </cell>
          <cell r="J40">
            <v>-21868.423762376238</v>
          </cell>
          <cell r="K40">
            <v>-22305.792237623762</v>
          </cell>
          <cell r="L40">
            <v>-22305.792237623762</v>
          </cell>
          <cell r="M40">
            <v>-22305.792237623762</v>
          </cell>
          <cell r="N40">
            <v>-22305.792237623762</v>
          </cell>
          <cell r="O40">
            <v>-22751.908082376238</v>
          </cell>
          <cell r="P40">
            <v>-22751.908082376238</v>
          </cell>
          <cell r="Q40">
            <v>-22751.908082376238</v>
          </cell>
          <cell r="R40">
            <v>-22751.908082376238</v>
          </cell>
          <cell r="S40">
            <v>-23206.946244023762</v>
          </cell>
          <cell r="T40">
            <v>-23206.946244023762</v>
          </cell>
          <cell r="U40">
            <v>-23206.946244023762</v>
          </cell>
          <cell r="V40">
            <v>-23206.946244023762</v>
          </cell>
          <cell r="W40">
            <v>-23671.085168904239</v>
          </cell>
          <cell r="X40">
            <v>-23671.085168904239</v>
          </cell>
          <cell r="Y40">
            <v>-23671.085168904239</v>
          </cell>
          <cell r="Z40">
            <v>-23671.085168904239</v>
          </cell>
          <cell r="AA40">
            <v>-24144.506872282323</v>
          </cell>
          <cell r="AB40">
            <v>-24144.506872282323</v>
          </cell>
          <cell r="AC40">
            <v>-24144.506872282323</v>
          </cell>
          <cell r="AD40">
            <v>-24144.506872282323</v>
          </cell>
          <cell r="AE40">
            <v>-24627.397009727971</v>
          </cell>
          <cell r="AF40">
            <v>-24627.397009727971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0</v>
          </cell>
          <cell r="CE40">
            <v>0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0</v>
          </cell>
        </row>
        <row r="41">
          <cell r="G41">
            <v>0</v>
          </cell>
          <cell r="H41">
            <v>-882.59100000000001</v>
          </cell>
          <cell r="I41">
            <v>-882.59100000000001</v>
          </cell>
          <cell r="J41">
            <v>-882.59100000000001</v>
          </cell>
          <cell r="K41">
            <v>-900.24282000000005</v>
          </cell>
          <cell r="L41">
            <v>-900.24282000000005</v>
          </cell>
          <cell r="M41">
            <v>-900.24282000000005</v>
          </cell>
          <cell r="N41">
            <v>-900.24282000000005</v>
          </cell>
          <cell r="O41">
            <v>-918.24767640000005</v>
          </cell>
          <cell r="P41">
            <v>-918.24767640000005</v>
          </cell>
          <cell r="Q41">
            <v>-918.24767640000005</v>
          </cell>
          <cell r="R41">
            <v>-918.24767640000005</v>
          </cell>
          <cell r="S41">
            <v>-936.61262992799993</v>
          </cell>
          <cell r="T41">
            <v>-936.61262992799993</v>
          </cell>
          <cell r="U41">
            <v>-936.61262992799993</v>
          </cell>
          <cell r="V41">
            <v>-936.61262992799993</v>
          </cell>
          <cell r="W41">
            <v>-955.34488252656001</v>
          </cell>
          <cell r="X41">
            <v>-955.34488252656001</v>
          </cell>
          <cell r="Y41">
            <v>-955.34488252656001</v>
          </cell>
          <cell r="Z41">
            <v>-955.34488252656001</v>
          </cell>
          <cell r="AA41">
            <v>-974.45178017709122</v>
          </cell>
          <cell r="AB41">
            <v>-974.45178017709122</v>
          </cell>
          <cell r="AC41">
            <v>-974.45178017709122</v>
          </cell>
          <cell r="AD41">
            <v>-974.45178017709122</v>
          </cell>
          <cell r="AE41">
            <v>-993.9408157806331</v>
          </cell>
          <cell r="AF41">
            <v>-993.9408157806331</v>
          </cell>
          <cell r="AG41">
            <v>-993.9408157806331</v>
          </cell>
          <cell r="AH41">
            <v>-993.9408157806331</v>
          </cell>
          <cell r="AI41">
            <v>-1013.8196320962458</v>
          </cell>
          <cell r="AJ41">
            <v>-1013.8196320962458</v>
          </cell>
          <cell r="AK41">
            <v>-1013.8196320962458</v>
          </cell>
          <cell r="AL41">
            <v>-1013.8196320962458</v>
          </cell>
          <cell r="AM41">
            <v>-1034.0960247381706</v>
          </cell>
          <cell r="AN41">
            <v>-1034.0960247381706</v>
          </cell>
          <cell r="AO41">
            <v>-1034.0960247381706</v>
          </cell>
          <cell r="AP41">
            <v>-1034.0960247381706</v>
          </cell>
          <cell r="AQ41">
            <v>-1054.7779452329341</v>
          </cell>
          <cell r="AR41">
            <v>-1054.7779452329341</v>
          </cell>
          <cell r="AS41">
            <v>-1054.7779452329341</v>
          </cell>
          <cell r="AT41">
            <v>-1054.7779452329341</v>
          </cell>
          <cell r="AU41">
            <v>-1075.8735041375928</v>
          </cell>
          <cell r="AV41">
            <v>-1075.8735041375928</v>
          </cell>
          <cell r="AW41">
            <v>-1075.8735041375928</v>
          </cell>
          <cell r="AX41">
            <v>-1075.8735041375928</v>
          </cell>
          <cell r="AY41">
            <v>-1097.3909742203448</v>
          </cell>
          <cell r="AZ41">
            <v>-1097.3909742203448</v>
          </cell>
          <cell r="BA41">
            <v>-1097.3909742203448</v>
          </cell>
          <cell r="BB41">
            <v>-1097.3909742203448</v>
          </cell>
          <cell r="BC41">
            <v>-1119.3387937047517</v>
          </cell>
          <cell r="BD41">
            <v>-1119.3387937047517</v>
          </cell>
          <cell r="BE41">
            <v>-1119.3387937047517</v>
          </cell>
          <cell r="BF41">
            <v>-1119.3387937047517</v>
          </cell>
          <cell r="BG41">
            <v>-1141.7255695788465</v>
          </cell>
          <cell r="BH41">
            <v>-1141.7255695788465</v>
          </cell>
          <cell r="BI41">
            <v>-1141.7255695788465</v>
          </cell>
          <cell r="BJ41">
            <v>-1141.7255695788465</v>
          </cell>
          <cell r="BK41">
            <v>-1164.5600809704235</v>
          </cell>
          <cell r="BL41">
            <v>-1164.5600809704235</v>
          </cell>
          <cell r="BM41">
            <v>-1164.5600809704235</v>
          </cell>
          <cell r="BN41">
            <v>-1164.5600809704235</v>
          </cell>
          <cell r="BO41">
            <v>-1187.8512825898322</v>
          </cell>
          <cell r="BP41">
            <v>-1187.8512825898322</v>
          </cell>
          <cell r="BQ41">
            <v>-1187.8512825898322</v>
          </cell>
          <cell r="BR41">
            <v>-1187.8512825898322</v>
          </cell>
          <cell r="BS41">
            <v>-1211.6083082416287</v>
          </cell>
          <cell r="BT41">
            <v>-1211.6083082416287</v>
          </cell>
          <cell r="BU41">
            <v>-1211.6083082416287</v>
          </cell>
          <cell r="BV41">
            <v>-1211.6083082416287</v>
          </cell>
          <cell r="BW41">
            <v>-1235.8404744064615</v>
          </cell>
          <cell r="BX41">
            <v>-1235.8404744064615</v>
          </cell>
          <cell r="BY41">
            <v>-1235.8404744064615</v>
          </cell>
          <cell r="BZ41">
            <v>-1235.8404744064615</v>
          </cell>
          <cell r="CA41">
            <v>-1260.5572838945907</v>
          </cell>
          <cell r="CB41">
            <v>-1260.5572838945907</v>
          </cell>
          <cell r="CC41">
            <v>-1260.5572838945907</v>
          </cell>
          <cell r="CD41">
            <v>-1260.5572838945907</v>
          </cell>
          <cell r="CE41">
            <v>-1285.7684295724825</v>
          </cell>
          <cell r="CF41">
            <v>-1285.7684295724825</v>
          </cell>
          <cell r="CG41">
            <v>-1285.7684295724825</v>
          </cell>
          <cell r="CH41">
            <v>-1285.7684295724825</v>
          </cell>
          <cell r="CI41">
            <v>-1311.4837981639323</v>
          </cell>
          <cell r="CJ41">
            <v>0</v>
          </cell>
          <cell r="CK41">
            <v>0</v>
          </cell>
          <cell r="CL41">
            <v>0</v>
          </cell>
        </row>
        <row r="42">
          <cell r="G42">
            <v>0</v>
          </cell>
          <cell r="H42">
            <v>-26265.878260869558</v>
          </cell>
          <cell r="I42">
            <v>-26265.878260869558</v>
          </cell>
          <cell r="J42">
            <v>-26265.878260869558</v>
          </cell>
          <cell r="K42">
            <v>-26791.195826086951</v>
          </cell>
          <cell r="L42">
            <v>-26791.195826086951</v>
          </cell>
          <cell r="M42">
            <v>-26791.195826086951</v>
          </cell>
          <cell r="N42">
            <v>-26791.195826086951</v>
          </cell>
          <cell r="O42">
            <v>-27327.019742608689</v>
          </cell>
          <cell r="P42">
            <v>-27327.019742608689</v>
          </cell>
          <cell r="Q42">
            <v>-27327.019742608689</v>
          </cell>
          <cell r="R42">
            <v>-27327.019742608689</v>
          </cell>
          <cell r="S42">
            <v>-27873.56013746086</v>
          </cell>
          <cell r="T42">
            <v>-27873.56013746086</v>
          </cell>
          <cell r="U42">
            <v>-27873.56013746086</v>
          </cell>
          <cell r="V42">
            <v>-27873.56013746086</v>
          </cell>
          <cell r="W42">
            <v>-28431.03134021008</v>
          </cell>
          <cell r="X42">
            <v>-28431.03134021008</v>
          </cell>
          <cell r="Y42">
            <v>-28431.03134021008</v>
          </cell>
          <cell r="Z42">
            <v>-28431.03134021008</v>
          </cell>
          <cell r="AA42">
            <v>-28999.651967014281</v>
          </cell>
          <cell r="AB42">
            <v>-28999.651967014281</v>
          </cell>
          <cell r="AC42">
            <v>-28999.651967014281</v>
          </cell>
          <cell r="AD42">
            <v>-28999.651967014281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</row>
        <row r="43">
          <cell r="G43">
            <v>0</v>
          </cell>
          <cell r="H43">
            <v>-32642.75</v>
          </cell>
          <cell r="I43">
            <v>-32642.75</v>
          </cell>
          <cell r="J43">
            <v>-32642.75</v>
          </cell>
          <cell r="K43">
            <v>-33295.605000000003</v>
          </cell>
          <cell r="L43">
            <v>-33295.605000000003</v>
          </cell>
          <cell r="M43">
            <v>-33295.605000000003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</row>
        <row r="83">
          <cell r="G83">
            <v>0</v>
          </cell>
          <cell r="H83">
            <v>-752.76202499999999</v>
          </cell>
          <cell r="I83">
            <v>-752.76202499999999</v>
          </cell>
          <cell r="J83">
            <v>-752.76202499999999</v>
          </cell>
          <cell r="K83">
            <v>-62193.198505500011</v>
          </cell>
          <cell r="L83">
            <v>-77952.092667502351</v>
          </cell>
          <cell r="M83">
            <v>-7339.5894647243495</v>
          </cell>
          <cell r="N83">
            <v>-1852.4277567020424</v>
          </cell>
          <cell r="O83">
            <v>-1153.6452143856948</v>
          </cell>
          <cell r="P83">
            <v>-783.17361081000001</v>
          </cell>
          <cell r="Q83">
            <v>-783.17361081000001</v>
          </cell>
          <cell r="R83">
            <v>-13939.204908143478</v>
          </cell>
          <cell r="S83">
            <v>-798.83708302619993</v>
          </cell>
          <cell r="T83">
            <v>-798.83708302619993</v>
          </cell>
          <cell r="U83">
            <v>-798.83708302619993</v>
          </cell>
          <cell r="V83">
            <v>-26592.508330828612</v>
          </cell>
          <cell r="W83">
            <v>-814.81382468672393</v>
          </cell>
          <cell r="X83">
            <v>-1259.3834966868458</v>
          </cell>
          <cell r="Y83">
            <v>-814.81382468672393</v>
          </cell>
          <cell r="Z83">
            <v>-814.81382468672393</v>
          </cell>
          <cell r="AA83">
            <v>-831.11010118045851</v>
          </cell>
          <cell r="AB83">
            <v>-26897.673143124957</v>
          </cell>
          <cell r="AC83">
            <v>-831.11010118045851</v>
          </cell>
          <cell r="AD83">
            <v>-831.11010118045851</v>
          </cell>
          <cell r="AE83">
            <v>-847.73230320406765</v>
          </cell>
          <cell r="AF83">
            <v>-847.73230320406765</v>
          </cell>
          <cell r="AG83">
            <v>-847.73230320406765</v>
          </cell>
          <cell r="AH83">
            <v>-847.73230320406765</v>
          </cell>
          <cell r="AI83">
            <v>-864.68694926814908</v>
          </cell>
          <cell r="AJ83">
            <v>-864.68694926814908</v>
          </cell>
          <cell r="AK83">
            <v>-864.68694926814908</v>
          </cell>
          <cell r="AL83">
            <v>-864.68694926814908</v>
          </cell>
          <cell r="AM83">
            <v>-881.98068825351208</v>
          </cell>
          <cell r="AN83">
            <v>-881.98068825351208</v>
          </cell>
          <cell r="AO83">
            <v>-7993.1712257677764</v>
          </cell>
          <cell r="AP83">
            <v>-30529.874635753462</v>
          </cell>
          <cell r="AQ83">
            <v>-899.62030201858227</v>
          </cell>
          <cell r="AR83">
            <v>-899.62030201858227</v>
          </cell>
          <cell r="AS83">
            <v>-899.62030201858227</v>
          </cell>
          <cell r="AT83">
            <v>-899.62030201858227</v>
          </cell>
          <cell r="AU83">
            <v>-917.61270805895401</v>
          </cell>
          <cell r="AV83">
            <v>-917.61270805895401</v>
          </cell>
          <cell r="AW83">
            <v>-91377.945653146686</v>
          </cell>
          <cell r="AX83">
            <v>-917.61270805895401</v>
          </cell>
          <cell r="AY83">
            <v>-935.96496222013309</v>
          </cell>
          <cell r="AZ83">
            <v>-935.96496222013309</v>
          </cell>
          <cell r="BA83">
            <v>-22574.301465242417</v>
          </cell>
          <cell r="BB83">
            <v>-935.96496222013309</v>
          </cell>
          <cell r="BC83">
            <v>-954.68426146453578</v>
          </cell>
          <cell r="BD83">
            <v>-954.68426146453578</v>
          </cell>
          <cell r="BE83">
            <v>-1325.3561332553213</v>
          </cell>
          <cell r="BF83">
            <v>-954.68426146453578</v>
          </cell>
          <cell r="BG83">
            <v>-973.77794669382638</v>
          </cell>
          <cell r="BH83">
            <v>-973.77794669382638</v>
          </cell>
          <cell r="BI83">
            <v>-973.77794669382638</v>
          </cell>
          <cell r="BJ83">
            <v>-973.77794669382638</v>
          </cell>
          <cell r="BK83">
            <v>-62418.634745627714</v>
          </cell>
          <cell r="BL83">
            <v>-78177.528907630054</v>
          </cell>
          <cell r="BM83">
            <v>-7565.0257048520525</v>
          </cell>
          <cell r="BN83">
            <v>-2077.8639968297457</v>
          </cell>
          <cell r="BO83">
            <v>-1383.5901793159517</v>
          </cell>
          <cell r="BP83">
            <v>-1013.118575740257</v>
          </cell>
          <cell r="BQ83">
            <v>-1013.118575740257</v>
          </cell>
          <cell r="BR83">
            <v>-14169.149873073735</v>
          </cell>
          <cell r="BS83">
            <v>-1033.3809472550622</v>
          </cell>
          <cell r="BT83">
            <v>-1033.3809472550622</v>
          </cell>
          <cell r="BU83">
            <v>-1033.3809472550622</v>
          </cell>
          <cell r="BV83">
            <v>-26827.052195057473</v>
          </cell>
          <cell r="BW83">
            <v>-1054.0485662001636</v>
          </cell>
          <cell r="BX83">
            <v>-1498.6182382002853</v>
          </cell>
          <cell r="BY83">
            <v>-1054.0485662001636</v>
          </cell>
          <cell r="BZ83">
            <v>-1054.0485662001636</v>
          </cell>
          <cell r="CA83">
            <v>-1075.1295375241671</v>
          </cell>
          <cell r="CB83">
            <v>-27141.692579468669</v>
          </cell>
          <cell r="CC83">
            <v>-1075.1295375241671</v>
          </cell>
          <cell r="CD83">
            <v>-1075.1295375241671</v>
          </cell>
          <cell r="CE83">
            <v>-1096.6321282746503</v>
          </cell>
          <cell r="CF83">
            <v>-1096.6321282746503</v>
          </cell>
          <cell r="CG83">
            <v>-1096.6321282746503</v>
          </cell>
          <cell r="CH83">
            <v>-1096.6321282746503</v>
          </cell>
          <cell r="CI83">
            <v>-1118.5647708401432</v>
          </cell>
          <cell r="CJ83">
            <v>0</v>
          </cell>
          <cell r="CK83">
            <v>0</v>
          </cell>
          <cell r="CL83">
            <v>0</v>
          </cell>
        </row>
        <row r="84">
          <cell r="G84">
            <v>0</v>
          </cell>
          <cell r="H84">
            <v>-455.96534999999994</v>
          </cell>
          <cell r="I84">
            <v>-455.96534999999994</v>
          </cell>
          <cell r="J84">
            <v>-455.96534999999994</v>
          </cell>
          <cell r="K84">
            <v>-465.08465699999994</v>
          </cell>
          <cell r="L84">
            <v>-465.08465699999994</v>
          </cell>
          <cell r="M84">
            <v>-55180.926656999996</v>
          </cell>
          <cell r="N84">
            <v>-465.08465699999994</v>
          </cell>
          <cell r="O84">
            <v>-474.38635013999993</v>
          </cell>
          <cell r="P84">
            <v>-474.38635013999993</v>
          </cell>
          <cell r="Q84">
            <v>-474.38635013999993</v>
          </cell>
          <cell r="R84">
            <v>-474.38635013999993</v>
          </cell>
          <cell r="S84">
            <v>-483.87407714279993</v>
          </cell>
          <cell r="T84">
            <v>-483.87407714279993</v>
          </cell>
          <cell r="U84">
            <v>-483.87407714279993</v>
          </cell>
          <cell r="V84">
            <v>-483.87407714279993</v>
          </cell>
          <cell r="W84">
            <v>-493.55155868565595</v>
          </cell>
          <cell r="X84">
            <v>-493.55155868565595</v>
          </cell>
          <cell r="Y84">
            <v>-493.55155868565595</v>
          </cell>
          <cell r="Z84">
            <v>-493.55155868565595</v>
          </cell>
          <cell r="AA84">
            <v>-503.42258985936911</v>
          </cell>
          <cell r="AB84">
            <v>-503.42258985936911</v>
          </cell>
          <cell r="AC84">
            <v>-503.42258985936911</v>
          </cell>
          <cell r="AD84">
            <v>-503.42258985936911</v>
          </cell>
          <cell r="AE84">
            <v>-513.49104165655649</v>
          </cell>
          <cell r="AF84">
            <v>-513.49104165655649</v>
          </cell>
          <cell r="AG84">
            <v>-513.49104165655649</v>
          </cell>
          <cell r="AH84">
            <v>-513.49104165655649</v>
          </cell>
          <cell r="AI84">
            <v>-523.76086248968761</v>
          </cell>
          <cell r="AJ84">
            <v>-523.76086248968761</v>
          </cell>
          <cell r="AK84">
            <v>-523.76086248968761</v>
          </cell>
          <cell r="AL84">
            <v>-523.76086248968761</v>
          </cell>
          <cell r="AM84">
            <v>-534.2360797394814</v>
          </cell>
          <cell r="AN84">
            <v>-534.2360797394814</v>
          </cell>
          <cell r="AO84">
            <v>-534.2360797394814</v>
          </cell>
          <cell r="AP84">
            <v>-534.2360797394814</v>
          </cell>
          <cell r="AQ84">
            <v>-544.920801334271</v>
          </cell>
          <cell r="AR84">
            <v>-544.920801334271</v>
          </cell>
          <cell r="AS84">
            <v>-544.920801334271</v>
          </cell>
          <cell r="AT84">
            <v>-544.920801334271</v>
          </cell>
          <cell r="AU84">
            <v>-555.81921736095649</v>
          </cell>
          <cell r="AV84">
            <v>-555.81921736095649</v>
          </cell>
          <cell r="AW84">
            <v>-555.81921736095649</v>
          </cell>
          <cell r="AX84">
            <v>-555.81921736095649</v>
          </cell>
          <cell r="AY84">
            <v>-566.93560170817557</v>
          </cell>
          <cell r="AZ84">
            <v>-566.93560170817557</v>
          </cell>
          <cell r="BA84">
            <v>-566.93560170817557</v>
          </cell>
          <cell r="BB84">
            <v>-566.93560170817557</v>
          </cell>
          <cell r="BC84">
            <v>-578.27431374233902</v>
          </cell>
          <cell r="BD84">
            <v>-578.27431374233902</v>
          </cell>
          <cell r="BE84">
            <v>-578.27431374233902</v>
          </cell>
          <cell r="BF84">
            <v>-578.27431374233902</v>
          </cell>
          <cell r="BG84">
            <v>-589.83980001718589</v>
          </cell>
          <cell r="BH84">
            <v>-589.83980001718589</v>
          </cell>
          <cell r="BI84">
            <v>-589.83980001718589</v>
          </cell>
          <cell r="BJ84">
            <v>-589.83980001718589</v>
          </cell>
          <cell r="BK84">
            <v>-601.63659601752966</v>
          </cell>
          <cell r="BL84">
            <v>-601.63659601752966</v>
          </cell>
          <cell r="BM84">
            <v>-601.63659601752966</v>
          </cell>
          <cell r="BN84">
            <v>-601.63659601752966</v>
          </cell>
          <cell r="BO84">
            <v>-55329.511327937878</v>
          </cell>
          <cell r="BP84">
            <v>-613.66932793788021</v>
          </cell>
          <cell r="BQ84">
            <v>-613.66932793788021</v>
          </cell>
          <cell r="BR84">
            <v>-613.66932793788021</v>
          </cell>
          <cell r="BS84">
            <v>-625.9427144966379</v>
          </cell>
          <cell r="BT84">
            <v>-625.9427144966379</v>
          </cell>
          <cell r="BU84">
            <v>-625.9427144966379</v>
          </cell>
          <cell r="BV84">
            <v>-625.9427144966379</v>
          </cell>
          <cell r="BW84">
            <v>-638.46156878657064</v>
          </cell>
          <cell r="BX84">
            <v>-638.46156878657064</v>
          </cell>
          <cell r="BY84">
            <v>-638.46156878657064</v>
          </cell>
          <cell r="BZ84">
            <v>-638.46156878657064</v>
          </cell>
          <cell r="CA84">
            <v>-651.2308001623021</v>
          </cell>
          <cell r="CB84">
            <v>-651.2308001623021</v>
          </cell>
          <cell r="CC84">
            <v>-651.2308001623021</v>
          </cell>
          <cell r="CD84">
            <v>-651.2308001623021</v>
          </cell>
          <cell r="CE84">
            <v>-664.25541616554813</v>
          </cell>
          <cell r="CF84">
            <v>-664.25541616554813</v>
          </cell>
          <cell r="CG84">
            <v>-664.25541616554813</v>
          </cell>
          <cell r="CH84">
            <v>-664.25541616554813</v>
          </cell>
          <cell r="CI84">
            <v>-677.54052448885921</v>
          </cell>
          <cell r="CJ84">
            <v>0</v>
          </cell>
          <cell r="CK84">
            <v>0</v>
          </cell>
          <cell r="CL84">
            <v>0</v>
          </cell>
        </row>
        <row r="85">
          <cell r="G85">
            <v>0</v>
          </cell>
          <cell r="H85">
            <v>-400.54781250000008</v>
          </cell>
          <cell r="I85">
            <v>-400.54781250000008</v>
          </cell>
          <cell r="J85">
            <v>-400.54781250000008</v>
          </cell>
          <cell r="K85">
            <v>-19634.853768749996</v>
          </cell>
          <cell r="L85">
            <v>-34408.139932089543</v>
          </cell>
          <cell r="M85">
            <v>-408.55876875000013</v>
          </cell>
          <cell r="N85">
            <v>-408.55876875000013</v>
          </cell>
          <cell r="O85">
            <v>-416.72994412500009</v>
          </cell>
          <cell r="P85">
            <v>-416.72994412500009</v>
          </cell>
          <cell r="Q85">
            <v>-416.72994412500009</v>
          </cell>
          <cell r="R85">
            <v>-416.72994412500009</v>
          </cell>
          <cell r="S85">
            <v>-425.06454300750005</v>
          </cell>
          <cell r="T85">
            <v>-425.06454300750005</v>
          </cell>
          <cell r="U85">
            <v>-15460.240791183787</v>
          </cell>
          <cell r="V85">
            <v>-425.06454300750005</v>
          </cell>
          <cell r="W85">
            <v>-433.5658338676501</v>
          </cell>
          <cell r="X85">
            <v>-433.5658338676501</v>
          </cell>
          <cell r="Y85">
            <v>-433.5658338676501</v>
          </cell>
          <cell r="Z85">
            <v>-433.5658338676501</v>
          </cell>
          <cell r="AA85">
            <v>-442.23715054500309</v>
          </cell>
          <cell r="AB85">
            <v>-442.23715054500309</v>
          </cell>
          <cell r="AC85">
            <v>-442.23715054500309</v>
          </cell>
          <cell r="AD85">
            <v>-442.23715054500309</v>
          </cell>
          <cell r="AE85">
            <v>-451.08189355590315</v>
          </cell>
          <cell r="AF85">
            <v>-451.08189355590315</v>
          </cell>
          <cell r="AG85">
            <v>-79273.113878189091</v>
          </cell>
          <cell r="AH85">
            <v>-451.08189355590315</v>
          </cell>
          <cell r="AI85">
            <v>-460.10353142702121</v>
          </cell>
          <cell r="AJ85">
            <v>-16172.858506037952</v>
          </cell>
          <cell r="AK85">
            <v>-460.10353142702121</v>
          </cell>
          <cell r="AL85">
            <v>-460.10353142702121</v>
          </cell>
          <cell r="AM85">
            <v>-469.30560205556174</v>
          </cell>
          <cell r="AN85">
            <v>-469.30560205556174</v>
          </cell>
          <cell r="AO85">
            <v>-469.30560205556174</v>
          </cell>
          <cell r="AP85">
            <v>-469.30560205556174</v>
          </cell>
          <cell r="AQ85">
            <v>-478.69171409667291</v>
          </cell>
          <cell r="AR85">
            <v>-16799.601703044511</v>
          </cell>
          <cell r="AS85">
            <v>-478.69171409667291</v>
          </cell>
          <cell r="AT85">
            <v>-478.69171409667291</v>
          </cell>
          <cell r="AU85">
            <v>-488.26554837860641</v>
          </cell>
          <cell r="AV85">
            <v>-488.26554837860641</v>
          </cell>
          <cell r="AW85">
            <v>-488.26554837860641</v>
          </cell>
          <cell r="AX85">
            <v>-488.26554837860641</v>
          </cell>
          <cell r="AY85">
            <v>-498.03085934617854</v>
          </cell>
          <cell r="AZ85">
            <v>-498.03085934617854</v>
          </cell>
          <cell r="BA85">
            <v>-498.03085934617854</v>
          </cell>
          <cell r="BB85">
            <v>-498.03085934617854</v>
          </cell>
          <cell r="BC85">
            <v>-507.99147653310217</v>
          </cell>
          <cell r="BD85">
            <v>-13654.192116825303</v>
          </cell>
          <cell r="BE85">
            <v>-507.99147653310217</v>
          </cell>
          <cell r="BF85">
            <v>-507.99147653310217</v>
          </cell>
          <cell r="BG85">
            <v>-518.1513060637642</v>
          </cell>
          <cell r="BH85">
            <v>-518.1513060637642</v>
          </cell>
          <cell r="BI85">
            <v>-518.1513060637642</v>
          </cell>
          <cell r="BJ85">
            <v>-518.1513060637642</v>
          </cell>
          <cell r="BK85">
            <v>-19754.809332185036</v>
          </cell>
          <cell r="BL85">
            <v>-34528.095495524583</v>
          </cell>
          <cell r="BM85">
            <v>-528.51433218503951</v>
          </cell>
          <cell r="BN85">
            <v>-528.51433218503951</v>
          </cell>
          <cell r="BO85">
            <v>-539.0846188287403</v>
          </cell>
          <cell r="BP85">
            <v>-539.0846188287403</v>
          </cell>
          <cell r="BQ85">
            <v>-539.0846188287403</v>
          </cell>
          <cell r="BR85">
            <v>-539.0846188287403</v>
          </cell>
          <cell r="BS85">
            <v>-549.86631120531501</v>
          </cell>
          <cell r="BT85">
            <v>-549.86631120531501</v>
          </cell>
          <cell r="BU85">
            <v>-15585.042559381603</v>
          </cell>
          <cell r="BV85">
            <v>-549.86631120531501</v>
          </cell>
          <cell r="BW85">
            <v>-560.86363742942137</v>
          </cell>
          <cell r="BX85">
            <v>-560.86363742942137</v>
          </cell>
          <cell r="BY85">
            <v>-560.86363742942137</v>
          </cell>
          <cell r="BZ85">
            <v>-560.86363742942137</v>
          </cell>
          <cell r="CA85">
            <v>-572.08091017800984</v>
          </cell>
          <cell r="CB85">
            <v>-572.08091017800984</v>
          </cell>
          <cell r="CC85">
            <v>-572.08091017800984</v>
          </cell>
          <cell r="CD85">
            <v>-572.08091017800984</v>
          </cell>
          <cell r="CE85">
            <v>-583.52252838157005</v>
          </cell>
          <cell r="CF85">
            <v>-583.52252838157005</v>
          </cell>
          <cell r="CG85">
            <v>-79405.554513014766</v>
          </cell>
          <cell r="CH85">
            <v>-583.52252838157005</v>
          </cell>
          <cell r="CI85">
            <v>-595.19297894920146</v>
          </cell>
          <cell r="CJ85">
            <v>0</v>
          </cell>
          <cell r="CK85">
            <v>0</v>
          </cell>
          <cell r="CL85">
            <v>0</v>
          </cell>
        </row>
        <row r="86">
          <cell r="G86">
            <v>0</v>
          </cell>
          <cell r="H86">
            <v>-574.06770000000006</v>
          </cell>
          <cell r="I86">
            <v>-574.06770000000006</v>
          </cell>
          <cell r="J86">
            <v>-574.06770000000006</v>
          </cell>
          <cell r="K86">
            <v>-585.54905400000007</v>
          </cell>
          <cell r="L86">
            <v>-585.54905400000007</v>
          </cell>
          <cell r="M86">
            <v>-585.54905400000007</v>
          </cell>
          <cell r="N86">
            <v>-585.54905400000007</v>
          </cell>
          <cell r="O86">
            <v>-597.26003508000008</v>
          </cell>
          <cell r="P86">
            <v>-597.26003508000008</v>
          </cell>
          <cell r="Q86">
            <v>-273147.23652397399</v>
          </cell>
          <cell r="R86">
            <v>-597.26003508000008</v>
          </cell>
          <cell r="S86">
            <v>-609.20523578160009</v>
          </cell>
          <cell r="T86">
            <v>-609.20523578160009</v>
          </cell>
          <cell r="U86">
            <v>-609.20523578160009</v>
          </cell>
          <cell r="V86">
            <v>-609.20523578160009</v>
          </cell>
          <cell r="W86">
            <v>-621.38934049723218</v>
          </cell>
          <cell r="X86">
            <v>-621.38934049723218</v>
          </cell>
          <cell r="Y86">
            <v>-621.38934049723218</v>
          </cell>
          <cell r="Z86">
            <v>-621.38934049723218</v>
          </cell>
          <cell r="AA86">
            <v>-633.81712730717675</v>
          </cell>
          <cell r="AB86">
            <v>-633.81712730717675</v>
          </cell>
          <cell r="AC86">
            <v>-633.81712730717675</v>
          </cell>
          <cell r="AD86">
            <v>-633.81712730717675</v>
          </cell>
          <cell r="AE86">
            <v>-646.49346985332033</v>
          </cell>
          <cell r="AF86">
            <v>-646.49346985332033</v>
          </cell>
          <cell r="AG86">
            <v>-646.49346985332033</v>
          </cell>
          <cell r="AH86">
            <v>-646.49346985332033</v>
          </cell>
          <cell r="AI86">
            <v>-659.42333925038668</v>
          </cell>
          <cell r="AJ86">
            <v>-659.42333925038668</v>
          </cell>
          <cell r="AK86">
            <v>-659.42333925038668</v>
          </cell>
          <cell r="AL86">
            <v>-659.42333925038668</v>
          </cell>
          <cell r="AM86">
            <v>-672.61180603539447</v>
          </cell>
          <cell r="AN86">
            <v>-672.61180603539447</v>
          </cell>
          <cell r="AO86">
            <v>-672.61180603539447</v>
          </cell>
          <cell r="AP86">
            <v>-672.61180603539447</v>
          </cell>
          <cell r="AQ86">
            <v>-686.06404215610235</v>
          </cell>
          <cell r="AR86">
            <v>-686.06404215610235</v>
          </cell>
          <cell r="AS86">
            <v>-686.06404215610235</v>
          </cell>
          <cell r="AT86">
            <v>-686.06404215610235</v>
          </cell>
          <cell r="AU86">
            <v>-699.78532299922449</v>
          </cell>
          <cell r="AV86">
            <v>-699.78532299922449</v>
          </cell>
          <cell r="AW86">
            <v>-699.78532299922449</v>
          </cell>
          <cell r="AX86">
            <v>-699.78532299922449</v>
          </cell>
          <cell r="AY86">
            <v>-713.78102945920898</v>
          </cell>
          <cell r="AZ86">
            <v>-713.78102945920898</v>
          </cell>
          <cell r="BA86">
            <v>-713.78102945920898</v>
          </cell>
          <cell r="BB86">
            <v>-713.78102945920898</v>
          </cell>
          <cell r="BC86">
            <v>-728.05665004839318</v>
          </cell>
          <cell r="BD86">
            <v>-728.05665004839318</v>
          </cell>
          <cell r="BE86">
            <v>-3730.576161154384</v>
          </cell>
          <cell r="BF86">
            <v>-728.05665004839318</v>
          </cell>
          <cell r="BG86">
            <v>-742.61778304936092</v>
          </cell>
          <cell r="BH86">
            <v>-742.61778304936092</v>
          </cell>
          <cell r="BI86">
            <v>-742.61778304936092</v>
          </cell>
          <cell r="BJ86">
            <v>-742.61778304936092</v>
          </cell>
          <cell r="BK86">
            <v>-757.47013871034824</v>
          </cell>
          <cell r="BL86">
            <v>-757.47013871034824</v>
          </cell>
          <cell r="BM86">
            <v>-757.47013871034824</v>
          </cell>
          <cell r="BN86">
            <v>-757.47013871034824</v>
          </cell>
          <cell r="BO86">
            <v>-772.61954148455516</v>
          </cell>
          <cell r="BP86">
            <v>-772.61954148455516</v>
          </cell>
          <cell r="BQ86">
            <v>-273322.59603037854</v>
          </cell>
          <cell r="BR86">
            <v>-772.61954148455516</v>
          </cell>
          <cell r="BS86">
            <v>-788.0719323142464</v>
          </cell>
          <cell r="BT86">
            <v>-788.0719323142464</v>
          </cell>
          <cell r="BU86">
            <v>-788.0719323142464</v>
          </cell>
          <cell r="BV86">
            <v>-788.0719323142464</v>
          </cell>
          <cell r="BW86">
            <v>-803.8333709605314</v>
          </cell>
          <cell r="BX86">
            <v>-803.8333709605314</v>
          </cell>
          <cell r="BY86">
            <v>-803.8333709605314</v>
          </cell>
          <cell r="BZ86">
            <v>-803.8333709605314</v>
          </cell>
          <cell r="CA86">
            <v>-819.91003837974188</v>
          </cell>
          <cell r="CB86">
            <v>-819.91003837974188</v>
          </cell>
          <cell r="CC86">
            <v>-819.91003837974188</v>
          </cell>
          <cell r="CD86">
            <v>-819.91003837974188</v>
          </cell>
          <cell r="CE86">
            <v>-836.30823914733674</v>
          </cell>
          <cell r="CF86">
            <v>-836.30823914733674</v>
          </cell>
          <cell r="CG86">
            <v>-836.30823914733674</v>
          </cell>
          <cell r="CH86">
            <v>-836.30823914733674</v>
          </cell>
          <cell r="CI86">
            <v>-853.03440393028359</v>
          </cell>
          <cell r="CJ86">
            <v>0</v>
          </cell>
          <cell r="CK86">
            <v>0</v>
          </cell>
          <cell r="CL86">
            <v>0</v>
          </cell>
        </row>
        <row r="87">
          <cell r="G87">
            <v>0</v>
          </cell>
          <cell r="H87">
            <v>-67.313316831683181</v>
          </cell>
          <cell r="I87">
            <v>-67.313316831683181</v>
          </cell>
          <cell r="J87">
            <v>-67.313316831683181</v>
          </cell>
          <cell r="K87">
            <v>-68.659583168316857</v>
          </cell>
          <cell r="L87">
            <v>-68.659583168316857</v>
          </cell>
          <cell r="M87">
            <v>-68.659583168316857</v>
          </cell>
          <cell r="N87">
            <v>-68.659583168316857</v>
          </cell>
          <cell r="O87">
            <v>-70.032774831683184</v>
          </cell>
          <cell r="P87">
            <v>-70.032774831683184</v>
          </cell>
          <cell r="Q87">
            <v>-70.032774831683184</v>
          </cell>
          <cell r="R87">
            <v>-70.032774831683184</v>
          </cell>
          <cell r="S87">
            <v>-71.433430328316845</v>
          </cell>
          <cell r="T87">
            <v>-71.433430328316845</v>
          </cell>
          <cell r="U87">
            <v>-71.433430328316845</v>
          </cell>
          <cell r="V87">
            <v>-71.433430328316845</v>
          </cell>
          <cell r="W87">
            <v>-72.862098934883178</v>
          </cell>
          <cell r="X87">
            <v>-72.862098934883178</v>
          </cell>
          <cell r="Y87">
            <v>-72.862098934883178</v>
          </cell>
          <cell r="Z87">
            <v>-72.862098934883178</v>
          </cell>
          <cell r="AA87">
            <v>-74.319340913580845</v>
          </cell>
          <cell r="AB87">
            <v>-74.319340913580845</v>
          </cell>
          <cell r="AC87">
            <v>-32384.711420121501</v>
          </cell>
          <cell r="AD87">
            <v>-74.319340913580845</v>
          </cell>
          <cell r="AE87">
            <v>-75.805727731852471</v>
          </cell>
          <cell r="AF87">
            <v>-75.805727731852471</v>
          </cell>
          <cell r="AG87">
            <v>-75.805727731852471</v>
          </cell>
          <cell r="AH87">
            <v>-75.805727731852471</v>
          </cell>
          <cell r="AI87">
            <v>-77.321842286489513</v>
          </cell>
          <cell r="AJ87">
            <v>-77.321842286489513</v>
          </cell>
          <cell r="AK87">
            <v>-77.321842286489513</v>
          </cell>
          <cell r="AL87">
            <v>-77.321842286489513</v>
          </cell>
          <cell r="AM87">
            <v>-78.868279132219314</v>
          </cell>
          <cell r="AN87">
            <v>-78.868279132219314</v>
          </cell>
          <cell r="AO87">
            <v>-78.868279132219314</v>
          </cell>
          <cell r="AP87">
            <v>-78.868279132219314</v>
          </cell>
          <cell r="AQ87">
            <v>-80.445644714863704</v>
          </cell>
          <cell r="AR87">
            <v>-80.445644714863704</v>
          </cell>
          <cell r="AS87">
            <v>-80.445644714863704</v>
          </cell>
          <cell r="AT87">
            <v>-80.445644714863704</v>
          </cell>
          <cell r="AU87">
            <v>-82.054557609160966</v>
          </cell>
          <cell r="AV87">
            <v>-82.054557609160966</v>
          </cell>
          <cell r="AW87">
            <v>-82.054557609160966</v>
          </cell>
          <cell r="AX87">
            <v>-82.054557609160966</v>
          </cell>
          <cell r="AY87">
            <v>-83.695648761344188</v>
          </cell>
          <cell r="AZ87">
            <v>-83.695648761344188</v>
          </cell>
          <cell r="BA87">
            <v>-83.695648761344188</v>
          </cell>
          <cell r="BB87">
            <v>-83.695648761344188</v>
          </cell>
          <cell r="BC87">
            <v>-85.369561736571072</v>
          </cell>
          <cell r="BD87">
            <v>-85.369561736571072</v>
          </cell>
          <cell r="BE87">
            <v>-85.369561736571072</v>
          </cell>
          <cell r="BF87">
            <v>-85.369561736571072</v>
          </cell>
          <cell r="BG87">
            <v>-87.076952971302489</v>
          </cell>
          <cell r="BH87">
            <v>-87.076952971302489</v>
          </cell>
          <cell r="BI87">
            <v>-87.076952971302489</v>
          </cell>
          <cell r="BJ87">
            <v>-87.076952971302489</v>
          </cell>
          <cell r="BK87">
            <v>-88.818492030728549</v>
          </cell>
          <cell r="BL87">
            <v>-88.818492030728549</v>
          </cell>
          <cell r="BM87">
            <v>-88.818492030728549</v>
          </cell>
          <cell r="BN87">
            <v>-88.818492030728549</v>
          </cell>
          <cell r="BO87">
            <v>-90.594861871343127</v>
          </cell>
          <cell r="BP87">
            <v>-90.594861871343127</v>
          </cell>
          <cell r="BQ87">
            <v>-90.594861871343127</v>
          </cell>
          <cell r="BR87">
            <v>-90.594861871343127</v>
          </cell>
          <cell r="BS87">
            <v>-92.40675910876999</v>
          </cell>
          <cell r="BT87">
            <v>-92.40675910876999</v>
          </cell>
          <cell r="BU87">
            <v>-92.40675910876999</v>
          </cell>
          <cell r="BV87">
            <v>-92.40675910876999</v>
          </cell>
          <cell r="BW87">
            <v>-94.254894290945387</v>
          </cell>
          <cell r="BX87">
            <v>-94.254894290945387</v>
          </cell>
          <cell r="BY87">
            <v>-94.254894290945387</v>
          </cell>
          <cell r="BZ87">
            <v>-94.254894290945387</v>
          </cell>
          <cell r="CA87">
            <v>-96.139992176764309</v>
          </cell>
          <cell r="CB87">
            <v>-96.139992176764309</v>
          </cell>
          <cell r="CC87">
            <v>-32406.532071384689</v>
          </cell>
          <cell r="CD87">
            <v>-96.139992176764309</v>
          </cell>
          <cell r="CE87">
            <v>-98.062792020299597</v>
          </cell>
          <cell r="CF87">
            <v>-98.062792020299597</v>
          </cell>
          <cell r="CG87">
            <v>-98.062792020299597</v>
          </cell>
          <cell r="CH87">
            <v>-98.062792020299597</v>
          </cell>
          <cell r="CI87">
            <v>-100.02404786070559</v>
          </cell>
          <cell r="CJ87">
            <v>0</v>
          </cell>
          <cell r="CK87">
            <v>0</v>
          </cell>
          <cell r="CL87">
            <v>0</v>
          </cell>
        </row>
        <row r="88">
          <cell r="G88">
            <v>0</v>
          </cell>
          <cell r="H88">
            <v>-692.11439999999993</v>
          </cell>
          <cell r="I88">
            <v>-692.11439999999993</v>
          </cell>
          <cell r="J88">
            <v>-692.11439999999993</v>
          </cell>
          <cell r="K88">
            <v>-705.95668799999999</v>
          </cell>
          <cell r="L88">
            <v>-705.95668799999999</v>
          </cell>
          <cell r="M88">
            <v>-83759.684687999979</v>
          </cell>
          <cell r="N88">
            <v>-705.95668799999999</v>
          </cell>
          <cell r="O88">
            <v>-720.07582175999994</v>
          </cell>
          <cell r="P88">
            <v>-720.07582175999994</v>
          </cell>
          <cell r="Q88">
            <v>-720.07582175999994</v>
          </cell>
          <cell r="R88">
            <v>-720.07582175999994</v>
          </cell>
          <cell r="S88">
            <v>-734.47733819519988</v>
          </cell>
          <cell r="T88">
            <v>-734.47733819519988</v>
          </cell>
          <cell r="U88">
            <v>-734.47733819519988</v>
          </cell>
          <cell r="V88">
            <v>-734.47733819519988</v>
          </cell>
          <cell r="W88">
            <v>-749.16688495910398</v>
          </cell>
          <cell r="X88">
            <v>-749.16688495910398</v>
          </cell>
          <cell r="Y88">
            <v>-749.16688495910398</v>
          </cell>
          <cell r="Z88">
            <v>-749.16688495910398</v>
          </cell>
          <cell r="AA88">
            <v>-764.150222658286</v>
          </cell>
          <cell r="AB88">
            <v>-764.150222658286</v>
          </cell>
          <cell r="AC88">
            <v>-764.150222658286</v>
          </cell>
          <cell r="AD88">
            <v>-764.150222658286</v>
          </cell>
          <cell r="AE88">
            <v>-779.43322711145186</v>
          </cell>
          <cell r="AF88">
            <v>-779.43322711145186</v>
          </cell>
          <cell r="AG88">
            <v>-779.43322711145186</v>
          </cell>
          <cell r="AH88">
            <v>-779.43322711145186</v>
          </cell>
          <cell r="AI88">
            <v>-795.02189165368077</v>
          </cell>
          <cell r="AJ88">
            <v>-795.02189165368077</v>
          </cell>
          <cell r="AK88">
            <v>-795.02189165368077</v>
          </cell>
          <cell r="AL88">
            <v>-795.02189165368077</v>
          </cell>
          <cell r="AM88">
            <v>-810.92232948675451</v>
          </cell>
          <cell r="AN88">
            <v>-810.92232948675451</v>
          </cell>
          <cell r="AO88">
            <v>-810.92232948675451</v>
          </cell>
          <cell r="AP88">
            <v>-810.92232948675451</v>
          </cell>
          <cell r="AQ88">
            <v>-827.1407760764896</v>
          </cell>
          <cell r="AR88">
            <v>-827.1407760764896</v>
          </cell>
          <cell r="AS88">
            <v>-827.1407760764896</v>
          </cell>
          <cell r="AT88">
            <v>-827.1407760764896</v>
          </cell>
          <cell r="AU88">
            <v>-843.68359159801946</v>
          </cell>
          <cell r="AV88">
            <v>-843.68359159801946</v>
          </cell>
          <cell r="AW88">
            <v>-843.68359159801946</v>
          </cell>
          <cell r="AX88">
            <v>-843.68359159801946</v>
          </cell>
          <cell r="AY88">
            <v>-860.5572634299798</v>
          </cell>
          <cell r="AZ88">
            <v>-860.5572634299798</v>
          </cell>
          <cell r="BA88">
            <v>-860.5572634299798</v>
          </cell>
          <cell r="BB88">
            <v>-860.5572634299798</v>
          </cell>
          <cell r="BC88">
            <v>-877.76840869857938</v>
          </cell>
          <cell r="BD88">
            <v>-877.76840869857938</v>
          </cell>
          <cell r="BE88">
            <v>-877.76840869857938</v>
          </cell>
          <cell r="BF88">
            <v>-877.76840869857938</v>
          </cell>
          <cell r="BG88">
            <v>-895.32377687255087</v>
          </cell>
          <cell r="BH88">
            <v>-895.32377687255087</v>
          </cell>
          <cell r="BI88">
            <v>-895.32377687255087</v>
          </cell>
          <cell r="BJ88">
            <v>-895.32377687255087</v>
          </cell>
          <cell r="BK88">
            <v>-913.23025241000198</v>
          </cell>
          <cell r="BL88">
            <v>-913.23025241000198</v>
          </cell>
          <cell r="BM88">
            <v>-913.23025241000198</v>
          </cell>
          <cell r="BN88">
            <v>-913.23025241000198</v>
          </cell>
          <cell r="BO88">
            <v>-83985.222857458182</v>
          </cell>
          <cell r="BP88">
            <v>-931.49485745820209</v>
          </cell>
          <cell r="BQ88">
            <v>-931.49485745820209</v>
          </cell>
          <cell r="BR88">
            <v>-931.49485745820209</v>
          </cell>
          <cell r="BS88">
            <v>-950.12475460736619</v>
          </cell>
          <cell r="BT88">
            <v>-950.12475460736619</v>
          </cell>
          <cell r="BU88">
            <v>-950.12475460736619</v>
          </cell>
          <cell r="BV88">
            <v>-950.12475460736619</v>
          </cell>
          <cell r="BW88">
            <v>-969.12724969951364</v>
          </cell>
          <cell r="BX88">
            <v>-969.12724969951364</v>
          </cell>
          <cell r="BY88">
            <v>-969.12724969951364</v>
          </cell>
          <cell r="BZ88">
            <v>-969.12724969951364</v>
          </cell>
          <cell r="CA88">
            <v>-988.50979469350375</v>
          </cell>
          <cell r="CB88">
            <v>-988.50979469350375</v>
          </cell>
          <cell r="CC88">
            <v>-988.50979469350375</v>
          </cell>
          <cell r="CD88">
            <v>-988.50979469350375</v>
          </cell>
          <cell r="CE88">
            <v>-1008.2799905873738</v>
          </cell>
          <cell r="CF88">
            <v>-1008.2799905873738</v>
          </cell>
          <cell r="CG88">
            <v>-1008.2799905873738</v>
          </cell>
          <cell r="CH88">
            <v>-1008.2799905873738</v>
          </cell>
          <cell r="CI88">
            <v>-1028.4455903991216</v>
          </cell>
          <cell r="CJ88">
            <v>0</v>
          </cell>
          <cell r="CK88">
            <v>0</v>
          </cell>
          <cell r="CL88">
            <v>0</v>
          </cell>
        </row>
        <row r="89">
          <cell r="G89">
            <v>0</v>
          </cell>
          <cell r="H89">
            <v>-79.277012376237636</v>
          </cell>
          <cell r="I89">
            <v>-79.277012376237636</v>
          </cell>
          <cell r="J89">
            <v>-79.277012376237636</v>
          </cell>
          <cell r="K89">
            <v>-80.862552623762397</v>
          </cell>
          <cell r="L89">
            <v>-80.862552623762397</v>
          </cell>
          <cell r="M89">
            <v>-80.862552623762397</v>
          </cell>
          <cell r="N89">
            <v>-80.862552623762397</v>
          </cell>
          <cell r="O89">
            <v>-82.479803676237637</v>
          </cell>
          <cell r="P89">
            <v>-82.479803676237637</v>
          </cell>
          <cell r="Q89">
            <v>-82.479803676237637</v>
          </cell>
          <cell r="R89">
            <v>-82.479803676237637</v>
          </cell>
          <cell r="S89">
            <v>-84.129399749762385</v>
          </cell>
          <cell r="T89">
            <v>-84.129399749762385</v>
          </cell>
          <cell r="U89">
            <v>-84.129399749762385</v>
          </cell>
          <cell r="V89">
            <v>-84.129399749762385</v>
          </cell>
          <cell r="W89">
            <v>-85.811987744757644</v>
          </cell>
          <cell r="X89">
            <v>-85.811987744757644</v>
          </cell>
          <cell r="Y89">
            <v>-85.811987744757644</v>
          </cell>
          <cell r="Z89">
            <v>-85.811987744757644</v>
          </cell>
          <cell r="AA89">
            <v>-87.528227499652786</v>
          </cell>
          <cell r="AB89">
            <v>-87.528227499652786</v>
          </cell>
          <cell r="AC89">
            <v>-87.528227499652786</v>
          </cell>
          <cell r="AD89">
            <v>-87.528227499652786</v>
          </cell>
          <cell r="AE89">
            <v>-89.278792049645844</v>
          </cell>
          <cell r="AF89">
            <v>-89.278792049645844</v>
          </cell>
          <cell r="AG89">
            <v>-89.278792049645844</v>
          </cell>
          <cell r="AH89">
            <v>-89.278792049645844</v>
          </cell>
          <cell r="AI89">
            <v>-91.064367890638763</v>
          </cell>
          <cell r="AJ89">
            <v>-91.064367890638763</v>
          </cell>
          <cell r="AK89">
            <v>-91.064367890638763</v>
          </cell>
          <cell r="AL89">
            <v>-91.064367890638763</v>
          </cell>
          <cell r="AM89">
            <v>-92.885655248451556</v>
          </cell>
          <cell r="AN89">
            <v>-92.885655248451556</v>
          </cell>
          <cell r="AO89">
            <v>-92.885655248451556</v>
          </cell>
          <cell r="AP89">
            <v>-92.885655248451556</v>
          </cell>
          <cell r="AQ89">
            <v>-94.743368353420578</v>
          </cell>
          <cell r="AR89">
            <v>-94.743368353420578</v>
          </cell>
          <cell r="AS89">
            <v>-94.743368353420578</v>
          </cell>
          <cell r="AT89">
            <v>-94.743368353420578</v>
          </cell>
          <cell r="AU89">
            <v>-96.638235720488993</v>
          </cell>
          <cell r="AV89">
            <v>-96.638235720488993</v>
          </cell>
          <cell r="AW89">
            <v>-96.638235720488993</v>
          </cell>
          <cell r="AX89">
            <v>-96.638235720488993</v>
          </cell>
          <cell r="AY89">
            <v>-98.571000434898778</v>
          </cell>
          <cell r="AZ89">
            <v>-98.571000434898778</v>
          </cell>
          <cell r="BA89">
            <v>-98.571000434898778</v>
          </cell>
          <cell r="BB89">
            <v>-98.571000434898778</v>
          </cell>
          <cell r="BC89">
            <v>-100.54242044359674</v>
          </cell>
          <cell r="BD89">
            <v>-100.54242044359674</v>
          </cell>
          <cell r="BE89">
            <v>-100.54242044359674</v>
          </cell>
          <cell r="BF89">
            <v>-100.54242044359674</v>
          </cell>
          <cell r="BG89">
            <v>-102.55326885246868</v>
          </cell>
          <cell r="BH89">
            <v>-102.55326885246868</v>
          </cell>
          <cell r="BI89">
            <v>-102.55326885246868</v>
          </cell>
          <cell r="BJ89">
            <v>-102.55326885246868</v>
          </cell>
          <cell r="BK89">
            <v>-104.60433422951807</v>
          </cell>
          <cell r="BL89">
            <v>-104.60433422951807</v>
          </cell>
          <cell r="BM89">
            <v>-104.60433422951807</v>
          </cell>
          <cell r="BN89">
            <v>-104.60433422951807</v>
          </cell>
          <cell r="BO89">
            <v>-106.69642091410842</v>
          </cell>
          <cell r="BP89">
            <v>-106.69642091410842</v>
          </cell>
          <cell r="BQ89">
            <v>-106.69642091410842</v>
          </cell>
          <cell r="BR89">
            <v>-106.69642091410842</v>
          </cell>
          <cell r="BS89">
            <v>-108.8303493323906</v>
          </cell>
          <cell r="BT89">
            <v>-108.8303493323906</v>
          </cell>
          <cell r="BU89">
            <v>-108.8303493323906</v>
          </cell>
          <cell r="BV89">
            <v>-108.8303493323906</v>
          </cell>
          <cell r="BW89">
            <v>-111.00695631903842</v>
          </cell>
          <cell r="BX89">
            <v>-111.00695631903842</v>
          </cell>
          <cell r="BY89">
            <v>-111.00695631903842</v>
          </cell>
          <cell r="BZ89">
            <v>-111.00695631903842</v>
          </cell>
          <cell r="CA89">
            <v>-113.22709544541918</v>
          </cell>
          <cell r="CB89">
            <v>-113.22709544541918</v>
          </cell>
          <cell r="CC89">
            <v>-113.22709544541918</v>
          </cell>
          <cell r="CD89">
            <v>-113.22709544541918</v>
          </cell>
          <cell r="CE89">
            <v>-115.49163735432757</v>
          </cell>
          <cell r="CF89">
            <v>-115.49163735432757</v>
          </cell>
          <cell r="CG89">
            <v>-115.49163735432757</v>
          </cell>
          <cell r="CH89">
            <v>-115.49163735432757</v>
          </cell>
          <cell r="CI89">
            <v>-117.80147010141413</v>
          </cell>
          <cell r="CJ89">
            <v>0</v>
          </cell>
          <cell r="CK89">
            <v>0</v>
          </cell>
          <cell r="CL89">
            <v>0</v>
          </cell>
        </row>
        <row r="90">
          <cell r="G90">
            <v>0</v>
          </cell>
          <cell r="H90">
            <v>-144.1833639705882</v>
          </cell>
          <cell r="I90">
            <v>-144.1833639705882</v>
          </cell>
          <cell r="J90">
            <v>-144.1833639705882</v>
          </cell>
          <cell r="K90">
            <v>-3607.46776654412</v>
          </cell>
          <cell r="L90">
            <v>-147.06703124999996</v>
          </cell>
          <cell r="M90">
            <v>-147.06703124999996</v>
          </cell>
          <cell r="N90">
            <v>-147.06703124999996</v>
          </cell>
          <cell r="O90">
            <v>-150.00837187499997</v>
          </cell>
          <cell r="P90">
            <v>-150.00837187499997</v>
          </cell>
          <cell r="Q90">
            <v>-150.00837187499997</v>
          </cell>
          <cell r="R90">
            <v>-150.00837187499997</v>
          </cell>
          <cell r="S90">
            <v>-153.00853931249998</v>
          </cell>
          <cell r="T90">
            <v>-153.00853931249998</v>
          </cell>
          <cell r="U90">
            <v>-153.00853931249998</v>
          </cell>
          <cell r="V90">
            <v>-153.00853931249998</v>
          </cell>
          <cell r="W90">
            <v>-156.06871009874996</v>
          </cell>
          <cell r="X90">
            <v>-156.06871009874996</v>
          </cell>
          <cell r="Y90">
            <v>-156.06871009874996</v>
          </cell>
          <cell r="Z90">
            <v>-20721.863227975868</v>
          </cell>
          <cell r="AA90">
            <v>-159.19008430072498</v>
          </cell>
          <cell r="AB90">
            <v>-159.19008430072498</v>
          </cell>
          <cell r="AC90">
            <v>-159.19008430072498</v>
          </cell>
          <cell r="AD90">
            <v>-159.19008430072498</v>
          </cell>
          <cell r="AE90">
            <v>-5878.6274903020576</v>
          </cell>
          <cell r="AF90">
            <v>-162.37388598673948</v>
          </cell>
          <cell r="AG90">
            <v>-162.37388598673948</v>
          </cell>
          <cell r="AH90">
            <v>-162.37388598673948</v>
          </cell>
          <cell r="AI90">
            <v>-165.62136370647426</v>
          </cell>
          <cell r="AJ90">
            <v>-165.62136370647426</v>
          </cell>
          <cell r="AK90">
            <v>-165.62136370647426</v>
          </cell>
          <cell r="AL90">
            <v>-165.62136370647426</v>
          </cell>
          <cell r="AM90">
            <v>-168.93379098060376</v>
          </cell>
          <cell r="AN90">
            <v>-168.93379098060376</v>
          </cell>
          <cell r="AO90">
            <v>-168.93379098060376</v>
          </cell>
          <cell r="AP90">
            <v>-168.93379098060376</v>
          </cell>
          <cell r="AQ90">
            <v>-172.31246680021584</v>
          </cell>
          <cell r="AR90">
            <v>-172.31246680021584</v>
          </cell>
          <cell r="AS90">
            <v>-172.31246680021584</v>
          </cell>
          <cell r="AT90">
            <v>-172.31246680021584</v>
          </cell>
          <cell r="AU90">
            <v>-175.75871613622016</v>
          </cell>
          <cell r="AV90">
            <v>-175.75871613622016</v>
          </cell>
          <cell r="AW90">
            <v>-175.75871613622016</v>
          </cell>
          <cell r="AX90">
            <v>-175.75871613622016</v>
          </cell>
          <cell r="AY90">
            <v>-39644.839738854724</v>
          </cell>
          <cell r="AZ90">
            <v>-179.27389045894455</v>
          </cell>
          <cell r="BA90">
            <v>-179.27389045894455</v>
          </cell>
          <cell r="BB90">
            <v>-179.27389045894455</v>
          </cell>
          <cell r="BC90">
            <v>-182.85936826812346</v>
          </cell>
          <cell r="BD90">
            <v>-182.85936826812346</v>
          </cell>
          <cell r="BE90">
            <v>-182.85936826812346</v>
          </cell>
          <cell r="BF90">
            <v>-182.85936826812346</v>
          </cell>
          <cell r="BG90">
            <v>-186.51655563348592</v>
          </cell>
          <cell r="BH90">
            <v>-186.51655563348592</v>
          </cell>
          <cell r="BI90">
            <v>-186.51655563348592</v>
          </cell>
          <cell r="BJ90">
            <v>-186.51655563348592</v>
          </cell>
          <cell r="BK90">
            <v>-3650.6476220402756</v>
          </cell>
          <cell r="BL90">
            <v>-190.24688674615567</v>
          </cell>
          <cell r="BM90">
            <v>-190.24688674615567</v>
          </cell>
          <cell r="BN90">
            <v>-190.24688674615567</v>
          </cell>
          <cell r="BO90">
            <v>-194.05182448107877</v>
          </cell>
          <cell r="BP90">
            <v>-194.05182448107877</v>
          </cell>
          <cell r="BQ90">
            <v>-194.05182448107877</v>
          </cell>
          <cell r="BR90">
            <v>-194.05182448107877</v>
          </cell>
          <cell r="BS90">
            <v>-197.93286097070035</v>
          </cell>
          <cell r="BT90">
            <v>-197.93286097070035</v>
          </cell>
          <cell r="BU90">
            <v>-197.93286097070035</v>
          </cell>
          <cell r="BV90">
            <v>-197.93286097070035</v>
          </cell>
          <cell r="BW90">
            <v>-201.89151819011437</v>
          </cell>
          <cell r="BX90">
            <v>-201.89151819011437</v>
          </cell>
          <cell r="BY90">
            <v>-201.89151819011437</v>
          </cell>
          <cell r="BZ90">
            <v>-20767.686036067233</v>
          </cell>
          <cell r="CA90">
            <v>-205.92934855391667</v>
          </cell>
          <cell r="CB90">
            <v>-205.92934855391667</v>
          </cell>
          <cell r="CC90">
            <v>-205.92934855391667</v>
          </cell>
          <cell r="CD90">
            <v>-205.92934855391667</v>
          </cell>
          <cell r="CE90">
            <v>-5926.3015398403131</v>
          </cell>
          <cell r="CF90">
            <v>-210.04793552499498</v>
          </cell>
          <cell r="CG90">
            <v>-210.04793552499498</v>
          </cell>
          <cell r="CH90">
            <v>-210.04793552499498</v>
          </cell>
          <cell r="CI90">
            <v>-214.2488942354949</v>
          </cell>
          <cell r="CJ90">
            <v>0</v>
          </cell>
          <cell r="CK90">
            <v>0</v>
          </cell>
          <cell r="CL90">
            <v>0</v>
          </cell>
        </row>
        <row r="91">
          <cell r="G91">
            <v>0</v>
          </cell>
          <cell r="H91">
            <v>-1893.7080000000003</v>
          </cell>
          <cell r="I91">
            <v>-1893.7080000000003</v>
          </cell>
          <cell r="J91">
            <v>-1893.7080000000003</v>
          </cell>
          <cell r="K91">
            <v>-1931.5821600000004</v>
          </cell>
          <cell r="L91">
            <v>-1931.5821600000004</v>
          </cell>
          <cell r="M91">
            <v>-124643.86056</v>
          </cell>
          <cell r="N91">
            <v>-13097.561099060978</v>
          </cell>
          <cell r="O91">
            <v>-2074.8850005436157</v>
          </cell>
          <cell r="P91">
            <v>-2070.3891150864042</v>
          </cell>
          <cell r="Q91">
            <v>-1970.2138032000003</v>
          </cell>
          <cell r="R91">
            <v>-1970.2138032000003</v>
          </cell>
          <cell r="S91">
            <v>-7647.6781444527669</v>
          </cell>
          <cell r="T91">
            <v>-2009.6180792640002</v>
          </cell>
          <cell r="U91">
            <v>-2063.476313576899</v>
          </cell>
          <cell r="V91">
            <v>-2009.6180792640002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0</v>
          </cell>
          <cell r="CE91">
            <v>0</v>
          </cell>
          <cell r="CF91">
            <v>0</v>
          </cell>
          <cell r="CG91">
            <v>0</v>
          </cell>
          <cell r="CH91">
            <v>0</v>
          </cell>
          <cell r="CI91">
            <v>0</v>
          </cell>
          <cell r="CJ91">
            <v>0</v>
          </cell>
          <cell r="CK91">
            <v>0</v>
          </cell>
          <cell r="CL91">
            <v>0</v>
          </cell>
        </row>
        <row r="92">
          <cell r="G92">
            <v>0</v>
          </cell>
          <cell r="H92">
            <v>-2053.7628</v>
          </cell>
          <cell r="I92">
            <v>-2053.7628</v>
          </cell>
          <cell r="J92">
            <v>-2053.7628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0</v>
          </cell>
          <cell r="CF92">
            <v>0</v>
          </cell>
          <cell r="CG92">
            <v>0</v>
          </cell>
          <cell r="CH92">
            <v>0</v>
          </cell>
          <cell r="CI92">
            <v>0</v>
          </cell>
          <cell r="CJ92">
            <v>0</v>
          </cell>
          <cell r="CK92">
            <v>0</v>
          </cell>
          <cell r="CL92">
            <v>0</v>
          </cell>
        </row>
        <row r="93">
          <cell r="G93">
            <v>0</v>
          </cell>
          <cell r="H93">
            <v>-1828.7694000000004</v>
          </cell>
          <cell r="I93">
            <v>-1828.7694000000004</v>
          </cell>
          <cell r="J93">
            <v>-1828.7694000000004</v>
          </cell>
          <cell r="K93">
            <v>-1865.3447880000003</v>
          </cell>
          <cell r="L93">
            <v>-1865.3447880000003</v>
          </cell>
          <cell r="M93">
            <v>-1865.3447880000003</v>
          </cell>
          <cell r="N93">
            <v>-1865.3447880000003</v>
          </cell>
          <cell r="O93">
            <v>-221354.97968376</v>
          </cell>
          <cell r="P93">
            <v>-1902.6516837600002</v>
          </cell>
          <cell r="Q93">
            <v>-1902.6516837600002</v>
          </cell>
          <cell r="R93">
            <v>-1902.6516837600002</v>
          </cell>
          <cell r="S93">
            <v>-1940.7047174352001</v>
          </cell>
          <cell r="T93">
            <v>-1940.7047174352001</v>
          </cell>
          <cell r="U93">
            <v>-1940.7047174352001</v>
          </cell>
          <cell r="V93">
            <v>-1940.7047174352001</v>
          </cell>
          <cell r="W93">
            <v>-1979.5188117839043</v>
          </cell>
          <cell r="X93">
            <v>-1979.5188117839043</v>
          </cell>
          <cell r="Y93">
            <v>-1979.5188117839043</v>
          </cell>
          <cell r="Z93">
            <v>-1979.5188117839043</v>
          </cell>
          <cell r="AA93">
            <v>-2019.1091880195825</v>
          </cell>
          <cell r="AB93">
            <v>-2019.1091880195825</v>
          </cell>
          <cell r="AC93">
            <v>-2019.1091880195825</v>
          </cell>
          <cell r="AD93">
            <v>-2019.1091880195825</v>
          </cell>
          <cell r="AE93">
            <v>-2059.4913717799741</v>
          </cell>
          <cell r="AF93">
            <v>-2059.4913717799741</v>
          </cell>
          <cell r="AG93">
            <v>-2059.4913717799741</v>
          </cell>
          <cell r="AH93">
            <v>-2059.4913717799741</v>
          </cell>
          <cell r="AI93">
            <v>-2100.6811992155735</v>
          </cell>
          <cell r="AJ93">
            <v>-2100.6811992155735</v>
          </cell>
          <cell r="AK93">
            <v>-2100.6811992155735</v>
          </cell>
          <cell r="AL93">
            <v>-2100.6811992155735</v>
          </cell>
          <cell r="AM93">
            <v>-2142.6948231998854</v>
          </cell>
          <cell r="AN93">
            <v>-2142.6948231998854</v>
          </cell>
          <cell r="AO93">
            <v>-2142.6948231998854</v>
          </cell>
          <cell r="AP93">
            <v>-2142.6948231998854</v>
          </cell>
          <cell r="AQ93">
            <v>-2185.5487196638828</v>
          </cell>
          <cell r="AR93">
            <v>-2185.5487196638828</v>
          </cell>
          <cell r="AS93">
            <v>-2185.5487196638828</v>
          </cell>
          <cell r="AT93">
            <v>-2185.5487196638828</v>
          </cell>
          <cell r="AU93">
            <v>-2229.2596940571607</v>
          </cell>
          <cell r="AV93">
            <v>-2229.2596940571607</v>
          </cell>
          <cell r="AW93">
            <v>-2229.2596940571607</v>
          </cell>
          <cell r="AX93">
            <v>-2229.2596940571607</v>
          </cell>
          <cell r="AY93">
            <v>-2273.8448879383036</v>
          </cell>
          <cell r="AZ93">
            <v>-2273.8448879383036</v>
          </cell>
          <cell r="BA93">
            <v>-2273.8448879383036</v>
          </cell>
          <cell r="BB93">
            <v>-2273.8448879383036</v>
          </cell>
          <cell r="BC93">
            <v>-2319.3217856970696</v>
          </cell>
          <cell r="BD93">
            <v>-2319.3217856970696</v>
          </cell>
          <cell r="BE93">
            <v>-2319.3217856970696</v>
          </cell>
          <cell r="BF93">
            <v>-2319.3217856970696</v>
          </cell>
          <cell r="BG93">
            <v>-2365.708221411011</v>
          </cell>
          <cell r="BH93">
            <v>-2365.708221411011</v>
          </cell>
          <cell r="BI93">
            <v>-2365.708221411011</v>
          </cell>
          <cell r="BJ93">
            <v>-2365.708221411011</v>
          </cell>
          <cell r="BK93">
            <v>-2413.0223858392314</v>
          </cell>
          <cell r="BL93">
            <v>-2413.0223858392314</v>
          </cell>
          <cell r="BM93">
            <v>-2413.0223858392314</v>
          </cell>
          <cell r="BN93">
            <v>-2413.0223858392314</v>
          </cell>
          <cell r="BO93">
            <v>-2461.2828335560162</v>
          </cell>
          <cell r="BP93">
            <v>-2461.2828335560162</v>
          </cell>
          <cell r="BQ93">
            <v>-2461.2828335560162</v>
          </cell>
          <cell r="BR93">
            <v>-2461.2828335560162</v>
          </cell>
          <cell r="BS93">
            <v>-221962.83649022714</v>
          </cell>
          <cell r="BT93">
            <v>-2510.5084902271365</v>
          </cell>
          <cell r="BU93">
            <v>-2510.5084902271365</v>
          </cell>
          <cell r="BV93">
            <v>-2510.5084902271365</v>
          </cell>
          <cell r="BW93">
            <v>-2560.71866003168</v>
          </cell>
          <cell r="BX93">
            <v>-2560.71866003168</v>
          </cell>
          <cell r="BY93">
            <v>-2560.71866003168</v>
          </cell>
          <cell r="BZ93">
            <v>-2560.71866003168</v>
          </cell>
          <cell r="CA93">
            <v>-2611.9330332323134</v>
          </cell>
          <cell r="CB93">
            <v>-2611.9330332323134</v>
          </cell>
          <cell r="CC93">
            <v>-2611.9330332323134</v>
          </cell>
          <cell r="CD93">
            <v>-2611.9330332323134</v>
          </cell>
          <cell r="CE93">
            <v>-2664.1716938969594</v>
          </cell>
          <cell r="CF93">
            <v>-2664.1716938969594</v>
          </cell>
          <cell r="CG93">
            <v>-2664.1716938969594</v>
          </cell>
          <cell r="CH93">
            <v>-2664.1716938969594</v>
          </cell>
          <cell r="CI93">
            <v>-2717.4551277748992</v>
          </cell>
          <cell r="CJ93">
            <v>0</v>
          </cell>
          <cell r="CK93">
            <v>0</v>
          </cell>
          <cell r="CL93">
            <v>0</v>
          </cell>
        </row>
        <row r="94">
          <cell r="G94">
            <v>0</v>
          </cell>
          <cell r="H94">
            <v>-93.593639999999994</v>
          </cell>
          <cell r="I94">
            <v>-93.593639999999994</v>
          </cell>
          <cell r="J94">
            <v>-93.593639999999994</v>
          </cell>
          <cell r="K94">
            <v>-95.465512799999999</v>
          </cell>
          <cell r="L94">
            <v>-95.465512799999999</v>
          </cell>
          <cell r="M94">
            <v>-95.465512799999999</v>
          </cell>
          <cell r="N94">
            <v>-95.465512799999999</v>
          </cell>
          <cell r="O94">
            <v>-97.374823055999997</v>
          </cell>
          <cell r="P94">
            <v>-97.374823055999997</v>
          </cell>
          <cell r="Q94">
            <v>-97.374823055999997</v>
          </cell>
          <cell r="R94">
            <v>-97.374823055999997</v>
          </cell>
          <cell r="S94">
            <v>-99.322319517119993</v>
          </cell>
          <cell r="T94">
            <v>-99.322319517119993</v>
          </cell>
          <cell r="U94">
            <v>-99.322319517119993</v>
          </cell>
          <cell r="V94">
            <v>-99.322319517119993</v>
          </cell>
          <cell r="W94">
            <v>-101.3087659074624</v>
          </cell>
          <cell r="X94">
            <v>-101.3087659074624</v>
          </cell>
          <cell r="Y94">
            <v>-101.3087659074624</v>
          </cell>
          <cell r="Z94">
            <v>-101.3087659074624</v>
          </cell>
          <cell r="AA94">
            <v>-103.33494122561164</v>
          </cell>
          <cell r="AB94">
            <v>-103.33494122561164</v>
          </cell>
          <cell r="AC94">
            <v>-103.33494122561164</v>
          </cell>
          <cell r="AD94">
            <v>-103.33494122561164</v>
          </cell>
          <cell r="AE94">
            <v>-105.40164005012389</v>
          </cell>
          <cell r="AF94">
            <v>-105.40164005012389</v>
          </cell>
          <cell r="AG94">
            <v>-105.40164005012389</v>
          </cell>
          <cell r="AH94">
            <v>-105.40164005012389</v>
          </cell>
          <cell r="AI94">
            <v>-107.50967285112637</v>
          </cell>
          <cell r="AJ94">
            <v>-107.50967285112637</v>
          </cell>
          <cell r="AK94">
            <v>-107.50967285112637</v>
          </cell>
          <cell r="AL94">
            <v>-107.50967285112637</v>
          </cell>
          <cell r="AM94">
            <v>-109.65986630814889</v>
          </cell>
          <cell r="AN94">
            <v>-109.65986630814889</v>
          </cell>
          <cell r="AO94">
            <v>-109.65986630814889</v>
          </cell>
          <cell r="AP94">
            <v>-109.65986630814889</v>
          </cell>
          <cell r="AQ94">
            <v>-111.85306363431188</v>
          </cell>
          <cell r="AR94">
            <v>-111.85306363431188</v>
          </cell>
          <cell r="AS94">
            <v>-111.85306363431188</v>
          </cell>
          <cell r="AT94">
            <v>-111.85306363431188</v>
          </cell>
          <cell r="AU94">
            <v>-114.09012490699811</v>
          </cell>
          <cell r="AV94">
            <v>-114.09012490699811</v>
          </cell>
          <cell r="AW94">
            <v>-114.09012490699811</v>
          </cell>
          <cell r="AX94">
            <v>-114.09012490699811</v>
          </cell>
          <cell r="AY94">
            <v>-116.37192740513808</v>
          </cell>
          <cell r="AZ94">
            <v>-116.37192740513808</v>
          </cell>
          <cell r="BA94">
            <v>-116.37192740513808</v>
          </cell>
          <cell r="BB94">
            <v>-116.37192740513808</v>
          </cell>
          <cell r="BC94">
            <v>-118.69936595324083</v>
          </cell>
          <cell r="BD94">
            <v>-118.69936595324083</v>
          </cell>
          <cell r="BE94">
            <v>-118.69936595324083</v>
          </cell>
          <cell r="BF94">
            <v>-118.69936595324083</v>
          </cell>
          <cell r="BG94">
            <v>-121.07335327230564</v>
          </cell>
          <cell r="BH94">
            <v>-121.07335327230564</v>
          </cell>
          <cell r="BI94">
            <v>-121.07335327230564</v>
          </cell>
          <cell r="BJ94">
            <v>-121.07335327230564</v>
          </cell>
          <cell r="BK94">
            <v>-123.49482033775178</v>
          </cell>
          <cell r="BL94">
            <v>-123.49482033775178</v>
          </cell>
          <cell r="BM94">
            <v>-123.49482033775178</v>
          </cell>
          <cell r="BN94">
            <v>-123.49482033775178</v>
          </cell>
          <cell r="BO94">
            <v>-125.9647167445068</v>
          </cell>
          <cell r="BP94">
            <v>-125.9647167445068</v>
          </cell>
          <cell r="BQ94">
            <v>-125.9647167445068</v>
          </cell>
          <cell r="BR94">
            <v>-125.9647167445068</v>
          </cell>
          <cell r="BS94">
            <v>-128.48401107939694</v>
          </cell>
          <cell r="BT94">
            <v>-128.48401107939694</v>
          </cell>
          <cell r="BU94">
            <v>-128.48401107939694</v>
          </cell>
          <cell r="BV94">
            <v>-128.48401107939694</v>
          </cell>
          <cell r="BW94">
            <v>-131.05369130098489</v>
          </cell>
          <cell r="BX94">
            <v>-131.05369130098489</v>
          </cell>
          <cell r="BY94">
            <v>-131.05369130098489</v>
          </cell>
          <cell r="BZ94">
            <v>-131.05369130098489</v>
          </cell>
          <cell r="CA94">
            <v>-133.6747651270046</v>
          </cell>
          <cell r="CB94">
            <v>-133.6747651270046</v>
          </cell>
          <cell r="CC94">
            <v>-133.6747651270046</v>
          </cell>
          <cell r="CD94">
            <v>-133.6747651270046</v>
          </cell>
          <cell r="CE94">
            <v>-136.34826042954467</v>
          </cell>
          <cell r="CF94">
            <v>-136.34826042954467</v>
          </cell>
          <cell r="CG94">
            <v>-136.34826042954467</v>
          </cell>
          <cell r="CH94">
            <v>-136.34826042954467</v>
          </cell>
          <cell r="CI94">
            <v>-139.07522563813561</v>
          </cell>
          <cell r="CJ94">
            <v>0</v>
          </cell>
          <cell r="CK94">
            <v>0</v>
          </cell>
          <cell r="CL94">
            <v>0</v>
          </cell>
        </row>
        <row r="95">
          <cell r="G95">
            <v>0</v>
          </cell>
          <cell r="H95">
            <v>-3793.9307999999996</v>
          </cell>
          <cell r="I95">
            <v>-3793.9307999999996</v>
          </cell>
          <cell r="J95">
            <v>-3793.9307999999996</v>
          </cell>
          <cell r="K95">
            <v>-231505.65741599997</v>
          </cell>
          <cell r="L95">
            <v>-18255.564868446934</v>
          </cell>
          <cell r="M95">
            <v>-3869.8094159999996</v>
          </cell>
          <cell r="N95">
            <v>-3869.8094159999996</v>
          </cell>
          <cell r="O95">
            <v>-3947.2056043199991</v>
          </cell>
          <cell r="P95">
            <v>-3947.2056043199991</v>
          </cell>
          <cell r="Q95">
            <v>-3947.2056043199991</v>
          </cell>
          <cell r="R95">
            <v>-3947.2056043199991</v>
          </cell>
          <cell r="S95">
            <v>-4026.149716406399</v>
          </cell>
          <cell r="T95">
            <v>-4026.149716406399</v>
          </cell>
          <cell r="U95">
            <v>-4026.149716406399</v>
          </cell>
          <cell r="V95">
            <v>-4026.149716406399</v>
          </cell>
          <cell r="W95">
            <v>-4106.6727107345278</v>
          </cell>
          <cell r="X95">
            <v>-4106.6727107345278</v>
          </cell>
          <cell r="Y95">
            <v>-4106.6727107345278</v>
          </cell>
          <cell r="Z95">
            <v>-4106.6727107345278</v>
          </cell>
          <cell r="AA95">
            <v>-4188.8061649492174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E95">
            <v>0</v>
          </cell>
          <cell r="BF95">
            <v>0</v>
          </cell>
          <cell r="BG95">
            <v>0</v>
          </cell>
          <cell r="BH95">
            <v>0</v>
          </cell>
          <cell r="BI95">
            <v>0</v>
          </cell>
          <cell r="BJ95">
            <v>0</v>
          </cell>
          <cell r="BK95">
            <v>0</v>
          </cell>
          <cell r="BL95">
            <v>0</v>
          </cell>
          <cell r="BM95">
            <v>0</v>
          </cell>
          <cell r="BN95">
            <v>0</v>
          </cell>
          <cell r="BO95">
            <v>0</v>
          </cell>
          <cell r="BP95">
            <v>0</v>
          </cell>
          <cell r="BQ95">
            <v>0</v>
          </cell>
          <cell r="BR95">
            <v>0</v>
          </cell>
          <cell r="BS95">
            <v>0</v>
          </cell>
          <cell r="BT95">
            <v>0</v>
          </cell>
          <cell r="BU95">
            <v>0</v>
          </cell>
          <cell r="BV95">
            <v>0</v>
          </cell>
          <cell r="BW95">
            <v>0</v>
          </cell>
          <cell r="BX95">
            <v>0</v>
          </cell>
          <cell r="BY95">
            <v>0</v>
          </cell>
          <cell r="BZ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0</v>
          </cell>
          <cell r="CE95">
            <v>0</v>
          </cell>
          <cell r="CF95">
            <v>0</v>
          </cell>
          <cell r="CG95">
            <v>0</v>
          </cell>
          <cell r="CH95">
            <v>0</v>
          </cell>
          <cell r="CI95">
            <v>0</v>
          </cell>
          <cell r="CJ95">
            <v>0</v>
          </cell>
          <cell r="CK95">
            <v>0</v>
          </cell>
          <cell r="CL95">
            <v>0</v>
          </cell>
        </row>
        <row r="96">
          <cell r="G96">
            <v>0</v>
          </cell>
          <cell r="H96">
            <v>-260.78295454545457</v>
          </cell>
          <cell r="I96">
            <v>-260.78295454545457</v>
          </cell>
          <cell r="J96">
            <v>-260.78295454545457</v>
          </cell>
          <cell r="K96">
            <v>-12783.58043181818</v>
          </cell>
          <cell r="L96">
            <v>-34779.945799858113</v>
          </cell>
          <cell r="M96">
            <v>-265.99861363636364</v>
          </cell>
          <cell r="N96">
            <v>-265.99861363636364</v>
          </cell>
          <cell r="O96">
            <v>-271.31858590909093</v>
          </cell>
          <cell r="P96">
            <v>-271.31858590909093</v>
          </cell>
          <cell r="Q96">
            <v>-271.31858590909093</v>
          </cell>
          <cell r="R96">
            <v>-271.31858590909093</v>
          </cell>
          <cell r="S96">
            <v>-276.74495762727275</v>
          </cell>
          <cell r="T96">
            <v>-276.74495762727275</v>
          </cell>
          <cell r="U96">
            <v>-276.74495762727275</v>
          </cell>
          <cell r="V96">
            <v>-276.74495762727275</v>
          </cell>
          <cell r="W96">
            <v>-46948.878928752536</v>
          </cell>
          <cell r="X96">
            <v>-282.27985677981815</v>
          </cell>
          <cell r="Y96">
            <v>-282.27985677981815</v>
          </cell>
          <cell r="Z96">
            <v>-282.27985677981815</v>
          </cell>
          <cell r="AA96">
            <v>-287.92545391541455</v>
          </cell>
          <cell r="AB96">
            <v>-287.92545391541455</v>
          </cell>
          <cell r="AC96">
            <v>-287.92545391541455</v>
          </cell>
          <cell r="AD96">
            <v>-287.92545391541455</v>
          </cell>
          <cell r="AE96">
            <v>-293.6839629937229</v>
          </cell>
          <cell r="AF96">
            <v>-293.6839629937229</v>
          </cell>
          <cell r="AG96">
            <v>-293.6839629937229</v>
          </cell>
          <cell r="AH96">
            <v>-293.6839629937229</v>
          </cell>
          <cell r="AI96">
            <v>-299.55764225359729</v>
          </cell>
          <cell r="AJ96">
            <v>-299.55764225359729</v>
          </cell>
          <cell r="AK96">
            <v>-299.55764225359729</v>
          </cell>
          <cell r="AL96">
            <v>-299.55764225359729</v>
          </cell>
          <cell r="AM96">
            <v>-305.54879509866925</v>
          </cell>
          <cell r="AN96">
            <v>-305.54879509866925</v>
          </cell>
          <cell r="AO96">
            <v>-305.54879509866925</v>
          </cell>
          <cell r="AP96">
            <v>-305.54879509866925</v>
          </cell>
          <cell r="AQ96">
            <v>-311.65977100064265</v>
          </cell>
          <cell r="AR96">
            <v>-311.65977100064265</v>
          </cell>
          <cell r="AS96">
            <v>-31789.349876442524</v>
          </cell>
          <cell r="AT96">
            <v>-311.65977100064265</v>
          </cell>
          <cell r="AU96">
            <v>-317.89296642065557</v>
          </cell>
          <cell r="AV96">
            <v>-317.89296642065557</v>
          </cell>
          <cell r="AW96">
            <v>-317.89296642065557</v>
          </cell>
          <cell r="AX96">
            <v>-317.89296642065557</v>
          </cell>
          <cell r="AY96">
            <v>-324.25082574906867</v>
          </cell>
          <cell r="AZ96">
            <v>-324.25082574906867</v>
          </cell>
          <cell r="BA96">
            <v>-324.25082574906867</v>
          </cell>
          <cell r="BB96">
            <v>-324.25082574906867</v>
          </cell>
          <cell r="BC96">
            <v>-330.73584226405001</v>
          </cell>
          <cell r="BD96">
            <v>-330.73584226405001</v>
          </cell>
          <cell r="BE96">
            <v>-330.73584226405001</v>
          </cell>
          <cell r="BF96">
            <v>-330.73584226405001</v>
          </cell>
          <cell r="BG96">
            <v>-337.35055910933102</v>
          </cell>
          <cell r="BH96">
            <v>-337.35055910933102</v>
          </cell>
          <cell r="BI96">
            <v>-337.35055910933102</v>
          </cell>
          <cell r="BJ96">
            <v>-337.35055910933102</v>
          </cell>
          <cell r="BK96">
            <v>-12861.679388473332</v>
          </cell>
          <cell r="BL96">
            <v>-34858.044756513264</v>
          </cell>
          <cell r="BM96">
            <v>-344.09757029151768</v>
          </cell>
          <cell r="BN96">
            <v>-344.09757029151768</v>
          </cell>
          <cell r="BO96">
            <v>-350.97952169734799</v>
          </cell>
          <cell r="BP96">
            <v>-350.97952169734799</v>
          </cell>
          <cell r="BQ96">
            <v>-350.97952169734799</v>
          </cell>
          <cell r="BR96">
            <v>-350.97952169734799</v>
          </cell>
          <cell r="BS96">
            <v>-357.99911213129496</v>
          </cell>
          <cell r="BT96">
            <v>-357.99911213129496</v>
          </cell>
          <cell r="BU96">
            <v>-357.99911213129496</v>
          </cell>
          <cell r="BV96">
            <v>-357.99911213129496</v>
          </cell>
          <cell r="BW96">
            <v>-47031.758166346641</v>
          </cell>
          <cell r="BX96">
            <v>-365.15909437392094</v>
          </cell>
          <cell r="BY96">
            <v>-365.15909437392094</v>
          </cell>
          <cell r="BZ96">
            <v>-365.15909437392094</v>
          </cell>
          <cell r="CA96">
            <v>-372.46227626139932</v>
          </cell>
          <cell r="CB96">
            <v>-372.46227626139932</v>
          </cell>
          <cell r="CC96">
            <v>-372.46227626139932</v>
          </cell>
          <cell r="CD96">
            <v>-372.46227626139932</v>
          </cell>
          <cell r="CE96">
            <v>-379.9115217866273</v>
          </cell>
          <cell r="CF96">
            <v>-379.9115217866273</v>
          </cell>
          <cell r="CG96">
            <v>-379.9115217866273</v>
          </cell>
          <cell r="CH96">
            <v>-379.9115217866273</v>
          </cell>
          <cell r="CI96">
            <v>-387.50975222235991</v>
          </cell>
          <cell r="CJ96">
            <v>0</v>
          </cell>
          <cell r="CK96">
            <v>0</v>
          </cell>
          <cell r="CL96">
            <v>0</v>
          </cell>
        </row>
        <row r="97">
          <cell r="G97">
            <v>0</v>
          </cell>
          <cell r="H97">
            <v>-89.267175000000023</v>
          </cell>
          <cell r="I97">
            <v>-89.267175000000023</v>
          </cell>
          <cell r="J97">
            <v>-89.267175000000023</v>
          </cell>
          <cell r="K97">
            <v>-12945.525718500003</v>
          </cell>
          <cell r="L97">
            <v>-5204.9275343880699</v>
          </cell>
          <cell r="M97">
            <v>-91.052518500000019</v>
          </cell>
          <cell r="N97">
            <v>-91.052518500000019</v>
          </cell>
          <cell r="O97">
            <v>-92.873568870000028</v>
          </cell>
          <cell r="P97">
            <v>-92.873568870000028</v>
          </cell>
          <cell r="Q97">
            <v>-92.873568870000028</v>
          </cell>
          <cell r="R97">
            <v>-92.873568870000028</v>
          </cell>
          <cell r="S97">
            <v>-230.51163416489328</v>
          </cell>
          <cell r="T97">
            <v>-512.36051204457806</v>
          </cell>
          <cell r="U97">
            <v>-94.731040247400017</v>
          </cell>
          <cell r="V97">
            <v>-1248.7811272322763</v>
          </cell>
          <cell r="W97">
            <v>-96.625661052348008</v>
          </cell>
          <cell r="X97">
            <v>-96.625661052348008</v>
          </cell>
          <cell r="Y97">
            <v>-96.625661052348008</v>
          </cell>
          <cell r="Z97">
            <v>-96.625661052348008</v>
          </cell>
          <cell r="AA97">
            <v>-801.9462961906404</v>
          </cell>
          <cell r="AB97">
            <v>-98.558174273394982</v>
          </cell>
          <cell r="AC97">
            <v>-98.558174273394982</v>
          </cell>
          <cell r="AD97">
            <v>-98.558174273394982</v>
          </cell>
          <cell r="AE97">
            <v>-3232.459412834216</v>
          </cell>
          <cell r="AF97">
            <v>-100.52933775886288</v>
          </cell>
          <cell r="AG97">
            <v>-100.52933775886288</v>
          </cell>
          <cell r="AH97">
            <v>-100.52933775886288</v>
          </cell>
          <cell r="AI97">
            <v>-102.53992451404014</v>
          </cell>
          <cell r="AJ97">
            <v>-102.53992451404014</v>
          </cell>
          <cell r="AK97">
            <v>-102.53992451404014</v>
          </cell>
          <cell r="AL97">
            <v>-102.53992451404014</v>
          </cell>
          <cell r="AM97">
            <v>-104.59072300432095</v>
          </cell>
          <cell r="AN97">
            <v>-104.59072300432095</v>
          </cell>
          <cell r="AO97">
            <v>-104.59072300432095</v>
          </cell>
          <cell r="AP97">
            <v>-104.59072300432095</v>
          </cell>
          <cell r="AQ97">
            <v>-3202.3003797852639</v>
          </cell>
          <cell r="AR97">
            <v>-106.68253746440737</v>
          </cell>
          <cell r="AS97">
            <v>-106.68253746440737</v>
          </cell>
          <cell r="AT97">
            <v>-13005.28418940363</v>
          </cell>
          <cell r="AU97">
            <v>-108.81618821369553</v>
          </cell>
          <cell r="AV97">
            <v>-108.81618821369553</v>
          </cell>
          <cell r="AW97">
            <v>-108.81618821369553</v>
          </cell>
          <cell r="AX97">
            <v>-108.81618821369553</v>
          </cell>
          <cell r="AY97">
            <v>-110.99251197796943</v>
          </cell>
          <cell r="AZ97">
            <v>-110.99251197796943</v>
          </cell>
          <cell r="BA97">
            <v>-427.87105592960438</v>
          </cell>
          <cell r="BB97">
            <v>-110.99251197796943</v>
          </cell>
          <cell r="BC97">
            <v>-113.21236221752882</v>
          </cell>
          <cell r="BD97">
            <v>-1509.8366989289459</v>
          </cell>
          <cell r="BE97">
            <v>-113.21236221752882</v>
          </cell>
          <cell r="BF97">
            <v>-1742.6074217141822</v>
          </cell>
          <cell r="BG97">
            <v>-115.47660946187939</v>
          </cell>
          <cell r="BH97">
            <v>-115.47660946187939</v>
          </cell>
          <cell r="BI97">
            <v>-115.47660946187939</v>
          </cell>
          <cell r="BJ97">
            <v>-115.47660946187939</v>
          </cell>
          <cell r="BK97">
            <v>-12972.259341651119</v>
          </cell>
          <cell r="BL97">
            <v>-5231.6611575391871</v>
          </cell>
          <cell r="BM97">
            <v>-117.78614165111699</v>
          </cell>
          <cell r="BN97">
            <v>-117.78614165111699</v>
          </cell>
          <cell r="BO97">
            <v>-120.14186448413933</v>
          </cell>
          <cell r="BP97">
            <v>-120.14186448413933</v>
          </cell>
          <cell r="BQ97">
            <v>-120.14186448413933</v>
          </cell>
          <cell r="BR97">
            <v>-120.14186448413933</v>
          </cell>
          <cell r="BS97">
            <v>-258.32529569131543</v>
          </cell>
          <cell r="BT97">
            <v>-540.1741735710001</v>
          </cell>
          <cell r="BU97">
            <v>-122.54470177382213</v>
          </cell>
          <cell r="BV97">
            <v>-1276.5947887586983</v>
          </cell>
          <cell r="BW97">
            <v>-124.99559580929856</v>
          </cell>
          <cell r="BX97">
            <v>-124.99559580929856</v>
          </cell>
          <cell r="BY97">
            <v>-124.99559580929856</v>
          </cell>
          <cell r="BZ97">
            <v>-124.99559580929856</v>
          </cell>
          <cell r="CA97">
            <v>-830.88362964272994</v>
          </cell>
          <cell r="CB97">
            <v>-127.49550772548456</v>
          </cell>
          <cell r="CC97">
            <v>-127.49550772548456</v>
          </cell>
          <cell r="CD97">
            <v>-127.49550772548456</v>
          </cell>
          <cell r="CE97">
            <v>-3261.9754929553474</v>
          </cell>
          <cell r="CF97">
            <v>-130.04541787999423</v>
          </cell>
          <cell r="CG97">
            <v>-130.04541787999423</v>
          </cell>
          <cell r="CH97">
            <v>-130.04541787999423</v>
          </cell>
          <cell r="CI97">
            <v>-132.64632623759414</v>
          </cell>
          <cell r="CJ97">
            <v>0</v>
          </cell>
          <cell r="CK97">
            <v>0</v>
          </cell>
          <cell r="CL97">
            <v>0</v>
          </cell>
        </row>
        <row r="98">
          <cell r="G98">
            <v>0</v>
          </cell>
          <cell r="H98">
            <v>-432.32967272727274</v>
          </cell>
          <cell r="I98">
            <v>-432.32967272727274</v>
          </cell>
          <cell r="J98">
            <v>-432.32967272727274</v>
          </cell>
          <cell r="K98">
            <v>-440.97626618181818</v>
          </cell>
          <cell r="L98">
            <v>-440.97626618181818</v>
          </cell>
          <cell r="M98">
            <v>-440.97626618181818</v>
          </cell>
          <cell r="N98">
            <v>-440.97626618181818</v>
          </cell>
          <cell r="O98">
            <v>-449.79579150545453</v>
          </cell>
          <cell r="P98">
            <v>-449.79579150545453</v>
          </cell>
          <cell r="Q98">
            <v>-449.79579150545453</v>
          </cell>
          <cell r="R98">
            <v>-449.79579150545453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0</v>
          </cell>
          <cell r="BZ98">
            <v>0</v>
          </cell>
          <cell r="CA98">
            <v>0</v>
          </cell>
          <cell r="CB98">
            <v>0</v>
          </cell>
          <cell r="CC98">
            <v>0</v>
          </cell>
          <cell r="CD98">
            <v>0</v>
          </cell>
          <cell r="CE98">
            <v>0</v>
          </cell>
          <cell r="CF98">
            <v>0</v>
          </cell>
          <cell r="CG98">
            <v>0</v>
          </cell>
          <cell r="CH98">
            <v>0</v>
          </cell>
          <cell r="CI98">
            <v>0</v>
          </cell>
          <cell r="CJ98">
            <v>0</v>
          </cell>
          <cell r="CK98">
            <v>0</v>
          </cell>
          <cell r="CL98">
            <v>0</v>
          </cell>
        </row>
        <row r="99">
          <cell r="G99">
            <v>0</v>
          </cell>
          <cell r="H99">
            <v>-1424.5549714285714</v>
          </cell>
          <cell r="I99">
            <v>-1424.5549714285714</v>
          </cell>
          <cell r="J99">
            <v>-1424.5549714285714</v>
          </cell>
          <cell r="K99">
            <v>-1453.0460708571429</v>
          </cell>
          <cell r="L99">
            <v>-1453.0460708571429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E99">
            <v>0</v>
          </cell>
          <cell r="BF99">
            <v>0</v>
          </cell>
          <cell r="BG99">
            <v>0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  <cell r="BL99">
            <v>0</v>
          </cell>
          <cell r="BM99">
            <v>0</v>
          </cell>
          <cell r="BN99">
            <v>0</v>
          </cell>
          <cell r="BO99">
            <v>0</v>
          </cell>
          <cell r="BP99">
            <v>0</v>
          </cell>
          <cell r="BQ99">
            <v>0</v>
          </cell>
          <cell r="BR99">
            <v>0</v>
          </cell>
          <cell r="BS99">
            <v>0</v>
          </cell>
          <cell r="BT99">
            <v>0</v>
          </cell>
          <cell r="BU99">
            <v>0</v>
          </cell>
          <cell r="BV99">
            <v>0</v>
          </cell>
          <cell r="BW99">
            <v>0</v>
          </cell>
          <cell r="BX99">
            <v>0</v>
          </cell>
          <cell r="BY99">
            <v>0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0</v>
          </cell>
          <cell r="CE99">
            <v>0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  <cell r="CK99">
            <v>0</v>
          </cell>
          <cell r="CL99">
            <v>0</v>
          </cell>
        </row>
        <row r="100">
          <cell r="G100">
            <v>0</v>
          </cell>
          <cell r="H100">
            <v>-286.34999999999991</v>
          </cell>
          <cell r="I100">
            <v>-286.34999999999991</v>
          </cell>
          <cell r="J100">
            <v>-286.34999999999991</v>
          </cell>
          <cell r="K100">
            <v>-292.07699999999994</v>
          </cell>
          <cell r="L100">
            <v>-292.07699999999994</v>
          </cell>
          <cell r="M100">
            <v>-292.07699999999994</v>
          </cell>
          <cell r="N100">
            <v>-292.07699999999994</v>
          </cell>
          <cell r="O100">
            <v>-297.91853999999995</v>
          </cell>
          <cell r="P100">
            <v>-297.91853999999995</v>
          </cell>
          <cell r="Q100">
            <v>-297.91853999999995</v>
          </cell>
          <cell r="R100">
            <v>-297.91853999999995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I100">
            <v>0</v>
          </cell>
          <cell r="BJ100">
            <v>0</v>
          </cell>
          <cell r="BK100">
            <v>0</v>
          </cell>
          <cell r="BL100">
            <v>0</v>
          </cell>
          <cell r="BM100">
            <v>0</v>
          </cell>
          <cell r="BN100">
            <v>0</v>
          </cell>
          <cell r="BO100">
            <v>0</v>
          </cell>
          <cell r="BP100">
            <v>0</v>
          </cell>
          <cell r="BQ100">
            <v>0</v>
          </cell>
          <cell r="BR100">
            <v>0</v>
          </cell>
          <cell r="BS100">
            <v>0</v>
          </cell>
          <cell r="BT100">
            <v>0</v>
          </cell>
          <cell r="BU100">
            <v>0</v>
          </cell>
          <cell r="BV100">
            <v>0</v>
          </cell>
          <cell r="BW100">
            <v>0</v>
          </cell>
          <cell r="BX100">
            <v>0</v>
          </cell>
          <cell r="BY100">
            <v>0</v>
          </cell>
          <cell r="BZ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0</v>
          </cell>
          <cell r="CE100">
            <v>0</v>
          </cell>
          <cell r="CF100">
            <v>0</v>
          </cell>
          <cell r="CG100">
            <v>0</v>
          </cell>
          <cell r="CH100">
            <v>0</v>
          </cell>
          <cell r="CI100">
            <v>0</v>
          </cell>
          <cell r="CJ100">
            <v>0</v>
          </cell>
          <cell r="CK100">
            <v>0</v>
          </cell>
          <cell r="CL100">
            <v>0</v>
          </cell>
        </row>
        <row r="101">
          <cell r="G101">
            <v>0</v>
          </cell>
          <cell r="H101">
            <v>-261.57586874999998</v>
          </cell>
          <cell r="I101">
            <v>-261.57586874999998</v>
          </cell>
          <cell r="J101">
            <v>-261.57586874999998</v>
          </cell>
          <cell r="K101">
            <v>-266.80738612499999</v>
          </cell>
          <cell r="L101">
            <v>-266.80738612499999</v>
          </cell>
          <cell r="M101">
            <v>-266.80738612499999</v>
          </cell>
          <cell r="N101">
            <v>-266.80738612499999</v>
          </cell>
          <cell r="O101">
            <v>-272.14353384750001</v>
          </cell>
          <cell r="P101">
            <v>-272.14353384750001</v>
          </cell>
          <cell r="Q101">
            <v>-272.14353384750001</v>
          </cell>
          <cell r="R101">
            <v>-272.14353384750001</v>
          </cell>
          <cell r="S101">
            <v>-277.58640452444996</v>
          </cell>
          <cell r="T101">
            <v>-277.58640452444996</v>
          </cell>
          <cell r="U101">
            <v>-277.58640452444996</v>
          </cell>
          <cell r="V101">
            <v>-277.58640452444996</v>
          </cell>
          <cell r="W101">
            <v>-283.13813261493897</v>
          </cell>
          <cell r="X101">
            <v>-283.13813261493897</v>
          </cell>
          <cell r="Y101">
            <v>-283.13813261493897</v>
          </cell>
          <cell r="Z101">
            <v>-283.13813261493897</v>
          </cell>
          <cell r="AA101">
            <v>-288.80089526723776</v>
          </cell>
          <cell r="AB101">
            <v>-288.80089526723776</v>
          </cell>
          <cell r="AC101">
            <v>-288.80089526723776</v>
          </cell>
          <cell r="AD101">
            <v>-288.80089526723776</v>
          </cell>
          <cell r="AE101">
            <v>-294.57691317258258</v>
          </cell>
          <cell r="AF101">
            <v>-294.57691317258258</v>
          </cell>
          <cell r="AG101">
            <v>-294.57691317258258</v>
          </cell>
          <cell r="AH101">
            <v>-294.57691317258258</v>
          </cell>
          <cell r="AI101">
            <v>-300.46845143603417</v>
          </cell>
          <cell r="AJ101">
            <v>-300.46845143603417</v>
          </cell>
          <cell r="AK101">
            <v>-4745.8857231760549</v>
          </cell>
          <cell r="AL101">
            <v>-121411.46817969601</v>
          </cell>
          <cell r="AM101">
            <v>-306.47782046475493</v>
          </cell>
          <cell r="AN101">
            <v>-306.47782046475493</v>
          </cell>
          <cell r="AO101">
            <v>-306.47782046475493</v>
          </cell>
          <cell r="AP101">
            <v>-306.47782046475493</v>
          </cell>
          <cell r="AQ101">
            <v>-312.60737687404998</v>
          </cell>
          <cell r="AR101">
            <v>-312.60737687404998</v>
          </cell>
          <cell r="AS101">
            <v>-312.60737687404998</v>
          </cell>
          <cell r="AT101">
            <v>-312.60737687404998</v>
          </cell>
          <cell r="AU101">
            <v>-318.85952441153103</v>
          </cell>
          <cell r="AV101">
            <v>-318.85952441153103</v>
          </cell>
          <cell r="AW101">
            <v>-318.85952441153103</v>
          </cell>
          <cell r="AX101">
            <v>-318.85952441153103</v>
          </cell>
          <cell r="AY101">
            <v>-325.23671489976164</v>
          </cell>
          <cell r="AZ101">
            <v>-325.23671489976164</v>
          </cell>
          <cell r="BA101">
            <v>-325.23671489976164</v>
          </cell>
          <cell r="BB101">
            <v>-325.23671489976164</v>
          </cell>
          <cell r="BC101">
            <v>-331.74144919775688</v>
          </cell>
          <cell r="BD101">
            <v>-331.74144919775688</v>
          </cell>
          <cell r="BE101">
            <v>-331.74144919775688</v>
          </cell>
          <cell r="BF101">
            <v>-331.74144919775688</v>
          </cell>
          <cell r="BG101">
            <v>-338.37627818171194</v>
          </cell>
          <cell r="BH101">
            <v>-338.37627818171194</v>
          </cell>
          <cell r="BI101">
            <v>-338.37627818171194</v>
          </cell>
          <cell r="BJ101">
            <v>-338.37627818171194</v>
          </cell>
          <cell r="BK101">
            <v>-345.14380374534625</v>
          </cell>
          <cell r="BL101">
            <v>-345.14380374534625</v>
          </cell>
          <cell r="BM101">
            <v>-345.14380374534625</v>
          </cell>
          <cell r="BN101">
            <v>-345.14380374534625</v>
          </cell>
          <cell r="BO101">
            <v>-352.04667982025319</v>
          </cell>
          <cell r="BP101">
            <v>-352.04667982025319</v>
          </cell>
          <cell r="BQ101">
            <v>-352.04667982025319</v>
          </cell>
          <cell r="BR101">
            <v>-352.04667982025319</v>
          </cell>
          <cell r="BS101">
            <v>-359.08761341665826</v>
          </cell>
          <cell r="BT101">
            <v>-359.08761341665826</v>
          </cell>
          <cell r="BU101">
            <v>-359.08761341665826</v>
          </cell>
          <cell r="BV101">
            <v>-359.08761341665826</v>
          </cell>
          <cell r="BW101">
            <v>-366.26936568499144</v>
          </cell>
          <cell r="BX101">
            <v>-366.26936568499144</v>
          </cell>
          <cell r="BY101">
            <v>-366.26936568499144</v>
          </cell>
          <cell r="BZ101">
            <v>-366.26936568499144</v>
          </cell>
          <cell r="CA101">
            <v>-373.59475299869132</v>
          </cell>
          <cell r="CB101">
            <v>-373.59475299869132</v>
          </cell>
          <cell r="CC101">
            <v>-373.59475299869132</v>
          </cell>
          <cell r="CD101">
            <v>-373.59475299869132</v>
          </cell>
          <cell r="CE101">
            <v>-381.06664805866507</v>
          </cell>
          <cell r="CF101">
            <v>-381.06664805866507</v>
          </cell>
          <cell r="CG101">
            <v>-381.06664805866507</v>
          </cell>
          <cell r="CH101">
            <v>-381.06664805866507</v>
          </cell>
          <cell r="CI101">
            <v>-388.68798101983839</v>
          </cell>
          <cell r="CJ101">
            <v>0</v>
          </cell>
          <cell r="CK101">
            <v>0</v>
          </cell>
          <cell r="CL101">
            <v>0</v>
          </cell>
        </row>
        <row r="102">
          <cell r="G102">
            <v>0</v>
          </cell>
          <cell r="H102">
            <v>-1663.6013201320134</v>
          </cell>
          <cell r="I102">
            <v>-1663.6013201320134</v>
          </cell>
          <cell r="J102">
            <v>-1663.6013201320134</v>
          </cell>
          <cell r="K102">
            <v>-19663.767603960398</v>
          </cell>
          <cell r="L102">
            <v>-7310.6483263453156</v>
          </cell>
          <cell r="M102">
            <v>-1696.8733465346536</v>
          </cell>
          <cell r="N102">
            <v>-1696.8733465346536</v>
          </cell>
          <cell r="O102">
            <v>-1730.8108134653464</v>
          </cell>
          <cell r="P102">
            <v>-1730.8108134653464</v>
          </cell>
          <cell r="Q102">
            <v>-1730.8108134653464</v>
          </cell>
          <cell r="R102">
            <v>-1730.8108134653464</v>
          </cell>
          <cell r="S102">
            <v>-1765.4270297346534</v>
          </cell>
          <cell r="T102">
            <v>-1765.4270297346534</v>
          </cell>
          <cell r="U102">
            <v>-1765.4270297346534</v>
          </cell>
          <cell r="V102">
            <v>-1765.4270297346534</v>
          </cell>
          <cell r="W102">
            <v>-1800.7355703293465</v>
          </cell>
          <cell r="X102">
            <v>-1800.7355703293465</v>
          </cell>
          <cell r="Y102">
            <v>-1800.7355703293465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0</v>
          </cell>
          <cell r="BJ102">
            <v>0</v>
          </cell>
          <cell r="BK102">
            <v>0</v>
          </cell>
          <cell r="BL102">
            <v>0</v>
          </cell>
          <cell r="BM102">
            <v>0</v>
          </cell>
          <cell r="BN102">
            <v>0</v>
          </cell>
          <cell r="BO102">
            <v>0</v>
          </cell>
          <cell r="BP102">
            <v>0</v>
          </cell>
          <cell r="BQ102">
            <v>0</v>
          </cell>
          <cell r="BR102">
            <v>0</v>
          </cell>
          <cell r="BS102">
            <v>0</v>
          </cell>
          <cell r="BT102">
            <v>0</v>
          </cell>
          <cell r="BU102">
            <v>0</v>
          </cell>
          <cell r="BV102">
            <v>0</v>
          </cell>
          <cell r="BW102">
            <v>0</v>
          </cell>
          <cell r="BX102">
            <v>0</v>
          </cell>
          <cell r="BY102">
            <v>0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0</v>
          </cell>
          <cell r="CE102">
            <v>0</v>
          </cell>
          <cell r="CF102">
            <v>0</v>
          </cell>
          <cell r="CG102">
            <v>0</v>
          </cell>
          <cell r="CH102">
            <v>0</v>
          </cell>
          <cell r="CI102">
            <v>0</v>
          </cell>
          <cell r="CJ102">
            <v>0</v>
          </cell>
          <cell r="CK102">
            <v>0</v>
          </cell>
          <cell r="CL102">
            <v>0</v>
          </cell>
        </row>
        <row r="103">
          <cell r="G103">
            <v>0</v>
          </cell>
          <cell r="H103">
            <v>-2117.6376237623754</v>
          </cell>
          <cell r="I103">
            <v>-2117.6376237623754</v>
          </cell>
          <cell r="J103">
            <v>-2117.6376237623754</v>
          </cell>
          <cell r="K103">
            <v>-2159.990376237623</v>
          </cell>
          <cell r="L103">
            <v>-2159.990376237623</v>
          </cell>
          <cell r="M103">
            <v>-2159.990376237623</v>
          </cell>
          <cell r="N103">
            <v>-108888.92661386136</v>
          </cell>
          <cell r="O103">
            <v>-32634.391577398466</v>
          </cell>
          <cell r="P103">
            <v>-2203.190183762375</v>
          </cell>
          <cell r="Q103">
            <v>-2203.190183762375</v>
          </cell>
          <cell r="R103">
            <v>-2203.190183762375</v>
          </cell>
          <cell r="S103">
            <v>-2247.253987437623</v>
          </cell>
          <cell r="T103">
            <v>-2247.253987437623</v>
          </cell>
          <cell r="U103">
            <v>-4597.7390857595519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  <cell r="BG103">
            <v>0</v>
          </cell>
          <cell r="BH103">
            <v>0</v>
          </cell>
          <cell r="BI103">
            <v>0</v>
          </cell>
          <cell r="BJ103">
            <v>0</v>
          </cell>
          <cell r="BK103">
            <v>0</v>
          </cell>
          <cell r="BL103">
            <v>0</v>
          </cell>
          <cell r="BM103">
            <v>0</v>
          </cell>
          <cell r="BN103">
            <v>0</v>
          </cell>
          <cell r="BO103">
            <v>0</v>
          </cell>
          <cell r="BP103">
            <v>0</v>
          </cell>
          <cell r="BQ103">
            <v>0</v>
          </cell>
          <cell r="BR103">
            <v>0</v>
          </cell>
          <cell r="BS103">
            <v>0</v>
          </cell>
          <cell r="BT103">
            <v>0</v>
          </cell>
          <cell r="BU103">
            <v>0</v>
          </cell>
          <cell r="BV103">
            <v>0</v>
          </cell>
          <cell r="BW103">
            <v>0</v>
          </cell>
          <cell r="BX103">
            <v>0</v>
          </cell>
          <cell r="BY103">
            <v>0</v>
          </cell>
          <cell r="BZ103">
            <v>0</v>
          </cell>
          <cell r="CA103">
            <v>0</v>
          </cell>
          <cell r="CB103">
            <v>0</v>
          </cell>
          <cell r="CC103">
            <v>0</v>
          </cell>
          <cell r="CD103">
            <v>0</v>
          </cell>
          <cell r="CE103">
            <v>0</v>
          </cell>
          <cell r="CF103">
            <v>0</v>
          </cell>
          <cell r="CG103">
            <v>0</v>
          </cell>
          <cell r="CH103">
            <v>0</v>
          </cell>
          <cell r="CI103">
            <v>0</v>
          </cell>
          <cell r="CJ103">
            <v>0</v>
          </cell>
          <cell r="CK103">
            <v>0</v>
          </cell>
          <cell r="CL103">
            <v>0</v>
          </cell>
        </row>
        <row r="104">
          <cell r="G104">
            <v>0</v>
          </cell>
          <cell r="H104">
            <v>-795.63636363636351</v>
          </cell>
          <cell r="I104">
            <v>-795.63636363636351</v>
          </cell>
          <cell r="J104">
            <v>-795.63636363636351</v>
          </cell>
          <cell r="K104">
            <v>-30051.185454545452</v>
          </cell>
          <cell r="L104">
            <v>-19654.299743105999</v>
          </cell>
          <cell r="M104">
            <v>-2282.4013247427129</v>
          </cell>
          <cell r="N104">
            <v>-1008.2902857066762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0</v>
          </cell>
          <cell r="BJ104">
            <v>0</v>
          </cell>
          <cell r="BK104">
            <v>0</v>
          </cell>
          <cell r="BL104">
            <v>0</v>
          </cell>
          <cell r="BM104">
            <v>0</v>
          </cell>
          <cell r="BN104">
            <v>0</v>
          </cell>
          <cell r="BO104">
            <v>0</v>
          </cell>
          <cell r="BP104">
            <v>0</v>
          </cell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  <cell r="BV104">
            <v>0</v>
          </cell>
          <cell r="BW104">
            <v>0</v>
          </cell>
          <cell r="BX104">
            <v>0</v>
          </cell>
          <cell r="BY104">
            <v>0</v>
          </cell>
          <cell r="BZ104">
            <v>0</v>
          </cell>
          <cell r="CA104">
            <v>0</v>
          </cell>
          <cell r="CB104">
            <v>0</v>
          </cell>
          <cell r="CC104">
            <v>0</v>
          </cell>
          <cell r="CD104">
            <v>0</v>
          </cell>
          <cell r="CE104">
            <v>0</v>
          </cell>
          <cell r="CF104">
            <v>0</v>
          </cell>
          <cell r="CG104">
            <v>0</v>
          </cell>
          <cell r="CH104">
            <v>0</v>
          </cell>
          <cell r="CI104">
            <v>0</v>
          </cell>
          <cell r="CJ104">
            <v>0</v>
          </cell>
          <cell r="CK104">
            <v>0</v>
          </cell>
          <cell r="CL104">
            <v>0</v>
          </cell>
        </row>
        <row r="105">
          <cell r="G105">
            <v>0</v>
          </cell>
          <cell r="H105">
            <v>-447.44640000000004</v>
          </cell>
          <cell r="I105">
            <v>-447.44640000000004</v>
          </cell>
          <cell r="J105">
            <v>-447.44640000000004</v>
          </cell>
          <cell r="K105">
            <v>-456.39532800000001</v>
          </cell>
          <cell r="L105">
            <v>-456.39532800000001</v>
          </cell>
          <cell r="M105">
            <v>-456.39532800000001</v>
          </cell>
          <cell r="N105">
            <v>-456.39532800000001</v>
          </cell>
          <cell r="O105">
            <v>-465.52323455999999</v>
          </cell>
          <cell r="P105">
            <v>-465.52323455999999</v>
          </cell>
          <cell r="Q105">
            <v>-465.52323455999999</v>
          </cell>
          <cell r="R105">
            <v>-465.52323455999999</v>
          </cell>
          <cell r="S105">
            <v>-474.83369925119996</v>
          </cell>
          <cell r="T105">
            <v>-474.83369925119996</v>
          </cell>
          <cell r="U105">
            <v>-474.83369925119996</v>
          </cell>
          <cell r="V105">
            <v>-474.83369925119996</v>
          </cell>
          <cell r="W105">
            <v>-484.33037323622403</v>
          </cell>
          <cell r="X105">
            <v>-484.33037323622403</v>
          </cell>
          <cell r="Y105">
            <v>-484.33037323622403</v>
          </cell>
          <cell r="Z105">
            <v>-484.33037323622403</v>
          </cell>
          <cell r="AA105">
            <v>-494.01698070094852</v>
          </cell>
          <cell r="AB105">
            <v>-494.01698070094852</v>
          </cell>
          <cell r="AC105">
            <v>-494.01698070094852</v>
          </cell>
          <cell r="AD105">
            <v>-494.01698070094852</v>
          </cell>
          <cell r="AE105">
            <v>-503.89732031496749</v>
          </cell>
          <cell r="AF105">
            <v>-503.89732031496749</v>
          </cell>
          <cell r="AG105">
            <v>-503.89732031496749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0</v>
          </cell>
          <cell r="BJ105">
            <v>0</v>
          </cell>
          <cell r="BK105">
            <v>0</v>
          </cell>
          <cell r="BL105">
            <v>0</v>
          </cell>
          <cell r="BM105">
            <v>0</v>
          </cell>
          <cell r="BN105">
            <v>0</v>
          </cell>
          <cell r="BO105">
            <v>0</v>
          </cell>
          <cell r="BP105">
            <v>0</v>
          </cell>
          <cell r="BQ105">
            <v>0</v>
          </cell>
          <cell r="BR105">
            <v>0</v>
          </cell>
          <cell r="BS105">
            <v>0</v>
          </cell>
          <cell r="BT105">
            <v>0</v>
          </cell>
          <cell r="BU105">
            <v>0</v>
          </cell>
          <cell r="BV105">
            <v>0</v>
          </cell>
          <cell r="BW105">
            <v>0</v>
          </cell>
          <cell r="BX105">
            <v>0</v>
          </cell>
          <cell r="BY105">
            <v>0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0</v>
          </cell>
          <cell r="CE105">
            <v>0</v>
          </cell>
          <cell r="CF105">
            <v>0</v>
          </cell>
          <cell r="CG105">
            <v>0</v>
          </cell>
          <cell r="CH105">
            <v>0</v>
          </cell>
          <cell r="CI105">
            <v>0</v>
          </cell>
          <cell r="CJ105">
            <v>0</v>
          </cell>
          <cell r="CK105">
            <v>0</v>
          </cell>
          <cell r="CL105">
            <v>0</v>
          </cell>
        </row>
        <row r="106">
          <cell r="G106">
            <v>0</v>
          </cell>
          <cell r="H106">
            <v>-1312.1054257425742</v>
          </cell>
          <cell r="I106">
            <v>-1312.1054257425742</v>
          </cell>
          <cell r="J106">
            <v>-1312.1054257425742</v>
          </cell>
          <cell r="K106">
            <v>-1338.3475342574257</v>
          </cell>
          <cell r="L106">
            <v>-1338.3475342574257</v>
          </cell>
          <cell r="M106">
            <v>-1338.3475342574257</v>
          </cell>
          <cell r="N106">
            <v>-70223.882385742574</v>
          </cell>
          <cell r="O106">
            <v>-8157.3215164339572</v>
          </cell>
          <cell r="P106">
            <v>-1537.5016550679661</v>
          </cell>
          <cell r="Q106">
            <v>-1365.1144849425741</v>
          </cell>
          <cell r="R106">
            <v>-14137.243731386459</v>
          </cell>
          <cell r="S106">
            <v>-1392.4167746414257</v>
          </cell>
          <cell r="T106">
            <v>-1392.4167746414257</v>
          </cell>
          <cell r="U106">
            <v>-1628.163108526471</v>
          </cell>
          <cell r="V106">
            <v>-1392.4167746414257</v>
          </cell>
          <cell r="W106">
            <v>-1420.2651101342542</v>
          </cell>
          <cell r="X106">
            <v>-17610.607035320914</v>
          </cell>
          <cell r="Y106">
            <v>-1420.2651101342542</v>
          </cell>
          <cell r="Z106">
            <v>-1420.2651101342542</v>
          </cell>
          <cell r="AA106">
            <v>-10541.166502122096</v>
          </cell>
          <cell r="AB106">
            <v>-1867.8547594010429</v>
          </cell>
          <cell r="AC106">
            <v>-1448.6704123369393</v>
          </cell>
          <cell r="AD106">
            <v>-1448.6704123369393</v>
          </cell>
          <cell r="AE106">
            <v>-4008.6906319198661</v>
          </cell>
          <cell r="AF106">
            <v>-29530.735285354014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E106">
            <v>0</v>
          </cell>
          <cell r="BF106">
            <v>0</v>
          </cell>
          <cell r="BG106">
            <v>0</v>
          </cell>
          <cell r="BH106">
            <v>0</v>
          </cell>
          <cell r="BI106">
            <v>0</v>
          </cell>
          <cell r="BJ106">
            <v>0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  <cell r="BY106">
            <v>0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0</v>
          </cell>
          <cell r="CF106">
            <v>0</v>
          </cell>
          <cell r="CG106">
            <v>0</v>
          </cell>
          <cell r="CH106">
            <v>0</v>
          </cell>
          <cell r="CI106">
            <v>0</v>
          </cell>
          <cell r="CJ106">
            <v>0</v>
          </cell>
          <cell r="CK106">
            <v>0</v>
          </cell>
          <cell r="CL106">
            <v>0</v>
          </cell>
        </row>
        <row r="107">
          <cell r="G107">
            <v>0</v>
          </cell>
          <cell r="H107">
            <v>-52.955459999999995</v>
          </cell>
          <cell r="I107">
            <v>-52.955459999999995</v>
          </cell>
          <cell r="J107">
            <v>-52.955459999999995</v>
          </cell>
          <cell r="K107">
            <v>-54.014569200000004</v>
          </cell>
          <cell r="L107">
            <v>-54.014569200000004</v>
          </cell>
          <cell r="M107">
            <v>-54.014569200000004</v>
          </cell>
          <cell r="N107">
            <v>-54.014569200000004</v>
          </cell>
          <cell r="O107">
            <v>-55.094860584000003</v>
          </cell>
          <cell r="P107">
            <v>-55.094860584000003</v>
          </cell>
          <cell r="Q107">
            <v>-55.094860584000003</v>
          </cell>
          <cell r="R107">
            <v>-55.094860584000003</v>
          </cell>
          <cell r="S107">
            <v>-56.196757795679993</v>
          </cell>
          <cell r="T107">
            <v>-56.196757795679993</v>
          </cell>
          <cell r="U107">
            <v>-56.196757795679993</v>
          </cell>
          <cell r="V107">
            <v>-56.196757795679993</v>
          </cell>
          <cell r="W107">
            <v>-57.3206929515936</v>
          </cell>
          <cell r="X107">
            <v>-57.3206929515936</v>
          </cell>
          <cell r="Y107">
            <v>-57.3206929515936</v>
          </cell>
          <cell r="Z107">
            <v>-57.3206929515936</v>
          </cell>
          <cell r="AA107">
            <v>-58.467106810625474</v>
          </cell>
          <cell r="AB107">
            <v>-58.467106810625474</v>
          </cell>
          <cell r="AC107">
            <v>-58.467106810625474</v>
          </cell>
          <cell r="AD107">
            <v>-58.467106810625474</v>
          </cell>
          <cell r="AE107">
            <v>-59.636448946837987</v>
          </cell>
          <cell r="AF107">
            <v>-59.636448946837987</v>
          </cell>
          <cell r="AG107">
            <v>-59.636448946837987</v>
          </cell>
          <cell r="AH107">
            <v>-59.636448946837987</v>
          </cell>
          <cell r="AI107">
            <v>-60.829177925774744</v>
          </cell>
          <cell r="AJ107">
            <v>-60.829177925774744</v>
          </cell>
          <cell r="AK107">
            <v>-60.829177925774744</v>
          </cell>
          <cell r="AL107">
            <v>-60.829177925774744</v>
          </cell>
          <cell r="AM107">
            <v>-62.045761484290239</v>
          </cell>
          <cell r="AN107">
            <v>-62.045761484290239</v>
          </cell>
          <cell r="AO107">
            <v>-62.045761484290239</v>
          </cell>
          <cell r="AP107">
            <v>-62.045761484290239</v>
          </cell>
          <cell r="AQ107">
            <v>-63.28667671397605</v>
          </cell>
          <cell r="AR107">
            <v>-63.28667671397605</v>
          </cell>
          <cell r="AS107">
            <v>-63.28667671397605</v>
          </cell>
          <cell r="AT107">
            <v>-63.28667671397605</v>
          </cell>
          <cell r="AU107">
            <v>-64.552410248255569</v>
          </cell>
          <cell r="AV107">
            <v>-64.552410248255569</v>
          </cell>
          <cell r="AW107">
            <v>-64.552410248255569</v>
          </cell>
          <cell r="AX107">
            <v>-64.552410248255569</v>
          </cell>
          <cell r="AY107">
            <v>-65.843458453220691</v>
          </cell>
          <cell r="AZ107">
            <v>-65.843458453220691</v>
          </cell>
          <cell r="BA107">
            <v>-65.843458453220691</v>
          </cell>
          <cell r="BB107">
            <v>-65.843458453220691</v>
          </cell>
          <cell r="BC107">
            <v>-67.160327622285095</v>
          </cell>
          <cell r="BD107">
            <v>-67.160327622285095</v>
          </cell>
          <cell r="BE107">
            <v>-67.160327622285095</v>
          </cell>
          <cell r="BF107">
            <v>-67.160327622285095</v>
          </cell>
          <cell r="BG107">
            <v>-68.503534174730788</v>
          </cell>
          <cell r="BH107">
            <v>-68.503534174730788</v>
          </cell>
          <cell r="BI107">
            <v>-68.503534174730788</v>
          </cell>
          <cell r="BJ107">
            <v>-68.503534174730788</v>
          </cell>
          <cell r="BK107">
            <v>-69.873604858225406</v>
          </cell>
          <cell r="BL107">
            <v>-69.873604858225406</v>
          </cell>
          <cell r="BM107">
            <v>-69.873604858225406</v>
          </cell>
          <cell r="BN107">
            <v>-69.873604858225406</v>
          </cell>
          <cell r="BO107">
            <v>-71.27107695538993</v>
          </cell>
          <cell r="BP107">
            <v>-71.27107695538993</v>
          </cell>
          <cell r="BQ107">
            <v>-71.27107695538993</v>
          </cell>
          <cell r="BR107">
            <v>-71.27107695538993</v>
          </cell>
          <cell r="BS107">
            <v>-72.696498494497718</v>
          </cell>
          <cell r="BT107">
            <v>-72.696498494497718</v>
          </cell>
          <cell r="BU107">
            <v>-72.696498494497718</v>
          </cell>
          <cell r="BV107">
            <v>-72.696498494497718</v>
          </cell>
          <cell r="BW107">
            <v>-74.150428464387687</v>
          </cell>
          <cell r="BX107">
            <v>-74.150428464387687</v>
          </cell>
          <cell r="BY107">
            <v>-74.150428464387687</v>
          </cell>
          <cell r="BZ107">
            <v>-74.150428464387687</v>
          </cell>
          <cell r="CA107">
            <v>-75.633437033675435</v>
          </cell>
          <cell r="CB107">
            <v>-75.633437033675435</v>
          </cell>
          <cell r="CC107">
            <v>-75.633437033675435</v>
          </cell>
          <cell r="CD107">
            <v>-75.633437033675435</v>
          </cell>
          <cell r="CE107">
            <v>-77.146105774348953</v>
          </cell>
          <cell r="CF107">
            <v>-77.146105774348953</v>
          </cell>
          <cell r="CG107">
            <v>-77.146105774348953</v>
          </cell>
          <cell r="CH107">
            <v>-77.146105774348953</v>
          </cell>
          <cell r="CI107">
            <v>-78.689027889835941</v>
          </cell>
          <cell r="CJ107">
            <v>0</v>
          </cell>
          <cell r="CK107">
            <v>0</v>
          </cell>
          <cell r="CL107">
            <v>0</v>
          </cell>
        </row>
        <row r="108">
          <cell r="G108">
            <v>0</v>
          </cell>
          <cell r="H108">
            <v>-1575.9526956521734</v>
          </cell>
          <cell r="I108">
            <v>-1575.9526956521734</v>
          </cell>
          <cell r="J108">
            <v>-1575.9526956521734</v>
          </cell>
          <cell r="K108">
            <v>-32054.877829565216</v>
          </cell>
          <cell r="L108">
            <v>-9688.8249941072827</v>
          </cell>
          <cell r="M108">
            <v>-1607.4717495652169</v>
          </cell>
          <cell r="N108">
            <v>-2334.4423626662456</v>
          </cell>
          <cell r="O108">
            <v>-4213.7183317369154</v>
          </cell>
          <cell r="P108">
            <v>-3917.8524307241323</v>
          </cell>
          <cell r="Q108">
            <v>-3188.8371552821836</v>
          </cell>
          <cell r="R108">
            <v>-1639.6211845565213</v>
          </cell>
          <cell r="S108">
            <v>-5384.9184316421015</v>
          </cell>
          <cell r="T108">
            <v>-3462.4840492931739</v>
          </cell>
          <cell r="U108">
            <v>-3264.8422832991846</v>
          </cell>
          <cell r="V108">
            <v>-1672.4136082476516</v>
          </cell>
          <cell r="W108">
            <v>-4970.5204455128023</v>
          </cell>
          <cell r="X108">
            <v>-5639.1587981963612</v>
          </cell>
          <cell r="Y108">
            <v>-6628.1826985755597</v>
          </cell>
          <cell r="Z108">
            <v>-22465.454860971888</v>
          </cell>
          <cell r="AA108">
            <v>-7178.7844380273591</v>
          </cell>
          <cell r="AB108">
            <v>-7197.9164693050698</v>
          </cell>
          <cell r="AC108">
            <v>-3741.0503290679867</v>
          </cell>
          <cell r="AD108">
            <v>-5340.6458017894302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E108">
            <v>0</v>
          </cell>
          <cell r="BF108">
            <v>0</v>
          </cell>
          <cell r="BG108">
            <v>0</v>
          </cell>
          <cell r="BH108">
            <v>0</v>
          </cell>
          <cell r="BI108">
            <v>0</v>
          </cell>
          <cell r="BJ108">
            <v>0</v>
          </cell>
          <cell r="BK108">
            <v>0</v>
          </cell>
          <cell r="BL108">
            <v>0</v>
          </cell>
          <cell r="BM108">
            <v>0</v>
          </cell>
          <cell r="BN108">
            <v>0</v>
          </cell>
          <cell r="BO108">
            <v>0</v>
          </cell>
          <cell r="BP108">
            <v>0</v>
          </cell>
          <cell r="BQ108">
            <v>0</v>
          </cell>
          <cell r="BR108">
            <v>0</v>
          </cell>
          <cell r="BS108">
            <v>0</v>
          </cell>
          <cell r="BT108">
            <v>0</v>
          </cell>
          <cell r="BU108">
            <v>0</v>
          </cell>
          <cell r="BV108">
            <v>0</v>
          </cell>
          <cell r="BW108">
            <v>0</v>
          </cell>
          <cell r="BX108">
            <v>0</v>
          </cell>
          <cell r="BY108">
            <v>0</v>
          </cell>
          <cell r="BZ108">
            <v>0</v>
          </cell>
          <cell r="CA108">
            <v>0</v>
          </cell>
          <cell r="CB108">
            <v>0</v>
          </cell>
          <cell r="CC108">
            <v>0</v>
          </cell>
          <cell r="CD108">
            <v>0</v>
          </cell>
          <cell r="CE108">
            <v>0</v>
          </cell>
          <cell r="CF108">
            <v>0</v>
          </cell>
          <cell r="CG108">
            <v>0</v>
          </cell>
          <cell r="CH108">
            <v>0</v>
          </cell>
          <cell r="CI108">
            <v>0</v>
          </cell>
          <cell r="CJ108">
            <v>0</v>
          </cell>
          <cell r="CK108">
            <v>0</v>
          </cell>
          <cell r="CL108">
            <v>0</v>
          </cell>
        </row>
        <row r="109">
          <cell r="G109">
            <v>0</v>
          </cell>
          <cell r="H109">
            <v>-1958.5649999999998</v>
          </cell>
          <cell r="I109">
            <v>-1958.5649999999998</v>
          </cell>
          <cell r="J109">
            <v>-1958.5649999999998</v>
          </cell>
          <cell r="K109">
            <v>-1997.7363</v>
          </cell>
          <cell r="L109">
            <v>-1997.7363</v>
          </cell>
          <cell r="M109">
            <v>-1997.7363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E109">
            <v>0</v>
          </cell>
          <cell r="BF109">
            <v>0</v>
          </cell>
          <cell r="BG109">
            <v>0</v>
          </cell>
          <cell r="BH109">
            <v>0</v>
          </cell>
          <cell r="BI109">
            <v>0</v>
          </cell>
          <cell r="BJ109">
            <v>0</v>
          </cell>
          <cell r="BK109">
            <v>0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</v>
          </cell>
          <cell r="BV109">
            <v>0</v>
          </cell>
          <cell r="BW109">
            <v>0</v>
          </cell>
          <cell r="BX109">
            <v>0</v>
          </cell>
          <cell r="BY109">
            <v>0</v>
          </cell>
          <cell r="BZ109">
            <v>0</v>
          </cell>
          <cell r="CA109">
            <v>0</v>
          </cell>
          <cell r="CB109">
            <v>0</v>
          </cell>
          <cell r="CC109">
            <v>0</v>
          </cell>
          <cell r="CD109">
            <v>0</v>
          </cell>
          <cell r="CE109">
            <v>0</v>
          </cell>
          <cell r="CF109">
            <v>0</v>
          </cell>
          <cell r="CG109">
            <v>0</v>
          </cell>
          <cell r="CH109">
            <v>0</v>
          </cell>
          <cell r="CI109">
            <v>0</v>
          </cell>
          <cell r="CJ109">
            <v>0</v>
          </cell>
          <cell r="CK109">
            <v>0</v>
          </cell>
          <cell r="CL109">
            <v>0</v>
          </cell>
        </row>
        <row r="149"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-1023756.3540000002</v>
          </cell>
          <cell r="L149">
            <v>-1286404.5900333726</v>
          </cell>
          <cell r="M149">
            <v>-109529.53665373915</v>
          </cell>
          <cell r="N149">
            <v>-18076.841520034042</v>
          </cell>
          <cell r="O149">
            <v>-6174.526726261578</v>
          </cell>
          <cell r="P149">
            <v>0</v>
          </cell>
          <cell r="Q149">
            <v>0</v>
          </cell>
          <cell r="R149">
            <v>-219267.18828889131</v>
          </cell>
          <cell r="S149">
            <v>0</v>
          </cell>
          <cell r="T149">
            <v>0</v>
          </cell>
          <cell r="U149">
            <v>0</v>
          </cell>
          <cell r="V149">
            <v>-429894.5207967069</v>
          </cell>
          <cell r="W149">
            <v>0</v>
          </cell>
          <cell r="X149">
            <v>-7409.4945333353644</v>
          </cell>
          <cell r="Y149">
            <v>0</v>
          </cell>
          <cell r="Z149">
            <v>0</v>
          </cell>
          <cell r="AA149">
            <v>0</v>
          </cell>
          <cell r="AB149">
            <v>-434442.71736574167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-118519.84229190442</v>
          </cell>
          <cell r="AP149">
            <v>-494131.56579166587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-1507672.2157514622</v>
          </cell>
          <cell r="AX149">
            <v>0</v>
          </cell>
          <cell r="AY149">
            <v>0</v>
          </cell>
          <cell r="AZ149">
            <v>0</v>
          </cell>
          <cell r="BA149">
            <v>-360638.94171703805</v>
          </cell>
          <cell r="BB149">
            <v>0</v>
          </cell>
          <cell r="BC149">
            <v>0</v>
          </cell>
          <cell r="BD149">
            <v>0</v>
          </cell>
          <cell r="BE149">
            <v>-6177.8645298464253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-1023756.3540000002</v>
          </cell>
          <cell r="BL149">
            <v>-1286404.5900333726</v>
          </cell>
          <cell r="BM149">
            <v>-109529.53665373915</v>
          </cell>
          <cell r="BN149">
            <v>-18076.841520034042</v>
          </cell>
          <cell r="BO149">
            <v>-6174.526726261578</v>
          </cell>
          <cell r="BP149">
            <v>0</v>
          </cell>
          <cell r="BQ149">
            <v>0</v>
          </cell>
          <cell r="BR149">
            <v>-219267.18828889131</v>
          </cell>
          <cell r="BS149">
            <v>0</v>
          </cell>
          <cell r="BT149">
            <v>0</v>
          </cell>
          <cell r="BU149">
            <v>0</v>
          </cell>
          <cell r="BV149">
            <v>-429894.5207967069</v>
          </cell>
          <cell r="BW149">
            <v>0</v>
          </cell>
          <cell r="BX149">
            <v>-7409.4945333353644</v>
          </cell>
          <cell r="BY149">
            <v>0</v>
          </cell>
          <cell r="BZ149">
            <v>0</v>
          </cell>
          <cell r="CA149">
            <v>0</v>
          </cell>
          <cell r="CB149">
            <v>-434442.71736574167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CL149">
            <v>0</v>
          </cell>
        </row>
        <row r="150"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-911930.7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-911930.7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  <cell r="CC150">
            <v>0</v>
          </cell>
          <cell r="CD150">
            <v>0</v>
          </cell>
          <cell r="CE150">
            <v>0</v>
          </cell>
          <cell r="CF150">
            <v>0</v>
          </cell>
          <cell r="CG150">
            <v>0</v>
          </cell>
          <cell r="CH150">
            <v>0</v>
          </cell>
          <cell r="CI150">
            <v>0</v>
          </cell>
          <cell r="CJ150">
            <v>0</v>
          </cell>
          <cell r="CK150">
            <v>0</v>
          </cell>
          <cell r="CL150">
            <v>0</v>
          </cell>
        </row>
        <row r="151"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-320438.24999999994</v>
          </cell>
          <cell r="L151">
            <v>-566659.68605565908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-250586.27080293815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-1313700.53307722</v>
          </cell>
          <cell r="AH151">
            <v>0</v>
          </cell>
          <cell r="AI151">
            <v>0</v>
          </cell>
          <cell r="AJ151">
            <v>-261879.24957684884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-272015.166482464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-219103.34400487004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-320438.24999999994</v>
          </cell>
          <cell r="BL151">
            <v>-566659.68605565908</v>
          </cell>
          <cell r="BM151">
            <v>0</v>
          </cell>
          <cell r="BN151">
            <v>0</v>
          </cell>
          <cell r="BO151">
            <v>0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-250586.27080293815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0</v>
          </cell>
          <cell r="CB151">
            <v>0</v>
          </cell>
          <cell r="CC151">
            <v>0</v>
          </cell>
          <cell r="CD151">
            <v>0</v>
          </cell>
          <cell r="CE151">
            <v>0</v>
          </cell>
          <cell r="CF151">
            <v>0</v>
          </cell>
          <cell r="CG151">
            <v>-1313700.53307722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CL151">
            <v>0</v>
          </cell>
        </row>
        <row r="152"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-4542499.608148234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-50041.991851766521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0</v>
          </cell>
          <cell r="BP152">
            <v>0</v>
          </cell>
          <cell r="BQ152">
            <v>-4542499.608148234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BY152">
            <v>0</v>
          </cell>
          <cell r="BZ152">
            <v>0</v>
          </cell>
          <cell r="CA152">
            <v>0</v>
          </cell>
          <cell r="CB152">
            <v>0</v>
          </cell>
          <cell r="CC152">
            <v>0</v>
          </cell>
          <cell r="CD152">
            <v>0</v>
          </cell>
          <cell r="CE152">
            <v>0</v>
          </cell>
          <cell r="CF152">
            <v>0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0</v>
          </cell>
          <cell r="CL152">
            <v>0</v>
          </cell>
        </row>
        <row r="153"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-538506.53465346538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0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0</v>
          </cell>
          <cell r="CB153">
            <v>0</v>
          </cell>
          <cell r="CC153">
            <v>-538506.53465346538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K153">
            <v>0</v>
          </cell>
          <cell r="CL153">
            <v>0</v>
          </cell>
        </row>
        <row r="154"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-1384228.7999999998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-1384228.7999999998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0</v>
          </cell>
          <cell r="BZ154">
            <v>0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G154">
            <v>0</v>
          </cell>
          <cell r="CH154">
            <v>0</v>
          </cell>
          <cell r="CI154">
            <v>0</v>
          </cell>
          <cell r="CJ154">
            <v>0</v>
          </cell>
          <cell r="CK154">
            <v>0</v>
          </cell>
          <cell r="CL154">
            <v>0</v>
          </cell>
        </row>
        <row r="155"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  <cell r="BY155">
            <v>0</v>
          </cell>
          <cell r="BZ155">
            <v>0</v>
          </cell>
          <cell r="CA155">
            <v>0</v>
          </cell>
          <cell r="CB155">
            <v>0</v>
          </cell>
          <cell r="CC155">
            <v>0</v>
          </cell>
          <cell r="CD155">
            <v>0</v>
          </cell>
          <cell r="CE155">
            <v>0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0</v>
          </cell>
          <cell r="CK155">
            <v>0</v>
          </cell>
          <cell r="CL155">
            <v>0</v>
          </cell>
        </row>
        <row r="156"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-57673.345588235337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-342763.24196461868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-95270.893405255309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-657759.43080659641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0</v>
          </cell>
          <cell r="BH156">
            <v>0</v>
          </cell>
          <cell r="BI156">
            <v>0</v>
          </cell>
          <cell r="BJ156">
            <v>0</v>
          </cell>
          <cell r="BK156">
            <v>-57673.345588235337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  <cell r="BZ156">
            <v>-342763.24196461868</v>
          </cell>
          <cell r="CA156">
            <v>0</v>
          </cell>
          <cell r="CB156">
            <v>0</v>
          </cell>
          <cell r="CC156">
            <v>0</v>
          </cell>
          <cell r="CD156">
            <v>0</v>
          </cell>
          <cell r="CE156">
            <v>-95270.893405255309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0</v>
          </cell>
          <cell r="CL156">
            <v>0</v>
          </cell>
        </row>
        <row r="157"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-2045204.6400000001</v>
          </cell>
          <cell r="N157">
            <v>-186099.64898434965</v>
          </cell>
          <cell r="O157">
            <v>-1744.5199557269211</v>
          </cell>
          <cell r="P157">
            <v>-1669.5885314400684</v>
          </cell>
          <cell r="Q157">
            <v>0</v>
          </cell>
          <cell r="R157">
            <v>0</v>
          </cell>
          <cell r="S157">
            <v>-93967.667753146117</v>
          </cell>
          <cell r="T157">
            <v>0</v>
          </cell>
          <cell r="U157">
            <v>-897.6372385483121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0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0</v>
          </cell>
          <cell r="BZ157">
            <v>0</v>
          </cell>
          <cell r="CA157">
            <v>0</v>
          </cell>
          <cell r="CB157">
            <v>0</v>
          </cell>
          <cell r="CC157">
            <v>0</v>
          </cell>
          <cell r="CD157">
            <v>0</v>
          </cell>
          <cell r="CE157">
            <v>0</v>
          </cell>
          <cell r="CF157">
            <v>0</v>
          </cell>
          <cell r="CG157">
            <v>0</v>
          </cell>
          <cell r="CH157">
            <v>0</v>
          </cell>
          <cell r="CI157">
            <v>0</v>
          </cell>
          <cell r="CJ157">
            <v>0</v>
          </cell>
          <cell r="CK157">
            <v>0</v>
          </cell>
          <cell r="CL157">
            <v>0</v>
          </cell>
        </row>
        <row r="158"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  <cell r="CE158">
            <v>0</v>
          </cell>
          <cell r="CF158">
            <v>0</v>
          </cell>
          <cell r="CG158">
            <v>0</v>
          </cell>
          <cell r="CH158">
            <v>0</v>
          </cell>
          <cell r="CI158">
            <v>0</v>
          </cell>
          <cell r="CJ158">
            <v>0</v>
          </cell>
          <cell r="CK158">
            <v>0</v>
          </cell>
          <cell r="CL158">
            <v>0</v>
          </cell>
        </row>
        <row r="159"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-3657538.8000000003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0</v>
          </cell>
          <cell r="BP159">
            <v>0</v>
          </cell>
          <cell r="BQ159">
            <v>0</v>
          </cell>
          <cell r="BR159">
            <v>0</v>
          </cell>
          <cell r="BS159">
            <v>-3657538.8000000003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0</v>
          </cell>
          <cell r="BZ159">
            <v>0</v>
          </cell>
          <cell r="CA159">
            <v>0</v>
          </cell>
          <cell r="CB159">
            <v>0</v>
          </cell>
          <cell r="CC159">
            <v>0</v>
          </cell>
          <cell r="CD159">
            <v>0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0</v>
          </cell>
        </row>
        <row r="160"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0</v>
          </cell>
          <cell r="BZ160">
            <v>0</v>
          </cell>
          <cell r="CA160">
            <v>0</v>
          </cell>
          <cell r="CB160">
            <v>0</v>
          </cell>
          <cell r="CC160">
            <v>0</v>
          </cell>
          <cell r="CD160">
            <v>0</v>
          </cell>
          <cell r="CE160">
            <v>0</v>
          </cell>
          <cell r="CF160">
            <v>0</v>
          </cell>
          <cell r="CG160">
            <v>0</v>
          </cell>
          <cell r="CH160">
            <v>0</v>
          </cell>
          <cell r="CI160">
            <v>0</v>
          </cell>
          <cell r="CJ160">
            <v>0</v>
          </cell>
          <cell r="CK160">
            <v>0</v>
          </cell>
          <cell r="CL160">
            <v>0</v>
          </cell>
        </row>
        <row r="161"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-3793930.8</v>
          </cell>
          <cell r="L161">
            <v>-239762.59087411559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0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0</v>
          </cell>
          <cell r="BZ161">
            <v>0</v>
          </cell>
          <cell r="CA161">
            <v>0</v>
          </cell>
          <cell r="CB161">
            <v>0</v>
          </cell>
          <cell r="CC161">
            <v>0</v>
          </cell>
          <cell r="CD161">
            <v>0</v>
          </cell>
          <cell r="CE161">
            <v>0</v>
          </cell>
          <cell r="CF161">
            <v>0</v>
          </cell>
          <cell r="CG161">
            <v>0</v>
          </cell>
          <cell r="CH161">
            <v>0</v>
          </cell>
          <cell r="CI161">
            <v>0</v>
          </cell>
          <cell r="CJ161">
            <v>0</v>
          </cell>
          <cell r="CK161">
            <v>0</v>
          </cell>
          <cell r="CL161">
            <v>0</v>
          </cell>
        </row>
        <row r="162"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-208626.36363636359</v>
          </cell>
          <cell r="L162">
            <v>-575232.45310369588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-777776.65119954536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-524628.16842403135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-208626.36363636359</v>
          </cell>
          <cell r="BL162">
            <v>-575232.45310369588</v>
          </cell>
          <cell r="BM162">
            <v>0</v>
          </cell>
          <cell r="BN162">
            <v>0</v>
          </cell>
          <cell r="BO162">
            <v>0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-777776.65119954536</v>
          </cell>
          <cell r="BX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0</v>
          </cell>
          <cell r="CC162">
            <v>0</v>
          </cell>
          <cell r="CD162">
            <v>0</v>
          </cell>
          <cell r="CE162">
            <v>0</v>
          </cell>
          <cell r="CF162">
            <v>0</v>
          </cell>
          <cell r="CG162">
            <v>0</v>
          </cell>
          <cell r="CH162">
            <v>0</v>
          </cell>
          <cell r="CI162">
            <v>0</v>
          </cell>
          <cell r="CJ162">
            <v>0</v>
          </cell>
          <cell r="CK162">
            <v>0</v>
          </cell>
          <cell r="CL162">
            <v>0</v>
          </cell>
        </row>
        <row r="163"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-214241.22000000006</v>
          </cell>
          <cell r="L163">
            <v>-85231.250264801172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-2263.0098986248881</v>
          </cell>
          <cell r="T163">
            <v>-6960.4911966196332</v>
          </cell>
          <cell r="U163">
            <v>0</v>
          </cell>
          <cell r="V163">
            <v>-19234.168116414603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-11723.135365287424</v>
          </cell>
          <cell r="AB163">
            <v>0</v>
          </cell>
          <cell r="AC163">
            <v>0</v>
          </cell>
          <cell r="AD163">
            <v>0</v>
          </cell>
          <cell r="AE163">
            <v>-52198.834584589218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-51593.630705347612</v>
          </cell>
          <cell r="AR163">
            <v>0</v>
          </cell>
          <cell r="AS163">
            <v>0</v>
          </cell>
          <cell r="AT163">
            <v>-214976.69419898707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0</v>
          </cell>
          <cell r="BA163">
            <v>-5281.3090658605825</v>
          </cell>
          <cell r="BB163">
            <v>0</v>
          </cell>
          <cell r="BC163">
            <v>0</v>
          </cell>
          <cell r="BD163">
            <v>-23277.072278523621</v>
          </cell>
          <cell r="BE163">
            <v>0</v>
          </cell>
          <cell r="BF163">
            <v>-27156.584324944226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-214241.22000000006</v>
          </cell>
          <cell r="BL163">
            <v>-85231.250264801172</v>
          </cell>
          <cell r="BM163">
            <v>0</v>
          </cell>
          <cell r="BN163">
            <v>0</v>
          </cell>
          <cell r="BO163">
            <v>0</v>
          </cell>
          <cell r="BP163">
            <v>0</v>
          </cell>
          <cell r="BQ163">
            <v>0</v>
          </cell>
          <cell r="BR163">
            <v>0</v>
          </cell>
          <cell r="BS163">
            <v>-2263.0098986248881</v>
          </cell>
          <cell r="BT163">
            <v>-6960.4911966196332</v>
          </cell>
          <cell r="BU163">
            <v>0</v>
          </cell>
          <cell r="BV163">
            <v>-19234.168116414603</v>
          </cell>
          <cell r="BW163">
            <v>0</v>
          </cell>
          <cell r="BX163">
            <v>0</v>
          </cell>
          <cell r="BY163">
            <v>0</v>
          </cell>
          <cell r="BZ163">
            <v>0</v>
          </cell>
          <cell r="CA163">
            <v>-11723.135365287424</v>
          </cell>
          <cell r="CB163">
            <v>0</v>
          </cell>
          <cell r="CC163">
            <v>0</v>
          </cell>
          <cell r="CD163">
            <v>0</v>
          </cell>
          <cell r="CE163">
            <v>-52198.834584589218</v>
          </cell>
          <cell r="CF163">
            <v>0</v>
          </cell>
          <cell r="CG163">
            <v>0</v>
          </cell>
          <cell r="CH163">
            <v>0</v>
          </cell>
          <cell r="CI163">
            <v>0</v>
          </cell>
          <cell r="CJ163">
            <v>0</v>
          </cell>
          <cell r="CK163">
            <v>0</v>
          </cell>
          <cell r="CL163">
            <v>0</v>
          </cell>
        </row>
        <row r="164"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0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0</v>
          </cell>
          <cell r="BX164">
            <v>0</v>
          </cell>
          <cell r="BY164">
            <v>0</v>
          </cell>
          <cell r="BZ164">
            <v>0</v>
          </cell>
          <cell r="CA164">
            <v>0</v>
          </cell>
          <cell r="CB164">
            <v>0</v>
          </cell>
          <cell r="CC164">
            <v>0</v>
          </cell>
          <cell r="CD164">
            <v>0</v>
          </cell>
          <cell r="CE164">
            <v>0</v>
          </cell>
          <cell r="CF164">
            <v>0</v>
          </cell>
          <cell r="CG164">
            <v>0</v>
          </cell>
          <cell r="CH164">
            <v>0</v>
          </cell>
          <cell r="CI164">
            <v>0</v>
          </cell>
          <cell r="CJ164">
            <v>0</v>
          </cell>
          <cell r="CK164">
            <v>0</v>
          </cell>
          <cell r="CL164">
            <v>0</v>
          </cell>
        </row>
        <row r="165"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0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  <cell r="BY165">
            <v>0</v>
          </cell>
          <cell r="BZ165">
            <v>0</v>
          </cell>
          <cell r="CA165">
            <v>0</v>
          </cell>
          <cell r="CB165">
            <v>0</v>
          </cell>
          <cell r="CC165">
            <v>0</v>
          </cell>
          <cell r="CD165">
            <v>0</v>
          </cell>
          <cell r="CE165">
            <v>0</v>
          </cell>
          <cell r="CF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0</v>
          </cell>
          <cell r="CK165">
            <v>0</v>
          </cell>
          <cell r="CL165">
            <v>0</v>
          </cell>
        </row>
        <row r="166"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0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  <cell r="BX166">
            <v>0</v>
          </cell>
          <cell r="BY166">
            <v>0</v>
          </cell>
          <cell r="BZ166">
            <v>0</v>
          </cell>
          <cell r="CA166">
            <v>0</v>
          </cell>
          <cell r="CB166">
            <v>0</v>
          </cell>
          <cell r="CC166">
            <v>0</v>
          </cell>
          <cell r="CD166">
            <v>0</v>
          </cell>
          <cell r="CE166">
            <v>0</v>
          </cell>
          <cell r="CF166">
            <v>0</v>
          </cell>
          <cell r="CG166">
            <v>0</v>
          </cell>
          <cell r="CH166">
            <v>0</v>
          </cell>
          <cell r="CI166">
            <v>0</v>
          </cell>
          <cell r="CJ166">
            <v>0</v>
          </cell>
          <cell r="CK166">
            <v>0</v>
          </cell>
          <cell r="CL166">
            <v>0</v>
          </cell>
        </row>
        <row r="167"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-74090.287862333673</v>
          </cell>
          <cell r="AL167">
            <v>-2018516.6621376663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0</v>
          </cell>
          <cell r="BQ167">
            <v>0</v>
          </cell>
          <cell r="BR167">
            <v>0</v>
          </cell>
          <cell r="BS167">
            <v>0</v>
          </cell>
          <cell r="BT167">
            <v>0</v>
          </cell>
          <cell r="BU167">
            <v>0</v>
          </cell>
          <cell r="BV167">
            <v>0</v>
          </cell>
          <cell r="BW167">
            <v>0</v>
          </cell>
          <cell r="BX167">
            <v>0</v>
          </cell>
          <cell r="BY167">
            <v>0</v>
          </cell>
          <cell r="BZ167">
            <v>0</v>
          </cell>
          <cell r="CA167">
            <v>0</v>
          </cell>
          <cell r="CB167">
            <v>0</v>
          </cell>
          <cell r="CC167">
            <v>0</v>
          </cell>
          <cell r="CD167">
            <v>0</v>
          </cell>
          <cell r="CE167">
            <v>0</v>
          </cell>
          <cell r="CF167">
            <v>0</v>
          </cell>
          <cell r="CG167">
            <v>0</v>
          </cell>
          <cell r="CH167">
            <v>0</v>
          </cell>
          <cell r="CI167">
            <v>0</v>
          </cell>
          <cell r="CJ167">
            <v>0</v>
          </cell>
          <cell r="CK167">
            <v>0</v>
          </cell>
          <cell r="CL167">
            <v>0</v>
          </cell>
        </row>
        <row r="168"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-299448.2376237624</v>
          </cell>
          <cell r="L168">
            <v>-93562.916330177701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0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0</v>
          </cell>
          <cell r="BZ168">
            <v>0</v>
          </cell>
          <cell r="CA168">
            <v>0</v>
          </cell>
          <cell r="CB168">
            <v>0</v>
          </cell>
          <cell r="CC168">
            <v>0</v>
          </cell>
          <cell r="CD168">
            <v>0</v>
          </cell>
          <cell r="CE168">
            <v>0</v>
          </cell>
          <cell r="CF168">
            <v>0</v>
          </cell>
          <cell r="CG168">
            <v>0</v>
          </cell>
          <cell r="CH168">
            <v>0</v>
          </cell>
          <cell r="CI168">
            <v>0</v>
          </cell>
          <cell r="CJ168">
            <v>0</v>
          </cell>
          <cell r="CK168">
            <v>0</v>
          </cell>
          <cell r="CL168">
            <v>0</v>
          </cell>
        </row>
        <row r="169"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-1778815.6039603958</v>
          </cell>
          <cell r="O169">
            <v>-507186.68989393488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-39174.751638698814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0</v>
          </cell>
          <cell r="BF169">
            <v>0</v>
          </cell>
          <cell r="BG169">
            <v>0</v>
          </cell>
          <cell r="BH169">
            <v>0</v>
          </cell>
          <cell r="BI169">
            <v>0</v>
          </cell>
          <cell r="BJ169">
            <v>0</v>
          </cell>
          <cell r="BK169">
            <v>0</v>
          </cell>
          <cell r="BL169">
            <v>0</v>
          </cell>
          <cell r="BM169">
            <v>0</v>
          </cell>
          <cell r="BN169">
            <v>0</v>
          </cell>
          <cell r="BO169">
            <v>0</v>
          </cell>
          <cell r="BP169">
            <v>0</v>
          </cell>
          <cell r="BQ169">
            <v>0</v>
          </cell>
          <cell r="BR169">
            <v>0</v>
          </cell>
          <cell r="BS169">
            <v>0</v>
          </cell>
          <cell r="BT169">
            <v>0</v>
          </cell>
          <cell r="BU169">
            <v>0</v>
          </cell>
          <cell r="BV169">
            <v>0</v>
          </cell>
          <cell r="BW169">
            <v>0</v>
          </cell>
          <cell r="BX169">
            <v>0</v>
          </cell>
          <cell r="BY169">
            <v>0</v>
          </cell>
          <cell r="BZ169">
            <v>0</v>
          </cell>
          <cell r="CA169">
            <v>0</v>
          </cell>
          <cell r="CB169">
            <v>0</v>
          </cell>
          <cell r="CC169">
            <v>0</v>
          </cell>
          <cell r="CD169">
            <v>0</v>
          </cell>
          <cell r="CE169">
            <v>0</v>
          </cell>
          <cell r="CF169">
            <v>0</v>
          </cell>
          <cell r="CG169">
            <v>0</v>
          </cell>
          <cell r="CH169">
            <v>0</v>
          </cell>
          <cell r="CI169">
            <v>0</v>
          </cell>
          <cell r="CJ169">
            <v>0</v>
          </cell>
          <cell r="CK169">
            <v>0</v>
          </cell>
          <cell r="CL169">
            <v>0</v>
          </cell>
        </row>
        <row r="170"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-487327.27272727271</v>
          </cell>
          <cell r="L170">
            <v>-314045.8442032818</v>
          </cell>
          <cell r="M170">
            <v>-24514.203897227035</v>
          </cell>
          <cell r="N170">
            <v>-3279.0199132930884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E170">
            <v>0</v>
          </cell>
          <cell r="BF170">
            <v>0</v>
          </cell>
          <cell r="BG170">
            <v>0</v>
          </cell>
          <cell r="BH170">
            <v>0</v>
          </cell>
          <cell r="BI170">
            <v>0</v>
          </cell>
          <cell r="BJ170">
            <v>0</v>
          </cell>
          <cell r="BK170">
            <v>0</v>
          </cell>
          <cell r="BL170">
            <v>0</v>
          </cell>
          <cell r="BM170">
            <v>0</v>
          </cell>
          <cell r="BN170">
            <v>0</v>
          </cell>
          <cell r="BO170">
            <v>0</v>
          </cell>
          <cell r="BP170">
            <v>0</v>
          </cell>
          <cell r="BQ170">
            <v>0</v>
          </cell>
          <cell r="BR170">
            <v>0</v>
          </cell>
          <cell r="BS170">
            <v>0</v>
          </cell>
          <cell r="BT170">
            <v>0</v>
          </cell>
          <cell r="BU170">
            <v>0</v>
          </cell>
          <cell r="BV170">
            <v>0</v>
          </cell>
          <cell r="BW170">
            <v>0</v>
          </cell>
          <cell r="BX170">
            <v>0</v>
          </cell>
          <cell r="BY170">
            <v>0</v>
          </cell>
          <cell r="BZ170">
            <v>0</v>
          </cell>
          <cell r="CA170">
            <v>0</v>
          </cell>
          <cell r="CB170">
            <v>0</v>
          </cell>
          <cell r="CC170">
            <v>0</v>
          </cell>
          <cell r="CD170">
            <v>0</v>
          </cell>
          <cell r="CE170">
            <v>0</v>
          </cell>
          <cell r="CF170">
            <v>0</v>
          </cell>
          <cell r="CG170">
            <v>0</v>
          </cell>
          <cell r="CH170">
            <v>0</v>
          </cell>
          <cell r="CI170">
            <v>0</v>
          </cell>
          <cell r="CJ170">
            <v>0</v>
          </cell>
          <cell r="CK170">
            <v>0</v>
          </cell>
          <cell r="CL170">
            <v>0</v>
          </cell>
        </row>
        <row r="171"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0</v>
          </cell>
          <cell r="BD171">
            <v>0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Q171">
            <v>0</v>
          </cell>
          <cell r="BR171">
            <v>0</v>
          </cell>
          <cell r="BS171">
            <v>0</v>
          </cell>
          <cell r="BT171">
            <v>0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  <cell r="BZ171">
            <v>0</v>
          </cell>
          <cell r="CA171">
            <v>0</v>
          </cell>
          <cell r="CB171">
            <v>0</v>
          </cell>
          <cell r="CC171">
            <v>0</v>
          </cell>
          <cell r="CD171">
            <v>0</v>
          </cell>
          <cell r="CE171">
            <v>0</v>
          </cell>
          <cell r="CF171">
            <v>0</v>
          </cell>
          <cell r="CG171">
            <v>0</v>
          </cell>
          <cell r="CH171">
            <v>0</v>
          </cell>
          <cell r="CI171">
            <v>0</v>
          </cell>
          <cell r="CJ171">
            <v>0</v>
          </cell>
          <cell r="CK171">
            <v>0</v>
          </cell>
          <cell r="CL171">
            <v>0</v>
          </cell>
        </row>
        <row r="172"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-1148092.2475247525</v>
          </cell>
          <cell r="O172">
            <v>-113203.45052485639</v>
          </cell>
          <cell r="P172">
            <v>-2873.1195020898649</v>
          </cell>
          <cell r="Q172">
            <v>0</v>
          </cell>
          <cell r="R172">
            <v>-212868.82077406475</v>
          </cell>
          <cell r="S172">
            <v>0</v>
          </cell>
          <cell r="T172">
            <v>0</v>
          </cell>
          <cell r="U172">
            <v>-3929.1055647507569</v>
          </cell>
          <cell r="V172">
            <v>0</v>
          </cell>
          <cell r="W172">
            <v>0</v>
          </cell>
          <cell r="X172">
            <v>-269839.03208644438</v>
          </cell>
          <cell r="Y172">
            <v>0</v>
          </cell>
          <cell r="Z172">
            <v>0</v>
          </cell>
          <cell r="AA172">
            <v>-151541.60149641929</v>
          </cell>
          <cell r="AB172">
            <v>-6986.4057844017243</v>
          </cell>
          <cell r="AC172">
            <v>0</v>
          </cell>
          <cell r="AD172">
            <v>0</v>
          </cell>
          <cell r="AE172">
            <v>-42184.113522269807</v>
          </cell>
          <cell r="AF172">
            <v>-467551.52441283897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  <cell r="AT172">
            <v>0</v>
          </cell>
          <cell r="AU172">
            <v>0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0</v>
          </cell>
          <cell r="BA172">
            <v>0</v>
          </cell>
          <cell r="BB172">
            <v>0</v>
          </cell>
          <cell r="BC172">
            <v>0</v>
          </cell>
          <cell r="BD172">
            <v>0</v>
          </cell>
          <cell r="BE172">
            <v>0</v>
          </cell>
          <cell r="BF172">
            <v>0</v>
          </cell>
          <cell r="BG172">
            <v>0</v>
          </cell>
          <cell r="BH172">
            <v>0</v>
          </cell>
          <cell r="BI172">
            <v>0</v>
          </cell>
          <cell r="BJ172">
            <v>0</v>
          </cell>
          <cell r="BK172">
            <v>0</v>
          </cell>
          <cell r="BL172">
            <v>0</v>
          </cell>
          <cell r="BM172">
            <v>0</v>
          </cell>
          <cell r="BN172">
            <v>0</v>
          </cell>
          <cell r="BO172">
            <v>0</v>
          </cell>
          <cell r="BP172">
            <v>0</v>
          </cell>
          <cell r="BQ172">
            <v>0</v>
          </cell>
          <cell r="BR172">
            <v>0</v>
          </cell>
          <cell r="BS172">
            <v>0</v>
          </cell>
          <cell r="BT172">
            <v>0</v>
          </cell>
          <cell r="BU172">
            <v>0</v>
          </cell>
          <cell r="BV172">
            <v>0</v>
          </cell>
          <cell r="BW172">
            <v>0</v>
          </cell>
          <cell r="BX172">
            <v>0</v>
          </cell>
          <cell r="BY172">
            <v>0</v>
          </cell>
          <cell r="BZ172">
            <v>0</v>
          </cell>
          <cell r="CA172">
            <v>0</v>
          </cell>
          <cell r="CB172">
            <v>0</v>
          </cell>
          <cell r="CC172">
            <v>0</v>
          </cell>
          <cell r="CD172">
            <v>0</v>
          </cell>
          <cell r="CE172">
            <v>0</v>
          </cell>
          <cell r="CF172">
            <v>0</v>
          </cell>
          <cell r="CG172">
            <v>0</v>
          </cell>
          <cell r="CH172">
            <v>0</v>
          </cell>
          <cell r="CI172">
            <v>0</v>
          </cell>
          <cell r="CJ172">
            <v>0</v>
          </cell>
          <cell r="CK172">
            <v>0</v>
          </cell>
          <cell r="CL172">
            <v>0</v>
          </cell>
        </row>
        <row r="173"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0</v>
          </cell>
          <cell r="BD173">
            <v>0</v>
          </cell>
          <cell r="BE173">
            <v>0</v>
          </cell>
          <cell r="BF173">
            <v>0</v>
          </cell>
          <cell r="BG173">
            <v>0</v>
          </cell>
          <cell r="BH173">
            <v>0</v>
          </cell>
          <cell r="BI173">
            <v>0</v>
          </cell>
          <cell r="BJ173">
            <v>0</v>
          </cell>
          <cell r="BK173">
            <v>0</v>
          </cell>
          <cell r="BL173">
            <v>0</v>
          </cell>
          <cell r="BM173">
            <v>0</v>
          </cell>
          <cell r="BN173">
            <v>0</v>
          </cell>
          <cell r="BO173">
            <v>0</v>
          </cell>
          <cell r="BP173">
            <v>0</v>
          </cell>
          <cell r="BQ173">
            <v>0</v>
          </cell>
          <cell r="BR173">
            <v>0</v>
          </cell>
          <cell r="BS173">
            <v>0</v>
          </cell>
          <cell r="BT173">
            <v>0</v>
          </cell>
          <cell r="BU173">
            <v>0</v>
          </cell>
          <cell r="BV173">
            <v>0</v>
          </cell>
          <cell r="BW173">
            <v>0</v>
          </cell>
          <cell r="BX173">
            <v>0</v>
          </cell>
          <cell r="BY173">
            <v>0</v>
          </cell>
          <cell r="BZ173">
            <v>0</v>
          </cell>
          <cell r="CA173">
            <v>0</v>
          </cell>
          <cell r="CB173">
            <v>0</v>
          </cell>
          <cell r="CC173">
            <v>0</v>
          </cell>
          <cell r="CD173">
            <v>0</v>
          </cell>
          <cell r="CE173">
            <v>0</v>
          </cell>
          <cell r="CF173">
            <v>0</v>
          </cell>
          <cell r="CG173">
            <v>0</v>
          </cell>
          <cell r="CH173">
            <v>0</v>
          </cell>
          <cell r="CI173">
            <v>0</v>
          </cell>
          <cell r="CJ173">
            <v>0</v>
          </cell>
          <cell r="CK173">
            <v>0</v>
          </cell>
          <cell r="CL173">
            <v>0</v>
          </cell>
        </row>
        <row r="174"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-507456.76799999998</v>
          </cell>
          <cell r="L174">
            <v>-134689.22074236776</v>
          </cell>
          <cell r="M174">
            <v>0</v>
          </cell>
          <cell r="N174">
            <v>-12116.176885017143</v>
          </cell>
          <cell r="O174">
            <v>-42901.61911967324</v>
          </cell>
          <cell r="P174">
            <v>-37970.520769460185</v>
          </cell>
          <cell r="Q174">
            <v>-25820.266178761041</v>
          </cell>
          <cell r="R174">
            <v>0</v>
          </cell>
          <cell r="S174">
            <v>-61875.080389907504</v>
          </cell>
          <cell r="T174">
            <v>-29834.507350758708</v>
          </cell>
          <cell r="U174">
            <v>-26540.477917525553</v>
          </cell>
          <cell r="V174">
            <v>0</v>
          </cell>
          <cell r="W174">
            <v>-54410.976085003291</v>
          </cell>
          <cell r="X174">
            <v>-65554.948629729275</v>
          </cell>
          <cell r="Y174">
            <v>-82038.680302715919</v>
          </cell>
          <cell r="Z174">
            <v>-345993.21634265478</v>
          </cell>
          <cell r="AA174">
            <v>-90646.755333441717</v>
          </cell>
          <cell r="AB174">
            <v>-90965.622521403551</v>
          </cell>
          <cell r="AC174">
            <v>-33351.186850785503</v>
          </cell>
          <cell r="AD174">
            <v>-60011.111396142893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E174">
            <v>0</v>
          </cell>
          <cell r="BF174">
            <v>0</v>
          </cell>
          <cell r="BG174">
            <v>0</v>
          </cell>
          <cell r="BH174">
            <v>0</v>
          </cell>
          <cell r="BI174">
            <v>0</v>
          </cell>
          <cell r="BJ174">
            <v>0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0</v>
          </cell>
          <cell r="BP174">
            <v>0</v>
          </cell>
          <cell r="BQ174">
            <v>0</v>
          </cell>
          <cell r="BR174">
            <v>0</v>
          </cell>
          <cell r="BS174">
            <v>0</v>
          </cell>
          <cell r="BT174">
            <v>0</v>
          </cell>
          <cell r="BU174">
            <v>0</v>
          </cell>
          <cell r="BV174">
            <v>0</v>
          </cell>
          <cell r="BW174">
            <v>0</v>
          </cell>
          <cell r="BX174">
            <v>0</v>
          </cell>
          <cell r="BY174">
            <v>0</v>
          </cell>
          <cell r="BZ174">
            <v>0</v>
          </cell>
          <cell r="CA174">
            <v>0</v>
          </cell>
          <cell r="CB174">
            <v>0</v>
          </cell>
          <cell r="CC174">
            <v>0</v>
          </cell>
          <cell r="CD174">
            <v>0</v>
          </cell>
          <cell r="CE174">
            <v>0</v>
          </cell>
          <cell r="CF174">
            <v>0</v>
          </cell>
          <cell r="CG174">
            <v>0</v>
          </cell>
          <cell r="CH174">
            <v>0</v>
          </cell>
          <cell r="CI174">
            <v>0</v>
          </cell>
          <cell r="CJ174">
            <v>0</v>
          </cell>
          <cell r="CK174">
            <v>0</v>
          </cell>
          <cell r="CL174">
            <v>0</v>
          </cell>
        </row>
        <row r="175"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0</v>
          </cell>
          <cell r="BP175">
            <v>0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Y175">
            <v>0</v>
          </cell>
          <cell r="BZ175">
            <v>0</v>
          </cell>
          <cell r="CA175">
            <v>0</v>
          </cell>
          <cell r="CB175">
            <v>0</v>
          </cell>
          <cell r="CC175">
            <v>0</v>
          </cell>
          <cell r="CD175">
            <v>0</v>
          </cell>
          <cell r="CE175">
            <v>0</v>
          </cell>
          <cell r="CF175">
            <v>0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CL175">
            <v>0</v>
          </cell>
        </row>
      </sheetData>
      <sheetData sheetId="17"/>
      <sheetData sheetId="18">
        <row r="17">
          <cell r="G17">
            <v>7.318634724608919E-2</v>
          </cell>
        </row>
        <row r="18">
          <cell r="G18">
            <v>3.4662802902374779E-2</v>
          </cell>
        </row>
        <row r="19">
          <cell r="G19">
            <v>9.4903413648242285E-2</v>
          </cell>
        </row>
        <row r="20">
          <cell r="G20">
            <v>7.3644585029632559E-2</v>
          </cell>
        </row>
        <row r="21">
          <cell r="G21">
            <v>8.548077386122177E-2</v>
          </cell>
        </row>
        <row r="22">
          <cell r="G22">
            <v>4.0133145348744792E-2</v>
          </cell>
        </row>
        <row r="23">
          <cell r="G23">
            <v>6.7333313237146974E-2</v>
          </cell>
        </row>
        <row r="24">
          <cell r="G24">
            <v>7.3116814119669193E-2</v>
          </cell>
        </row>
        <row r="25">
          <cell r="G25">
            <v>0.14321563662746506</v>
          </cell>
        </row>
        <row r="26">
          <cell r="G26">
            <v>9.4635520369021453E-2</v>
          </cell>
        </row>
        <row r="27">
          <cell r="G27">
            <v>5.551769942823026E-2</v>
          </cell>
        </row>
        <row r="28">
          <cell r="G28">
            <v>7.8958995528456866E-2</v>
          </cell>
        </row>
        <row r="29">
          <cell r="G29">
            <v>6.1022437823406328E-2</v>
          </cell>
        </row>
        <row r="30">
          <cell r="G30">
            <v>7.3809114800376774E-2</v>
          </cell>
        </row>
        <row r="31">
          <cell r="G31">
            <v>4.1710600093986194E-2</v>
          </cell>
        </row>
        <row r="32">
          <cell r="G32">
            <v>8.8689334729006974E-2</v>
          </cell>
        </row>
        <row r="33">
          <cell r="G33">
            <v>0.11741862884863297</v>
          </cell>
        </row>
        <row r="34">
          <cell r="G34">
            <v>9.1099446714218324E-2</v>
          </cell>
        </row>
        <row r="35">
          <cell r="G35">
            <v>9.4232115337071987E-2</v>
          </cell>
        </row>
        <row r="36">
          <cell r="G36">
            <v>0.13056525325871404</v>
          </cell>
        </row>
        <row r="37">
          <cell r="G37">
            <v>0.12590407682851779</v>
          </cell>
        </row>
        <row r="38">
          <cell r="G38">
            <v>0.14662215491565878</v>
          </cell>
        </row>
        <row r="39">
          <cell r="G39">
            <v>7.5065937201284516E-2</v>
          </cell>
        </row>
        <row r="40">
          <cell r="G40">
            <v>3.1614013222691639E-2</v>
          </cell>
        </row>
        <row r="41">
          <cell r="G41">
            <v>9.8020175388522146E-2</v>
          </cell>
        </row>
        <row r="42">
          <cell r="G42">
            <v>0.10412350679946347</v>
          </cell>
        </row>
        <row r="43">
          <cell r="G43">
            <v>2.3190264475599021E-2</v>
          </cell>
        </row>
      </sheetData>
      <sheetData sheetId="19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tec97-98"/>
    </sheetNames>
    <sheetDataSet>
      <sheetData sheetId="0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nsitivity"/>
      <sheetName val="Print"/>
      <sheetName val="Macro_Input"/>
      <sheetName val="Checks&amp;Lists"/>
      <sheetName val="IVA"/>
      <sheetName val="Assumptions"/>
      <sheetName val="Assumptions TENANT"/>
      <sheetName val="RR"/>
      <sheetName val="Crono"/>
      <sheetName val="Finanziamenti"/>
      <sheetName val="Partecipazioni"/>
      <sheetName val="CF Single base"/>
      <sheetName val="MX1"/>
      <sheetName val="BV-OMV-Plus"/>
      <sheetName val="G&amp;A"/>
      <sheetName val="Proventi e Rimborsi"/>
      <sheetName val="CF Single finale"/>
      <sheetName val="CF"/>
      <sheetName val="CE"/>
      <sheetName val="SP"/>
      <sheetName val="AVA &gt;&gt;&gt;"/>
      <sheetName val="Check &amp; Ass_AVA"/>
      <sheetName val="Calcoli_AVA"/>
      <sheetName val="CF_AVA"/>
      <sheetName val="CE_AVA"/>
      <sheetName val="SP_AVA"/>
      <sheetName val="Cover"/>
      <sheetName val="Output generali"/>
      <sheetName val="Output immobili"/>
      <sheetName val="Output vendite New"/>
      <sheetName val="Appoggio"/>
      <sheetName val="Scenario"/>
    </sheetNames>
    <sheetDataSet>
      <sheetData sheetId="0"/>
      <sheetData sheetId="1"/>
      <sheetData sheetId="2"/>
      <sheetData sheetId="3">
        <row r="44">
          <cell r="C44">
            <v>40633</v>
          </cell>
          <cell r="D44">
            <v>40724</v>
          </cell>
          <cell r="E44">
            <v>40816</v>
          </cell>
          <cell r="F44">
            <v>40908</v>
          </cell>
          <cell r="G44">
            <v>40999</v>
          </cell>
          <cell r="H44">
            <v>41090</v>
          </cell>
          <cell r="I44">
            <v>41182</v>
          </cell>
          <cell r="J44">
            <v>41274</v>
          </cell>
          <cell r="K44">
            <v>41364</v>
          </cell>
          <cell r="L44">
            <v>41455</v>
          </cell>
          <cell r="M44">
            <v>41547</v>
          </cell>
          <cell r="N44">
            <v>41639</v>
          </cell>
          <cell r="O44">
            <v>41729</v>
          </cell>
          <cell r="P44">
            <v>41820</v>
          </cell>
          <cell r="Q44">
            <v>41912</v>
          </cell>
          <cell r="R44">
            <v>42004</v>
          </cell>
          <cell r="S44">
            <v>42094</v>
          </cell>
          <cell r="T44">
            <v>42185</v>
          </cell>
          <cell r="U44">
            <v>42277</v>
          </cell>
          <cell r="V44">
            <v>42369</v>
          </cell>
          <cell r="W44">
            <v>42460</v>
          </cell>
          <cell r="X44">
            <v>42551</v>
          </cell>
          <cell r="Y44">
            <v>42643</v>
          </cell>
          <cell r="Z44">
            <v>42735</v>
          </cell>
          <cell r="AA44">
            <v>42825</v>
          </cell>
          <cell r="AB44">
            <v>42916</v>
          </cell>
          <cell r="AC44">
            <v>43008</v>
          </cell>
          <cell r="AD44">
            <v>43100</v>
          </cell>
          <cell r="AE44">
            <v>43190</v>
          </cell>
          <cell r="AF44">
            <v>43281</v>
          </cell>
          <cell r="AG44">
            <v>43373</v>
          </cell>
          <cell r="AH44">
            <v>43465</v>
          </cell>
          <cell r="AI44">
            <v>43555</v>
          </cell>
          <cell r="AJ44">
            <v>43646</v>
          </cell>
          <cell r="AK44">
            <v>43738</v>
          </cell>
          <cell r="AL44">
            <v>43830</v>
          </cell>
          <cell r="AM44">
            <v>43921</v>
          </cell>
          <cell r="AN44">
            <v>44012</v>
          </cell>
          <cell r="AO44">
            <v>44104</v>
          </cell>
          <cell r="AP44">
            <v>44196</v>
          </cell>
          <cell r="AQ44">
            <v>44286</v>
          </cell>
          <cell r="AR44">
            <v>44377</v>
          </cell>
          <cell r="AS44">
            <v>44469</v>
          </cell>
          <cell r="AT44">
            <v>44561</v>
          </cell>
          <cell r="AU44">
            <v>44651</v>
          </cell>
          <cell r="AV44">
            <v>44742</v>
          </cell>
          <cell r="AW44">
            <v>44834</v>
          </cell>
          <cell r="AX44">
            <v>44926</v>
          </cell>
          <cell r="AY44">
            <v>45016</v>
          </cell>
          <cell r="AZ44">
            <v>45107</v>
          </cell>
          <cell r="BA44">
            <v>45199</v>
          </cell>
          <cell r="BB44">
            <v>45291</v>
          </cell>
          <cell r="BC44">
            <v>45382</v>
          </cell>
          <cell r="BD44">
            <v>45473</v>
          </cell>
          <cell r="BE44">
            <v>45565</v>
          </cell>
          <cell r="BF44">
            <v>45657</v>
          </cell>
          <cell r="BG44">
            <v>45747</v>
          </cell>
          <cell r="BH44">
            <v>45838</v>
          </cell>
          <cell r="BI44">
            <v>45930</v>
          </cell>
          <cell r="BJ44">
            <v>46022</v>
          </cell>
          <cell r="BK44">
            <v>46112</v>
          </cell>
          <cell r="BL44">
            <v>46203</v>
          </cell>
          <cell r="BM44">
            <v>46295</v>
          </cell>
          <cell r="BN44">
            <v>46387</v>
          </cell>
          <cell r="BO44">
            <v>46477</v>
          </cell>
          <cell r="BP44">
            <v>46568</v>
          </cell>
          <cell r="BQ44">
            <v>46660</v>
          </cell>
          <cell r="BR44">
            <v>46752</v>
          </cell>
          <cell r="BS44">
            <v>46843</v>
          </cell>
          <cell r="BT44">
            <v>46934</v>
          </cell>
          <cell r="BU44">
            <v>47026</v>
          </cell>
          <cell r="BV44">
            <v>47118</v>
          </cell>
          <cell r="BW44">
            <v>47208</v>
          </cell>
          <cell r="BX44">
            <v>47299</v>
          </cell>
          <cell r="BY44">
            <v>47391</v>
          </cell>
          <cell r="BZ44">
            <v>47483</v>
          </cell>
          <cell r="CA44">
            <v>47573</v>
          </cell>
          <cell r="CB44">
            <v>47664</v>
          </cell>
          <cell r="CC44">
            <v>47756</v>
          </cell>
          <cell r="CD44">
            <v>47848</v>
          </cell>
          <cell r="CE44">
            <v>47938</v>
          </cell>
          <cell r="CF44">
            <v>48029</v>
          </cell>
          <cell r="CG44">
            <v>48121</v>
          </cell>
          <cell r="CH44">
            <v>48213</v>
          </cell>
          <cell r="CI44">
            <v>48304</v>
          </cell>
          <cell r="CJ44">
            <v>48395</v>
          </cell>
          <cell r="CK44">
            <v>48487</v>
          </cell>
          <cell r="CL44">
            <v>48579</v>
          </cell>
          <cell r="CM44">
            <v>48669</v>
          </cell>
          <cell r="CN44">
            <v>48760</v>
          </cell>
          <cell r="CO44">
            <v>48852</v>
          </cell>
          <cell r="CP44">
            <v>48944</v>
          </cell>
          <cell r="CQ44">
            <v>49034</v>
          </cell>
          <cell r="CR44">
            <v>49125</v>
          </cell>
          <cell r="CS44">
            <v>49217</v>
          </cell>
          <cell r="CT44">
            <v>49309</v>
          </cell>
          <cell r="CU44">
            <v>49399</v>
          </cell>
          <cell r="CV44">
            <v>49490</v>
          </cell>
          <cell r="CW44">
            <v>49582</v>
          </cell>
          <cell r="CX44">
            <v>49674</v>
          </cell>
          <cell r="CY44">
            <v>49765</v>
          </cell>
          <cell r="CZ44">
            <v>49856</v>
          </cell>
          <cell r="DA44">
            <v>49948</v>
          </cell>
          <cell r="DB44">
            <v>50040</v>
          </cell>
          <cell r="DC44">
            <v>50130</v>
          </cell>
          <cell r="DD44">
            <v>50221</v>
          </cell>
          <cell r="DE44">
            <v>50313</v>
          </cell>
          <cell r="DF44">
            <v>50405</v>
          </cell>
          <cell r="DG44">
            <v>50495</v>
          </cell>
          <cell r="DH44">
            <v>50586</v>
          </cell>
          <cell r="DI44">
            <v>50678</v>
          </cell>
          <cell r="DJ44">
            <v>50770</v>
          </cell>
          <cell r="DK44">
            <v>50860</v>
          </cell>
          <cell r="DL44">
            <v>50951</v>
          </cell>
          <cell r="DM44">
            <v>51043</v>
          </cell>
          <cell r="DN44">
            <v>51135</v>
          </cell>
          <cell r="DO44">
            <v>51226</v>
          </cell>
          <cell r="DP44">
            <v>51317</v>
          </cell>
          <cell r="DQ44">
            <v>51409</v>
          </cell>
          <cell r="DR44">
            <v>51501</v>
          </cell>
          <cell r="DS44">
            <v>51591</v>
          </cell>
          <cell r="DT44">
            <v>51682</v>
          </cell>
          <cell r="DU44">
            <v>51774</v>
          </cell>
          <cell r="DV44">
            <v>51866</v>
          </cell>
          <cell r="DW44">
            <v>51956</v>
          </cell>
          <cell r="DX44">
            <v>52047</v>
          </cell>
          <cell r="DY44">
            <v>52139</v>
          </cell>
          <cell r="DZ44">
            <v>52231</v>
          </cell>
          <cell r="EA44">
            <v>52321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nsitivity"/>
      <sheetName val="Print"/>
      <sheetName val="Macro_Input"/>
      <sheetName val="Checks&amp;Lists"/>
      <sheetName val="IVA"/>
      <sheetName val="Assumptions"/>
      <sheetName val="Assumptions TENANT"/>
      <sheetName val="RR"/>
      <sheetName val="Crono"/>
      <sheetName val="Finanziamenti"/>
      <sheetName val="Partecipazioni"/>
      <sheetName val="CF Single base"/>
      <sheetName val="MX1"/>
      <sheetName val="BV-OMV-Plus"/>
      <sheetName val="G&amp;A"/>
      <sheetName val="Proventi e Rimborsi"/>
      <sheetName val="CF Single finale"/>
      <sheetName val="CF"/>
      <sheetName val="CE"/>
      <sheetName val="SP"/>
      <sheetName val="AVA &gt;&gt;&gt;"/>
      <sheetName val="Check &amp; Ass_AVA"/>
      <sheetName val="Calcoli_AVA"/>
      <sheetName val="CF_AVA"/>
      <sheetName val="CE_AVA"/>
      <sheetName val="SP_AVA"/>
      <sheetName val="Cover"/>
      <sheetName val="Output generali"/>
      <sheetName val="Output immobili"/>
      <sheetName val="Output vendite New"/>
      <sheetName val="Appoggio"/>
      <sheetName val="Scenario"/>
    </sheetNames>
    <sheetDataSet>
      <sheetData sheetId="0"/>
      <sheetData sheetId="1"/>
      <sheetData sheetId="2"/>
      <sheetData sheetId="3">
        <row r="44">
          <cell r="C44">
            <v>40633</v>
          </cell>
          <cell r="D44">
            <v>40724</v>
          </cell>
          <cell r="E44">
            <v>40816</v>
          </cell>
          <cell r="F44">
            <v>40908</v>
          </cell>
          <cell r="G44">
            <v>40999</v>
          </cell>
          <cell r="H44">
            <v>41090</v>
          </cell>
          <cell r="I44">
            <v>41182</v>
          </cell>
          <cell r="J44">
            <v>41274</v>
          </cell>
          <cell r="K44">
            <v>41364</v>
          </cell>
          <cell r="L44">
            <v>41455</v>
          </cell>
          <cell r="M44">
            <v>41547</v>
          </cell>
          <cell r="N44">
            <v>41639</v>
          </cell>
          <cell r="O44">
            <v>41729</v>
          </cell>
          <cell r="P44">
            <v>41820</v>
          </cell>
          <cell r="Q44">
            <v>41912</v>
          </cell>
          <cell r="R44">
            <v>42004</v>
          </cell>
          <cell r="S44">
            <v>42094</v>
          </cell>
          <cell r="T44">
            <v>42185</v>
          </cell>
          <cell r="U44">
            <v>42277</v>
          </cell>
          <cell r="V44">
            <v>42369</v>
          </cell>
          <cell r="W44">
            <v>42460</v>
          </cell>
          <cell r="X44">
            <v>42551</v>
          </cell>
          <cell r="Y44">
            <v>42643</v>
          </cell>
          <cell r="Z44">
            <v>42735</v>
          </cell>
          <cell r="AA44">
            <v>42825</v>
          </cell>
          <cell r="AB44">
            <v>42916</v>
          </cell>
          <cell r="AC44">
            <v>43008</v>
          </cell>
          <cell r="AD44">
            <v>43100</v>
          </cell>
          <cell r="AE44">
            <v>43190</v>
          </cell>
          <cell r="AF44">
            <v>43281</v>
          </cell>
          <cell r="AG44">
            <v>43373</v>
          </cell>
          <cell r="AH44">
            <v>43465</v>
          </cell>
          <cell r="AI44">
            <v>43555</v>
          </cell>
          <cell r="AJ44">
            <v>43646</v>
          </cell>
          <cell r="AK44">
            <v>43738</v>
          </cell>
          <cell r="AL44">
            <v>43830</v>
          </cell>
          <cell r="AM44">
            <v>43921</v>
          </cell>
          <cell r="AN44">
            <v>44012</v>
          </cell>
          <cell r="AO44">
            <v>44104</v>
          </cell>
          <cell r="AP44">
            <v>44196</v>
          </cell>
          <cell r="AQ44">
            <v>44286</v>
          </cell>
          <cell r="AR44">
            <v>44377</v>
          </cell>
          <cell r="AS44">
            <v>44469</v>
          </cell>
          <cell r="AT44">
            <v>44561</v>
          </cell>
          <cell r="AU44">
            <v>44651</v>
          </cell>
          <cell r="AV44">
            <v>44742</v>
          </cell>
          <cell r="AW44">
            <v>44834</v>
          </cell>
          <cell r="AX44">
            <v>44926</v>
          </cell>
          <cell r="AY44">
            <v>45016</v>
          </cell>
          <cell r="AZ44">
            <v>45107</v>
          </cell>
          <cell r="BA44">
            <v>45199</v>
          </cell>
          <cell r="BB44">
            <v>45291</v>
          </cell>
          <cell r="BC44">
            <v>45382</v>
          </cell>
          <cell r="BD44">
            <v>45473</v>
          </cell>
          <cell r="BE44">
            <v>45565</v>
          </cell>
          <cell r="BF44">
            <v>45657</v>
          </cell>
          <cell r="BG44">
            <v>45747</v>
          </cell>
          <cell r="BH44">
            <v>45838</v>
          </cell>
          <cell r="BI44">
            <v>45930</v>
          </cell>
          <cell r="BJ44">
            <v>46022</v>
          </cell>
          <cell r="BK44">
            <v>46112</v>
          </cell>
          <cell r="BL44">
            <v>46203</v>
          </cell>
          <cell r="BM44">
            <v>46295</v>
          </cell>
          <cell r="BN44">
            <v>46387</v>
          </cell>
          <cell r="BO44">
            <v>46477</v>
          </cell>
          <cell r="BP44">
            <v>46568</v>
          </cell>
          <cell r="BQ44">
            <v>46660</v>
          </cell>
          <cell r="BR44">
            <v>46752</v>
          </cell>
          <cell r="BS44">
            <v>46843</v>
          </cell>
          <cell r="BT44">
            <v>46934</v>
          </cell>
          <cell r="BU44">
            <v>47026</v>
          </cell>
          <cell r="BV44">
            <v>47118</v>
          </cell>
          <cell r="BW44">
            <v>47208</v>
          </cell>
          <cell r="BX44">
            <v>47299</v>
          </cell>
          <cell r="BY44">
            <v>47391</v>
          </cell>
          <cell r="BZ44">
            <v>47483</v>
          </cell>
          <cell r="CA44">
            <v>47573</v>
          </cell>
          <cell r="CB44">
            <v>47664</v>
          </cell>
          <cell r="CC44">
            <v>47756</v>
          </cell>
          <cell r="CD44">
            <v>47848</v>
          </cell>
          <cell r="CE44">
            <v>47938</v>
          </cell>
          <cell r="CF44">
            <v>48029</v>
          </cell>
          <cell r="CG44">
            <v>48121</v>
          </cell>
          <cell r="CH44">
            <v>48213</v>
          </cell>
          <cell r="CI44">
            <v>48304</v>
          </cell>
          <cell r="CJ44">
            <v>48395</v>
          </cell>
          <cell r="CK44">
            <v>48487</v>
          </cell>
          <cell r="CL44">
            <v>48579</v>
          </cell>
          <cell r="CM44">
            <v>48669</v>
          </cell>
          <cell r="CN44">
            <v>48760</v>
          </cell>
          <cell r="CO44">
            <v>48852</v>
          </cell>
          <cell r="CP44">
            <v>48944</v>
          </cell>
          <cell r="CQ44">
            <v>49034</v>
          </cell>
          <cell r="CR44">
            <v>49125</v>
          </cell>
          <cell r="CS44">
            <v>49217</v>
          </cell>
          <cell r="CT44">
            <v>49309</v>
          </cell>
          <cell r="CU44">
            <v>49399</v>
          </cell>
          <cell r="CV44">
            <v>49490</v>
          </cell>
          <cell r="CW44">
            <v>49582</v>
          </cell>
          <cell r="CX44">
            <v>49674</v>
          </cell>
          <cell r="CY44">
            <v>49765</v>
          </cell>
          <cell r="CZ44">
            <v>49856</v>
          </cell>
          <cell r="DA44">
            <v>49948</v>
          </cell>
          <cell r="DB44">
            <v>50040</v>
          </cell>
          <cell r="DC44">
            <v>50130</v>
          </cell>
          <cell r="DD44">
            <v>50221</v>
          </cell>
          <cell r="DE44">
            <v>50313</v>
          </cell>
          <cell r="DF44">
            <v>50405</v>
          </cell>
          <cell r="DG44">
            <v>50495</v>
          </cell>
          <cell r="DH44">
            <v>50586</v>
          </cell>
          <cell r="DI44">
            <v>50678</v>
          </cell>
          <cell r="DJ44">
            <v>50770</v>
          </cell>
          <cell r="DK44">
            <v>50860</v>
          </cell>
          <cell r="DL44">
            <v>50951</v>
          </cell>
          <cell r="DM44">
            <v>51043</v>
          </cell>
          <cell r="DN44">
            <v>51135</v>
          </cell>
          <cell r="DO44">
            <v>51226</v>
          </cell>
          <cell r="DP44">
            <v>51317</v>
          </cell>
          <cell r="DQ44">
            <v>51409</v>
          </cell>
          <cell r="DR44">
            <v>51501</v>
          </cell>
          <cell r="DS44">
            <v>51591</v>
          </cell>
          <cell r="DT44">
            <v>51682</v>
          </cell>
          <cell r="DU44">
            <v>51774</v>
          </cell>
          <cell r="DV44">
            <v>51866</v>
          </cell>
          <cell r="DW44">
            <v>51956</v>
          </cell>
          <cell r="DX44">
            <v>52047</v>
          </cell>
          <cell r="DY44">
            <v>52139</v>
          </cell>
          <cell r="DZ44">
            <v>52231</v>
          </cell>
          <cell r="EA44">
            <v>52321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ellone"/>
      <sheetName val="Tabellone BP"/>
    </sheetNames>
    <sheetDataSet>
      <sheetData sheetId="0"/>
      <sheetData sheetId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ellone"/>
      <sheetName val="Tabellone BP"/>
    </sheetNames>
    <sheetDataSet>
      <sheetData sheetId="0"/>
      <sheetData sheetId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s"/>
    </sheetNames>
    <sheetDataSet>
      <sheetData sheetId="0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s"/>
    </sheetNames>
    <sheetDataSet>
      <sheetData sheetId="0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s"/>
      <sheetName val="Comps Exhibits"/>
      <sheetName val="Prepaids"/>
      <sheetName val="Prepaids Exhibits"/>
      <sheetName val="Summary"/>
      <sheetName val="Summary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glio1"/>
      <sheetName val="multipli"/>
      <sheetName val="des"/>
      <sheetName val="graf trading multiples"/>
      <sheetName val="multiples_analysis"/>
      <sheetName val="Blacks"/>
      <sheetName val="GRTS"/>
      <sheetName val="Valorizzazione Gruppo Cisa"/>
      <sheetName val="Foglio4"/>
      <sheetName val="JD"/>
      <sheetName val="SPCH"/>
      <sheetName val="TSA"/>
      <sheetName val="trasf-ppt"/>
      <sheetName val="Comp_Ital_ppt"/>
      <sheetName val="decathl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3">
          <cell r="A3">
            <v>36685</v>
          </cell>
        </row>
      </sheetData>
      <sheetData sheetId="10" refreshError="1">
        <row r="3">
          <cell r="A3">
            <v>36685</v>
          </cell>
        </row>
      </sheetData>
      <sheetData sheetId="11" refreshError="1">
        <row r="3">
          <cell r="A3">
            <v>36685</v>
          </cell>
        </row>
      </sheetData>
      <sheetData sheetId="12" refreshError="1"/>
      <sheetData sheetId="13" refreshError="1"/>
      <sheetData sheetId="14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D"/>
      <sheetName val="SPCH"/>
      <sheetName val="TSA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WER7"/>
      <sheetName val="Dati_Bloomberg"/>
    </sheetNames>
    <definedNames>
      <definedName name="ChangeRange"/>
      <definedName name="ContentsHelp"/>
      <definedName name="CreateTable"/>
      <definedName name="DeleteRange"/>
      <definedName name="DeleteTable"/>
      <definedName name="MerrillPrintIt"/>
      <definedName name="NewRange"/>
      <definedName name="RedefinePrintTableRange"/>
    </definedNames>
    <sheetDataSet>
      <sheetData sheetId="0" refreshError="1"/>
      <sheetData sheetId="1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tec97-98"/>
    </sheetNames>
    <sheetDataSet>
      <sheetData sheetId="0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sti a Finire 31-12-13"/>
      <sheetName val="Calcolo Tasso"/>
      <sheetName val="Consistenze"/>
      <sheetName val="Costi progetto"/>
      <sheetName val="Costi a finire 30613"/>
      <sheetName val="ass.generali"/>
      <sheetName val="comps"/>
      <sheetName val="assumptions"/>
      <sheetName val="db"/>
      <sheetName val="xyz.scheda"/>
      <sheetName val="xyz.dcf"/>
      <sheetName val="Riepilogo Valori"/>
      <sheetName val="Nuove Consistenze 31-12-13"/>
    </sheetNames>
    <sheetDataSet>
      <sheetData sheetId="0"/>
      <sheetData sheetId="1"/>
      <sheetData sheetId="2"/>
      <sheetData sheetId="3"/>
      <sheetData sheetId="4"/>
      <sheetData sheetId="5">
        <row r="5">
          <cell r="C5">
            <v>41639</v>
          </cell>
        </row>
      </sheetData>
      <sheetData sheetId="6"/>
      <sheetData sheetId="7"/>
      <sheetData sheetId="8">
        <row r="1000">
          <cell r="C1000" t="str">
            <v>Cod_Univoco Contratto</v>
          </cell>
        </row>
      </sheetData>
      <sheetData sheetId="9"/>
      <sheetData sheetId="10"/>
      <sheetData sheetId="11"/>
      <sheetData sheetId="12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sti a Finire 31-12-13"/>
      <sheetName val="Calcolo Tasso"/>
      <sheetName val="Consistenze"/>
      <sheetName val="Costi progetto"/>
      <sheetName val="Costi a finire 30613"/>
      <sheetName val="ass.generali"/>
      <sheetName val="comps"/>
      <sheetName val="assumptions"/>
      <sheetName val="db"/>
      <sheetName val="xyz.scheda"/>
      <sheetName val="xyz.dcf"/>
      <sheetName val="Riepilogo Valori"/>
      <sheetName val="Nuove Consistenze 31-12-13"/>
    </sheetNames>
    <sheetDataSet>
      <sheetData sheetId="0"/>
      <sheetData sheetId="1"/>
      <sheetData sheetId="2"/>
      <sheetData sheetId="3"/>
      <sheetData sheetId="4"/>
      <sheetData sheetId="5">
        <row r="5">
          <cell r="C5">
            <v>41639</v>
          </cell>
        </row>
      </sheetData>
      <sheetData sheetId="6"/>
      <sheetData sheetId="7"/>
      <sheetData sheetId="8">
        <row r="1000">
          <cell r="C1000" t="str">
            <v>Cod_Univoco Contratto</v>
          </cell>
        </row>
      </sheetData>
      <sheetData sheetId="9"/>
      <sheetData sheetId="10"/>
      <sheetData sheetId="11"/>
      <sheetData sheetId="12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ini Gabetti"/>
      <sheetName val="Gabetti Apr 2014"/>
      <sheetName val="Fraz NOV 2013"/>
      <sheetName val="Tabella EI"/>
      <sheetName val="Input generali Fondo Senior"/>
      <sheetName val="comp"/>
      <sheetName val="1"/>
      <sheetName val="2"/>
      <sheetName val="3"/>
      <sheetName val="5"/>
      <sheetName val="6"/>
      <sheetName val="7"/>
      <sheetName val="8"/>
      <sheetName val="9"/>
      <sheetName val="10"/>
      <sheetName val="15"/>
      <sheetName val="17"/>
      <sheetName val="18"/>
      <sheetName val="19"/>
      <sheetName val="20"/>
      <sheetName val="23"/>
      <sheetName val="30"/>
      <sheetName val="31"/>
      <sheetName val="37"/>
      <sheetName val="38"/>
      <sheetName val="39"/>
      <sheetName val="40"/>
      <sheetName val="1-o"/>
      <sheetName val="2-o"/>
      <sheetName val="3-o"/>
      <sheetName val="5-o"/>
      <sheetName val="6-o"/>
      <sheetName val="7-o"/>
      <sheetName val="8-o"/>
      <sheetName val="9-o"/>
      <sheetName val="10-o"/>
      <sheetName val="15-o"/>
      <sheetName val="17-o"/>
      <sheetName val="18-o"/>
      <sheetName val="19-o"/>
      <sheetName val="20-o"/>
      <sheetName val="23-o"/>
      <sheetName val="30-o"/>
      <sheetName val="31-o"/>
      <sheetName val="37-o"/>
      <sheetName val="38-o"/>
      <sheetName val="39-o"/>
      <sheetName val="40-o"/>
      <sheetName val="Tassi IRS"/>
      <sheetName val="Sintesi"/>
      <sheetName val="elenco immo"/>
      <sheetName val="word concl"/>
      <sheetName val="word concl BLIND"/>
      <sheetName val="dettaglio singole unità"/>
      <sheetName val="risk premium"/>
      <sheetName val="Metod. valutativa"/>
      <sheetName val="immo DCF cap out"/>
      <sheetName val="immo DCF prezzo"/>
      <sheetName val="immo DCF prezzo (2)"/>
      <sheetName val="immo comp"/>
      <sheetName val="immo comp (2)"/>
      <sheetName val="Superfici"/>
      <sheetName val="Sintesi superfici"/>
      <sheetName val="Rent roll 30 06 2014"/>
      <sheetName val="old CANC"/>
      <sheetName val="Rent roll 31 12 2013"/>
    </sheetNames>
    <sheetDataSet>
      <sheetData sheetId="0"/>
      <sheetData sheetId="1"/>
      <sheetData sheetId="2"/>
      <sheetData sheetId="3">
        <row r="2">
          <cell r="DP2" t="str">
            <v>unità frazionata</v>
          </cell>
          <cell r="DR2" t="str">
            <v>1. Mercato</v>
          </cell>
          <cell r="DS2" t="str">
            <v>Uffici</v>
          </cell>
          <cell r="DW2" t="str">
            <v>Ottimo</v>
          </cell>
          <cell r="DX2" t="str">
            <v>mono</v>
          </cell>
        </row>
        <row r="3">
          <cell r="DP3" t="str">
            <v>cielo/terra</v>
          </cell>
          <cell r="DR3" t="str">
            <v>2. Reddituale</v>
          </cell>
          <cell r="DS3" t="str">
            <v>Retail</v>
          </cell>
          <cell r="DW3" t="str">
            <v>Buono</v>
          </cell>
          <cell r="DX3" t="str">
            <v>pluri</v>
          </cell>
        </row>
        <row r="4">
          <cell r="DP4" t="str">
            <v>terreno</v>
          </cell>
          <cell r="DR4" t="str">
            <v>3. DCF</v>
          </cell>
          <cell r="DS4" t="str">
            <v>Residenziale</v>
          </cell>
          <cell r="DW4" t="str">
            <v>Sufficiente</v>
          </cell>
        </row>
        <row r="5">
          <cell r="DR5" t="str">
            <v>4. Altro</v>
          </cell>
          <cell r="DS5" t="str">
            <v>Industriale/Produttivo</v>
          </cell>
          <cell r="DW5" t="str">
            <v>Mediocre</v>
          </cell>
        </row>
        <row r="6">
          <cell r="DS6" t="str">
            <v>Logistica</v>
          </cell>
          <cell r="DW6" t="str">
            <v>Pessimo</v>
          </cell>
        </row>
        <row r="7">
          <cell r="DS7" t="str">
            <v>Artigianale/Magazzino</v>
          </cell>
          <cell r="DW7" t="str">
            <v>ns</v>
          </cell>
        </row>
        <row r="8">
          <cell r="DS8" t="str">
            <v>Multisala</v>
          </cell>
        </row>
        <row r="9">
          <cell r="DS9" t="str">
            <v>Hotel/Albergo</v>
          </cell>
        </row>
        <row r="10">
          <cell r="DS10" t="str">
            <v>Porto</v>
          </cell>
        </row>
        <row r="11">
          <cell r="DS11" t="str">
            <v>Terreno edificabile</v>
          </cell>
        </row>
        <row r="12">
          <cell r="DS12" t="str">
            <v>Terreno non edificabile</v>
          </cell>
        </row>
        <row r="13">
          <cell r="DS13" t="str">
            <v>Autorimessa</v>
          </cell>
        </row>
        <row r="14">
          <cell r="DS14" t="str">
            <v>Altro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ini Gabetti"/>
      <sheetName val="Gabetti Apr 2014"/>
      <sheetName val="Fraz NOV 2013"/>
      <sheetName val="Tabella EI"/>
      <sheetName val="Input generali Fondo Senior"/>
      <sheetName val="comp"/>
      <sheetName val="1"/>
      <sheetName val="2"/>
      <sheetName val="3"/>
      <sheetName val="5"/>
      <sheetName val="6"/>
      <sheetName val="7"/>
      <sheetName val="8"/>
      <sheetName val="9"/>
      <sheetName val="10"/>
      <sheetName val="15"/>
      <sheetName val="17"/>
      <sheetName val="18"/>
      <sheetName val="19"/>
      <sheetName val="20"/>
      <sheetName val="23"/>
      <sheetName val="30"/>
      <sheetName val="31"/>
      <sheetName val="37"/>
      <sheetName val="38"/>
      <sheetName val="39"/>
      <sheetName val="40"/>
      <sheetName val="1-o"/>
      <sheetName val="2-o"/>
      <sheetName val="3-o"/>
      <sheetName val="5-o"/>
      <sheetName val="6-o"/>
      <sheetName val="7-o"/>
      <sheetName val="8-o"/>
      <sheetName val="9-o"/>
      <sheetName val="10-o"/>
      <sheetName val="15-o"/>
      <sheetName val="17-o"/>
      <sheetName val="18-o"/>
      <sheetName val="19-o"/>
      <sheetName val="20-o"/>
      <sheetName val="23-o"/>
      <sheetName val="30-o"/>
      <sheetName val="31-o"/>
      <sheetName val="37-o"/>
      <sheetName val="38-o"/>
      <sheetName val="39-o"/>
      <sheetName val="40-o"/>
      <sheetName val="Tassi IRS"/>
      <sheetName val="Sintesi"/>
      <sheetName val="elenco immo"/>
      <sheetName val="word concl"/>
      <sheetName val="word concl BLIND"/>
      <sheetName val="dettaglio singole unità"/>
      <sheetName val="risk premium"/>
      <sheetName val="Metod. valutativa"/>
      <sheetName val="immo DCF cap out"/>
      <sheetName val="immo DCF prezzo"/>
      <sheetName val="immo DCF prezzo (2)"/>
      <sheetName val="immo comp"/>
      <sheetName val="immo comp (2)"/>
      <sheetName val="Superfici"/>
      <sheetName val="Sintesi superfici"/>
      <sheetName val="Rent roll 30 06 2014"/>
      <sheetName val="old CANC"/>
      <sheetName val="Rent roll 31 12 2013"/>
    </sheetNames>
    <sheetDataSet>
      <sheetData sheetId="0"/>
      <sheetData sheetId="1"/>
      <sheetData sheetId="2"/>
      <sheetData sheetId="3">
        <row r="2">
          <cell r="DP2" t="str">
            <v>unità frazionata</v>
          </cell>
          <cell r="DR2" t="str">
            <v>1. Mercato</v>
          </cell>
          <cell r="DS2" t="str">
            <v>Uffici</v>
          </cell>
          <cell r="DW2" t="str">
            <v>Ottimo</v>
          </cell>
          <cell r="DX2" t="str">
            <v>mono</v>
          </cell>
        </row>
        <row r="3">
          <cell r="DP3" t="str">
            <v>cielo/terra</v>
          </cell>
          <cell r="DR3" t="str">
            <v>2. Reddituale</v>
          </cell>
          <cell r="DS3" t="str">
            <v>Retail</v>
          </cell>
          <cell r="DW3" t="str">
            <v>Buono</v>
          </cell>
          <cell r="DX3" t="str">
            <v>pluri</v>
          </cell>
        </row>
        <row r="4">
          <cell r="DP4" t="str">
            <v>terreno</v>
          </cell>
          <cell r="DR4" t="str">
            <v>3. DCF</v>
          </cell>
          <cell r="DS4" t="str">
            <v>Residenziale</v>
          </cell>
          <cell r="DW4" t="str">
            <v>Sufficiente</v>
          </cell>
        </row>
        <row r="5">
          <cell r="DR5" t="str">
            <v>4. Altro</v>
          </cell>
          <cell r="DS5" t="str">
            <v>Industriale/Produttivo</v>
          </cell>
          <cell r="DW5" t="str">
            <v>Mediocre</v>
          </cell>
        </row>
        <row r="6">
          <cell r="DS6" t="str">
            <v>Logistica</v>
          </cell>
          <cell r="DW6" t="str">
            <v>Pessimo</v>
          </cell>
        </row>
        <row r="7">
          <cell r="DS7" t="str">
            <v>Artigianale/Magazzino</v>
          </cell>
          <cell r="DW7" t="str">
            <v>ns</v>
          </cell>
        </row>
        <row r="8">
          <cell r="DS8" t="str">
            <v>Multisala</v>
          </cell>
        </row>
        <row r="9">
          <cell r="DS9" t="str">
            <v>Hotel/Albergo</v>
          </cell>
        </row>
        <row r="10">
          <cell r="DS10" t="str">
            <v>Porto</v>
          </cell>
        </row>
        <row r="11">
          <cell r="DS11" t="str">
            <v>Terreno edificabile</v>
          </cell>
        </row>
        <row r="12">
          <cell r="DS12" t="str">
            <v>Terreno non edificabile</v>
          </cell>
        </row>
        <row r="13">
          <cell r="DS13" t="str">
            <v>Autorimessa</v>
          </cell>
        </row>
        <row r="14">
          <cell r="DS14" t="str">
            <v>Altro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CTION"/>
      <sheetName val="GENERAL INPUT"/>
      <sheetName val="FINANCIAL INPUT"/>
      <sheetName val="OCC &amp; ADR INPUT"/>
      <sheetName val="BUS MIX"/>
      <sheetName val="CF INPUT"/>
      <sheetName val="FIN  HISTORY"/>
      <sheetName val="FIN  FORECAST"/>
      <sheetName val="Investment Calcs"/>
      <sheetName val="HOTELVAL"/>
      <sheetName val="CF SENSITIVITIES"/>
      <sheetName val="CAPEX"/>
      <sheetName val="VAL - DCF (Inf)"/>
      <sheetName val="VAL - CAP (Def)"/>
      <sheetName val="VAL - EQUIV YIELD (Def)"/>
      <sheetName val="VAL - INITIAL YIELD"/>
      <sheetName val="OP  ANALYSIS"/>
      <sheetName val="CALCULATIONS"/>
      <sheetName val="Print Macros"/>
    </sheetNames>
    <sheetDataSet>
      <sheetData sheetId="0"/>
      <sheetData sheetId="1"/>
      <sheetData sheetId="2" refreshError="1">
        <row r="52">
          <cell r="E52">
            <v>0</v>
          </cell>
          <cell r="F52" t="e">
            <v>#DIV/0!</v>
          </cell>
          <cell r="G52">
            <v>0</v>
          </cell>
          <cell r="H52" t="e">
            <v>#DIV/0!</v>
          </cell>
          <cell r="I52">
            <v>0</v>
          </cell>
          <cell r="J52" t="e">
            <v>#DIV/0!</v>
          </cell>
          <cell r="K52">
            <v>0</v>
          </cell>
          <cell r="L52" t="e">
            <v>#DIV/0!</v>
          </cell>
          <cell r="M52">
            <v>0</v>
          </cell>
          <cell r="N52" t="e">
            <v>#DIV/0!</v>
          </cell>
          <cell r="Q52" t="str">
            <v>Telephone Profit</v>
          </cell>
          <cell r="S52">
            <v>0</v>
          </cell>
          <cell r="T52" t="e">
            <v>#DIV/0!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</row>
        <row r="53">
          <cell r="Q53" t="str">
            <v>Minor Op Depts (MOD)</v>
          </cell>
        </row>
        <row r="54"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Q54" t="str">
            <v>Cost of Sales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</row>
        <row r="55">
          <cell r="E55">
            <v>793000</v>
          </cell>
          <cell r="F55">
            <v>0.21502169197396964</v>
          </cell>
          <cell r="G55">
            <v>498000</v>
          </cell>
          <cell r="H55">
            <v>0.16012861736334405</v>
          </cell>
          <cell r="I55">
            <v>441000</v>
          </cell>
          <cell r="J55">
            <v>0.14473252379389565</v>
          </cell>
          <cell r="K55">
            <v>434039.49</v>
          </cell>
          <cell r="L55">
            <v>0.15476056265792384</v>
          </cell>
          <cell r="M55">
            <v>387000</v>
          </cell>
          <cell r="N55">
            <v>0.15284360189573459</v>
          </cell>
          <cell r="Q55" t="str">
            <v>Payroll</v>
          </cell>
          <cell r="S55">
            <v>222000</v>
          </cell>
          <cell r="T55">
            <v>0.18893617021276596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AA55">
            <v>222000</v>
          </cell>
          <cell r="AB55" t="e">
            <v>#DIV/0!</v>
          </cell>
          <cell r="AD55">
            <v>222000</v>
          </cell>
          <cell r="AE55" t="e">
            <v>#DIV/0!</v>
          </cell>
        </row>
        <row r="56">
          <cell r="E56">
            <v>337000</v>
          </cell>
          <cell r="F56">
            <v>9.1377440347071584E-2</v>
          </cell>
          <cell r="G56">
            <v>281000</v>
          </cell>
          <cell r="H56">
            <v>9.0353697749196146E-2</v>
          </cell>
          <cell r="I56">
            <v>242000</v>
          </cell>
          <cell r="J56">
            <v>7.9422382671480149E-2</v>
          </cell>
          <cell r="K56">
            <v>117441.62</v>
          </cell>
          <cell r="L56">
            <v>4.1874833072580754E-2</v>
          </cell>
          <cell r="M56">
            <v>57000</v>
          </cell>
          <cell r="N56">
            <v>2.2511848341232227E-2</v>
          </cell>
          <cell r="Q56" t="str">
            <v>Other</v>
          </cell>
          <cell r="S56">
            <v>46000</v>
          </cell>
          <cell r="T56">
            <v>3.9148936170212763E-2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AA56">
            <v>46000</v>
          </cell>
          <cell r="AB56" t="e">
            <v>#DIV/0!</v>
          </cell>
          <cell r="AD56">
            <v>46000</v>
          </cell>
          <cell r="AE56" t="e">
            <v>#DIV/0!</v>
          </cell>
        </row>
        <row r="57">
          <cell r="E57">
            <v>1130000</v>
          </cell>
          <cell r="F57">
            <v>0.30639913232104121</v>
          </cell>
          <cell r="G57">
            <v>779000</v>
          </cell>
          <cell r="H57">
            <v>0.25048231511254021</v>
          </cell>
          <cell r="I57">
            <v>683000</v>
          </cell>
          <cell r="J57">
            <v>0.22415490646537578</v>
          </cell>
          <cell r="K57">
            <v>551481.11</v>
          </cell>
          <cell r="L57">
            <v>0.19663539573050462</v>
          </cell>
          <cell r="M57">
            <v>444000</v>
          </cell>
          <cell r="N57">
            <v>0.17535545023696683</v>
          </cell>
          <cell r="Q57" t="str">
            <v>Total MOD Costs</v>
          </cell>
          <cell r="S57">
            <v>268000</v>
          </cell>
          <cell r="T57">
            <v>0.22808510638297871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AA57">
            <v>268000</v>
          </cell>
          <cell r="AB57" t="e">
            <v>#DIV/0!</v>
          </cell>
          <cell r="AD57">
            <v>268000</v>
          </cell>
          <cell r="AE57" t="e">
            <v>#DIV/0!</v>
          </cell>
        </row>
        <row r="58">
          <cell r="E58">
            <v>2558000</v>
          </cell>
          <cell r="F58">
            <v>0.69360086767895879</v>
          </cell>
          <cell r="G58">
            <v>2331000</v>
          </cell>
          <cell r="H58">
            <v>0.74951768488745985</v>
          </cell>
          <cell r="I58">
            <v>2364000</v>
          </cell>
          <cell r="J58">
            <v>0.77584509353462427</v>
          </cell>
          <cell r="K58">
            <v>2253106.0700000003</v>
          </cell>
          <cell r="L58">
            <v>0.80336460426949541</v>
          </cell>
          <cell r="M58">
            <v>2088000</v>
          </cell>
          <cell r="N58">
            <v>0.82464454976303314</v>
          </cell>
          <cell r="Q58" t="str">
            <v>MOD Profit</v>
          </cell>
          <cell r="S58">
            <v>907000</v>
          </cell>
          <cell r="T58">
            <v>0.77191489361702126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AA58">
            <v>907000</v>
          </cell>
          <cell r="AB58" t="e">
            <v>#DIV/0!</v>
          </cell>
          <cell r="AD58">
            <v>907000</v>
          </cell>
          <cell r="AE58" t="e">
            <v>#DIV/0!</v>
          </cell>
        </row>
        <row r="59">
          <cell r="Q59" t="str">
            <v>Rent &amp; Other Income (ROI)</v>
          </cell>
        </row>
        <row r="60"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Q60" t="str">
            <v>Cost of Sales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</row>
        <row r="61"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Q61" t="str">
            <v>Payroll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</row>
        <row r="62"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Q62" t="str">
            <v>Other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</row>
        <row r="63"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Q63" t="str">
            <v>Total ROI Costs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</row>
        <row r="64">
          <cell r="E64">
            <v>338000</v>
          </cell>
          <cell r="F64">
            <v>1</v>
          </cell>
          <cell r="G64">
            <v>293000</v>
          </cell>
          <cell r="H64">
            <v>1</v>
          </cell>
          <cell r="I64">
            <v>294000</v>
          </cell>
          <cell r="J64">
            <v>1</v>
          </cell>
          <cell r="K64">
            <v>250503.5</v>
          </cell>
          <cell r="L64">
            <v>1</v>
          </cell>
          <cell r="M64">
            <v>195000</v>
          </cell>
          <cell r="N64">
            <v>1</v>
          </cell>
          <cell r="Q64" t="str">
            <v>ROI Profit</v>
          </cell>
          <cell r="S64">
            <v>100000</v>
          </cell>
          <cell r="T64">
            <v>1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AA64">
            <v>100000</v>
          </cell>
          <cell r="AB64" t="e">
            <v>#DIV/0!</v>
          </cell>
          <cell r="AD64">
            <v>100000</v>
          </cell>
          <cell r="AE64" t="e">
            <v>#DIV/0!</v>
          </cell>
        </row>
        <row r="66">
          <cell r="E66">
            <v>13520000</v>
          </cell>
          <cell r="F66">
            <v>0.33562544994166271</v>
          </cell>
          <cell r="G66">
            <v>13145000</v>
          </cell>
          <cell r="H66">
            <v>0.34279977051061389</v>
          </cell>
          <cell r="I66">
            <v>13279000</v>
          </cell>
          <cell r="J66">
            <v>0.32955278701543655</v>
          </cell>
          <cell r="K66">
            <v>12066757.969999999</v>
          </cell>
          <cell r="L66">
            <v>0.3360483296795469</v>
          </cell>
          <cell r="M66">
            <v>10399000</v>
          </cell>
          <cell r="N66">
            <v>0.34348472336911645</v>
          </cell>
          <cell r="Q66" t="str">
            <v>TOTAL COST OF SALES</v>
          </cell>
          <cell r="S66">
            <v>5772000</v>
          </cell>
          <cell r="T66">
            <v>0.39190657251493755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AA66">
            <v>5772000</v>
          </cell>
          <cell r="AB66" t="e">
            <v>#DIV/0!</v>
          </cell>
          <cell r="AD66">
            <v>5772000</v>
          </cell>
          <cell r="AE66" t="e">
            <v>#DIV/0!</v>
          </cell>
        </row>
        <row r="68">
          <cell r="E68">
            <v>26763000</v>
          </cell>
          <cell r="F68">
            <v>0.66437455005833723</v>
          </cell>
          <cell r="G68">
            <v>25201000</v>
          </cell>
          <cell r="H68">
            <v>0.65720022948938617</v>
          </cell>
          <cell r="I68">
            <v>27015000</v>
          </cell>
          <cell r="J68">
            <v>0.67044721298456345</v>
          </cell>
          <cell r="K68">
            <v>23841047.260000005</v>
          </cell>
          <cell r="L68">
            <v>0.6639516703204531</v>
          </cell>
          <cell r="M68">
            <v>19876000</v>
          </cell>
          <cell r="N68">
            <v>0.6565152766308836</v>
          </cell>
          <cell r="Q68" t="str">
            <v>GROSS OPERATING INCOME</v>
          </cell>
          <cell r="S68">
            <v>8956000</v>
          </cell>
          <cell r="T68">
            <v>0.60809342748506245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AA68">
            <v>8956000</v>
          </cell>
          <cell r="AB68" t="e">
            <v>#DIV/0!</v>
          </cell>
          <cell r="AD68">
            <v>8956000</v>
          </cell>
          <cell r="AE68" t="e">
            <v>#DIV/0!</v>
          </cell>
        </row>
        <row r="70">
          <cell r="Q70" t="str">
            <v>UNDISTRIBUTED OPERATING EXPENSES</v>
          </cell>
        </row>
        <row r="71">
          <cell r="Q71" t="str">
            <v>Administration &amp; General</v>
          </cell>
        </row>
        <row r="72">
          <cell r="E72">
            <v>1053000</v>
          </cell>
          <cell r="F72">
            <v>2.6140059081994887E-2</v>
          </cell>
          <cell r="G72">
            <v>1133000</v>
          </cell>
          <cell r="H72">
            <v>2.9546758462421115E-2</v>
          </cell>
          <cell r="I72">
            <v>1216000</v>
          </cell>
          <cell r="J72">
            <v>3.0178190301285553E-2</v>
          </cell>
          <cell r="K72">
            <v>1302869.57</v>
          </cell>
          <cell r="L72">
            <v>3.6283742814542386E-2</v>
          </cell>
          <cell r="M72">
            <v>1239000</v>
          </cell>
          <cell r="N72">
            <v>4.092485549132948E-2</v>
          </cell>
          <cell r="Q72" t="str">
            <v>Payroll</v>
          </cell>
          <cell r="S72">
            <v>745000</v>
          </cell>
          <cell r="T72">
            <v>5.0583921781640416E-2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AA72">
            <v>745000</v>
          </cell>
          <cell r="AB72" t="e">
            <v>#DIV/0!</v>
          </cell>
          <cell r="AD72">
            <v>745000</v>
          </cell>
          <cell r="AE72" t="e">
            <v>#DIV/0!</v>
          </cell>
        </row>
        <row r="73">
          <cell r="E73">
            <v>1270000</v>
          </cell>
          <cell r="F73">
            <v>3.152694685102897E-2</v>
          </cell>
          <cell r="G73">
            <v>1099000</v>
          </cell>
          <cell r="H73">
            <v>2.8660094925155165E-2</v>
          </cell>
          <cell r="I73">
            <v>1213000</v>
          </cell>
          <cell r="J73">
            <v>3.0103737529160669E-2</v>
          </cell>
          <cell r="K73">
            <v>985742.81</v>
          </cell>
          <cell r="L73">
            <v>2.7452048480435625E-2</v>
          </cell>
          <cell r="M73">
            <v>994000</v>
          </cell>
          <cell r="N73">
            <v>3.2832369942196529E-2</v>
          </cell>
          <cell r="Q73" t="str">
            <v>Other</v>
          </cell>
          <cell r="S73">
            <v>560000</v>
          </cell>
          <cell r="T73">
            <v>3.8022813688212927E-2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AA73">
            <v>560000</v>
          </cell>
          <cell r="AB73" t="e">
            <v>#DIV/0!</v>
          </cell>
          <cell r="AD73">
            <v>560000</v>
          </cell>
          <cell r="AE73" t="e">
            <v>#DIV/0!</v>
          </cell>
        </row>
        <row r="74">
          <cell r="E74">
            <v>2323000</v>
          </cell>
          <cell r="F74">
            <v>5.7667005933023853E-2</v>
          </cell>
          <cell r="G74">
            <v>2232000</v>
          </cell>
          <cell r="H74">
            <v>5.8206853387576279E-2</v>
          </cell>
          <cell r="I74">
            <v>2429000</v>
          </cell>
          <cell r="J74">
            <v>6.0281927830446218E-2</v>
          </cell>
          <cell r="K74">
            <v>2288612.38</v>
          </cell>
          <cell r="L74">
            <v>6.3735791294978E-2</v>
          </cell>
          <cell r="M74">
            <v>2233000</v>
          </cell>
          <cell r="N74">
            <v>7.3757225433526016E-2</v>
          </cell>
          <cell r="Q74" t="str">
            <v>Total A &amp; G Costs</v>
          </cell>
          <cell r="S74">
            <v>1305000</v>
          </cell>
          <cell r="T74">
            <v>8.8606735469853343E-2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AA74">
            <v>1305000</v>
          </cell>
          <cell r="AB74" t="e">
            <v>#DIV/0!</v>
          </cell>
          <cell r="AD74">
            <v>1305000</v>
          </cell>
          <cell r="AE74" t="e">
            <v>#DIV/0!</v>
          </cell>
        </row>
        <row r="76">
          <cell r="E76">
            <v>1208000</v>
          </cell>
          <cell r="F76">
            <v>2.9987836059876375E-2</v>
          </cell>
          <cell r="G76">
            <v>1150000</v>
          </cell>
          <cell r="H76">
            <v>2.9990090231054086E-2</v>
          </cell>
          <cell r="I76">
            <v>1209000</v>
          </cell>
          <cell r="J76">
            <v>3.0004467166327493E-2</v>
          </cell>
          <cell r="K76">
            <v>1077234.08</v>
          </cell>
          <cell r="L76">
            <v>2.9999997858404334E-2</v>
          </cell>
          <cell r="M76">
            <v>908000</v>
          </cell>
          <cell r="N76">
            <v>2.9991742361684559E-2</v>
          </cell>
          <cell r="Q76" t="str">
            <v>System Fees</v>
          </cell>
          <cell r="S76">
            <v>453000</v>
          </cell>
          <cell r="T76">
            <v>3.0757740358500815E-2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AA76">
            <v>453000</v>
          </cell>
          <cell r="AB76" t="e">
            <v>#DIV/0!</v>
          </cell>
          <cell r="AD76">
            <v>453000</v>
          </cell>
          <cell r="AE76" t="e">
            <v>#DIV/0!</v>
          </cell>
        </row>
        <row r="78">
          <cell r="Q78" t="str">
            <v>Sales &amp; Marketing</v>
          </cell>
        </row>
        <row r="79">
          <cell r="E79">
            <v>266000</v>
          </cell>
          <cell r="F79">
            <v>6.6032817813966192E-3</v>
          </cell>
          <cell r="G79">
            <v>278000</v>
          </cell>
          <cell r="H79">
            <v>7.2497783341156832E-3</v>
          </cell>
          <cell r="I79">
            <v>307000</v>
          </cell>
          <cell r="J79">
            <v>7.6190003474462696E-3</v>
          </cell>
          <cell r="K79">
            <v>304227.48</v>
          </cell>
          <cell r="L79">
            <v>8.4724610165208911E-3</v>
          </cell>
          <cell r="M79">
            <v>343000</v>
          </cell>
          <cell r="N79">
            <v>1.1329479768786127E-2</v>
          </cell>
          <cell r="Q79" t="str">
            <v>Payroll</v>
          </cell>
          <cell r="S79">
            <v>187000</v>
          </cell>
          <cell r="T79">
            <v>1.2696903856599674E-2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AA79">
            <v>187000</v>
          </cell>
          <cell r="AB79" t="e">
            <v>#DIV/0!</v>
          </cell>
          <cell r="AD79">
            <v>187000</v>
          </cell>
          <cell r="AE79" t="e">
            <v>#DIV/0!</v>
          </cell>
        </row>
        <row r="80">
          <cell r="E80">
            <v>772000</v>
          </cell>
          <cell r="F80">
            <v>1.9164411786609735E-2</v>
          </cell>
          <cell r="G80">
            <v>784000</v>
          </cell>
          <cell r="H80">
            <v>2.044541803577948E-2</v>
          </cell>
          <cell r="I80">
            <v>752000</v>
          </cell>
          <cell r="J80">
            <v>1.8662828212637116E-2</v>
          </cell>
          <cell r="K80">
            <v>505110.43</v>
          </cell>
          <cell r="L80">
            <v>1.4066870051361252E-2</v>
          </cell>
          <cell r="M80">
            <v>506000</v>
          </cell>
          <cell r="N80">
            <v>1.671345995045417E-2</v>
          </cell>
          <cell r="Q80" t="str">
            <v>Other</v>
          </cell>
          <cell r="S80">
            <v>322000</v>
          </cell>
          <cell r="T80">
            <v>2.1863117870722433E-2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AA80">
            <v>322000</v>
          </cell>
          <cell r="AB80" t="e">
            <v>#DIV/0!</v>
          </cell>
          <cell r="AD80">
            <v>322000</v>
          </cell>
          <cell r="AE80" t="e">
            <v>#DIV/0!</v>
          </cell>
        </row>
        <row r="81">
          <cell r="E81">
            <v>1038000</v>
          </cell>
          <cell r="F81">
            <v>2.5767693568006355E-2</v>
          </cell>
          <cell r="G81">
            <v>1062000</v>
          </cell>
          <cell r="H81">
            <v>2.7695196369895165E-2</v>
          </cell>
          <cell r="I81">
            <v>1059000</v>
          </cell>
          <cell r="J81">
            <v>2.6281828560083386E-2</v>
          </cell>
          <cell r="K81">
            <v>809337.90999999992</v>
          </cell>
          <cell r="L81">
            <v>2.253933106788214E-2</v>
          </cell>
          <cell r="M81">
            <v>849000</v>
          </cell>
          <cell r="N81">
            <v>2.8042939719240299E-2</v>
          </cell>
          <cell r="Q81" t="str">
            <v>Total S &amp; M Costs</v>
          </cell>
          <cell r="S81">
            <v>509000</v>
          </cell>
          <cell r="T81">
            <v>3.4560021727322109E-2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AA81">
            <v>509000</v>
          </cell>
          <cell r="AB81" t="e">
            <v>#DIV/0!</v>
          </cell>
          <cell r="AD81">
            <v>509000</v>
          </cell>
          <cell r="AE81" t="e">
            <v>#DIV/0!</v>
          </cell>
        </row>
        <row r="83">
          <cell r="E83">
            <v>462000</v>
          </cell>
          <cell r="F83">
            <v>1.1468857830846758E-2</v>
          </cell>
          <cell r="G83">
            <v>449000</v>
          </cell>
          <cell r="H83">
            <v>1.170917435977677E-2</v>
          </cell>
          <cell r="I83">
            <v>493000</v>
          </cell>
          <cell r="J83">
            <v>1.2235072219188962E-2</v>
          </cell>
          <cell r="K83">
            <v>455033.08</v>
          </cell>
          <cell r="L83">
            <v>1.2672261005243287E-2</v>
          </cell>
          <cell r="M83">
            <v>534000</v>
          </cell>
          <cell r="N83">
            <v>1.7638315441783649E-2</v>
          </cell>
          <cell r="Q83" t="str">
            <v>Energy</v>
          </cell>
          <cell r="S83">
            <v>321000</v>
          </cell>
          <cell r="T83">
            <v>2.179521998913634E-2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AA83">
            <v>321000</v>
          </cell>
          <cell r="AB83" t="e">
            <v>#DIV/0!</v>
          </cell>
          <cell r="AD83">
            <v>321000</v>
          </cell>
          <cell r="AE83" t="e">
            <v>#DIV/0!</v>
          </cell>
        </row>
        <row r="85">
          <cell r="Q85" t="str">
            <v>Repairs &amp; Maintenance</v>
          </cell>
        </row>
        <row r="86">
          <cell r="E86">
            <v>538000</v>
          </cell>
          <cell r="F86">
            <v>1.3355509768388651E-2</v>
          </cell>
          <cell r="G86">
            <v>533000</v>
          </cell>
          <cell r="H86">
            <v>1.3899754863610286E-2</v>
          </cell>
          <cell r="I86">
            <v>536000</v>
          </cell>
          <cell r="J86">
            <v>1.3302228619645605E-2</v>
          </cell>
          <cell r="K86">
            <v>451318.78</v>
          </cell>
          <cell r="L86">
            <v>1.2568821099178052E-2</v>
          </cell>
          <cell r="M86">
            <v>477000</v>
          </cell>
          <cell r="N86">
            <v>1.5755573905862925E-2</v>
          </cell>
          <cell r="Q86" t="str">
            <v>Payroll</v>
          </cell>
          <cell r="S86">
            <v>274000</v>
          </cell>
          <cell r="T86">
            <v>1.8604019554589898E-2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AA86">
            <v>274000</v>
          </cell>
          <cell r="AB86" t="e">
            <v>#DIV/0!</v>
          </cell>
          <cell r="AD86">
            <v>274000</v>
          </cell>
          <cell r="AE86" t="e">
            <v>#DIV/0!</v>
          </cell>
        </row>
        <row r="87">
          <cell r="E87">
            <v>589000</v>
          </cell>
          <cell r="F87">
            <v>1.4621552515949656E-2</v>
          </cell>
          <cell r="G87">
            <v>483000</v>
          </cell>
          <cell r="H87">
            <v>1.2595837897042717E-2</v>
          </cell>
          <cell r="I87">
            <v>519000</v>
          </cell>
          <cell r="J87">
            <v>1.2880329577604606E-2</v>
          </cell>
          <cell r="K87">
            <v>507005.67</v>
          </cell>
          <cell r="L87">
            <v>1.4119650776550675E-2</v>
          </cell>
          <cell r="M87">
            <v>458000</v>
          </cell>
          <cell r="N87">
            <v>1.5127993393889348E-2</v>
          </cell>
          <cell r="Q87" t="str">
            <v>Other</v>
          </cell>
          <cell r="S87">
            <v>267000</v>
          </cell>
          <cell r="T87">
            <v>1.8128734383487236E-2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AA87">
            <v>267000</v>
          </cell>
          <cell r="AB87" t="e">
            <v>#DIV/0!</v>
          </cell>
          <cell r="AD87">
            <v>267000</v>
          </cell>
          <cell r="AE87" t="e">
            <v>#DIV/0!</v>
          </cell>
        </row>
        <row r="88">
          <cell r="E88">
            <v>1127000</v>
          </cell>
          <cell r="F88">
            <v>2.7977062284338307E-2</v>
          </cell>
          <cell r="G88">
            <v>1016000</v>
          </cell>
          <cell r="H88">
            <v>2.6495592760653001E-2</v>
          </cell>
          <cell r="I88">
            <v>1055000</v>
          </cell>
          <cell r="J88">
            <v>2.6182558197250211E-2</v>
          </cell>
          <cell r="K88">
            <v>958324.45</v>
          </cell>
          <cell r="L88">
            <v>2.6688471875728724E-2</v>
          </cell>
          <cell r="M88">
            <v>935000</v>
          </cell>
          <cell r="N88">
            <v>3.0883567299752272E-2</v>
          </cell>
          <cell r="Q88" t="str">
            <v>Total R &amp; M Costs</v>
          </cell>
          <cell r="S88">
            <v>541000</v>
          </cell>
          <cell r="T88">
            <v>3.673275393807713E-2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AA88">
            <v>541000</v>
          </cell>
          <cell r="AB88" t="e">
            <v>#DIV/0!</v>
          </cell>
          <cell r="AD88">
            <v>541000</v>
          </cell>
          <cell r="AE88" t="e">
            <v>#DIV/0!</v>
          </cell>
        </row>
        <row r="90">
          <cell r="E90">
            <v>20605000</v>
          </cell>
          <cell r="F90">
            <v>0.51150609438224559</v>
          </cell>
          <cell r="G90">
            <v>19292000</v>
          </cell>
          <cell r="H90">
            <v>0.50310332238043076</v>
          </cell>
          <cell r="I90">
            <v>20770000</v>
          </cell>
          <cell r="J90">
            <v>0.51546135901126722</v>
          </cell>
          <cell r="K90">
            <v>18252505.360000007</v>
          </cell>
          <cell r="L90">
            <v>0.50831581721821673</v>
          </cell>
          <cell r="M90">
            <v>14417000</v>
          </cell>
          <cell r="N90">
            <v>0.47620148637489679</v>
          </cell>
          <cell r="Q90" t="str">
            <v>HOUSE  PROFIT</v>
          </cell>
          <cell r="S90">
            <v>5827000</v>
          </cell>
          <cell r="T90">
            <v>0.39564095600217275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AA90">
            <v>5827000</v>
          </cell>
          <cell r="AB90" t="e">
            <v>#DIV/0!</v>
          </cell>
          <cell r="AD90">
            <v>5827000</v>
          </cell>
          <cell r="AE90" t="e">
            <v>#DIV/0!</v>
          </cell>
        </row>
        <row r="92">
          <cell r="Q92" t="str">
            <v>OVERHEAD  EXPENSES</v>
          </cell>
        </row>
        <row r="93">
          <cell r="E93">
            <v>805660</v>
          </cell>
          <cell r="F93">
            <v>0.02</v>
          </cell>
          <cell r="G93">
            <v>766920</v>
          </cell>
          <cell r="H93">
            <v>0.02</v>
          </cell>
          <cell r="I93">
            <v>805880</v>
          </cell>
          <cell r="J93">
            <v>0.02</v>
          </cell>
          <cell r="K93">
            <v>718156.10460000008</v>
          </cell>
          <cell r="L93">
            <v>0.02</v>
          </cell>
          <cell r="M93">
            <v>605500</v>
          </cell>
          <cell r="N93">
            <v>0.02</v>
          </cell>
          <cell r="Q93" t="str">
            <v>Management Fee - Base</v>
          </cell>
          <cell r="S93">
            <v>294560</v>
          </cell>
          <cell r="T93">
            <v>0.02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</row>
        <row r="94"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Q94" t="str">
            <v>Management Fee - Incentive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</row>
        <row r="95">
          <cell r="E95">
            <v>220000</v>
          </cell>
          <cell r="F95">
            <v>5.4613608718317901E-3</v>
          </cell>
          <cell r="G95">
            <v>189000</v>
          </cell>
          <cell r="H95">
            <v>4.9288061336254111E-3</v>
          </cell>
          <cell r="I95">
            <v>171000</v>
          </cell>
          <cell r="J95">
            <v>4.2438080111182807E-3</v>
          </cell>
          <cell r="K95">
            <v>111000</v>
          </cell>
          <cell r="L95">
            <v>3.0912499187575656E-3</v>
          </cell>
          <cell r="M95">
            <v>295000</v>
          </cell>
          <cell r="N95">
            <v>9.7440132122213041E-3</v>
          </cell>
          <cell r="Q95" t="str">
            <v>Property Insurance</v>
          </cell>
          <cell r="S95">
            <v>355000</v>
          </cell>
          <cell r="T95">
            <v>2.4103747963063551E-2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</row>
        <row r="96">
          <cell r="E96">
            <v>915000</v>
          </cell>
          <cell r="F96">
            <v>2.2714296353300401E-2</v>
          </cell>
          <cell r="G96">
            <v>1323000</v>
          </cell>
          <cell r="H96">
            <v>3.4501642935377878E-2</v>
          </cell>
          <cell r="I96">
            <v>1624000</v>
          </cell>
          <cell r="J96">
            <v>4.0303767310269516E-2</v>
          </cell>
          <cell r="K96">
            <v>1820000</v>
          </cell>
          <cell r="L96">
            <v>5.0685359028277199E-2</v>
          </cell>
          <cell r="M96">
            <v>2163000</v>
          </cell>
          <cell r="N96">
            <v>7.1445086705202318E-2</v>
          </cell>
          <cell r="Q96" t="str">
            <v>Property Rates &amp; Tax</v>
          </cell>
          <cell r="S96">
            <v>1173000</v>
          </cell>
          <cell r="T96">
            <v>7.9644215100488872E-2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</row>
        <row r="97"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2000</v>
          </cell>
          <cell r="L97">
            <v>5.5698196734370549E-5</v>
          </cell>
          <cell r="M97">
            <v>2000</v>
          </cell>
          <cell r="N97">
            <v>6.6061106523534273E-5</v>
          </cell>
          <cell r="Q97" t="str">
            <v>Lease Rent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</row>
        <row r="98">
          <cell r="E98">
            <v>251000</v>
          </cell>
          <cell r="F98">
            <v>6.2309162674080874E-3</v>
          </cell>
          <cell r="G98">
            <v>243000</v>
          </cell>
          <cell r="H98">
            <v>6.337036457518385E-3</v>
          </cell>
          <cell r="I98">
            <v>244000</v>
          </cell>
          <cell r="J98">
            <v>6.0554921328237451E-3</v>
          </cell>
          <cell r="K98">
            <v>220000</v>
          </cell>
          <cell r="L98">
            <v>6.1268016407807603E-3</v>
          </cell>
          <cell r="M98">
            <v>203000</v>
          </cell>
          <cell r="N98">
            <v>6.7052023121387284E-3</v>
          </cell>
          <cell r="Q98" t="str">
            <v>Other Non-Operating Expenses</v>
          </cell>
          <cell r="S98">
            <v>127000</v>
          </cell>
          <cell r="T98">
            <v>8.6230309614340039E-3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</row>
        <row r="99">
          <cell r="E99">
            <v>1611320</v>
          </cell>
          <cell r="F99">
            <v>0.04</v>
          </cell>
          <cell r="G99">
            <v>1533840</v>
          </cell>
          <cell r="H99">
            <v>0.04</v>
          </cell>
          <cell r="I99">
            <v>1611760</v>
          </cell>
          <cell r="J99">
            <v>0.04</v>
          </cell>
          <cell r="K99">
            <v>1436312.2092000002</v>
          </cell>
          <cell r="L99">
            <v>0.04</v>
          </cell>
          <cell r="M99">
            <v>1211000</v>
          </cell>
          <cell r="N99">
            <v>0.04</v>
          </cell>
          <cell r="Q99" t="str">
            <v>F F &amp; E Reserve</v>
          </cell>
          <cell r="S99">
            <v>589120</v>
          </cell>
          <cell r="T99">
            <v>0.04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</row>
        <row r="100">
          <cell r="E100">
            <v>3802980</v>
          </cell>
          <cell r="F100">
            <v>9.440657349254028E-2</v>
          </cell>
          <cell r="G100">
            <v>4055760</v>
          </cell>
          <cell r="H100">
            <v>0.10576748552652167</v>
          </cell>
          <cell r="I100">
            <v>4456640</v>
          </cell>
          <cell r="J100">
            <v>0.11060306745421154</v>
          </cell>
          <cell r="K100">
            <v>4307468.3138000006</v>
          </cell>
          <cell r="L100">
            <v>0.11995910878454991</v>
          </cell>
          <cell r="M100">
            <v>4479500</v>
          </cell>
          <cell r="N100">
            <v>0.14796036333608589</v>
          </cell>
          <cell r="Q100" t="str">
            <v>Total Overhead Expenses</v>
          </cell>
          <cell r="S100">
            <v>2538680</v>
          </cell>
          <cell r="T100">
            <v>0.17237099402498643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</row>
        <row r="102">
          <cell r="E102">
            <v>16802020</v>
          </cell>
          <cell r="F102">
            <v>0.41709952088970531</v>
          </cell>
          <cell r="G102">
            <v>15236240</v>
          </cell>
          <cell r="H102">
            <v>0.39733583685390916</v>
          </cell>
          <cell r="I102">
            <v>16313360</v>
          </cell>
          <cell r="J102">
            <v>0.40485829155705566</v>
          </cell>
          <cell r="K102">
            <v>13945037.046200007</v>
          </cell>
          <cell r="L102">
            <v>0.38835670843366682</v>
          </cell>
          <cell r="M102">
            <v>9937500</v>
          </cell>
          <cell r="N102">
            <v>0.32824112303881092</v>
          </cell>
          <cell r="Q102" t="str">
            <v>NET  OPERATING  PROFIT</v>
          </cell>
          <cell r="S102">
            <v>3288320</v>
          </cell>
          <cell r="T102">
            <v>0.22326996197718632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</row>
        <row r="104">
          <cell r="E104">
            <v>0</v>
          </cell>
          <cell r="G104">
            <v>0</v>
          </cell>
          <cell r="I104">
            <v>0</v>
          </cell>
          <cell r="K104">
            <v>0</v>
          </cell>
          <cell r="M104">
            <v>0</v>
          </cell>
          <cell r="Q104" t="str">
            <v>OTHER  INCOME</v>
          </cell>
          <cell r="S104">
            <v>0</v>
          </cell>
          <cell r="U104">
            <v>0</v>
          </cell>
          <cell r="W104">
            <v>0</v>
          </cell>
        </row>
        <row r="106">
          <cell r="E106">
            <v>16802020</v>
          </cell>
          <cell r="G106">
            <v>15236240</v>
          </cell>
          <cell r="I106">
            <v>16313360</v>
          </cell>
          <cell r="K106">
            <v>13945037.046200007</v>
          </cell>
          <cell r="M106">
            <v>9937500</v>
          </cell>
          <cell r="Q106" t="str">
            <v>NET  OPERATING  INCOME</v>
          </cell>
          <cell r="S106">
            <v>3288320</v>
          </cell>
          <cell r="U106">
            <v>0</v>
          </cell>
          <cell r="W106">
            <v>0</v>
          </cell>
        </row>
        <row r="108">
          <cell r="Q108" t="str">
            <v>NOTES</v>
          </cell>
        </row>
        <row r="109">
          <cell r="Q109">
            <v>1</v>
          </cell>
          <cell r="R109" t="str">
            <v>HISTORIC RESULTS INCLUDE FF&amp;E RESERVE @ 3% GROSS REVENUE</v>
          </cell>
        </row>
        <row r="110">
          <cell r="Q110">
            <v>2</v>
          </cell>
          <cell r="R110" t="str">
            <v>2000 BUDGET  FIGURES INCLUDE MANAGEMENT FEES AS UNDER CURRENT AGREEMENT</v>
          </cell>
        </row>
        <row r="111">
          <cell r="Q111">
            <v>3</v>
          </cell>
          <cell r="R111" t="str">
            <v>2000 BUDGET  FIGURES INCLUDE FF&amp;E RESERVE AS UNDER CURRENT AGREEMENT</v>
          </cell>
        </row>
        <row r="116">
          <cell r="R116" t="str">
            <v>WORKSPACE</v>
          </cell>
        </row>
      </sheetData>
      <sheetData sheetId="3"/>
      <sheetData sheetId="4" refreshError="1">
        <row r="52"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R52" t="str">
            <v>TOTAL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</row>
        <row r="54">
          <cell r="Q54" t="str">
            <v>AIR CREW</v>
          </cell>
        </row>
        <row r="55"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R55" t="str">
            <v>CATEGORY 1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</row>
        <row r="56"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R56" t="str">
            <v>CATEGORY 2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</row>
        <row r="57"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R57" t="str">
            <v>CATEGORY 3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</row>
        <row r="58"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R58" t="str">
            <v>CATEGORY 4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</row>
        <row r="59"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R59" t="str">
            <v>CATEGORY 5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</row>
        <row r="60"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R60" t="str">
            <v>TOTAL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</row>
        <row r="62">
          <cell r="Q62" t="str">
            <v>OTHER</v>
          </cell>
        </row>
        <row r="63"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R63" t="str">
            <v>CATEGORY 1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R64" t="str">
            <v>CATEGORY 2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</row>
        <row r="65"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R65" t="str">
            <v>CATEGORY 3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</row>
        <row r="66"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R66" t="str">
            <v>CATEGORY 4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</row>
        <row r="67"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R67" t="str">
            <v>FOC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</row>
        <row r="68"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R68" t="str">
            <v>TOTAL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</row>
        <row r="70"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Q70" t="str">
            <v>TOTAL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</row>
        <row r="73">
          <cell r="F73" t="str">
            <v>% RNO</v>
          </cell>
          <cell r="H73" t="str">
            <v>% RNO</v>
          </cell>
          <cell r="J73" t="str">
            <v>% RNO</v>
          </cell>
          <cell r="L73" t="str">
            <v>% RNO</v>
          </cell>
          <cell r="N73" t="str">
            <v>% RNO</v>
          </cell>
          <cell r="T73" t="str">
            <v>% RNO</v>
          </cell>
          <cell r="V73" t="str">
            <v>% RNO</v>
          </cell>
          <cell r="X73" t="str">
            <v>% RNO</v>
          </cell>
        </row>
        <row r="75">
          <cell r="F75">
            <v>0</v>
          </cell>
          <cell r="H75">
            <v>0</v>
          </cell>
          <cell r="J75">
            <v>0</v>
          </cell>
          <cell r="L75">
            <v>0</v>
          </cell>
          <cell r="N75">
            <v>0</v>
          </cell>
          <cell r="Q75" t="str">
            <v>COMMERCIAL - INDIVIDUAL</v>
          </cell>
          <cell r="T75">
            <v>0</v>
          </cell>
          <cell r="V75">
            <v>0</v>
          </cell>
          <cell r="X75">
            <v>0</v>
          </cell>
        </row>
        <row r="76">
          <cell r="F76">
            <v>0</v>
          </cell>
          <cell r="H76">
            <v>0</v>
          </cell>
          <cell r="J76">
            <v>0</v>
          </cell>
          <cell r="L76">
            <v>0</v>
          </cell>
          <cell r="N76">
            <v>0</v>
          </cell>
          <cell r="Q76" t="str">
            <v>COMMERCIAL - GROUP</v>
          </cell>
          <cell r="T76">
            <v>0</v>
          </cell>
          <cell r="V76">
            <v>0</v>
          </cell>
          <cell r="X76">
            <v>0</v>
          </cell>
        </row>
        <row r="77">
          <cell r="F77">
            <v>0</v>
          </cell>
          <cell r="H77">
            <v>0</v>
          </cell>
          <cell r="J77">
            <v>0</v>
          </cell>
          <cell r="L77">
            <v>0</v>
          </cell>
          <cell r="N77">
            <v>0</v>
          </cell>
          <cell r="Q77" t="str">
            <v>LEISURE - INDIVIDUAL</v>
          </cell>
          <cell r="T77">
            <v>0</v>
          </cell>
          <cell r="V77">
            <v>0</v>
          </cell>
          <cell r="X77">
            <v>0</v>
          </cell>
        </row>
        <row r="78">
          <cell r="F78">
            <v>0</v>
          </cell>
          <cell r="H78">
            <v>0</v>
          </cell>
          <cell r="J78">
            <v>0</v>
          </cell>
          <cell r="L78">
            <v>0</v>
          </cell>
          <cell r="N78">
            <v>0</v>
          </cell>
          <cell r="Q78" t="str">
            <v>LEISURE - GROUP</v>
          </cell>
          <cell r="T78">
            <v>0</v>
          </cell>
          <cell r="V78">
            <v>0</v>
          </cell>
          <cell r="X78">
            <v>0</v>
          </cell>
        </row>
        <row r="79">
          <cell r="F79">
            <v>0</v>
          </cell>
          <cell r="H79">
            <v>0</v>
          </cell>
          <cell r="J79">
            <v>0</v>
          </cell>
          <cell r="L79">
            <v>0</v>
          </cell>
          <cell r="N79">
            <v>0</v>
          </cell>
          <cell r="Q79" t="str">
            <v>GOVERNMENT &amp; DIPLOMATIC</v>
          </cell>
          <cell r="T79">
            <v>0</v>
          </cell>
          <cell r="V79">
            <v>0</v>
          </cell>
          <cell r="X79">
            <v>0</v>
          </cell>
        </row>
        <row r="80">
          <cell r="F80">
            <v>0</v>
          </cell>
          <cell r="H80">
            <v>0</v>
          </cell>
          <cell r="J80">
            <v>0</v>
          </cell>
          <cell r="L80">
            <v>0</v>
          </cell>
          <cell r="N80">
            <v>0</v>
          </cell>
          <cell r="Q80" t="str">
            <v>AIR CREW</v>
          </cell>
          <cell r="T80">
            <v>0</v>
          </cell>
          <cell r="V80">
            <v>0</v>
          </cell>
          <cell r="X80">
            <v>0</v>
          </cell>
        </row>
        <row r="81">
          <cell r="F81">
            <v>0</v>
          </cell>
          <cell r="H81">
            <v>0</v>
          </cell>
          <cell r="J81">
            <v>0</v>
          </cell>
          <cell r="L81">
            <v>0</v>
          </cell>
          <cell r="N81">
            <v>0</v>
          </cell>
          <cell r="Q81" t="str">
            <v>OTHER</v>
          </cell>
          <cell r="T81">
            <v>0</v>
          </cell>
          <cell r="V81">
            <v>0</v>
          </cell>
          <cell r="X81">
            <v>0</v>
          </cell>
        </row>
        <row r="82">
          <cell r="F82">
            <v>0</v>
          </cell>
          <cell r="H82">
            <v>0</v>
          </cell>
          <cell r="J82">
            <v>0</v>
          </cell>
          <cell r="L82">
            <v>0</v>
          </cell>
          <cell r="N82">
            <v>0</v>
          </cell>
          <cell r="Q82" t="str">
            <v>TOTAL</v>
          </cell>
          <cell r="T82">
            <v>0</v>
          </cell>
          <cell r="V82">
            <v>0</v>
          </cell>
          <cell r="X82">
            <v>0</v>
          </cell>
        </row>
        <row r="84">
          <cell r="Q84" t="str">
            <v>SOURCE :  HOTEL  MANAGEMENT</v>
          </cell>
        </row>
        <row r="85">
          <cell r="M85" t="str">
            <v>Prepared</v>
          </cell>
          <cell r="N85">
            <v>37377</v>
          </cell>
          <cell r="W85" t="str">
            <v>Prepared</v>
          </cell>
          <cell r="X85">
            <v>37377</v>
          </cell>
        </row>
      </sheetData>
      <sheetData sheetId="5" refreshError="1"/>
      <sheetData sheetId="6" refreshError="1"/>
      <sheetData sheetId="7" refreshError="1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CTION"/>
      <sheetName val="GENERAL INPUT"/>
      <sheetName val="FINANCIAL INPUT"/>
      <sheetName val="OCC &amp; ADR INPUT"/>
      <sheetName val="BUS MIX"/>
      <sheetName val="CF INPUT"/>
      <sheetName val="FIN  HISTORY"/>
      <sheetName val="FIN  FORECAST"/>
      <sheetName val="Investment Calcs"/>
      <sheetName val="HOTELVAL"/>
      <sheetName val="CF SENSITIVITIES"/>
      <sheetName val="CAPEX"/>
      <sheetName val="VAL - DCF (Inf)"/>
      <sheetName val="VAL - CAP (Def)"/>
      <sheetName val="VAL - EQUIV YIELD (Def)"/>
      <sheetName val="VAL - INITIAL YIELD"/>
      <sheetName val="OP  ANALYSIS"/>
      <sheetName val="CALCULATIONS"/>
      <sheetName val="Print Macros"/>
    </sheetNames>
    <sheetDataSet>
      <sheetData sheetId="0"/>
      <sheetData sheetId="1"/>
      <sheetData sheetId="2" refreshError="1">
        <row r="52">
          <cell r="E52">
            <v>0</v>
          </cell>
          <cell r="F52" t="e">
            <v>#DIV/0!</v>
          </cell>
          <cell r="G52">
            <v>0</v>
          </cell>
          <cell r="H52" t="e">
            <v>#DIV/0!</v>
          </cell>
          <cell r="I52">
            <v>0</v>
          </cell>
          <cell r="J52" t="e">
            <v>#DIV/0!</v>
          </cell>
          <cell r="K52">
            <v>0</v>
          </cell>
          <cell r="L52" t="e">
            <v>#DIV/0!</v>
          </cell>
          <cell r="M52">
            <v>0</v>
          </cell>
          <cell r="N52" t="e">
            <v>#DIV/0!</v>
          </cell>
          <cell r="Q52" t="str">
            <v>Telephone Profit</v>
          </cell>
          <cell r="S52">
            <v>0</v>
          </cell>
          <cell r="T52" t="e">
            <v>#DIV/0!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</row>
        <row r="53">
          <cell r="Q53" t="str">
            <v>Minor Op Depts (MOD)</v>
          </cell>
        </row>
        <row r="54"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Q54" t="str">
            <v>Cost of Sales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</row>
        <row r="55">
          <cell r="E55">
            <v>793000</v>
          </cell>
          <cell r="F55">
            <v>0.21502169197396964</v>
          </cell>
          <cell r="G55">
            <v>498000</v>
          </cell>
          <cell r="H55">
            <v>0.16012861736334405</v>
          </cell>
          <cell r="I55">
            <v>441000</v>
          </cell>
          <cell r="J55">
            <v>0.14473252379389565</v>
          </cell>
          <cell r="K55">
            <v>434039.49</v>
          </cell>
          <cell r="L55">
            <v>0.15476056265792384</v>
          </cell>
          <cell r="M55">
            <v>387000</v>
          </cell>
          <cell r="N55">
            <v>0.15284360189573459</v>
          </cell>
          <cell r="Q55" t="str">
            <v>Payroll</v>
          </cell>
          <cell r="S55">
            <v>222000</v>
          </cell>
          <cell r="T55">
            <v>0.18893617021276596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AA55">
            <v>222000</v>
          </cell>
          <cell r="AB55" t="e">
            <v>#DIV/0!</v>
          </cell>
          <cell r="AD55">
            <v>222000</v>
          </cell>
          <cell r="AE55" t="e">
            <v>#DIV/0!</v>
          </cell>
        </row>
        <row r="56">
          <cell r="E56">
            <v>337000</v>
          </cell>
          <cell r="F56">
            <v>9.1377440347071584E-2</v>
          </cell>
          <cell r="G56">
            <v>281000</v>
          </cell>
          <cell r="H56">
            <v>9.0353697749196146E-2</v>
          </cell>
          <cell r="I56">
            <v>242000</v>
          </cell>
          <cell r="J56">
            <v>7.9422382671480149E-2</v>
          </cell>
          <cell r="K56">
            <v>117441.62</v>
          </cell>
          <cell r="L56">
            <v>4.1874833072580754E-2</v>
          </cell>
          <cell r="M56">
            <v>57000</v>
          </cell>
          <cell r="N56">
            <v>2.2511848341232227E-2</v>
          </cell>
          <cell r="Q56" t="str">
            <v>Other</v>
          </cell>
          <cell r="S56">
            <v>46000</v>
          </cell>
          <cell r="T56">
            <v>3.9148936170212763E-2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AA56">
            <v>46000</v>
          </cell>
          <cell r="AB56" t="e">
            <v>#DIV/0!</v>
          </cell>
          <cell r="AD56">
            <v>46000</v>
          </cell>
          <cell r="AE56" t="e">
            <v>#DIV/0!</v>
          </cell>
        </row>
        <row r="57">
          <cell r="E57">
            <v>1130000</v>
          </cell>
          <cell r="F57">
            <v>0.30639913232104121</v>
          </cell>
          <cell r="G57">
            <v>779000</v>
          </cell>
          <cell r="H57">
            <v>0.25048231511254021</v>
          </cell>
          <cell r="I57">
            <v>683000</v>
          </cell>
          <cell r="J57">
            <v>0.22415490646537578</v>
          </cell>
          <cell r="K57">
            <v>551481.11</v>
          </cell>
          <cell r="L57">
            <v>0.19663539573050462</v>
          </cell>
          <cell r="M57">
            <v>444000</v>
          </cell>
          <cell r="N57">
            <v>0.17535545023696683</v>
          </cell>
          <cell r="Q57" t="str">
            <v>Total MOD Costs</v>
          </cell>
          <cell r="S57">
            <v>268000</v>
          </cell>
          <cell r="T57">
            <v>0.22808510638297871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AA57">
            <v>268000</v>
          </cell>
          <cell r="AB57" t="e">
            <v>#DIV/0!</v>
          </cell>
          <cell r="AD57">
            <v>268000</v>
          </cell>
          <cell r="AE57" t="e">
            <v>#DIV/0!</v>
          </cell>
        </row>
        <row r="58">
          <cell r="E58">
            <v>2558000</v>
          </cell>
          <cell r="F58">
            <v>0.69360086767895879</v>
          </cell>
          <cell r="G58">
            <v>2331000</v>
          </cell>
          <cell r="H58">
            <v>0.74951768488745985</v>
          </cell>
          <cell r="I58">
            <v>2364000</v>
          </cell>
          <cell r="J58">
            <v>0.77584509353462427</v>
          </cell>
          <cell r="K58">
            <v>2253106.0700000003</v>
          </cell>
          <cell r="L58">
            <v>0.80336460426949541</v>
          </cell>
          <cell r="M58">
            <v>2088000</v>
          </cell>
          <cell r="N58">
            <v>0.82464454976303314</v>
          </cell>
          <cell r="Q58" t="str">
            <v>MOD Profit</v>
          </cell>
          <cell r="S58">
            <v>907000</v>
          </cell>
          <cell r="T58">
            <v>0.77191489361702126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AA58">
            <v>907000</v>
          </cell>
          <cell r="AB58" t="e">
            <v>#DIV/0!</v>
          </cell>
          <cell r="AD58">
            <v>907000</v>
          </cell>
          <cell r="AE58" t="e">
            <v>#DIV/0!</v>
          </cell>
        </row>
        <row r="59">
          <cell r="Q59" t="str">
            <v>Rent &amp; Other Income (ROI)</v>
          </cell>
        </row>
        <row r="60"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Q60" t="str">
            <v>Cost of Sales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</row>
        <row r="61"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Q61" t="str">
            <v>Payroll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</row>
        <row r="62"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Q62" t="str">
            <v>Other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</row>
        <row r="63"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Q63" t="str">
            <v>Total ROI Costs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</row>
        <row r="64">
          <cell r="E64">
            <v>338000</v>
          </cell>
          <cell r="F64">
            <v>1</v>
          </cell>
          <cell r="G64">
            <v>293000</v>
          </cell>
          <cell r="H64">
            <v>1</v>
          </cell>
          <cell r="I64">
            <v>294000</v>
          </cell>
          <cell r="J64">
            <v>1</v>
          </cell>
          <cell r="K64">
            <v>250503.5</v>
          </cell>
          <cell r="L64">
            <v>1</v>
          </cell>
          <cell r="M64">
            <v>195000</v>
          </cell>
          <cell r="N64">
            <v>1</v>
          </cell>
          <cell r="Q64" t="str">
            <v>ROI Profit</v>
          </cell>
          <cell r="S64">
            <v>100000</v>
          </cell>
          <cell r="T64">
            <v>1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AA64">
            <v>100000</v>
          </cell>
          <cell r="AB64" t="e">
            <v>#DIV/0!</v>
          </cell>
          <cell r="AD64">
            <v>100000</v>
          </cell>
          <cell r="AE64" t="e">
            <v>#DIV/0!</v>
          </cell>
        </row>
        <row r="66">
          <cell r="E66">
            <v>13520000</v>
          </cell>
          <cell r="F66">
            <v>0.33562544994166271</v>
          </cell>
          <cell r="G66">
            <v>13145000</v>
          </cell>
          <cell r="H66">
            <v>0.34279977051061389</v>
          </cell>
          <cell r="I66">
            <v>13279000</v>
          </cell>
          <cell r="J66">
            <v>0.32955278701543655</v>
          </cell>
          <cell r="K66">
            <v>12066757.969999999</v>
          </cell>
          <cell r="L66">
            <v>0.3360483296795469</v>
          </cell>
          <cell r="M66">
            <v>10399000</v>
          </cell>
          <cell r="N66">
            <v>0.34348472336911645</v>
          </cell>
          <cell r="Q66" t="str">
            <v>TOTAL COST OF SALES</v>
          </cell>
          <cell r="S66">
            <v>5772000</v>
          </cell>
          <cell r="T66">
            <v>0.39190657251493755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AA66">
            <v>5772000</v>
          </cell>
          <cell r="AB66" t="e">
            <v>#DIV/0!</v>
          </cell>
          <cell r="AD66">
            <v>5772000</v>
          </cell>
          <cell r="AE66" t="e">
            <v>#DIV/0!</v>
          </cell>
        </row>
        <row r="68">
          <cell r="E68">
            <v>26763000</v>
          </cell>
          <cell r="F68">
            <v>0.66437455005833723</v>
          </cell>
          <cell r="G68">
            <v>25201000</v>
          </cell>
          <cell r="H68">
            <v>0.65720022948938617</v>
          </cell>
          <cell r="I68">
            <v>27015000</v>
          </cell>
          <cell r="J68">
            <v>0.67044721298456345</v>
          </cell>
          <cell r="K68">
            <v>23841047.260000005</v>
          </cell>
          <cell r="L68">
            <v>0.6639516703204531</v>
          </cell>
          <cell r="M68">
            <v>19876000</v>
          </cell>
          <cell r="N68">
            <v>0.6565152766308836</v>
          </cell>
          <cell r="Q68" t="str">
            <v>GROSS OPERATING INCOME</v>
          </cell>
          <cell r="S68">
            <v>8956000</v>
          </cell>
          <cell r="T68">
            <v>0.60809342748506245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AA68">
            <v>8956000</v>
          </cell>
          <cell r="AB68" t="e">
            <v>#DIV/0!</v>
          </cell>
          <cell r="AD68">
            <v>8956000</v>
          </cell>
          <cell r="AE68" t="e">
            <v>#DIV/0!</v>
          </cell>
        </row>
        <row r="70">
          <cell r="Q70" t="str">
            <v>UNDISTRIBUTED OPERATING EXPENSES</v>
          </cell>
        </row>
        <row r="71">
          <cell r="Q71" t="str">
            <v>Administration &amp; General</v>
          </cell>
        </row>
        <row r="72">
          <cell r="E72">
            <v>1053000</v>
          </cell>
          <cell r="F72">
            <v>2.6140059081994887E-2</v>
          </cell>
          <cell r="G72">
            <v>1133000</v>
          </cell>
          <cell r="H72">
            <v>2.9546758462421115E-2</v>
          </cell>
          <cell r="I72">
            <v>1216000</v>
          </cell>
          <cell r="J72">
            <v>3.0178190301285553E-2</v>
          </cell>
          <cell r="K72">
            <v>1302869.57</v>
          </cell>
          <cell r="L72">
            <v>3.6283742814542386E-2</v>
          </cell>
          <cell r="M72">
            <v>1239000</v>
          </cell>
          <cell r="N72">
            <v>4.092485549132948E-2</v>
          </cell>
          <cell r="Q72" t="str">
            <v>Payroll</v>
          </cell>
          <cell r="S72">
            <v>745000</v>
          </cell>
          <cell r="T72">
            <v>5.0583921781640416E-2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AA72">
            <v>745000</v>
          </cell>
          <cell r="AB72" t="e">
            <v>#DIV/0!</v>
          </cell>
          <cell r="AD72">
            <v>745000</v>
          </cell>
          <cell r="AE72" t="e">
            <v>#DIV/0!</v>
          </cell>
        </row>
        <row r="73">
          <cell r="E73">
            <v>1270000</v>
          </cell>
          <cell r="F73">
            <v>3.152694685102897E-2</v>
          </cell>
          <cell r="G73">
            <v>1099000</v>
          </cell>
          <cell r="H73">
            <v>2.8660094925155165E-2</v>
          </cell>
          <cell r="I73">
            <v>1213000</v>
          </cell>
          <cell r="J73">
            <v>3.0103737529160669E-2</v>
          </cell>
          <cell r="K73">
            <v>985742.81</v>
          </cell>
          <cell r="L73">
            <v>2.7452048480435625E-2</v>
          </cell>
          <cell r="M73">
            <v>994000</v>
          </cell>
          <cell r="N73">
            <v>3.2832369942196529E-2</v>
          </cell>
          <cell r="Q73" t="str">
            <v>Other</v>
          </cell>
          <cell r="S73">
            <v>560000</v>
          </cell>
          <cell r="T73">
            <v>3.8022813688212927E-2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AA73">
            <v>560000</v>
          </cell>
          <cell r="AB73" t="e">
            <v>#DIV/0!</v>
          </cell>
          <cell r="AD73">
            <v>560000</v>
          </cell>
          <cell r="AE73" t="e">
            <v>#DIV/0!</v>
          </cell>
        </row>
        <row r="74">
          <cell r="E74">
            <v>2323000</v>
          </cell>
          <cell r="F74">
            <v>5.7667005933023853E-2</v>
          </cell>
          <cell r="G74">
            <v>2232000</v>
          </cell>
          <cell r="H74">
            <v>5.8206853387576279E-2</v>
          </cell>
          <cell r="I74">
            <v>2429000</v>
          </cell>
          <cell r="J74">
            <v>6.0281927830446218E-2</v>
          </cell>
          <cell r="K74">
            <v>2288612.38</v>
          </cell>
          <cell r="L74">
            <v>6.3735791294978E-2</v>
          </cell>
          <cell r="M74">
            <v>2233000</v>
          </cell>
          <cell r="N74">
            <v>7.3757225433526016E-2</v>
          </cell>
          <cell r="Q74" t="str">
            <v>Total A &amp; G Costs</v>
          </cell>
          <cell r="S74">
            <v>1305000</v>
          </cell>
          <cell r="T74">
            <v>8.8606735469853343E-2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AA74">
            <v>1305000</v>
          </cell>
          <cell r="AB74" t="e">
            <v>#DIV/0!</v>
          </cell>
          <cell r="AD74">
            <v>1305000</v>
          </cell>
          <cell r="AE74" t="e">
            <v>#DIV/0!</v>
          </cell>
        </row>
        <row r="76">
          <cell r="E76">
            <v>1208000</v>
          </cell>
          <cell r="F76">
            <v>2.9987836059876375E-2</v>
          </cell>
          <cell r="G76">
            <v>1150000</v>
          </cell>
          <cell r="H76">
            <v>2.9990090231054086E-2</v>
          </cell>
          <cell r="I76">
            <v>1209000</v>
          </cell>
          <cell r="J76">
            <v>3.0004467166327493E-2</v>
          </cell>
          <cell r="K76">
            <v>1077234.08</v>
          </cell>
          <cell r="L76">
            <v>2.9999997858404334E-2</v>
          </cell>
          <cell r="M76">
            <v>908000</v>
          </cell>
          <cell r="N76">
            <v>2.9991742361684559E-2</v>
          </cell>
          <cell r="Q76" t="str">
            <v>System Fees</v>
          </cell>
          <cell r="S76">
            <v>453000</v>
          </cell>
          <cell r="T76">
            <v>3.0757740358500815E-2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AA76">
            <v>453000</v>
          </cell>
          <cell r="AB76" t="e">
            <v>#DIV/0!</v>
          </cell>
          <cell r="AD76">
            <v>453000</v>
          </cell>
          <cell r="AE76" t="e">
            <v>#DIV/0!</v>
          </cell>
        </row>
        <row r="78">
          <cell r="Q78" t="str">
            <v>Sales &amp; Marketing</v>
          </cell>
        </row>
        <row r="79">
          <cell r="E79">
            <v>266000</v>
          </cell>
          <cell r="F79">
            <v>6.6032817813966192E-3</v>
          </cell>
          <cell r="G79">
            <v>278000</v>
          </cell>
          <cell r="H79">
            <v>7.2497783341156832E-3</v>
          </cell>
          <cell r="I79">
            <v>307000</v>
          </cell>
          <cell r="J79">
            <v>7.6190003474462696E-3</v>
          </cell>
          <cell r="K79">
            <v>304227.48</v>
          </cell>
          <cell r="L79">
            <v>8.4724610165208911E-3</v>
          </cell>
          <cell r="M79">
            <v>343000</v>
          </cell>
          <cell r="N79">
            <v>1.1329479768786127E-2</v>
          </cell>
          <cell r="Q79" t="str">
            <v>Payroll</v>
          </cell>
          <cell r="S79">
            <v>187000</v>
          </cell>
          <cell r="T79">
            <v>1.2696903856599674E-2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AA79">
            <v>187000</v>
          </cell>
          <cell r="AB79" t="e">
            <v>#DIV/0!</v>
          </cell>
          <cell r="AD79">
            <v>187000</v>
          </cell>
          <cell r="AE79" t="e">
            <v>#DIV/0!</v>
          </cell>
        </row>
        <row r="80">
          <cell r="E80">
            <v>772000</v>
          </cell>
          <cell r="F80">
            <v>1.9164411786609735E-2</v>
          </cell>
          <cell r="G80">
            <v>784000</v>
          </cell>
          <cell r="H80">
            <v>2.044541803577948E-2</v>
          </cell>
          <cell r="I80">
            <v>752000</v>
          </cell>
          <cell r="J80">
            <v>1.8662828212637116E-2</v>
          </cell>
          <cell r="K80">
            <v>505110.43</v>
          </cell>
          <cell r="L80">
            <v>1.4066870051361252E-2</v>
          </cell>
          <cell r="M80">
            <v>506000</v>
          </cell>
          <cell r="N80">
            <v>1.671345995045417E-2</v>
          </cell>
          <cell r="Q80" t="str">
            <v>Other</v>
          </cell>
          <cell r="S80">
            <v>322000</v>
          </cell>
          <cell r="T80">
            <v>2.1863117870722433E-2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AA80">
            <v>322000</v>
          </cell>
          <cell r="AB80" t="e">
            <v>#DIV/0!</v>
          </cell>
          <cell r="AD80">
            <v>322000</v>
          </cell>
          <cell r="AE80" t="e">
            <v>#DIV/0!</v>
          </cell>
        </row>
        <row r="81">
          <cell r="E81">
            <v>1038000</v>
          </cell>
          <cell r="F81">
            <v>2.5767693568006355E-2</v>
          </cell>
          <cell r="G81">
            <v>1062000</v>
          </cell>
          <cell r="H81">
            <v>2.7695196369895165E-2</v>
          </cell>
          <cell r="I81">
            <v>1059000</v>
          </cell>
          <cell r="J81">
            <v>2.6281828560083386E-2</v>
          </cell>
          <cell r="K81">
            <v>809337.90999999992</v>
          </cell>
          <cell r="L81">
            <v>2.253933106788214E-2</v>
          </cell>
          <cell r="M81">
            <v>849000</v>
          </cell>
          <cell r="N81">
            <v>2.8042939719240299E-2</v>
          </cell>
          <cell r="Q81" t="str">
            <v>Total S &amp; M Costs</v>
          </cell>
          <cell r="S81">
            <v>509000</v>
          </cell>
          <cell r="T81">
            <v>3.4560021727322109E-2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AA81">
            <v>509000</v>
          </cell>
          <cell r="AB81" t="e">
            <v>#DIV/0!</v>
          </cell>
          <cell r="AD81">
            <v>509000</v>
          </cell>
          <cell r="AE81" t="e">
            <v>#DIV/0!</v>
          </cell>
        </row>
        <row r="83">
          <cell r="E83">
            <v>462000</v>
          </cell>
          <cell r="F83">
            <v>1.1468857830846758E-2</v>
          </cell>
          <cell r="G83">
            <v>449000</v>
          </cell>
          <cell r="H83">
            <v>1.170917435977677E-2</v>
          </cell>
          <cell r="I83">
            <v>493000</v>
          </cell>
          <cell r="J83">
            <v>1.2235072219188962E-2</v>
          </cell>
          <cell r="K83">
            <v>455033.08</v>
          </cell>
          <cell r="L83">
            <v>1.2672261005243287E-2</v>
          </cell>
          <cell r="M83">
            <v>534000</v>
          </cell>
          <cell r="N83">
            <v>1.7638315441783649E-2</v>
          </cell>
          <cell r="Q83" t="str">
            <v>Energy</v>
          </cell>
          <cell r="S83">
            <v>321000</v>
          </cell>
          <cell r="T83">
            <v>2.179521998913634E-2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AA83">
            <v>321000</v>
          </cell>
          <cell r="AB83" t="e">
            <v>#DIV/0!</v>
          </cell>
          <cell r="AD83">
            <v>321000</v>
          </cell>
          <cell r="AE83" t="e">
            <v>#DIV/0!</v>
          </cell>
        </row>
        <row r="85">
          <cell r="Q85" t="str">
            <v>Repairs &amp; Maintenance</v>
          </cell>
        </row>
        <row r="86">
          <cell r="E86">
            <v>538000</v>
          </cell>
          <cell r="F86">
            <v>1.3355509768388651E-2</v>
          </cell>
          <cell r="G86">
            <v>533000</v>
          </cell>
          <cell r="H86">
            <v>1.3899754863610286E-2</v>
          </cell>
          <cell r="I86">
            <v>536000</v>
          </cell>
          <cell r="J86">
            <v>1.3302228619645605E-2</v>
          </cell>
          <cell r="K86">
            <v>451318.78</v>
          </cell>
          <cell r="L86">
            <v>1.2568821099178052E-2</v>
          </cell>
          <cell r="M86">
            <v>477000</v>
          </cell>
          <cell r="N86">
            <v>1.5755573905862925E-2</v>
          </cell>
          <cell r="Q86" t="str">
            <v>Payroll</v>
          </cell>
          <cell r="S86">
            <v>274000</v>
          </cell>
          <cell r="T86">
            <v>1.8604019554589898E-2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AA86">
            <v>274000</v>
          </cell>
          <cell r="AB86" t="e">
            <v>#DIV/0!</v>
          </cell>
          <cell r="AD86">
            <v>274000</v>
          </cell>
          <cell r="AE86" t="e">
            <v>#DIV/0!</v>
          </cell>
        </row>
        <row r="87">
          <cell r="E87">
            <v>589000</v>
          </cell>
          <cell r="F87">
            <v>1.4621552515949656E-2</v>
          </cell>
          <cell r="G87">
            <v>483000</v>
          </cell>
          <cell r="H87">
            <v>1.2595837897042717E-2</v>
          </cell>
          <cell r="I87">
            <v>519000</v>
          </cell>
          <cell r="J87">
            <v>1.2880329577604606E-2</v>
          </cell>
          <cell r="K87">
            <v>507005.67</v>
          </cell>
          <cell r="L87">
            <v>1.4119650776550675E-2</v>
          </cell>
          <cell r="M87">
            <v>458000</v>
          </cell>
          <cell r="N87">
            <v>1.5127993393889348E-2</v>
          </cell>
          <cell r="Q87" t="str">
            <v>Other</v>
          </cell>
          <cell r="S87">
            <v>267000</v>
          </cell>
          <cell r="T87">
            <v>1.8128734383487236E-2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AA87">
            <v>267000</v>
          </cell>
          <cell r="AB87" t="e">
            <v>#DIV/0!</v>
          </cell>
          <cell r="AD87">
            <v>267000</v>
          </cell>
          <cell r="AE87" t="e">
            <v>#DIV/0!</v>
          </cell>
        </row>
        <row r="88">
          <cell r="E88">
            <v>1127000</v>
          </cell>
          <cell r="F88">
            <v>2.7977062284338307E-2</v>
          </cell>
          <cell r="G88">
            <v>1016000</v>
          </cell>
          <cell r="H88">
            <v>2.6495592760653001E-2</v>
          </cell>
          <cell r="I88">
            <v>1055000</v>
          </cell>
          <cell r="J88">
            <v>2.6182558197250211E-2</v>
          </cell>
          <cell r="K88">
            <v>958324.45</v>
          </cell>
          <cell r="L88">
            <v>2.6688471875728724E-2</v>
          </cell>
          <cell r="M88">
            <v>935000</v>
          </cell>
          <cell r="N88">
            <v>3.0883567299752272E-2</v>
          </cell>
          <cell r="Q88" t="str">
            <v>Total R &amp; M Costs</v>
          </cell>
          <cell r="S88">
            <v>541000</v>
          </cell>
          <cell r="T88">
            <v>3.673275393807713E-2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AA88">
            <v>541000</v>
          </cell>
          <cell r="AB88" t="e">
            <v>#DIV/0!</v>
          </cell>
          <cell r="AD88">
            <v>541000</v>
          </cell>
          <cell r="AE88" t="e">
            <v>#DIV/0!</v>
          </cell>
        </row>
        <row r="90">
          <cell r="E90">
            <v>20605000</v>
          </cell>
          <cell r="F90">
            <v>0.51150609438224559</v>
          </cell>
          <cell r="G90">
            <v>19292000</v>
          </cell>
          <cell r="H90">
            <v>0.50310332238043076</v>
          </cell>
          <cell r="I90">
            <v>20770000</v>
          </cell>
          <cell r="J90">
            <v>0.51546135901126722</v>
          </cell>
          <cell r="K90">
            <v>18252505.360000007</v>
          </cell>
          <cell r="L90">
            <v>0.50831581721821673</v>
          </cell>
          <cell r="M90">
            <v>14417000</v>
          </cell>
          <cell r="N90">
            <v>0.47620148637489679</v>
          </cell>
          <cell r="Q90" t="str">
            <v>HOUSE  PROFIT</v>
          </cell>
          <cell r="S90">
            <v>5827000</v>
          </cell>
          <cell r="T90">
            <v>0.39564095600217275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AA90">
            <v>5827000</v>
          </cell>
          <cell r="AB90" t="e">
            <v>#DIV/0!</v>
          </cell>
          <cell r="AD90">
            <v>5827000</v>
          </cell>
          <cell r="AE90" t="e">
            <v>#DIV/0!</v>
          </cell>
        </row>
        <row r="92">
          <cell r="Q92" t="str">
            <v>OVERHEAD  EXPENSES</v>
          </cell>
        </row>
        <row r="93">
          <cell r="E93">
            <v>805660</v>
          </cell>
          <cell r="F93">
            <v>0.02</v>
          </cell>
          <cell r="G93">
            <v>766920</v>
          </cell>
          <cell r="H93">
            <v>0.02</v>
          </cell>
          <cell r="I93">
            <v>805880</v>
          </cell>
          <cell r="J93">
            <v>0.02</v>
          </cell>
          <cell r="K93">
            <v>718156.10460000008</v>
          </cell>
          <cell r="L93">
            <v>0.02</v>
          </cell>
          <cell r="M93">
            <v>605500</v>
          </cell>
          <cell r="N93">
            <v>0.02</v>
          </cell>
          <cell r="Q93" t="str">
            <v>Management Fee - Base</v>
          </cell>
          <cell r="S93">
            <v>294560</v>
          </cell>
          <cell r="T93">
            <v>0.02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</row>
        <row r="94"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Q94" t="str">
            <v>Management Fee - Incentive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</row>
        <row r="95">
          <cell r="E95">
            <v>220000</v>
          </cell>
          <cell r="F95">
            <v>5.4613608718317901E-3</v>
          </cell>
          <cell r="G95">
            <v>189000</v>
          </cell>
          <cell r="H95">
            <v>4.9288061336254111E-3</v>
          </cell>
          <cell r="I95">
            <v>171000</v>
          </cell>
          <cell r="J95">
            <v>4.2438080111182807E-3</v>
          </cell>
          <cell r="K95">
            <v>111000</v>
          </cell>
          <cell r="L95">
            <v>3.0912499187575656E-3</v>
          </cell>
          <cell r="M95">
            <v>295000</v>
          </cell>
          <cell r="N95">
            <v>9.7440132122213041E-3</v>
          </cell>
          <cell r="Q95" t="str">
            <v>Property Insurance</v>
          </cell>
          <cell r="S95">
            <v>355000</v>
          </cell>
          <cell r="T95">
            <v>2.4103747963063551E-2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</row>
        <row r="96">
          <cell r="E96">
            <v>915000</v>
          </cell>
          <cell r="F96">
            <v>2.2714296353300401E-2</v>
          </cell>
          <cell r="G96">
            <v>1323000</v>
          </cell>
          <cell r="H96">
            <v>3.4501642935377878E-2</v>
          </cell>
          <cell r="I96">
            <v>1624000</v>
          </cell>
          <cell r="J96">
            <v>4.0303767310269516E-2</v>
          </cell>
          <cell r="K96">
            <v>1820000</v>
          </cell>
          <cell r="L96">
            <v>5.0685359028277199E-2</v>
          </cell>
          <cell r="M96">
            <v>2163000</v>
          </cell>
          <cell r="N96">
            <v>7.1445086705202318E-2</v>
          </cell>
          <cell r="Q96" t="str">
            <v>Property Rates &amp; Tax</v>
          </cell>
          <cell r="S96">
            <v>1173000</v>
          </cell>
          <cell r="T96">
            <v>7.9644215100488872E-2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</row>
        <row r="97"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2000</v>
          </cell>
          <cell r="L97">
            <v>5.5698196734370549E-5</v>
          </cell>
          <cell r="M97">
            <v>2000</v>
          </cell>
          <cell r="N97">
            <v>6.6061106523534273E-5</v>
          </cell>
          <cell r="Q97" t="str">
            <v>Lease Rent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</row>
        <row r="98">
          <cell r="E98">
            <v>251000</v>
          </cell>
          <cell r="F98">
            <v>6.2309162674080874E-3</v>
          </cell>
          <cell r="G98">
            <v>243000</v>
          </cell>
          <cell r="H98">
            <v>6.337036457518385E-3</v>
          </cell>
          <cell r="I98">
            <v>244000</v>
          </cell>
          <cell r="J98">
            <v>6.0554921328237451E-3</v>
          </cell>
          <cell r="K98">
            <v>220000</v>
          </cell>
          <cell r="L98">
            <v>6.1268016407807603E-3</v>
          </cell>
          <cell r="M98">
            <v>203000</v>
          </cell>
          <cell r="N98">
            <v>6.7052023121387284E-3</v>
          </cell>
          <cell r="Q98" t="str">
            <v>Other Non-Operating Expenses</v>
          </cell>
          <cell r="S98">
            <v>127000</v>
          </cell>
          <cell r="T98">
            <v>8.6230309614340039E-3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</row>
        <row r="99">
          <cell r="E99">
            <v>1611320</v>
          </cell>
          <cell r="F99">
            <v>0.04</v>
          </cell>
          <cell r="G99">
            <v>1533840</v>
          </cell>
          <cell r="H99">
            <v>0.04</v>
          </cell>
          <cell r="I99">
            <v>1611760</v>
          </cell>
          <cell r="J99">
            <v>0.04</v>
          </cell>
          <cell r="K99">
            <v>1436312.2092000002</v>
          </cell>
          <cell r="L99">
            <v>0.04</v>
          </cell>
          <cell r="M99">
            <v>1211000</v>
          </cell>
          <cell r="N99">
            <v>0.04</v>
          </cell>
          <cell r="Q99" t="str">
            <v>F F &amp; E Reserve</v>
          </cell>
          <cell r="S99">
            <v>589120</v>
          </cell>
          <cell r="T99">
            <v>0.04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</row>
        <row r="100">
          <cell r="E100">
            <v>3802980</v>
          </cell>
          <cell r="F100">
            <v>9.440657349254028E-2</v>
          </cell>
          <cell r="G100">
            <v>4055760</v>
          </cell>
          <cell r="H100">
            <v>0.10576748552652167</v>
          </cell>
          <cell r="I100">
            <v>4456640</v>
          </cell>
          <cell r="J100">
            <v>0.11060306745421154</v>
          </cell>
          <cell r="K100">
            <v>4307468.3138000006</v>
          </cell>
          <cell r="L100">
            <v>0.11995910878454991</v>
          </cell>
          <cell r="M100">
            <v>4479500</v>
          </cell>
          <cell r="N100">
            <v>0.14796036333608589</v>
          </cell>
          <cell r="Q100" t="str">
            <v>Total Overhead Expenses</v>
          </cell>
          <cell r="S100">
            <v>2538680</v>
          </cell>
          <cell r="T100">
            <v>0.17237099402498643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</row>
        <row r="102">
          <cell r="E102">
            <v>16802020</v>
          </cell>
          <cell r="F102">
            <v>0.41709952088970531</v>
          </cell>
          <cell r="G102">
            <v>15236240</v>
          </cell>
          <cell r="H102">
            <v>0.39733583685390916</v>
          </cell>
          <cell r="I102">
            <v>16313360</v>
          </cell>
          <cell r="J102">
            <v>0.40485829155705566</v>
          </cell>
          <cell r="K102">
            <v>13945037.046200007</v>
          </cell>
          <cell r="L102">
            <v>0.38835670843366682</v>
          </cell>
          <cell r="M102">
            <v>9937500</v>
          </cell>
          <cell r="N102">
            <v>0.32824112303881092</v>
          </cell>
          <cell r="Q102" t="str">
            <v>NET  OPERATING  PROFIT</v>
          </cell>
          <cell r="S102">
            <v>3288320</v>
          </cell>
          <cell r="T102">
            <v>0.22326996197718632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</row>
        <row r="104">
          <cell r="E104">
            <v>0</v>
          </cell>
          <cell r="G104">
            <v>0</v>
          </cell>
          <cell r="I104">
            <v>0</v>
          </cell>
          <cell r="K104">
            <v>0</v>
          </cell>
          <cell r="M104">
            <v>0</v>
          </cell>
          <cell r="Q104" t="str">
            <v>OTHER  INCOME</v>
          </cell>
          <cell r="S104">
            <v>0</v>
          </cell>
          <cell r="U104">
            <v>0</v>
          </cell>
          <cell r="W104">
            <v>0</v>
          </cell>
        </row>
        <row r="106">
          <cell r="E106">
            <v>16802020</v>
          </cell>
          <cell r="G106">
            <v>15236240</v>
          </cell>
          <cell r="I106">
            <v>16313360</v>
          </cell>
          <cell r="K106">
            <v>13945037.046200007</v>
          </cell>
          <cell r="M106">
            <v>9937500</v>
          </cell>
          <cell r="Q106" t="str">
            <v>NET  OPERATING  INCOME</v>
          </cell>
          <cell r="S106">
            <v>3288320</v>
          </cell>
          <cell r="U106">
            <v>0</v>
          </cell>
          <cell r="W106">
            <v>0</v>
          </cell>
        </row>
        <row r="108">
          <cell r="Q108" t="str">
            <v>NOTES</v>
          </cell>
        </row>
        <row r="109">
          <cell r="Q109">
            <v>1</v>
          </cell>
          <cell r="R109" t="str">
            <v>HISTORIC RESULTS INCLUDE FF&amp;E RESERVE @ 3% GROSS REVENUE</v>
          </cell>
        </row>
        <row r="110">
          <cell r="Q110">
            <v>2</v>
          </cell>
          <cell r="R110" t="str">
            <v>2000 BUDGET  FIGURES INCLUDE MANAGEMENT FEES AS UNDER CURRENT AGREEMENT</v>
          </cell>
        </row>
        <row r="111">
          <cell r="Q111">
            <v>3</v>
          </cell>
          <cell r="R111" t="str">
            <v>2000 BUDGET  FIGURES INCLUDE FF&amp;E RESERVE AS UNDER CURRENT AGREEMENT</v>
          </cell>
        </row>
        <row r="116">
          <cell r="R116" t="str">
            <v>WORKSPACE</v>
          </cell>
        </row>
      </sheetData>
      <sheetData sheetId="3"/>
      <sheetData sheetId="4" refreshError="1">
        <row r="52"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R52" t="str">
            <v>TOTAL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</row>
        <row r="54">
          <cell r="Q54" t="str">
            <v>AIR CREW</v>
          </cell>
        </row>
        <row r="55"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R55" t="str">
            <v>CATEGORY 1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</row>
        <row r="56"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R56" t="str">
            <v>CATEGORY 2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</row>
        <row r="57"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R57" t="str">
            <v>CATEGORY 3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</row>
        <row r="58"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R58" t="str">
            <v>CATEGORY 4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</row>
        <row r="59"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R59" t="str">
            <v>CATEGORY 5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</row>
        <row r="60"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R60" t="str">
            <v>TOTAL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</row>
        <row r="62">
          <cell r="Q62" t="str">
            <v>OTHER</v>
          </cell>
        </row>
        <row r="63"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R63" t="str">
            <v>CATEGORY 1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R64" t="str">
            <v>CATEGORY 2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</row>
        <row r="65"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R65" t="str">
            <v>CATEGORY 3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</row>
        <row r="66"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R66" t="str">
            <v>CATEGORY 4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</row>
        <row r="67"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R67" t="str">
            <v>FOC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</row>
        <row r="68"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R68" t="str">
            <v>TOTAL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</row>
        <row r="70"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Q70" t="str">
            <v>TOTAL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</row>
        <row r="73">
          <cell r="F73" t="str">
            <v>% RNO</v>
          </cell>
          <cell r="H73" t="str">
            <v>% RNO</v>
          </cell>
          <cell r="J73" t="str">
            <v>% RNO</v>
          </cell>
          <cell r="L73" t="str">
            <v>% RNO</v>
          </cell>
          <cell r="N73" t="str">
            <v>% RNO</v>
          </cell>
          <cell r="T73" t="str">
            <v>% RNO</v>
          </cell>
          <cell r="V73" t="str">
            <v>% RNO</v>
          </cell>
          <cell r="X73" t="str">
            <v>% RNO</v>
          </cell>
        </row>
        <row r="75">
          <cell r="F75">
            <v>0</v>
          </cell>
          <cell r="H75">
            <v>0</v>
          </cell>
          <cell r="J75">
            <v>0</v>
          </cell>
          <cell r="L75">
            <v>0</v>
          </cell>
          <cell r="N75">
            <v>0</v>
          </cell>
          <cell r="Q75" t="str">
            <v>COMMERCIAL - INDIVIDUAL</v>
          </cell>
          <cell r="T75">
            <v>0</v>
          </cell>
          <cell r="V75">
            <v>0</v>
          </cell>
          <cell r="X75">
            <v>0</v>
          </cell>
        </row>
        <row r="76">
          <cell r="F76">
            <v>0</v>
          </cell>
          <cell r="H76">
            <v>0</v>
          </cell>
          <cell r="J76">
            <v>0</v>
          </cell>
          <cell r="L76">
            <v>0</v>
          </cell>
          <cell r="N76">
            <v>0</v>
          </cell>
          <cell r="Q76" t="str">
            <v>COMMERCIAL - GROUP</v>
          </cell>
          <cell r="T76">
            <v>0</v>
          </cell>
          <cell r="V76">
            <v>0</v>
          </cell>
          <cell r="X76">
            <v>0</v>
          </cell>
        </row>
        <row r="77">
          <cell r="F77">
            <v>0</v>
          </cell>
          <cell r="H77">
            <v>0</v>
          </cell>
          <cell r="J77">
            <v>0</v>
          </cell>
          <cell r="L77">
            <v>0</v>
          </cell>
          <cell r="N77">
            <v>0</v>
          </cell>
          <cell r="Q77" t="str">
            <v>LEISURE - INDIVIDUAL</v>
          </cell>
          <cell r="T77">
            <v>0</v>
          </cell>
          <cell r="V77">
            <v>0</v>
          </cell>
          <cell r="X77">
            <v>0</v>
          </cell>
        </row>
        <row r="78">
          <cell r="F78">
            <v>0</v>
          </cell>
          <cell r="H78">
            <v>0</v>
          </cell>
          <cell r="J78">
            <v>0</v>
          </cell>
          <cell r="L78">
            <v>0</v>
          </cell>
          <cell r="N78">
            <v>0</v>
          </cell>
          <cell r="Q78" t="str">
            <v>LEISURE - GROUP</v>
          </cell>
          <cell r="T78">
            <v>0</v>
          </cell>
          <cell r="V78">
            <v>0</v>
          </cell>
          <cell r="X78">
            <v>0</v>
          </cell>
        </row>
        <row r="79">
          <cell r="F79">
            <v>0</v>
          </cell>
          <cell r="H79">
            <v>0</v>
          </cell>
          <cell r="J79">
            <v>0</v>
          </cell>
          <cell r="L79">
            <v>0</v>
          </cell>
          <cell r="N79">
            <v>0</v>
          </cell>
          <cell r="Q79" t="str">
            <v>GOVERNMENT &amp; DIPLOMATIC</v>
          </cell>
          <cell r="T79">
            <v>0</v>
          </cell>
          <cell r="V79">
            <v>0</v>
          </cell>
          <cell r="X79">
            <v>0</v>
          </cell>
        </row>
        <row r="80">
          <cell r="F80">
            <v>0</v>
          </cell>
          <cell r="H80">
            <v>0</v>
          </cell>
          <cell r="J80">
            <v>0</v>
          </cell>
          <cell r="L80">
            <v>0</v>
          </cell>
          <cell r="N80">
            <v>0</v>
          </cell>
          <cell r="Q80" t="str">
            <v>AIR CREW</v>
          </cell>
          <cell r="T80">
            <v>0</v>
          </cell>
          <cell r="V80">
            <v>0</v>
          </cell>
          <cell r="X80">
            <v>0</v>
          </cell>
        </row>
        <row r="81">
          <cell r="F81">
            <v>0</v>
          </cell>
          <cell r="H81">
            <v>0</v>
          </cell>
          <cell r="J81">
            <v>0</v>
          </cell>
          <cell r="L81">
            <v>0</v>
          </cell>
          <cell r="N81">
            <v>0</v>
          </cell>
          <cell r="Q81" t="str">
            <v>OTHER</v>
          </cell>
          <cell r="T81">
            <v>0</v>
          </cell>
          <cell r="V81">
            <v>0</v>
          </cell>
          <cell r="X81">
            <v>0</v>
          </cell>
        </row>
        <row r="82">
          <cell r="F82">
            <v>0</v>
          </cell>
          <cell r="H82">
            <v>0</v>
          </cell>
          <cell r="J82">
            <v>0</v>
          </cell>
          <cell r="L82">
            <v>0</v>
          </cell>
          <cell r="N82">
            <v>0</v>
          </cell>
          <cell r="Q82" t="str">
            <v>TOTAL</v>
          </cell>
          <cell r="T82">
            <v>0</v>
          </cell>
          <cell r="V82">
            <v>0</v>
          </cell>
          <cell r="X82">
            <v>0</v>
          </cell>
        </row>
        <row r="84">
          <cell r="Q84" t="str">
            <v>SOURCE :  HOTEL  MANAGEMENT</v>
          </cell>
        </row>
        <row r="85">
          <cell r="M85" t="str">
            <v>Prepared</v>
          </cell>
          <cell r="N85">
            <v>37377</v>
          </cell>
          <cell r="W85" t="str">
            <v>Prepared</v>
          </cell>
          <cell r="X85">
            <v>37377</v>
          </cell>
        </row>
      </sheetData>
      <sheetData sheetId="5" refreshError="1"/>
      <sheetData sheetId="6" refreshError="1"/>
      <sheetData sheetId="7" refreshError="1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"/>
      <sheetName val="Sheet1"/>
      <sheetName val="states"/>
      <sheetName val="msa's"/>
      <sheetName val="counties"/>
      <sheetName val="vlookup"/>
      <sheetName val="90data"/>
      <sheetName val="Sheet8"/>
      <sheetName val="Sheet9"/>
      <sheetName val="Sheet10"/>
    </sheetNames>
    <sheetDataSet>
      <sheetData sheetId="0"/>
      <sheetData sheetId="1"/>
      <sheetData sheetId="2"/>
      <sheetData sheetId="3"/>
      <sheetData sheetId="4"/>
      <sheetData sheetId="5">
        <row r="4">
          <cell r="A4">
            <v>0.25</v>
          </cell>
          <cell r="B4">
            <v>0.11</v>
          </cell>
        </row>
        <row r="5">
          <cell r="A5">
            <v>0.26396363636363634</v>
          </cell>
          <cell r="B5">
            <v>0.12</v>
          </cell>
        </row>
        <row r="6">
          <cell r="A6">
            <v>0.27272727272727271</v>
          </cell>
          <cell r="B6">
            <v>0.13</v>
          </cell>
        </row>
        <row r="7">
          <cell r="A7">
            <v>0.28963636363636364</v>
          </cell>
          <cell r="B7">
            <v>0.14000000000000001</v>
          </cell>
        </row>
        <row r="8">
          <cell r="A8">
            <v>0.30790909090909091</v>
          </cell>
          <cell r="B8">
            <v>0.15</v>
          </cell>
        </row>
        <row r="9">
          <cell r="A9">
            <v>0.31909090909090909</v>
          </cell>
          <cell r="B9">
            <v>0.16</v>
          </cell>
        </row>
        <row r="10">
          <cell r="A10">
            <v>0.33119409090909091</v>
          </cell>
          <cell r="B10">
            <v>0.17</v>
          </cell>
        </row>
        <row r="11">
          <cell r="A11">
            <v>0.3458181818181818</v>
          </cell>
          <cell r="B11">
            <v>0.18</v>
          </cell>
        </row>
        <row r="12">
          <cell r="A12">
            <v>0.36363636363636365</v>
          </cell>
          <cell r="B12">
            <v>0.19</v>
          </cell>
        </row>
        <row r="13">
          <cell r="A13">
            <v>0.38181818181818183</v>
          </cell>
          <cell r="B13">
            <v>0.2</v>
          </cell>
        </row>
        <row r="14">
          <cell r="A14">
            <v>0.39545454545454545</v>
          </cell>
          <cell r="B14">
            <v>0.21</v>
          </cell>
        </row>
        <row r="15">
          <cell r="A15">
            <v>0.40909090909090912</v>
          </cell>
          <cell r="B15">
            <v>0.22</v>
          </cell>
        </row>
        <row r="16">
          <cell r="A16">
            <v>0.43181818181818182</v>
          </cell>
          <cell r="B16">
            <v>0.23</v>
          </cell>
        </row>
        <row r="17">
          <cell r="A17">
            <v>0.45454545454545453</v>
          </cell>
          <cell r="B17">
            <v>0.24</v>
          </cell>
        </row>
        <row r="18">
          <cell r="A18">
            <v>0.45454545454545453</v>
          </cell>
          <cell r="B18">
            <v>0.25</v>
          </cell>
        </row>
        <row r="19">
          <cell r="A19">
            <v>0.47727272727272729</v>
          </cell>
          <cell r="B19">
            <v>0.26</v>
          </cell>
        </row>
        <row r="20">
          <cell r="A20">
            <v>0.5</v>
          </cell>
          <cell r="B20">
            <v>0.27</v>
          </cell>
        </row>
        <row r="21">
          <cell r="A21">
            <v>0.51600000000000001</v>
          </cell>
          <cell r="B21">
            <v>0.28000000000000003</v>
          </cell>
        </row>
        <row r="22">
          <cell r="A22">
            <v>0.54545454545454541</v>
          </cell>
          <cell r="B22">
            <v>0.28999999999999998</v>
          </cell>
        </row>
        <row r="23">
          <cell r="A23">
            <v>0.54545454545454541</v>
          </cell>
          <cell r="B23">
            <v>0.3</v>
          </cell>
        </row>
        <row r="24">
          <cell r="A24">
            <v>0.56650954545454546</v>
          </cell>
          <cell r="B24">
            <v>0.31</v>
          </cell>
        </row>
        <row r="25">
          <cell r="A25">
            <v>0.59090909090909094</v>
          </cell>
          <cell r="B25">
            <v>0.32</v>
          </cell>
        </row>
        <row r="26">
          <cell r="A26">
            <v>0.61363636363636365</v>
          </cell>
          <cell r="B26">
            <v>0.33</v>
          </cell>
        </row>
        <row r="27">
          <cell r="A27">
            <v>0.63636363636363635</v>
          </cell>
          <cell r="B27">
            <v>0.34</v>
          </cell>
        </row>
        <row r="28">
          <cell r="A28">
            <v>0.65454545454545454</v>
          </cell>
          <cell r="B28">
            <v>0.35</v>
          </cell>
        </row>
        <row r="29">
          <cell r="A29">
            <v>0.68181818181818177</v>
          </cell>
          <cell r="B29">
            <v>0.36</v>
          </cell>
        </row>
        <row r="30">
          <cell r="A30">
            <v>0.68181818181818177</v>
          </cell>
          <cell r="B30">
            <v>0.37</v>
          </cell>
        </row>
        <row r="31">
          <cell r="A31">
            <v>0.70909090909090911</v>
          </cell>
          <cell r="B31">
            <v>0.38</v>
          </cell>
        </row>
        <row r="32">
          <cell r="A32">
            <v>0.72727272727272729</v>
          </cell>
          <cell r="B32">
            <v>0.39</v>
          </cell>
        </row>
        <row r="33">
          <cell r="A33">
            <v>0.75839318181818194</v>
          </cell>
          <cell r="B33">
            <v>0.4</v>
          </cell>
        </row>
        <row r="34">
          <cell r="A34">
            <v>0.77272727272727271</v>
          </cell>
          <cell r="B34">
            <v>0.41</v>
          </cell>
        </row>
        <row r="35">
          <cell r="A35">
            <v>0.81818181818181823</v>
          </cell>
          <cell r="B35">
            <v>0.42</v>
          </cell>
        </row>
        <row r="36">
          <cell r="A36">
            <v>0.81818181818181823</v>
          </cell>
          <cell r="B36">
            <v>0.43</v>
          </cell>
        </row>
        <row r="37">
          <cell r="A37">
            <v>0.85090909090909095</v>
          </cell>
          <cell r="B37">
            <v>0.44</v>
          </cell>
        </row>
        <row r="38">
          <cell r="A38">
            <v>0.87272727272727268</v>
          </cell>
          <cell r="B38">
            <v>0.45</v>
          </cell>
        </row>
        <row r="39">
          <cell r="A39">
            <v>0.90909090909090906</v>
          </cell>
          <cell r="B39">
            <v>0.46</v>
          </cell>
        </row>
        <row r="40">
          <cell r="A40">
            <v>0.90909090909090906</v>
          </cell>
          <cell r="B40">
            <v>0.47</v>
          </cell>
        </row>
        <row r="41">
          <cell r="A41">
            <v>0.92495454545454547</v>
          </cell>
          <cell r="B41">
            <v>0.48</v>
          </cell>
        </row>
        <row r="42">
          <cell r="A42">
            <v>0.95454545454545459</v>
          </cell>
          <cell r="B42">
            <v>0.49</v>
          </cell>
        </row>
        <row r="43">
          <cell r="A43">
            <v>0.98181818181818181</v>
          </cell>
          <cell r="B43">
            <v>0.5</v>
          </cell>
        </row>
        <row r="44">
          <cell r="A44">
            <v>1</v>
          </cell>
          <cell r="B44">
            <v>0.51</v>
          </cell>
        </row>
        <row r="45">
          <cell r="A45">
            <v>1.0352727272727273</v>
          </cell>
          <cell r="B45">
            <v>0.52</v>
          </cell>
        </row>
        <row r="46">
          <cell r="A46">
            <v>1.0478636363636364</v>
          </cell>
          <cell r="B46">
            <v>0.53</v>
          </cell>
        </row>
        <row r="47">
          <cell r="A47">
            <v>1.0909090909090908</v>
          </cell>
          <cell r="B47">
            <v>0.54</v>
          </cell>
        </row>
        <row r="48">
          <cell r="A48">
            <v>1.0940786363636363</v>
          </cell>
          <cell r="B48">
            <v>0.55000000000000004</v>
          </cell>
        </row>
        <row r="49">
          <cell r="A49">
            <v>1.1363181818181818</v>
          </cell>
          <cell r="B49">
            <v>0.56000000000000005</v>
          </cell>
        </row>
        <row r="50">
          <cell r="A50">
            <v>1.1363636363636365</v>
          </cell>
          <cell r="B50">
            <v>0.56999999999999995</v>
          </cell>
        </row>
        <row r="51">
          <cell r="A51">
            <v>1.1363636363636365</v>
          </cell>
          <cell r="B51">
            <v>0.57999999999999996</v>
          </cell>
        </row>
        <row r="52">
          <cell r="A52">
            <v>1.1454545454545455</v>
          </cell>
          <cell r="B52">
            <v>0.59</v>
          </cell>
        </row>
        <row r="53">
          <cell r="A53">
            <v>1.1817727272727272</v>
          </cell>
          <cell r="B53">
            <v>0.6</v>
          </cell>
        </row>
        <row r="54">
          <cell r="A54">
            <v>1.1818181818181819</v>
          </cell>
          <cell r="B54">
            <v>0.61</v>
          </cell>
        </row>
        <row r="55">
          <cell r="A55">
            <v>1.1883313636363637</v>
          </cell>
          <cell r="B55">
            <v>0.62</v>
          </cell>
        </row>
        <row r="56">
          <cell r="A56">
            <v>1.2272727272727273</v>
          </cell>
          <cell r="B56">
            <v>0.63</v>
          </cell>
        </row>
        <row r="57">
          <cell r="A57">
            <v>1.2672727272727273</v>
          </cell>
          <cell r="B57">
            <v>0.64</v>
          </cell>
        </row>
      </sheetData>
      <sheetData sheetId="6"/>
      <sheetData sheetId="7"/>
      <sheetData sheetId="8"/>
      <sheetData sheetId="9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E"/>
    </sheetNames>
    <sheetDataSet>
      <sheetData sheetId="0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E"/>
    </sheetNames>
    <sheetDataSet>
      <sheetData sheetId="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tec97-98"/>
    </sheetNames>
    <sheetDataSet>
      <sheetData sheetId="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ntManagerCode"/>
      <sheetName val="Cover Page"/>
      <sheetName val="Scenario"/>
      <sheetName val="Print Master"/>
      <sheetName val="Perimeter Eyechart"/>
      <sheetName val="Output(EyeChart)"/>
      <sheetName val="Dispo Schedule"/>
      <sheetName val="ROLLUP"/>
      <sheetName val="Next Buyer analysis"/>
      <sheetName val="-- New Model --&gt;"/>
      <sheetName val="Main"/>
      <sheetName val="Returns"/>
      <sheetName val="Semi-An Unlevered"/>
      <sheetName val="CFS Summary"/>
      <sheetName val="Levered WaterFall"/>
      <sheetName val="Equity Partner Distribution"/>
      <sheetName val="Post Post"/>
      <sheetName val="Book Value"/>
      <sheetName val="Comps"/>
      <sheetName val="-- Underwriting Outputs --&gt;"/>
      <sheetName val="Cover"/>
      <sheetName val="Annual CF"/>
      <sheetName val="Description"/>
      <sheetName val="Rent Roll"/>
      <sheetName val="Semi-An CF"/>
      <sheetName val="Semi-An CF (0)"/>
      <sheetName val="Lease Flows"/>
      <sheetName val="Sum Lease Flows"/>
      <sheetName val="Baskets"/>
      <sheetName val="-- Underwriting Inputs --&gt;"/>
      <sheetName val="Input"/>
      <sheetName val="Pre-InputPage"/>
      <sheetName val="From Lease DB"/>
      <sheetName val="Lazard Database"/>
      <sheetName val="Sqm Expiry by Type"/>
      <sheetName val="Do Not Delete ==&gt;"/>
      <sheetName val="Semi-An CF (1)"/>
      <sheetName val="Semi-An CF (2)"/>
      <sheetName val="Semi-An CF (3)"/>
      <sheetName val="Semi-An CF (4)"/>
      <sheetName val="Semi-An CF (5)"/>
      <sheetName val="Semi-An CF (6)"/>
      <sheetName val="Semi-An CF (7)"/>
      <sheetName val="Semi-An CF (8)"/>
      <sheetName val="Semi-An CF (9)"/>
      <sheetName val="Semi-An CF (10)"/>
      <sheetName val="Semi-An CF (11)"/>
      <sheetName val="Semi-An CF (12)"/>
      <sheetName val="Semi-An CF (13)"/>
      <sheetName val="Semi-An CF (14)"/>
      <sheetName val="Semi-An CF (15)"/>
      <sheetName val="Semi-An CF (16)"/>
      <sheetName val="Semi-An CF (17)"/>
      <sheetName val="Semi-An CF (18)"/>
      <sheetName val="Semi-An CF (19)"/>
      <sheetName val="Semi-An CF (20)"/>
      <sheetName val="Semi-An CF (21)"/>
      <sheetName val="Semi-An CF (22)"/>
      <sheetName val="Semi-An CF (23)"/>
      <sheetName val="Semi-An CF (24)"/>
      <sheetName val="Semi-An CF (25)"/>
      <sheetName val="Semi-An CF (26)"/>
      <sheetName val="Semi-An CF (27)"/>
      <sheetName val="Semi-An CF (28)"/>
      <sheetName val="Semi-An CF (29)"/>
      <sheetName val="Semi-An CF (30)"/>
      <sheetName val="Semi-An CF (31)"/>
      <sheetName val="Semi-An CF (32)"/>
      <sheetName val="Semi-An CF (33)"/>
      <sheetName val="Semi-An CF (34)"/>
      <sheetName val="Semi-An CF (35)"/>
      <sheetName val="Semi-An CF (36)"/>
      <sheetName val="Semi-An CF (37)"/>
      <sheetName val="Semi-An CF (38)"/>
      <sheetName val="Semi-An CF (39)"/>
      <sheetName val="Semi-An CF (40)"/>
      <sheetName val="Semi-An CF (41)"/>
      <sheetName val="Semi-An CF (42)"/>
      <sheetName val="Semi-An CF (43)"/>
      <sheetName val="Semi-An CF (44)"/>
      <sheetName val="Semi-An CF (45)"/>
      <sheetName val="Semi-An CF (46)"/>
      <sheetName val="Semi-An CF (47)"/>
      <sheetName val="Semi-An CF (48)"/>
      <sheetName val="Semi-An CF (49)"/>
      <sheetName val="Semi-An CF (50)"/>
      <sheetName val="Semi-An CF (51)"/>
      <sheetName val="Semi-An CF (52)"/>
      <sheetName val="Semi-An CF (53)"/>
      <sheetName val="Semi-An CF (54)"/>
      <sheetName val="Semi-An CF (55)"/>
      <sheetName val="Semi-An CF (56)"/>
      <sheetName val="Semi-An CF (57)"/>
      <sheetName val="Semi-An CF (58)"/>
      <sheetName val="Semi-An CF (59)"/>
      <sheetName val="Semi-An CF (60)"/>
      <sheetName val="Semi-An CF (61)"/>
      <sheetName val="Semi-An CF (62)"/>
      <sheetName val="Semi-An CF (63)"/>
      <sheetName val="Semi-An CF (64)"/>
      <sheetName val="Semi-An CF (65)"/>
      <sheetName val="Semi-An CF (66)"/>
      <sheetName val="Semi-An CF (67)"/>
      <sheetName val="Semi-An CF (68)"/>
      <sheetName val="Semi-An CF (69)"/>
      <sheetName val="Semi-An CF (70)"/>
      <sheetName val="Semi-An CF (71)"/>
      <sheetName val="Semi-An CF (72)"/>
      <sheetName val="Semi-An CF (73)"/>
      <sheetName val="Semi-An CF (74)"/>
      <sheetName val="Semi-An CF (75)"/>
      <sheetName val="Semi-An CF (76)"/>
      <sheetName val="Semi-An CF (77)"/>
      <sheetName val="Semi-An CF (78)"/>
      <sheetName val="Semi-An CF (79)"/>
      <sheetName val="Semi-An CF (80)"/>
      <sheetName val="Semi-An CF (81)"/>
      <sheetName val="Semi-An CF (82)"/>
      <sheetName val="Semi-An CF (83)"/>
      <sheetName val="Semi-An CF (84)"/>
      <sheetName val="Semi-An CF (85)"/>
      <sheetName val="Semi-An CF (86)"/>
      <sheetName val="Semi-An CF (87)"/>
      <sheetName val="Semi-An CF (88)"/>
      <sheetName val="Semi-An CF (89)"/>
      <sheetName val="Semi-An CF (90)"/>
      <sheetName val="Semi-An CF (91)"/>
      <sheetName val="Semi-An CF (92)"/>
      <sheetName val="Semi-An CF (93)"/>
      <sheetName val="Semi-An CF (94)"/>
      <sheetName val="Semi-An CF (95)"/>
      <sheetName val="Semi-An CF (96)"/>
      <sheetName val="Semi-An CF (97)"/>
      <sheetName val="Semi-An CF (98)"/>
      <sheetName val="Semi-An CF (99)"/>
      <sheetName val="Semi-An CF (100)"/>
      <sheetName val="Semi-An CF (101)"/>
      <sheetName val="Semi-An CF (102)"/>
      <sheetName val="Semi-An CF (103)"/>
      <sheetName val="Semi-An CF (104)"/>
      <sheetName val="Semi-An CF (105)"/>
      <sheetName val="Semi-An CF (106)"/>
      <sheetName val="Semi-An CF (107)"/>
      <sheetName val="Semi-An CF (108)"/>
      <sheetName val="Semi-An CF (109)"/>
      <sheetName val="Semi-An CF (110)"/>
      <sheetName val="Semi-An CF (111)"/>
      <sheetName val="Semi-An CF (112)"/>
      <sheetName val="Foglio1"/>
      <sheetName val="Foglio2"/>
      <sheetName val="Foglio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>
        <row r="2">
          <cell r="B2" t="str">
            <v>Project Masseto</v>
          </cell>
        </row>
        <row r="23"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</row>
        <row r="39">
          <cell r="H39">
            <v>-4764456.3874630202</v>
          </cell>
          <cell r="I39">
            <v>-4809851.6443243604</v>
          </cell>
          <cell r="J39">
            <v>-4851900.9767033076</v>
          </cell>
          <cell r="K39">
            <v>-4894581.0490679387</v>
          </cell>
          <cell r="L39">
            <v>-4937901.3225180404</v>
          </cell>
          <cell r="M39">
            <v>-4981871.4000698924</v>
          </cell>
          <cell r="N39">
            <v>-5026501.0287850229</v>
          </cell>
          <cell r="O39">
            <v>-5071800.1019308809</v>
          </cell>
          <cell r="P39">
            <v>-5117778.6611739257</v>
          </cell>
          <cell r="Q39">
            <v>-5164446.8988056164</v>
          </cell>
          <cell r="R39">
            <v>-5211815.1600017827</v>
          </cell>
          <cell r="S39">
            <v>-5259893.9451158922</v>
          </cell>
          <cell r="T39">
            <v>-5308693.9120067125</v>
          </cell>
          <cell r="U39">
            <v>-5358225.8784008957</v>
          </cell>
        </row>
        <row r="64">
          <cell r="H64">
            <v>-9281748.9106376525</v>
          </cell>
          <cell r="I64">
            <v>-9394903.5553466119</v>
          </cell>
          <cell r="J64">
            <v>-9505728.666390894</v>
          </cell>
          <cell r="K64">
            <v>-9618216.154100839</v>
          </cell>
          <cell r="L64">
            <v>-9732390.9541264363</v>
          </cell>
          <cell r="M64">
            <v>-9848278.376152413</v>
          </cell>
          <cell r="N64">
            <v>-9965904.1095087826</v>
          </cell>
          <cell r="O64">
            <v>-10085294.228865497</v>
          </cell>
          <cell r="P64">
            <v>-10206475.200012561</v>
          </cell>
          <cell r="Q64">
            <v>-10329473.88572683</v>
          </cell>
          <cell r="R64">
            <v>-10454317.551726814</v>
          </cell>
          <cell r="S64">
            <v>-10581033.872716801</v>
          </cell>
          <cell r="T64">
            <v>-10669593.844018616</v>
          </cell>
          <cell r="U64">
            <v>-10759182.904915819</v>
          </cell>
        </row>
      </sheetData>
      <sheetData sheetId="22" refreshError="1"/>
      <sheetData sheetId="23" refreshError="1"/>
      <sheetData sheetId="24" refreshError="1"/>
      <sheetData sheetId="25" refreshError="1"/>
      <sheetData sheetId="26" refreshError="1">
        <row r="1">
          <cell r="E1" t="str">
            <v>Project Masseto</v>
          </cell>
        </row>
        <row r="32"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</row>
        <row r="33"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</row>
        <row r="34"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</row>
        <row r="66">
          <cell r="F66">
            <v>0</v>
          </cell>
          <cell r="G66">
            <v>0.5</v>
          </cell>
          <cell r="H66">
            <v>1</v>
          </cell>
          <cell r="I66">
            <v>1.5</v>
          </cell>
          <cell r="J66">
            <v>2</v>
          </cell>
          <cell r="K66">
            <v>2.5</v>
          </cell>
          <cell r="L66">
            <v>3</v>
          </cell>
          <cell r="M66">
            <v>3.5</v>
          </cell>
          <cell r="N66">
            <v>4</v>
          </cell>
          <cell r="O66">
            <v>4.5</v>
          </cell>
          <cell r="P66">
            <v>5</v>
          </cell>
          <cell r="Q66">
            <v>5.5</v>
          </cell>
          <cell r="R66">
            <v>6</v>
          </cell>
          <cell r="S66">
            <v>6.5</v>
          </cell>
          <cell r="T66">
            <v>7</v>
          </cell>
          <cell r="U66">
            <v>7.5</v>
          </cell>
          <cell r="V66">
            <v>8</v>
          </cell>
          <cell r="W66">
            <v>8.5</v>
          </cell>
          <cell r="X66">
            <v>9</v>
          </cell>
          <cell r="Y66">
            <v>9.5</v>
          </cell>
          <cell r="Z66">
            <v>10</v>
          </cell>
          <cell r="AA66">
            <v>10.5</v>
          </cell>
          <cell r="AB66">
            <v>11</v>
          </cell>
          <cell r="AC66">
            <v>11.5</v>
          </cell>
          <cell r="AD66">
            <v>12</v>
          </cell>
          <cell r="AE66">
            <v>12.5</v>
          </cell>
          <cell r="AF66">
            <v>13</v>
          </cell>
          <cell r="AG66">
            <v>13.5</v>
          </cell>
          <cell r="AH66">
            <v>14</v>
          </cell>
        </row>
        <row r="68"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</row>
        <row r="69"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</row>
        <row r="70"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</row>
      </sheetData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nual CF"/>
      <sheetName val="Lease Flows"/>
    </sheetNames>
    <sheetDataSet>
      <sheetData sheetId="0" refreshError="1"/>
      <sheetData sheetId="1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al CF"/>
      <sheetName val="Assumptions"/>
      <sheetName val="Macro1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al CF"/>
      <sheetName val="Assumptions"/>
      <sheetName val="Macro1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se Flows"/>
      <sheetName val="Cover"/>
      <sheetName val="Annual CF"/>
    </sheetNames>
    <sheetDataSet>
      <sheetData sheetId="0" refreshError="1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mailto:fabrizio.trimarchi@hotelseeker.it" TargetMode="External"/><Relationship Id="rId2" Type="http://schemas.openxmlformats.org/officeDocument/2006/relationships/hyperlink" Target="mailto:giacomo.morri@sdabocconi.it" TargetMode="External"/><Relationship Id="rId1" Type="http://schemas.openxmlformats.org/officeDocument/2006/relationships/hyperlink" Target="http://www.morri-trimarchi.it/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hyperlink" Target="http://www.morri-trimarchi.it/" TargetMode="Externa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hyperlink" Target="http://www.morri-trimarchi.it/" TargetMode="Externa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hyperlink" Target="http://www.morri-trimarchi.it/" TargetMode="Externa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3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://www.morri-trimarchi.it/" TargetMode="Externa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hyperlink" Target="http://www.morri-trimarchi.it/" TargetMode="Externa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hyperlink" Target="http://www.morri-trimarchi.it/" TargetMode="Externa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6.xml"/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http://www.morri-trimarchi.it/" TargetMode="Externa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7.xml"/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http://www.morri-trimarchi.it/" TargetMode="Externa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8.xml"/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http://www.morri-trimarchi.it/" TargetMode="Externa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hyperlink" Target="http://www.morri-trimarchi.it/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morri-trimarchi.it/" TargetMode="External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0.xml"/><Relationship Id="rId1" Type="http://schemas.openxmlformats.org/officeDocument/2006/relationships/hyperlink" Target="http://www.morri-trimarchi.it/" TargetMode="External"/><Relationship Id="rId4" Type="http://schemas.openxmlformats.org/officeDocument/2006/relationships/comments" Target="../comments1.xml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1.xml"/><Relationship Id="rId2" Type="http://schemas.openxmlformats.org/officeDocument/2006/relationships/printerSettings" Target="../printerSettings/printerSettings9.bin"/><Relationship Id="rId1" Type="http://schemas.openxmlformats.org/officeDocument/2006/relationships/hyperlink" Target="http://www.morri-trimarchi.it/" TargetMode="Externa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hyperlink" Target="http://www.morri-trimarchi.it/" TargetMode="External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hyperlink" Target="http://www.morri-trimarchi.it/" TargetMode="Externa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hyperlink" Target="http://www.morri-trimarchi.it/" TargetMode="External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hyperlink" Target="http://www.morri-trimarchi.it/" TargetMode="External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hyperlink" Target="http://www.morri-trimarchi.it/" TargetMode="External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hyperlink" Target="http://www.morri-trimarchi.it/" TargetMode="External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8.xml"/><Relationship Id="rId2" Type="http://schemas.openxmlformats.org/officeDocument/2006/relationships/printerSettings" Target="../printerSettings/printerSettings10.bin"/><Relationship Id="rId1" Type="http://schemas.openxmlformats.org/officeDocument/2006/relationships/hyperlink" Target="http://www.morri-trimarchi.it/" TargetMode="External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hyperlink" Target="http://www.morri-trimarchi.it/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morri-trimarchi.it/" TargetMode="External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hyperlink" Target="http://www.morri-trimarchi.it/" TargetMode="External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hyperlink" Target="http://www.morri-trimarchi.it/" TargetMode="External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2.xml"/><Relationship Id="rId2" Type="http://schemas.openxmlformats.org/officeDocument/2006/relationships/printerSettings" Target="../printerSettings/printerSettings11.bin"/><Relationship Id="rId1" Type="http://schemas.openxmlformats.org/officeDocument/2006/relationships/hyperlink" Target="http://www.morri-trimarchi.it/" TargetMode="External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3.xml"/><Relationship Id="rId2" Type="http://schemas.openxmlformats.org/officeDocument/2006/relationships/printerSettings" Target="../printerSettings/printerSettings12.bin"/><Relationship Id="rId1" Type="http://schemas.openxmlformats.org/officeDocument/2006/relationships/hyperlink" Target="http://www.morri-trimarchi.it/" TargetMode="External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4.xml"/><Relationship Id="rId2" Type="http://schemas.openxmlformats.org/officeDocument/2006/relationships/printerSettings" Target="../printerSettings/printerSettings13.bin"/><Relationship Id="rId1" Type="http://schemas.openxmlformats.org/officeDocument/2006/relationships/hyperlink" Target="http://www.morri-trimarchi.it/" TargetMode="External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hyperlink" Target="http://www.morri-trimarchi.it/" TargetMode="External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hyperlink" Target="http://www.morri-trimarchi.it/" TargetMode="External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hyperlink" Target="http://www.morri-trimarchi.it/" TargetMode="External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hyperlink" Target="http://www.morri-trimarchi.it/" TargetMode="External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9.xml"/><Relationship Id="rId2" Type="http://schemas.openxmlformats.org/officeDocument/2006/relationships/printerSettings" Target="../printerSettings/printerSettings14.bin"/><Relationship Id="rId1" Type="http://schemas.openxmlformats.org/officeDocument/2006/relationships/hyperlink" Target="http://www.morri-trimarchi.it/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hyperlink" Target="http://www.morri-trimarchi.it/" TargetMode="External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0.xml"/><Relationship Id="rId2" Type="http://schemas.openxmlformats.org/officeDocument/2006/relationships/printerSettings" Target="../printerSettings/printerSettings15.bin"/><Relationship Id="rId1" Type="http://schemas.openxmlformats.org/officeDocument/2006/relationships/hyperlink" Target="http://www.morri-trimarchi.it/" TargetMode="External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1.xml"/><Relationship Id="rId2" Type="http://schemas.openxmlformats.org/officeDocument/2006/relationships/printerSettings" Target="../printerSettings/printerSettings16.bin"/><Relationship Id="rId1" Type="http://schemas.openxmlformats.org/officeDocument/2006/relationships/hyperlink" Target="http://www.morri-trimarchi.it/" TargetMode="External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2.xml"/><Relationship Id="rId2" Type="http://schemas.openxmlformats.org/officeDocument/2006/relationships/printerSettings" Target="../printerSettings/printerSettings17.bin"/><Relationship Id="rId1" Type="http://schemas.openxmlformats.org/officeDocument/2006/relationships/hyperlink" Target="http://www.morri-trimarchi.it/" TargetMode="External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3.xml"/><Relationship Id="rId2" Type="http://schemas.openxmlformats.org/officeDocument/2006/relationships/printerSettings" Target="../printerSettings/printerSettings18.bin"/><Relationship Id="rId1" Type="http://schemas.openxmlformats.org/officeDocument/2006/relationships/hyperlink" Target="http://www.morri-trimarchi.it/" TargetMode="External"/><Relationship Id="rId5" Type="http://schemas.openxmlformats.org/officeDocument/2006/relationships/comments" Target="../comments2.xml"/><Relationship Id="rId4" Type="http://schemas.openxmlformats.org/officeDocument/2006/relationships/vmlDrawing" Target="../drawings/vmlDrawing2.vml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4.xml"/><Relationship Id="rId2" Type="http://schemas.openxmlformats.org/officeDocument/2006/relationships/printerSettings" Target="../printerSettings/printerSettings19.bin"/><Relationship Id="rId1" Type="http://schemas.openxmlformats.org/officeDocument/2006/relationships/hyperlink" Target="http://www.morri-trimarchi.it/" TargetMode="External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5.xml"/><Relationship Id="rId2" Type="http://schemas.openxmlformats.org/officeDocument/2006/relationships/printerSettings" Target="../printerSettings/printerSettings20.bin"/><Relationship Id="rId1" Type="http://schemas.openxmlformats.org/officeDocument/2006/relationships/hyperlink" Target="http://www.morri-trimarchi.it/" TargetMode="External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6.xml"/><Relationship Id="rId2" Type="http://schemas.openxmlformats.org/officeDocument/2006/relationships/printerSettings" Target="../printerSettings/printerSettings21.bin"/><Relationship Id="rId1" Type="http://schemas.openxmlformats.org/officeDocument/2006/relationships/hyperlink" Target="http://www.morri-trimarchi.it/" TargetMode="External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7.xml"/><Relationship Id="rId2" Type="http://schemas.openxmlformats.org/officeDocument/2006/relationships/printerSettings" Target="../printerSettings/printerSettings22.bin"/><Relationship Id="rId1" Type="http://schemas.openxmlformats.org/officeDocument/2006/relationships/hyperlink" Target="http://www.morri-trimarchi.it/" TargetMode="External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8.xml"/><Relationship Id="rId2" Type="http://schemas.openxmlformats.org/officeDocument/2006/relationships/printerSettings" Target="../printerSettings/printerSettings23.bin"/><Relationship Id="rId1" Type="http://schemas.openxmlformats.org/officeDocument/2006/relationships/hyperlink" Target="http://www.morri-trimarchi.it/" TargetMode="External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9.xml"/><Relationship Id="rId2" Type="http://schemas.openxmlformats.org/officeDocument/2006/relationships/printerSettings" Target="../printerSettings/printerSettings24.bin"/><Relationship Id="rId1" Type="http://schemas.openxmlformats.org/officeDocument/2006/relationships/hyperlink" Target="http://www.morri-trimarchi.it/" TargetMode="Externa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hyperlink" Target="http://www.morri-trimarchi.it/" TargetMode="External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0.xml"/><Relationship Id="rId2" Type="http://schemas.openxmlformats.org/officeDocument/2006/relationships/printerSettings" Target="../printerSettings/printerSettings25.bin"/><Relationship Id="rId1" Type="http://schemas.openxmlformats.org/officeDocument/2006/relationships/hyperlink" Target="http://www.morri-trimarchi.it/" TargetMode="External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1.xml"/><Relationship Id="rId2" Type="http://schemas.openxmlformats.org/officeDocument/2006/relationships/printerSettings" Target="../printerSettings/printerSettings26.bin"/><Relationship Id="rId1" Type="http://schemas.openxmlformats.org/officeDocument/2006/relationships/hyperlink" Target="http://www.morri-trimarchi.it/" TargetMode="External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2.xml"/><Relationship Id="rId2" Type="http://schemas.openxmlformats.org/officeDocument/2006/relationships/printerSettings" Target="../printerSettings/printerSettings27.bin"/><Relationship Id="rId1" Type="http://schemas.openxmlformats.org/officeDocument/2006/relationships/hyperlink" Target="http://www.morri-trimarchi.it/" TargetMode="External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3.xml"/><Relationship Id="rId2" Type="http://schemas.openxmlformats.org/officeDocument/2006/relationships/printerSettings" Target="../printerSettings/printerSettings28.bin"/><Relationship Id="rId1" Type="http://schemas.openxmlformats.org/officeDocument/2006/relationships/hyperlink" Target="http://www.morri-trimarchi.it/" TargetMode="External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hyperlink" Target="http://www.morri-trimarchi.it/" TargetMode="External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hyperlink" Target="http://www.morri-trimarchi.it/" TargetMode="External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hyperlink" Target="http://www.morri-trimarchi.it/" TargetMode="External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hyperlink" Target="http://www.morri-trimarchi.it/" TargetMode="External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hyperlink" Target="http://www.morri-trimarchi.it/" TargetMode="External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hyperlink" Target="http://www.morri-trimarchi.it/" TargetMode="Externa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hyperlink" Target="http://www.morri-trimarchi.it/" TargetMode="External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hyperlink" Target="http://www.morri-trimarchi.it/" TargetMode="External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hyperlink" Target="http://www.morri-trimarchi.it/" TargetMode="External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hyperlink" Target="http://www.morri-trimarchi.it/" TargetMode="External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hyperlink" Target="http://www.morri-trimarchi.it/" TargetMode="External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hyperlink" Target="http://www.morri-trimarchi.it/" TargetMode="External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hyperlink" Target="http://www.morri-trimarchi.it/" TargetMode="External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6.xml"/><Relationship Id="rId2" Type="http://schemas.openxmlformats.org/officeDocument/2006/relationships/printerSettings" Target="../printerSettings/printerSettings29.bin"/><Relationship Id="rId1" Type="http://schemas.openxmlformats.org/officeDocument/2006/relationships/hyperlink" Target="http://www.morri-trimarchi.it/" TargetMode="External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hyperlink" Target="http://www.morri-trimarchi.it/" TargetMode="External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hyperlink" Target="http://www.morri-trimarchi.it/" TargetMode="External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hyperlink" Target="http://www.morri-trimarchi.it/" TargetMode="Externa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hyperlink" Target="http://www.morri-trimarchi.it/" TargetMode="External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hyperlink" Target="http://www.morri-trimarchi.it/" TargetMode="External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hyperlink" Target="http://www.morri-trimarchi.it/" TargetMode="External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hyperlink" Target="http://www.morri-trimarchi.it/" TargetMode="External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hyperlink" Target="http://www.morri-trimarchi.it/" TargetMode="External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hyperlink" Target="http://www.morri-trimarchi.it/" TargetMode="External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hyperlink" Target="http://www.morri-trimarchi.it/" TargetMode="External"/></Relationships>
</file>

<file path=xl/worksheets/_rels/sheet7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6.xml"/><Relationship Id="rId2" Type="http://schemas.openxmlformats.org/officeDocument/2006/relationships/printerSettings" Target="../printerSettings/printerSettings30.bin"/><Relationship Id="rId1" Type="http://schemas.openxmlformats.org/officeDocument/2006/relationships/hyperlink" Target="http://www.morri-trimarchi.it/" TargetMode="External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hyperlink" Target="http://www.morri-trimarchi.it/" TargetMode="External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hyperlink" Target="http://www.morri-trimarchi.it/" TargetMode="External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hyperlink" Target="http://www.morri-trimarchi.it/" TargetMode="Externa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://www.morri-trimarchi.it/" TargetMode="External"/></Relationships>
</file>

<file path=xl/worksheets/_rels/sheet8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0.xml"/><Relationship Id="rId2" Type="http://schemas.openxmlformats.org/officeDocument/2006/relationships/printerSettings" Target="../printerSettings/printerSettings31.bin"/><Relationship Id="rId1" Type="http://schemas.openxmlformats.org/officeDocument/2006/relationships/hyperlink" Target="http://www.morri-trimarchi.it/" TargetMode="External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hyperlink" Target="http://www.morri-trimarchi.it/" TargetMode="External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hyperlink" Target="http://www.morri-trimarchi.it/" TargetMode="External"/></Relationships>
</file>

<file path=xl/worksheets/_rels/sheet8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3.xml"/><Relationship Id="rId2" Type="http://schemas.openxmlformats.org/officeDocument/2006/relationships/printerSettings" Target="../printerSettings/printerSettings32.bin"/><Relationship Id="rId1" Type="http://schemas.openxmlformats.org/officeDocument/2006/relationships/hyperlink" Target="http://www.morri-trimarchi.it/" TargetMode="External"/></Relationships>
</file>

<file path=xl/worksheets/_rels/sheet8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4.xml"/><Relationship Id="rId2" Type="http://schemas.openxmlformats.org/officeDocument/2006/relationships/printerSettings" Target="../printerSettings/printerSettings33.bin"/><Relationship Id="rId1" Type="http://schemas.openxmlformats.org/officeDocument/2006/relationships/hyperlink" Target="http://www.morri-trimarchi.it/" TargetMode="External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hyperlink" Target="http://www.morri-trimarchi.it/" TargetMode="External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hyperlink" Target="http://www.morri-trimarchi.it/" TargetMode="External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7.xml"/><Relationship Id="rId1" Type="http://schemas.openxmlformats.org/officeDocument/2006/relationships/hyperlink" Target="http://www.morri-trimarchi.it/" TargetMode="External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8.xml"/><Relationship Id="rId1" Type="http://schemas.openxmlformats.org/officeDocument/2006/relationships/hyperlink" Target="http://www.morri-trimarchi.it/" TargetMode="External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hyperlink" Target="http://www.morri-trimarchi.it/" TargetMode="Externa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hyperlink" Target="http://www.morri-trimarchi.it/" TargetMode="External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0.xml"/><Relationship Id="rId1" Type="http://schemas.openxmlformats.org/officeDocument/2006/relationships/hyperlink" Target="http://www.morri-trimarchi.it/" TargetMode="External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1.xml"/><Relationship Id="rId1" Type="http://schemas.openxmlformats.org/officeDocument/2006/relationships/hyperlink" Target="http://www.morri-trimarchi.it/" TargetMode="External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2.xml"/><Relationship Id="rId1" Type="http://schemas.openxmlformats.org/officeDocument/2006/relationships/hyperlink" Target="http://www.morri-trimarchi.it/" TargetMode="External"/></Relationships>
</file>

<file path=xl/worksheets/_rels/sheet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3.xml"/><Relationship Id="rId1" Type="http://schemas.openxmlformats.org/officeDocument/2006/relationships/hyperlink" Target="http://www.morri-trimarchi.it/" TargetMode="External"/></Relationships>
</file>

<file path=xl/worksheets/_rels/sheet9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4.xml"/><Relationship Id="rId2" Type="http://schemas.openxmlformats.org/officeDocument/2006/relationships/printerSettings" Target="../printerSettings/printerSettings34.bin"/><Relationship Id="rId1" Type="http://schemas.openxmlformats.org/officeDocument/2006/relationships/hyperlink" Target="http://www.morri-trimarchi.it/" TargetMode="External"/></Relationships>
</file>

<file path=xl/worksheets/_rels/sheet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5.xml"/><Relationship Id="rId1" Type="http://schemas.openxmlformats.org/officeDocument/2006/relationships/hyperlink" Target="http://www.morri-trimarchi.it/" TargetMode="External"/></Relationships>
</file>

<file path=xl/worksheets/_rels/sheet9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6.xml"/><Relationship Id="rId2" Type="http://schemas.openxmlformats.org/officeDocument/2006/relationships/printerSettings" Target="../printerSettings/printerSettings35.bin"/><Relationship Id="rId1" Type="http://schemas.openxmlformats.org/officeDocument/2006/relationships/hyperlink" Target="http://www.morri-trimarchi.it/" TargetMode="External"/></Relationships>
</file>

<file path=xl/worksheets/_rels/sheet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7.xml"/><Relationship Id="rId1" Type="http://schemas.openxmlformats.org/officeDocument/2006/relationships/hyperlink" Target="http://www.morri-trimarchi.it/" TargetMode="External"/></Relationships>
</file>

<file path=xl/worksheets/_rels/sheet9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8.xml"/><Relationship Id="rId2" Type="http://schemas.openxmlformats.org/officeDocument/2006/relationships/printerSettings" Target="../printerSettings/printerSettings36.bin"/><Relationship Id="rId1" Type="http://schemas.openxmlformats.org/officeDocument/2006/relationships/hyperlink" Target="http://www.morri-trimarchi.it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oglio1">
    <tabColor theme="9"/>
  </sheetPr>
  <dimension ref="A1:I48"/>
  <sheetViews>
    <sheetView showGridLines="0" tabSelected="1" workbookViewId="0">
      <selection activeCell="C37" sqref="C37"/>
    </sheetView>
  </sheetViews>
  <sheetFormatPr baseColWidth="10" defaultColWidth="8.83203125" defaultRowHeight="15"/>
  <cols>
    <col min="1" max="1" width="11.5" style="2" customWidth="1"/>
    <col min="2" max="256" width="9.1640625" style="2"/>
    <col min="257" max="257" width="11.5" style="2" customWidth="1"/>
    <col min="258" max="512" width="9.1640625" style="2"/>
    <col min="513" max="513" width="11.5" style="2" customWidth="1"/>
    <col min="514" max="768" width="9.1640625" style="2"/>
    <col min="769" max="769" width="11.5" style="2" customWidth="1"/>
    <col min="770" max="1024" width="9.1640625" style="2"/>
    <col min="1025" max="1025" width="11.5" style="2" customWidth="1"/>
    <col min="1026" max="1280" width="9.1640625" style="2"/>
    <col min="1281" max="1281" width="11.5" style="2" customWidth="1"/>
    <col min="1282" max="1536" width="9.1640625" style="2"/>
    <col min="1537" max="1537" width="11.5" style="2" customWidth="1"/>
    <col min="1538" max="1792" width="9.1640625" style="2"/>
    <col min="1793" max="1793" width="11.5" style="2" customWidth="1"/>
    <col min="1794" max="2048" width="9.1640625" style="2"/>
    <col min="2049" max="2049" width="11.5" style="2" customWidth="1"/>
    <col min="2050" max="2304" width="9.1640625" style="2"/>
    <col min="2305" max="2305" width="11.5" style="2" customWidth="1"/>
    <col min="2306" max="2560" width="9.1640625" style="2"/>
    <col min="2561" max="2561" width="11.5" style="2" customWidth="1"/>
    <col min="2562" max="2816" width="9.1640625" style="2"/>
    <col min="2817" max="2817" width="11.5" style="2" customWidth="1"/>
    <col min="2818" max="3072" width="9.1640625" style="2"/>
    <col min="3073" max="3073" width="11.5" style="2" customWidth="1"/>
    <col min="3074" max="3328" width="9.1640625" style="2"/>
    <col min="3329" max="3329" width="11.5" style="2" customWidth="1"/>
    <col min="3330" max="3584" width="9.1640625" style="2"/>
    <col min="3585" max="3585" width="11.5" style="2" customWidth="1"/>
    <col min="3586" max="3840" width="9.1640625" style="2"/>
    <col min="3841" max="3841" width="11.5" style="2" customWidth="1"/>
    <col min="3842" max="4096" width="9.1640625" style="2"/>
    <col min="4097" max="4097" width="11.5" style="2" customWidth="1"/>
    <col min="4098" max="4352" width="9.1640625" style="2"/>
    <col min="4353" max="4353" width="11.5" style="2" customWidth="1"/>
    <col min="4354" max="4608" width="9.1640625" style="2"/>
    <col min="4609" max="4609" width="11.5" style="2" customWidth="1"/>
    <col min="4610" max="4864" width="9.1640625" style="2"/>
    <col min="4865" max="4865" width="11.5" style="2" customWidth="1"/>
    <col min="4866" max="5120" width="9.1640625" style="2"/>
    <col min="5121" max="5121" width="11.5" style="2" customWidth="1"/>
    <col min="5122" max="5376" width="9.1640625" style="2"/>
    <col min="5377" max="5377" width="11.5" style="2" customWidth="1"/>
    <col min="5378" max="5632" width="9.1640625" style="2"/>
    <col min="5633" max="5633" width="11.5" style="2" customWidth="1"/>
    <col min="5634" max="5888" width="9.1640625" style="2"/>
    <col min="5889" max="5889" width="11.5" style="2" customWidth="1"/>
    <col min="5890" max="6144" width="9.1640625" style="2"/>
    <col min="6145" max="6145" width="11.5" style="2" customWidth="1"/>
    <col min="6146" max="6400" width="9.1640625" style="2"/>
    <col min="6401" max="6401" width="11.5" style="2" customWidth="1"/>
    <col min="6402" max="6656" width="9.1640625" style="2"/>
    <col min="6657" max="6657" width="11.5" style="2" customWidth="1"/>
    <col min="6658" max="6912" width="9.1640625" style="2"/>
    <col min="6913" max="6913" width="11.5" style="2" customWidth="1"/>
    <col min="6914" max="7168" width="9.1640625" style="2"/>
    <col min="7169" max="7169" width="11.5" style="2" customWidth="1"/>
    <col min="7170" max="7424" width="9.1640625" style="2"/>
    <col min="7425" max="7425" width="11.5" style="2" customWidth="1"/>
    <col min="7426" max="7680" width="9.1640625" style="2"/>
    <col min="7681" max="7681" width="11.5" style="2" customWidth="1"/>
    <col min="7682" max="7936" width="9.1640625" style="2"/>
    <col min="7937" max="7937" width="11.5" style="2" customWidth="1"/>
    <col min="7938" max="8192" width="9.1640625" style="2"/>
    <col min="8193" max="8193" width="11.5" style="2" customWidth="1"/>
    <col min="8194" max="8448" width="9.1640625" style="2"/>
    <col min="8449" max="8449" width="11.5" style="2" customWidth="1"/>
    <col min="8450" max="8704" width="9.1640625" style="2"/>
    <col min="8705" max="8705" width="11.5" style="2" customWidth="1"/>
    <col min="8706" max="8960" width="9.1640625" style="2"/>
    <col min="8961" max="8961" width="11.5" style="2" customWidth="1"/>
    <col min="8962" max="9216" width="9.1640625" style="2"/>
    <col min="9217" max="9217" width="11.5" style="2" customWidth="1"/>
    <col min="9218" max="9472" width="9.1640625" style="2"/>
    <col min="9473" max="9473" width="11.5" style="2" customWidth="1"/>
    <col min="9474" max="9728" width="9.1640625" style="2"/>
    <col min="9729" max="9729" width="11.5" style="2" customWidth="1"/>
    <col min="9730" max="9984" width="9.1640625" style="2"/>
    <col min="9985" max="9985" width="11.5" style="2" customWidth="1"/>
    <col min="9986" max="10240" width="9.1640625" style="2"/>
    <col min="10241" max="10241" width="11.5" style="2" customWidth="1"/>
    <col min="10242" max="10496" width="9.1640625" style="2"/>
    <col min="10497" max="10497" width="11.5" style="2" customWidth="1"/>
    <col min="10498" max="10752" width="9.1640625" style="2"/>
    <col min="10753" max="10753" width="11.5" style="2" customWidth="1"/>
    <col min="10754" max="11008" width="9.1640625" style="2"/>
    <col min="11009" max="11009" width="11.5" style="2" customWidth="1"/>
    <col min="11010" max="11264" width="9.1640625" style="2"/>
    <col min="11265" max="11265" width="11.5" style="2" customWidth="1"/>
    <col min="11266" max="11520" width="9.1640625" style="2"/>
    <col min="11521" max="11521" width="11.5" style="2" customWidth="1"/>
    <col min="11522" max="11776" width="9.1640625" style="2"/>
    <col min="11777" max="11777" width="11.5" style="2" customWidth="1"/>
    <col min="11778" max="12032" width="9.1640625" style="2"/>
    <col min="12033" max="12033" width="11.5" style="2" customWidth="1"/>
    <col min="12034" max="12288" width="9.1640625" style="2"/>
    <col min="12289" max="12289" width="11.5" style="2" customWidth="1"/>
    <col min="12290" max="12544" width="9.1640625" style="2"/>
    <col min="12545" max="12545" width="11.5" style="2" customWidth="1"/>
    <col min="12546" max="12800" width="9.1640625" style="2"/>
    <col min="12801" max="12801" width="11.5" style="2" customWidth="1"/>
    <col min="12802" max="13056" width="9.1640625" style="2"/>
    <col min="13057" max="13057" width="11.5" style="2" customWidth="1"/>
    <col min="13058" max="13312" width="9.1640625" style="2"/>
    <col min="13313" max="13313" width="11.5" style="2" customWidth="1"/>
    <col min="13314" max="13568" width="9.1640625" style="2"/>
    <col min="13569" max="13569" width="11.5" style="2" customWidth="1"/>
    <col min="13570" max="13824" width="9.1640625" style="2"/>
    <col min="13825" max="13825" width="11.5" style="2" customWidth="1"/>
    <col min="13826" max="14080" width="9.1640625" style="2"/>
    <col min="14081" max="14081" width="11.5" style="2" customWidth="1"/>
    <col min="14082" max="14336" width="9.1640625" style="2"/>
    <col min="14337" max="14337" width="11.5" style="2" customWidth="1"/>
    <col min="14338" max="14592" width="9.1640625" style="2"/>
    <col min="14593" max="14593" width="11.5" style="2" customWidth="1"/>
    <col min="14594" max="14848" width="9.1640625" style="2"/>
    <col min="14849" max="14849" width="11.5" style="2" customWidth="1"/>
    <col min="14850" max="15104" width="9.1640625" style="2"/>
    <col min="15105" max="15105" width="11.5" style="2" customWidth="1"/>
    <col min="15106" max="15360" width="9.1640625" style="2"/>
    <col min="15361" max="15361" width="11.5" style="2" customWidth="1"/>
    <col min="15362" max="15616" width="9.1640625" style="2"/>
    <col min="15617" max="15617" width="11.5" style="2" customWidth="1"/>
    <col min="15618" max="15872" width="9.1640625" style="2"/>
    <col min="15873" max="15873" width="11.5" style="2" customWidth="1"/>
    <col min="15874" max="16128" width="9.1640625" style="2"/>
    <col min="16129" max="16129" width="11.5" style="2" customWidth="1"/>
    <col min="16130" max="16384" width="9.1640625" style="2"/>
  </cols>
  <sheetData>
    <row r="1" spans="1:9" ht="60" customHeight="1">
      <c r="A1" s="1"/>
      <c r="B1" s="1253" t="s">
        <v>1220</v>
      </c>
      <c r="C1" s="1254"/>
      <c r="D1" s="1254"/>
      <c r="E1" s="1254"/>
      <c r="F1" s="1254"/>
      <c r="G1" s="1254"/>
      <c r="H1" s="1254"/>
      <c r="I1" s="1254"/>
    </row>
    <row r="2" spans="1:9" ht="15" customHeight="1">
      <c r="B2" s="3"/>
      <c r="C2" s="3"/>
      <c r="D2" s="3"/>
      <c r="E2" s="3"/>
      <c r="F2" s="3"/>
      <c r="G2" s="3"/>
      <c r="H2" s="3"/>
      <c r="I2" s="3"/>
    </row>
    <row r="3" spans="1:9" ht="15" customHeight="1">
      <c r="B3" s="3"/>
      <c r="C3" s="3"/>
      <c r="D3" s="3"/>
      <c r="E3" s="3"/>
      <c r="F3" s="3"/>
      <c r="G3" s="3"/>
      <c r="H3" s="3"/>
      <c r="I3" s="3"/>
    </row>
    <row r="4" spans="1:9">
      <c r="A4" s="1255" t="s">
        <v>1264</v>
      </c>
      <c r="B4" s="3"/>
      <c r="C4" s="3"/>
      <c r="D4" s="3"/>
      <c r="E4" s="3"/>
      <c r="F4" s="3"/>
      <c r="G4" s="3"/>
      <c r="H4" s="3"/>
      <c r="I4"/>
    </row>
    <row r="5" spans="1:9" ht="15" customHeight="1">
      <c r="A5" s="1256"/>
      <c r="B5" s="3"/>
      <c r="C5" s="1257" t="s">
        <v>1215</v>
      </c>
      <c r="D5" s="1258"/>
      <c r="E5" s="1258"/>
      <c r="F5" s="1258"/>
      <c r="G5" s="1258"/>
      <c r="H5" s="1258"/>
      <c r="I5" s="3"/>
    </row>
    <row r="6" spans="1:9" ht="16">
      <c r="A6" s="1256"/>
      <c r="B6" s="3"/>
      <c r="C6" s="4"/>
      <c r="D6" s="4"/>
      <c r="E6" s="4"/>
      <c r="F6" s="4"/>
      <c r="G6" s="4"/>
      <c r="H6" s="4"/>
      <c r="I6" s="3"/>
    </row>
    <row r="7" spans="1:9" ht="16">
      <c r="A7" s="1256"/>
      <c r="B7" s="3"/>
      <c r="C7" s="1259" t="s">
        <v>1216</v>
      </c>
      <c r="D7" s="1259"/>
      <c r="E7" s="1259"/>
      <c r="F7" s="1259"/>
      <c r="G7" s="1259"/>
      <c r="H7" s="1259"/>
      <c r="I7" s="3"/>
    </row>
    <row r="8" spans="1:9" ht="15.75" customHeight="1">
      <c r="A8" s="1256"/>
      <c r="B8" s="3"/>
      <c r="C8" s="1260" t="s">
        <v>1266</v>
      </c>
      <c r="D8" s="1260"/>
      <c r="E8" s="1260"/>
      <c r="F8" s="1260"/>
      <c r="G8" s="1260"/>
      <c r="H8" s="1260"/>
      <c r="I8" s="3"/>
    </row>
    <row r="9" spans="1:9" ht="15" customHeight="1">
      <c r="A9" s="1256"/>
      <c r="B9" s="3"/>
      <c r="C9" s="1260"/>
      <c r="D9" s="1260"/>
      <c r="E9" s="1260"/>
      <c r="F9" s="1260"/>
      <c r="G9" s="1260"/>
      <c r="H9" s="1260"/>
      <c r="I9" s="3"/>
    </row>
    <row r="10" spans="1:9" ht="14.5" customHeight="1">
      <c r="A10" s="1256"/>
      <c r="B10" s="3"/>
      <c r="C10" s="1260"/>
      <c r="D10" s="1260"/>
      <c r="E10" s="1260"/>
      <c r="F10" s="1260"/>
      <c r="G10" s="1260"/>
      <c r="H10" s="1260"/>
      <c r="I10" s="3"/>
    </row>
    <row r="11" spans="1:9" ht="14.5" customHeight="1">
      <c r="A11" s="1256"/>
      <c r="B11" s="3"/>
      <c r="C11" s="1261" t="s">
        <v>1217</v>
      </c>
      <c r="D11" s="1262"/>
      <c r="E11" s="1262"/>
      <c r="F11" s="1262"/>
      <c r="G11" s="1262"/>
      <c r="H11" s="1262"/>
      <c r="I11" s="3"/>
    </row>
    <row r="12" spans="1:9" ht="15.75" customHeight="1">
      <c r="A12" s="1256"/>
      <c r="B12" s="3"/>
      <c r="C12" s="5"/>
      <c r="D12" s="5"/>
      <c r="E12" s="5"/>
      <c r="F12" s="5"/>
      <c r="G12" s="5"/>
      <c r="H12" s="5"/>
      <c r="I12" s="3"/>
    </row>
    <row r="13" spans="1:9" ht="15.75" customHeight="1">
      <c r="A13" s="1256"/>
      <c r="B13" s="3"/>
      <c r="C13" s="1259" t="s">
        <v>1221</v>
      </c>
      <c r="D13" s="1259"/>
      <c r="E13" s="1259"/>
      <c r="F13" s="1259"/>
      <c r="G13" s="1259"/>
      <c r="H13" s="1259"/>
      <c r="I13" s="3"/>
    </row>
    <row r="14" spans="1:9" ht="15" customHeight="1">
      <c r="A14" s="1256"/>
      <c r="B14" s="3"/>
      <c r="C14" s="1260" t="s">
        <v>1267</v>
      </c>
      <c r="D14" s="1260"/>
      <c r="E14" s="1260"/>
      <c r="F14" s="1260"/>
      <c r="G14" s="1260"/>
      <c r="H14" s="1260"/>
      <c r="I14" s="3"/>
    </row>
    <row r="15" spans="1:9">
      <c r="A15" s="1256"/>
      <c r="B15" s="3"/>
      <c r="C15" s="1263" t="s">
        <v>1265</v>
      </c>
      <c r="D15" s="1263"/>
      <c r="E15" s="1263"/>
      <c r="F15" s="1263"/>
      <c r="G15" s="1263"/>
      <c r="H15" s="1263"/>
      <c r="I15"/>
    </row>
    <row r="16" spans="1:9" ht="15" customHeight="1">
      <c r="A16" s="1256"/>
      <c r="B16" s="3"/>
      <c r="C16" s="6"/>
      <c r="D16" s="6"/>
      <c r="E16" s="6"/>
      <c r="F16" s="6"/>
      <c r="G16" s="6"/>
      <c r="H16" s="6"/>
      <c r="I16"/>
    </row>
    <row r="17" spans="1:9" ht="15" customHeight="1">
      <c r="A17" s="1256"/>
      <c r="B17" s="3"/>
      <c r="C17" s="1264" t="s">
        <v>1218</v>
      </c>
      <c r="D17" s="1264"/>
      <c r="E17" s="1264"/>
      <c r="F17" s="1264"/>
      <c r="G17" s="1264"/>
      <c r="H17" s="1264"/>
      <c r="I17"/>
    </row>
    <row r="18" spans="1:9" ht="15" customHeight="1">
      <c r="A18" s="1256"/>
      <c r="B18" s="3"/>
      <c r="C18" s="1252" t="s">
        <v>1219</v>
      </c>
      <c r="D18" s="1252"/>
      <c r="E18" s="1252"/>
      <c r="F18" s="1252"/>
      <c r="G18" s="1252"/>
      <c r="H18" s="1252"/>
      <c r="I18"/>
    </row>
    <row r="19" spans="1:9" ht="15" customHeight="1">
      <c r="A19" s="1256"/>
      <c r="B19" s="3"/>
      <c r="C19" s="1252"/>
      <c r="D19" s="1252"/>
      <c r="E19" s="1252"/>
      <c r="F19" s="1252"/>
      <c r="G19" s="1252"/>
      <c r="H19" s="1252"/>
      <c r="I19"/>
    </row>
    <row r="20" spans="1:9" ht="15" customHeight="1">
      <c r="A20" s="1256"/>
      <c r="B20" s="3"/>
      <c r="C20" s="1252"/>
      <c r="D20" s="1252"/>
      <c r="E20" s="1252"/>
      <c r="F20" s="1252"/>
      <c r="G20" s="1252"/>
      <c r="H20" s="1252"/>
      <c r="I20"/>
    </row>
    <row r="21" spans="1:9" ht="15" customHeight="1">
      <c r="A21" s="1256"/>
      <c r="B21" s="3"/>
      <c r="C21" s="1252"/>
      <c r="D21" s="1252"/>
      <c r="E21" s="1252"/>
      <c r="F21" s="1252"/>
      <c r="G21" s="1252"/>
      <c r="H21" s="1252"/>
      <c r="I21" s="3"/>
    </row>
    <row r="22" spans="1:9" ht="15" customHeight="1">
      <c r="A22" s="1256"/>
      <c r="B22" s="3"/>
      <c r="C22" s="1252"/>
      <c r="D22" s="1252"/>
      <c r="E22" s="1252"/>
      <c r="F22" s="1252"/>
      <c r="G22" s="1252"/>
      <c r="H22" s="1252"/>
      <c r="I22" s="3"/>
    </row>
    <row r="23" spans="1:9" ht="15" customHeight="1">
      <c r="A23" s="1256"/>
      <c r="B23" s="3"/>
      <c r="C23" s="1252"/>
      <c r="D23" s="1252"/>
      <c r="E23" s="1252"/>
      <c r="F23" s="1252"/>
      <c r="G23" s="1252"/>
      <c r="H23" s="1252"/>
      <c r="I23" s="3"/>
    </row>
    <row r="24" spans="1:9" ht="15" customHeight="1">
      <c r="A24" s="1256"/>
      <c r="B24" s="3"/>
      <c r="C24" s="1252"/>
      <c r="D24" s="1252"/>
      <c r="E24" s="1252"/>
      <c r="F24" s="1252"/>
      <c r="G24" s="1252"/>
      <c r="H24" s="1252"/>
      <c r="I24" s="3"/>
    </row>
    <row r="25" spans="1:9" ht="15" customHeight="1">
      <c r="A25" s="1256"/>
      <c r="B25" s="3"/>
      <c r="C25" s="1252"/>
      <c r="D25" s="1252"/>
      <c r="E25" s="1252"/>
      <c r="F25" s="1252"/>
      <c r="G25" s="1252"/>
      <c r="H25" s="1252"/>
      <c r="I25" s="3"/>
    </row>
    <row r="26" spans="1:9" ht="15" customHeight="1">
      <c r="A26" s="1256"/>
      <c r="B26" s="3"/>
      <c r="C26" s="1252"/>
      <c r="D26" s="1252"/>
      <c r="E26" s="1252"/>
      <c r="F26" s="1252"/>
      <c r="G26" s="1252"/>
      <c r="H26" s="1252"/>
      <c r="I26" s="3"/>
    </row>
    <row r="27" spans="1:9" ht="15" customHeight="1">
      <c r="A27" s="1256"/>
      <c r="B27" s="3"/>
      <c r="C27" s="1252"/>
      <c r="D27" s="1252"/>
      <c r="E27" s="1252"/>
      <c r="F27" s="1252"/>
      <c r="G27" s="1252"/>
      <c r="H27" s="1252"/>
      <c r="I27" s="3"/>
    </row>
    <row r="28" spans="1:9" ht="15.75" customHeight="1">
      <c r="A28" s="1256"/>
      <c r="B28" s="3"/>
      <c r="C28" s="1252"/>
      <c r="D28" s="1252"/>
      <c r="E28" s="1252"/>
      <c r="F28" s="1252"/>
      <c r="G28" s="1252"/>
      <c r="H28" s="1252"/>
      <c r="I28" s="3"/>
    </row>
    <row r="29" spans="1:9" ht="15.75" customHeight="1">
      <c r="A29" s="1256"/>
      <c r="B29" s="3"/>
      <c r="C29" s="1252"/>
      <c r="D29" s="1252"/>
      <c r="E29" s="1252"/>
      <c r="F29" s="1252"/>
      <c r="G29" s="1252"/>
      <c r="H29" s="1252"/>
      <c r="I29" s="3"/>
    </row>
    <row r="30" spans="1:9">
      <c r="A30" s="1256"/>
      <c r="B30" s="3"/>
      <c r="C30" s="3"/>
      <c r="D30" s="3"/>
      <c r="E30" s="3"/>
      <c r="F30" s="3"/>
      <c r="G30" s="3"/>
      <c r="H30" s="3"/>
      <c r="I30" s="3"/>
    </row>
    <row r="31" spans="1:9">
      <c r="A31" s="7"/>
    </row>
    <row r="32" spans="1:9">
      <c r="A32" s="7"/>
    </row>
    <row r="33" spans="1:1">
      <c r="A33" s="7"/>
    </row>
    <row r="34" spans="1:1">
      <c r="A34" s="7"/>
    </row>
    <row r="35" spans="1:1">
      <c r="A35" s="7"/>
    </row>
    <row r="36" spans="1:1">
      <c r="A36" s="7"/>
    </row>
    <row r="37" spans="1:1">
      <c r="A37" s="7"/>
    </row>
    <row r="38" spans="1:1">
      <c r="A38" s="7"/>
    </row>
    <row r="39" spans="1:1">
      <c r="A39" s="7"/>
    </row>
    <row r="40" spans="1:1">
      <c r="A40" s="7"/>
    </row>
    <row r="41" spans="1:1">
      <c r="A41" s="7"/>
    </row>
    <row r="42" spans="1:1">
      <c r="A42" s="7"/>
    </row>
    <row r="43" spans="1:1">
      <c r="A43" s="7"/>
    </row>
    <row r="44" spans="1:1">
      <c r="A44" s="7"/>
    </row>
    <row r="45" spans="1:1">
      <c r="A45" s="7"/>
    </row>
    <row r="46" spans="1:1">
      <c r="A46" s="7"/>
    </row>
    <row r="47" spans="1:1">
      <c r="A47" s="7"/>
    </row>
    <row r="48" spans="1:1">
      <c r="A48" s="7"/>
    </row>
  </sheetData>
  <sheetProtection algorithmName="SHA-512" hashValue="/ZGWtyffVBWEKunyzwm6ywUwENsqiNcAwWEqzle3uMo5VAxYYqYtgqjkCjRpHkXauOvsCWLb5A9WZd2qjKGVNQ==" saltValue="WMRhej1+gWPon+5DoSEWxQ==" spinCount="100000" sheet="1" selectLockedCells="1"/>
  <mergeCells count="11">
    <mergeCell ref="C18:H29"/>
    <mergeCell ref="B1:I1"/>
    <mergeCell ref="A4:A30"/>
    <mergeCell ref="C5:H5"/>
    <mergeCell ref="C7:H7"/>
    <mergeCell ref="C8:H10"/>
    <mergeCell ref="C11:H11"/>
    <mergeCell ref="C13:H13"/>
    <mergeCell ref="C14:H14"/>
    <mergeCell ref="C15:H15"/>
    <mergeCell ref="C17:H17"/>
  </mergeCells>
  <hyperlinks>
    <hyperlink ref="A4" r:id="rId1" xr:uid="{00000000-0004-0000-0000-000000000000}"/>
    <hyperlink ref="C11" r:id="rId2" xr:uid="{00000000-0004-0000-0000-000001000000}"/>
    <hyperlink ref="C15" r:id="rId3" xr:uid="{00000000-0004-0000-0000-000002000000}"/>
  </hyperlinks>
  <pageMargins left="0.7" right="0.7" top="0.75" bottom="0.75" header="0.3" footer="0.3"/>
  <pageSetup paperSize="9" orientation="portrait" r:id="rId4"/>
  <drawing r:id="rId5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Foglio10">
    <tabColor theme="9"/>
  </sheetPr>
  <dimension ref="A1:J32"/>
  <sheetViews>
    <sheetView showGridLines="0" workbookViewId="0">
      <selection activeCell="C37" sqref="C37"/>
    </sheetView>
  </sheetViews>
  <sheetFormatPr baseColWidth="10" defaultColWidth="9.5" defaultRowHeight="15"/>
  <cols>
    <col min="1" max="1" width="11.5" style="1221" customWidth="1"/>
    <col min="2" max="2" width="4" style="64" customWidth="1"/>
    <col min="3" max="3" width="25.5" style="64" customWidth="1"/>
    <col min="4" max="4" width="12.1640625" style="64" bestFit="1" customWidth="1"/>
    <col min="5" max="10" width="16" style="64" customWidth="1"/>
    <col min="11" max="16384" width="9.5" style="64"/>
  </cols>
  <sheetData>
    <row r="1" spans="1:10" s="1221" customFormat="1" ht="60" customHeight="1">
      <c r="C1" s="1266" t="s">
        <v>1220</v>
      </c>
      <c r="D1" s="1267"/>
      <c r="E1" s="1267"/>
      <c r="F1" s="1267"/>
      <c r="G1" s="1267"/>
      <c r="H1" s="1267"/>
      <c r="I1" s="1267"/>
      <c r="J1" s="1267"/>
    </row>
    <row r="2" spans="1:10">
      <c r="C2" s="310"/>
      <c r="D2" s="310"/>
      <c r="E2" s="310"/>
      <c r="F2" s="310"/>
      <c r="G2" s="310"/>
      <c r="H2" s="310"/>
      <c r="I2" s="310"/>
      <c r="J2" s="310"/>
    </row>
    <row r="3" spans="1:10" ht="26" customHeight="1">
      <c r="B3" s="63"/>
      <c r="C3" s="1273" t="s">
        <v>384</v>
      </c>
      <c r="D3" s="1273"/>
      <c r="E3" s="1273"/>
      <c r="F3" s="1273"/>
      <c r="G3" s="1273"/>
      <c r="H3" s="1273"/>
      <c r="I3" s="1273"/>
      <c r="J3" s="1273"/>
    </row>
    <row r="4" spans="1:10" s="131" customFormat="1" ht="18" customHeight="1">
      <c r="A4" s="1255" t="s">
        <v>1264</v>
      </c>
      <c r="B4" s="63"/>
      <c r="C4" s="1119" t="s">
        <v>368</v>
      </c>
      <c r="D4" s="1144" t="s">
        <v>369</v>
      </c>
      <c r="E4" s="1119" t="s">
        <v>370</v>
      </c>
      <c r="F4" s="1119" t="s">
        <v>371</v>
      </c>
      <c r="G4" s="1119" t="s">
        <v>372</v>
      </c>
      <c r="H4" s="1119" t="s">
        <v>373</v>
      </c>
      <c r="I4" s="1119" t="s">
        <v>374</v>
      </c>
      <c r="J4" s="1119" t="s">
        <v>375</v>
      </c>
    </row>
    <row r="5" spans="1:10">
      <c r="A5" s="1256"/>
      <c r="B5" s="63"/>
      <c r="C5" s="177" t="s">
        <v>376</v>
      </c>
      <c r="D5" s="1146">
        <v>1</v>
      </c>
      <c r="E5" s="1147">
        <v>1.1000000000000001</v>
      </c>
      <c r="F5" s="1147">
        <v>0.98</v>
      </c>
      <c r="G5" s="1147">
        <v>1.1000000000000001</v>
      </c>
      <c r="H5" s="1147">
        <v>1</v>
      </c>
      <c r="I5" s="1147">
        <v>0.95</v>
      </c>
      <c r="J5" s="1147">
        <v>1.1000000000000001</v>
      </c>
    </row>
    <row r="6" spans="1:10">
      <c r="A6" s="1256"/>
      <c r="B6" s="63"/>
      <c r="C6" s="177" t="s">
        <v>377</v>
      </c>
      <c r="D6" s="1146">
        <v>1</v>
      </c>
      <c r="E6" s="1147">
        <v>0.9</v>
      </c>
      <c r="F6" s="1147">
        <v>0.95</v>
      </c>
      <c r="G6" s="1147">
        <v>0.95</v>
      </c>
      <c r="H6" s="1147">
        <v>0.98</v>
      </c>
      <c r="I6" s="1147">
        <v>0.95</v>
      </c>
      <c r="J6" s="1147">
        <v>1.1000000000000001</v>
      </c>
    </row>
    <row r="7" spans="1:10">
      <c r="A7" s="1256"/>
      <c r="B7" s="63"/>
      <c r="C7" s="177" t="s">
        <v>378</v>
      </c>
      <c r="D7" s="1146">
        <v>1</v>
      </c>
      <c r="E7" s="1147">
        <v>1.05</v>
      </c>
      <c r="F7" s="1147">
        <v>1</v>
      </c>
      <c r="G7" s="1147">
        <v>0.95</v>
      </c>
      <c r="H7" s="1147">
        <v>1.1000000000000001</v>
      </c>
      <c r="I7" s="1147">
        <v>1</v>
      </c>
      <c r="J7" s="1147">
        <v>1.2</v>
      </c>
    </row>
    <row r="8" spans="1:10">
      <c r="A8" s="1256"/>
      <c r="B8" s="63"/>
      <c r="C8" s="120" t="s">
        <v>379</v>
      </c>
      <c r="D8" s="1148">
        <v>1</v>
      </c>
      <c r="E8" s="1149">
        <v>1</v>
      </c>
      <c r="F8" s="1149">
        <v>1.1000000000000001</v>
      </c>
      <c r="G8" s="1149">
        <v>0.95</v>
      </c>
      <c r="H8" s="1149">
        <v>1.2</v>
      </c>
      <c r="I8" s="1149">
        <v>0.95</v>
      </c>
      <c r="J8" s="1149">
        <v>1</v>
      </c>
    </row>
    <row r="9" spans="1:10">
      <c r="A9" s="1256"/>
      <c r="B9" s="63"/>
      <c r="C9" s="83" t="s">
        <v>380</v>
      </c>
      <c r="D9" s="1150">
        <f>AVERAGE(D5:D8)</f>
        <v>1</v>
      </c>
      <c r="E9" s="1151">
        <f t="shared" ref="E9:J9" si="0">AVERAGE(E5:E8)</f>
        <v>1.0125</v>
      </c>
      <c r="F9" s="1151">
        <f t="shared" si="0"/>
        <v>1.0074999999999998</v>
      </c>
      <c r="G9" s="1151">
        <f t="shared" si="0"/>
        <v>0.98750000000000004</v>
      </c>
      <c r="H9" s="1151">
        <f t="shared" si="0"/>
        <v>1.07</v>
      </c>
      <c r="I9" s="1151">
        <f t="shared" si="0"/>
        <v>0.96249999999999991</v>
      </c>
      <c r="J9" s="1151">
        <f t="shared" si="0"/>
        <v>1.1000000000000001</v>
      </c>
    </row>
    <row r="10" spans="1:10">
      <c r="A10" s="1256"/>
      <c r="C10" s="103"/>
      <c r="D10" s="103"/>
      <c r="E10" s="177"/>
      <c r="F10" s="177"/>
      <c r="G10" s="177"/>
      <c r="H10" s="177"/>
      <c r="I10" s="284"/>
      <c r="J10" s="284"/>
    </row>
    <row r="11" spans="1:10">
      <c r="A11" s="1256"/>
      <c r="C11" s="103"/>
      <c r="D11" s="238"/>
      <c r="E11" s="238"/>
      <c r="F11" s="238"/>
      <c r="G11" s="238"/>
      <c r="H11" s="238"/>
      <c r="I11" s="105"/>
      <c r="J11" s="105"/>
    </row>
    <row r="12" spans="1:10" ht="16">
      <c r="A12" s="1256"/>
      <c r="C12" s="1152" t="s">
        <v>381</v>
      </c>
      <c r="D12" s="1153"/>
      <c r="E12" s="1154">
        <v>59701.492537313432</v>
      </c>
      <c r="F12" s="1154">
        <v>109803.92156862745</v>
      </c>
      <c r="G12" s="1154">
        <v>88235.294117647063</v>
      </c>
      <c r="H12" s="1154">
        <v>92000</v>
      </c>
      <c r="I12" s="1154">
        <v>117333.33333333333</v>
      </c>
      <c r="J12" s="1154">
        <v>154166.66666666666</v>
      </c>
    </row>
    <row r="13" spans="1:10">
      <c r="A13" s="1256"/>
      <c r="C13" s="1152"/>
      <c r="D13" s="1153"/>
      <c r="E13" s="1154"/>
      <c r="F13" s="1154"/>
      <c r="G13" s="1154"/>
      <c r="H13" s="1154"/>
      <c r="I13" s="1157"/>
      <c r="J13" s="1157"/>
    </row>
    <row r="14" spans="1:10" ht="32">
      <c r="A14" s="1256"/>
      <c r="C14" s="198" t="s">
        <v>382</v>
      </c>
      <c r="D14" s="1164"/>
      <c r="E14" s="1161">
        <f>E9*E12</f>
        <v>60447.761194029845</v>
      </c>
      <c r="F14" s="1161">
        <f t="shared" ref="F14:J14" si="1">F9*F12</f>
        <v>110627.45098039214</v>
      </c>
      <c r="G14" s="1161">
        <f t="shared" si="1"/>
        <v>87132.352941176476</v>
      </c>
      <c r="H14" s="1161">
        <f t="shared" si="1"/>
        <v>98440</v>
      </c>
      <c r="I14" s="1161">
        <f t="shared" si="1"/>
        <v>112933.33333333331</v>
      </c>
      <c r="J14" s="1161">
        <f t="shared" si="1"/>
        <v>169583.33333333334</v>
      </c>
    </row>
    <row r="15" spans="1:10">
      <c r="A15" s="1256"/>
      <c r="C15" s="1165"/>
      <c r="D15" s="1166"/>
      <c r="E15" s="1167"/>
      <c r="F15" s="1160"/>
      <c r="G15" s="1159"/>
      <c r="H15" s="1160"/>
      <c r="I15" s="1159"/>
      <c r="J15" s="1159"/>
    </row>
    <row r="16" spans="1:10" s="162" customFormat="1">
      <c r="A16" s="1256"/>
      <c r="B16" s="64"/>
    </row>
    <row r="17" spans="1:10" ht="28.25" customHeight="1">
      <c r="A17" s="1256"/>
      <c r="E17" s="1168"/>
    </row>
    <row r="18" spans="1:10">
      <c r="A18" s="1256"/>
      <c r="E18" s="480"/>
      <c r="F18" s="480"/>
      <c r="G18" s="480"/>
      <c r="H18" s="480"/>
      <c r="I18" s="480"/>
      <c r="J18" s="480"/>
    </row>
    <row r="19" spans="1:10">
      <c r="A19" s="1256"/>
      <c r="E19" s="480"/>
      <c r="F19" s="480"/>
      <c r="G19" s="480"/>
      <c r="H19" s="480"/>
      <c r="I19" s="480"/>
      <c r="J19" s="480"/>
    </row>
    <row r="20" spans="1:10">
      <c r="A20" s="1256"/>
    </row>
    <row r="21" spans="1:10">
      <c r="A21" s="1256"/>
    </row>
    <row r="22" spans="1:10">
      <c r="A22" s="1256"/>
    </row>
    <row r="23" spans="1:10">
      <c r="A23" s="1256"/>
    </row>
    <row r="24" spans="1:10">
      <c r="A24" s="1256"/>
    </row>
    <row r="25" spans="1:10">
      <c r="A25" s="1256"/>
    </row>
    <row r="26" spans="1:10">
      <c r="A26" s="1256"/>
    </row>
    <row r="27" spans="1:10">
      <c r="A27" s="1256"/>
    </row>
    <row r="28" spans="1:10">
      <c r="A28" s="1256"/>
    </row>
    <row r="29" spans="1:10">
      <c r="A29" s="1256"/>
    </row>
    <row r="30" spans="1:10">
      <c r="A30" s="1256"/>
    </row>
    <row r="31" spans="1:10">
      <c r="A31" s="1256"/>
    </row>
    <row r="32" spans="1:10">
      <c r="A32" s="1256"/>
    </row>
  </sheetData>
  <sheetProtection algorithmName="SHA-512" hashValue="LN5nFa5G4jx4xg4ksNv35Q3/4j8rrGjNfvfUR+uzg5b8y2ZoTQlmshRLabdtMCaZAK1PRdytGyl17E+7SyMhLA==" saltValue="529SReljgmDmjLLvJMwuAA==" spinCount="100000" sheet="1" objects="1" scenarios="1"/>
  <mergeCells count="3">
    <mergeCell ref="C3:J3"/>
    <mergeCell ref="A4:A32"/>
    <mergeCell ref="C1:J1"/>
  </mergeCells>
  <hyperlinks>
    <hyperlink ref="A4" r:id="rId1" xr:uid="{00000000-0004-0000-0900-000000000000}"/>
  </hyperlinks>
  <pageMargins left="0.7" right="0.7" top="0.75" bottom="0.75" header="0.3" footer="0.3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Foglio11">
    <tabColor theme="9"/>
  </sheetPr>
  <dimension ref="A1:J32"/>
  <sheetViews>
    <sheetView showGridLines="0" workbookViewId="0">
      <selection activeCell="C37" sqref="C37"/>
    </sheetView>
  </sheetViews>
  <sheetFormatPr baseColWidth="10" defaultColWidth="9.5" defaultRowHeight="15"/>
  <cols>
    <col min="1" max="1" width="11.5" style="1221" customWidth="1"/>
    <col min="2" max="2" width="4" style="64" customWidth="1"/>
    <col min="3" max="3" width="25.5" style="64" customWidth="1"/>
    <col min="4" max="4" width="12.1640625" style="64" bestFit="1" customWidth="1"/>
    <col min="5" max="7" width="16" style="64" customWidth="1"/>
    <col min="8" max="16384" width="9.5" style="64"/>
  </cols>
  <sheetData>
    <row r="1" spans="1:10" s="1221" customFormat="1" ht="60" customHeight="1">
      <c r="C1" s="1266" t="s">
        <v>1220</v>
      </c>
      <c r="D1" s="1267"/>
      <c r="E1" s="1267"/>
      <c r="F1" s="1267"/>
      <c r="G1" s="1267"/>
      <c r="H1" s="1267"/>
      <c r="I1" s="1267"/>
      <c r="J1" s="1267"/>
    </row>
    <row r="2" spans="1:10">
      <c r="C2" s="310"/>
      <c r="D2" s="310"/>
      <c r="E2" s="310"/>
      <c r="F2" s="310"/>
      <c r="G2" s="310"/>
    </row>
    <row r="3" spans="1:10" ht="26" customHeight="1">
      <c r="B3" s="63"/>
      <c r="C3" s="1273" t="s">
        <v>639</v>
      </c>
      <c r="D3" s="1273"/>
      <c r="E3" s="1273"/>
      <c r="F3" s="1273"/>
      <c r="G3" s="1273"/>
      <c r="H3" s="285"/>
    </row>
    <row r="4" spans="1:10" s="131" customFormat="1" ht="18" customHeight="1">
      <c r="A4" s="1255" t="s">
        <v>1264</v>
      </c>
      <c r="B4" s="63"/>
      <c r="C4" s="1119" t="s">
        <v>368</v>
      </c>
      <c r="D4" s="1144" t="s">
        <v>369</v>
      </c>
      <c r="E4" s="1119" t="s">
        <v>371</v>
      </c>
      <c r="F4" s="1119" t="s">
        <v>374</v>
      </c>
      <c r="G4" s="1119" t="s">
        <v>375</v>
      </c>
      <c r="H4" s="1145"/>
    </row>
    <row r="5" spans="1:10">
      <c r="A5" s="1256"/>
      <c r="B5" s="63"/>
      <c r="C5" s="177" t="s">
        <v>376</v>
      </c>
      <c r="D5" s="1146">
        <v>1</v>
      </c>
      <c r="E5" s="1147">
        <v>0.98</v>
      </c>
      <c r="F5" s="1147">
        <v>0.95</v>
      </c>
      <c r="G5" s="1147">
        <v>1.1000000000000001</v>
      </c>
      <c r="H5" s="285"/>
    </row>
    <row r="6" spans="1:10">
      <c r="A6" s="1256"/>
      <c r="B6" s="63"/>
      <c r="C6" s="177" t="s">
        <v>377</v>
      </c>
      <c r="D6" s="1146">
        <v>1</v>
      </c>
      <c r="E6" s="1147">
        <v>0.95</v>
      </c>
      <c r="F6" s="1147">
        <v>0.95</v>
      </c>
      <c r="G6" s="1147">
        <v>1.1000000000000001</v>
      </c>
      <c r="H6" s="285"/>
    </row>
    <row r="7" spans="1:10">
      <c r="A7" s="1256"/>
      <c r="B7" s="63"/>
      <c r="C7" s="177" t="s">
        <v>378</v>
      </c>
      <c r="D7" s="1146">
        <v>1</v>
      </c>
      <c r="E7" s="1147">
        <v>1</v>
      </c>
      <c r="F7" s="1147">
        <v>1</v>
      </c>
      <c r="G7" s="1147">
        <v>1.2</v>
      </c>
      <c r="H7" s="285"/>
    </row>
    <row r="8" spans="1:10">
      <c r="A8" s="1256"/>
      <c r="B8" s="63"/>
      <c r="C8" s="120" t="s">
        <v>379</v>
      </c>
      <c r="D8" s="1148">
        <v>1</v>
      </c>
      <c r="E8" s="1149">
        <v>1.1000000000000001</v>
      </c>
      <c r="F8" s="1149">
        <v>0.95</v>
      </c>
      <c r="G8" s="1149">
        <v>1</v>
      </c>
      <c r="H8" s="285"/>
    </row>
    <row r="9" spans="1:10">
      <c r="A9" s="1256"/>
      <c r="B9" s="63"/>
      <c r="C9" s="83" t="s">
        <v>380</v>
      </c>
      <c r="D9" s="1150">
        <f>AVERAGE(D5:D8)</f>
        <v>1</v>
      </c>
      <c r="E9" s="1151">
        <f t="shared" ref="E9:G9" si="0">AVERAGE(E5:E8)</f>
        <v>1.0074999999999998</v>
      </c>
      <c r="F9" s="1151">
        <f t="shared" si="0"/>
        <v>0.96249999999999991</v>
      </c>
      <c r="G9" s="1151">
        <f t="shared" si="0"/>
        <v>1.1000000000000001</v>
      </c>
      <c r="H9" s="285"/>
    </row>
    <row r="10" spans="1:10">
      <c r="A10" s="1256"/>
      <c r="C10" s="103"/>
      <c r="D10" s="103"/>
      <c r="E10" s="177"/>
      <c r="F10" s="177"/>
      <c r="G10" s="177"/>
      <c r="H10" s="285"/>
    </row>
    <row r="11" spans="1:10">
      <c r="A11" s="1256"/>
      <c r="C11" s="103"/>
      <c r="D11" s="238"/>
      <c r="E11" s="238"/>
      <c r="F11" s="238"/>
      <c r="G11" s="238"/>
      <c r="H11" s="285"/>
    </row>
    <row r="12" spans="1:10" ht="16">
      <c r="A12" s="1256"/>
      <c r="C12" s="1152" t="s">
        <v>381</v>
      </c>
      <c r="D12" s="1153"/>
      <c r="E12" s="1154">
        <v>109803.92156862745</v>
      </c>
      <c r="F12" s="1154">
        <v>117333.33333333333</v>
      </c>
      <c r="G12" s="1154">
        <v>154166.66666666666</v>
      </c>
      <c r="H12" s="285"/>
    </row>
    <row r="13" spans="1:10">
      <c r="A13" s="1256"/>
      <c r="C13" s="1152"/>
      <c r="D13" s="1153"/>
      <c r="E13" s="1154"/>
      <c r="F13" s="1154"/>
      <c r="G13" s="1154"/>
      <c r="H13" s="285"/>
    </row>
    <row r="14" spans="1:10" ht="32">
      <c r="A14" s="1256"/>
      <c r="C14" s="1155" t="s">
        <v>382</v>
      </c>
      <c r="D14" s="1156"/>
      <c r="E14" s="1157">
        <f>E9*E12</f>
        <v>110627.45098039214</v>
      </c>
      <c r="F14" s="1157">
        <f t="shared" ref="F14:G14" si="1">F9*F12</f>
        <v>112933.33333333331</v>
      </c>
      <c r="G14" s="1157">
        <f t="shared" si="1"/>
        <v>169583.33333333334</v>
      </c>
    </row>
    <row r="15" spans="1:10">
      <c r="A15" s="1256"/>
      <c r="C15" s="1158"/>
      <c r="D15" s="1153"/>
      <c r="E15" s="1159"/>
      <c r="F15" s="1160"/>
      <c r="G15" s="1159"/>
      <c r="H15" s="285"/>
    </row>
    <row r="16" spans="1:10" ht="48">
      <c r="A16" s="1256"/>
      <c r="C16" s="1152" t="s">
        <v>383</v>
      </c>
      <c r="D16" s="1156"/>
      <c r="E16" s="1161">
        <f>AVERAGE(E14:G14)</f>
        <v>131048.03921568627</v>
      </c>
      <c r="F16" s="1159"/>
      <c r="G16" s="1159"/>
    </row>
    <row r="17" spans="1:7" ht="28.25" customHeight="1">
      <c r="A17" s="1256"/>
      <c r="C17" s="194" t="s">
        <v>385</v>
      </c>
      <c r="D17" s="1162"/>
      <c r="E17" s="1163">
        <f>+ROUND(E16,-3)</f>
        <v>131000</v>
      </c>
      <c r="F17" s="1159"/>
      <c r="G17" s="1159"/>
    </row>
    <row r="18" spans="1:7">
      <c r="A18" s="1256"/>
      <c r="C18" s="105"/>
      <c r="D18" s="105"/>
      <c r="E18" s="105"/>
      <c r="F18" s="105"/>
      <c r="G18" s="105"/>
    </row>
    <row r="19" spans="1:7">
      <c r="A19" s="1256"/>
    </row>
    <row r="20" spans="1:7">
      <c r="A20" s="1256"/>
    </row>
    <row r="21" spans="1:7">
      <c r="A21" s="1256"/>
    </row>
    <row r="22" spans="1:7">
      <c r="A22" s="1256"/>
    </row>
    <row r="23" spans="1:7">
      <c r="A23" s="1256"/>
    </row>
    <row r="24" spans="1:7">
      <c r="A24" s="1256"/>
    </row>
    <row r="25" spans="1:7">
      <c r="A25" s="1256"/>
    </row>
    <row r="26" spans="1:7">
      <c r="A26" s="1256"/>
    </row>
    <row r="27" spans="1:7">
      <c r="A27" s="1256"/>
    </row>
    <row r="28" spans="1:7">
      <c r="A28" s="1256"/>
    </row>
    <row r="29" spans="1:7">
      <c r="A29" s="1256"/>
    </row>
    <row r="30" spans="1:7">
      <c r="A30" s="1256"/>
    </row>
    <row r="31" spans="1:7">
      <c r="A31" s="1256"/>
    </row>
    <row r="32" spans="1:7">
      <c r="A32" s="1256"/>
    </row>
  </sheetData>
  <sheetProtection algorithmName="SHA-512" hashValue="eIdSsOAq0jDa6OilcQoM73+AkyWKcxdLIdZVvElAi5a0rexKpnEe7+OMAoiLksZQKgMc6T6VYg9zXNfsygb+nA==" saltValue="aRvXEfSJIqzSi1yNEQKv1Q==" spinCount="100000" sheet="1" objects="1" scenarios="1"/>
  <mergeCells count="3">
    <mergeCell ref="C3:G3"/>
    <mergeCell ref="A4:A32"/>
    <mergeCell ref="C1:J1"/>
  </mergeCells>
  <hyperlinks>
    <hyperlink ref="A4" r:id="rId1" xr:uid="{00000000-0004-0000-0A00-000000000000}"/>
  </hyperlinks>
  <pageMargins left="0.7" right="0.7" top="0.75" bottom="0.75" header="0.3" footer="0.3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Foglio12">
    <tabColor theme="9"/>
  </sheetPr>
  <dimension ref="A1:P32"/>
  <sheetViews>
    <sheetView showGridLines="0" workbookViewId="0">
      <selection activeCell="C37" sqref="C37"/>
    </sheetView>
  </sheetViews>
  <sheetFormatPr baseColWidth="10" defaultColWidth="9.1640625" defaultRowHeight="15"/>
  <cols>
    <col min="1" max="1" width="11.5" style="1221" customWidth="1"/>
    <col min="2" max="2" width="4" style="64" customWidth="1"/>
    <col min="3" max="3" width="58.1640625" style="64" bestFit="1" customWidth="1"/>
    <col min="4" max="4" width="11.83203125" style="64" bestFit="1" customWidth="1"/>
    <col min="5" max="5" width="9.5" style="64" bestFit="1" customWidth="1"/>
    <col min="6" max="6" width="3.1640625" style="64" customWidth="1"/>
    <col min="7" max="7" width="11.83203125" style="64" bestFit="1" customWidth="1"/>
    <col min="8" max="8" width="9.5" style="64" bestFit="1" customWidth="1"/>
    <col min="9" max="9" width="11.83203125" style="64" bestFit="1" customWidth="1"/>
    <col min="10" max="10" width="9.5" style="64" bestFit="1" customWidth="1"/>
    <col min="11" max="11" width="11.83203125" style="64" bestFit="1" customWidth="1"/>
    <col min="12" max="12" width="9.5" style="64" bestFit="1" customWidth="1"/>
    <col min="13" max="13" width="11.83203125" style="64" bestFit="1" customWidth="1"/>
    <col min="14" max="14" width="9.5" style="64" bestFit="1" customWidth="1"/>
    <col min="15" max="15" width="11.83203125" style="64" bestFit="1" customWidth="1"/>
    <col min="16" max="16" width="9.5" style="64" bestFit="1" customWidth="1"/>
    <col min="17" max="16384" width="9.1640625" style="64"/>
  </cols>
  <sheetData>
    <row r="1" spans="1:16" s="1221" customFormat="1" ht="60" customHeight="1">
      <c r="C1" s="1266" t="s">
        <v>1220</v>
      </c>
      <c r="D1" s="1267"/>
      <c r="E1" s="1267"/>
      <c r="F1" s="1267"/>
      <c r="G1" s="1267"/>
      <c r="H1" s="1267"/>
      <c r="I1" s="1267"/>
      <c r="J1" s="1267"/>
    </row>
    <row r="2" spans="1:16">
      <c r="C2" s="310"/>
      <c r="D2" s="310"/>
      <c r="E2" s="310"/>
      <c r="F2" s="310"/>
      <c r="G2" s="310"/>
      <c r="H2" s="310"/>
      <c r="I2" s="310"/>
      <c r="J2" s="310"/>
      <c r="K2" s="310"/>
      <c r="L2" s="310"/>
      <c r="M2" s="310"/>
      <c r="N2" s="310"/>
      <c r="O2" s="310"/>
      <c r="P2" s="310"/>
    </row>
    <row r="3" spans="1:16" ht="25.25" customHeight="1">
      <c r="B3" s="63"/>
      <c r="C3" s="1273" t="s">
        <v>1260</v>
      </c>
      <c r="D3" s="1273"/>
      <c r="E3" s="1273"/>
      <c r="F3" s="1273"/>
      <c r="G3" s="1273"/>
      <c r="H3" s="1273"/>
      <c r="I3" s="1273"/>
      <c r="J3" s="1273"/>
      <c r="K3" s="1273"/>
      <c r="L3" s="1273"/>
      <c r="M3" s="1273"/>
      <c r="N3" s="1273"/>
      <c r="O3" s="1273"/>
      <c r="P3" s="1273"/>
    </row>
    <row r="4" spans="1:16">
      <c r="A4" s="1255" t="s">
        <v>1264</v>
      </c>
      <c r="B4" s="63"/>
      <c r="C4" s="238"/>
      <c r="D4" s="1274" t="s">
        <v>300</v>
      </c>
      <c r="E4" s="1274"/>
      <c r="F4" s="177"/>
      <c r="G4" s="1274" t="s">
        <v>328</v>
      </c>
      <c r="H4" s="1274"/>
      <c r="I4" s="1274" t="s">
        <v>329</v>
      </c>
      <c r="J4" s="1274"/>
      <c r="K4" s="1274" t="s">
        <v>330</v>
      </c>
      <c r="L4" s="1274"/>
      <c r="M4" s="1274" t="s">
        <v>331</v>
      </c>
      <c r="N4" s="1274"/>
      <c r="O4" s="1274" t="s">
        <v>332</v>
      </c>
      <c r="P4" s="1274"/>
    </row>
    <row r="5" spans="1:16">
      <c r="A5" s="1256"/>
      <c r="B5" s="63"/>
      <c r="C5" s="103"/>
      <c r="D5" s="113"/>
      <c r="E5" s="1140"/>
      <c r="F5" s="113"/>
      <c r="G5" s="113"/>
      <c r="H5" s="1130"/>
      <c r="I5" s="113"/>
      <c r="J5" s="1129"/>
      <c r="K5" s="113"/>
      <c r="L5" s="1129"/>
      <c r="M5" s="113"/>
      <c r="N5" s="1129"/>
      <c r="O5" s="284"/>
      <c r="P5" s="917"/>
    </row>
    <row r="6" spans="1:16">
      <c r="A6" s="1256"/>
      <c r="B6" s="63"/>
      <c r="C6" s="1271" t="s">
        <v>1261</v>
      </c>
      <c r="D6" s="1271"/>
      <c r="E6" s="1271"/>
      <c r="F6" s="103"/>
      <c r="G6" s="1271" t="s">
        <v>1262</v>
      </c>
      <c r="H6" s="1271"/>
      <c r="I6" s="1271"/>
      <c r="J6" s="1271"/>
      <c r="K6" s="1271"/>
      <c r="L6" s="1271"/>
      <c r="M6" s="1271"/>
      <c r="N6" s="1271"/>
      <c r="O6" s="1271"/>
      <c r="P6" s="1271"/>
    </row>
    <row r="7" spans="1:16">
      <c r="A7" s="1256"/>
      <c r="B7" s="63"/>
      <c r="C7" s="103"/>
      <c r="D7" s="103"/>
      <c r="E7" s="1134"/>
      <c r="F7" s="103"/>
      <c r="G7" s="103"/>
      <c r="H7" s="1130"/>
      <c r="I7" s="113"/>
      <c r="J7" s="1129"/>
      <c r="K7" s="113"/>
      <c r="L7" s="1129"/>
      <c r="M7" s="113"/>
      <c r="N7" s="1129"/>
      <c r="O7" s="113"/>
      <c r="P7" s="1129"/>
    </row>
    <row r="8" spans="1:16" ht="16" thickBot="1">
      <c r="A8" s="1256"/>
      <c r="B8" s="63"/>
      <c r="C8" s="1131" t="s">
        <v>124</v>
      </c>
      <c r="D8" s="1132">
        <f>+'5.6'!D45</f>
        <v>2143500</v>
      </c>
      <c r="E8" s="1141">
        <f>+'5.6'!E45</f>
        <v>0.39150684931506852</v>
      </c>
      <c r="F8" s="104"/>
      <c r="G8" s="1132">
        <f>+'5.6'!G45</f>
        <v>2257587.2689999994</v>
      </c>
      <c r="H8" s="1141">
        <f>+'5.6'!H45</f>
        <v>0.39835616438356158</v>
      </c>
      <c r="I8" s="1132">
        <f>+'5.6'!I45</f>
        <v>2384663.4771750001</v>
      </c>
      <c r="J8" s="1141">
        <f>+'5.6'!J45</f>
        <v>0.4078963381057269</v>
      </c>
      <c r="K8" s="1132">
        <f>+'5.6'!K45</f>
        <v>2489652.9109700499</v>
      </c>
      <c r="L8" s="1141">
        <f>+'5.6'!L45</f>
        <v>0.41667141770926935</v>
      </c>
      <c r="M8" s="1132">
        <f>+'5.6'!M45</f>
        <v>2513140.2025829758</v>
      </c>
      <c r="N8" s="1141">
        <f>+'5.6'!N45</f>
        <v>0.41667141770926946</v>
      </c>
      <c r="O8" s="1132">
        <f>+'5.6'!O45</f>
        <v>2536627.4941958999</v>
      </c>
      <c r="P8" s="1141">
        <f>+'5.6'!P45</f>
        <v>0.41667141770926935</v>
      </c>
    </row>
    <row r="9" spans="1:16" ht="16" thickTop="1">
      <c r="A9" s="1256"/>
      <c r="B9" s="63"/>
      <c r="C9" s="103"/>
      <c r="D9" s="146"/>
      <c r="E9" s="1134"/>
      <c r="F9" s="103"/>
      <c r="G9" s="146"/>
      <c r="H9" s="1134"/>
      <c r="I9" s="143"/>
      <c r="J9" s="1140"/>
      <c r="K9" s="143"/>
      <c r="L9" s="1140"/>
      <c r="M9" s="143"/>
      <c r="N9" s="1140"/>
      <c r="O9" s="143"/>
      <c r="P9" s="1140"/>
    </row>
    <row r="10" spans="1:16">
      <c r="A10" s="1256"/>
      <c r="C10" s="103" t="s">
        <v>125</v>
      </c>
      <c r="D10" s="146"/>
      <c r="E10" s="1134"/>
      <c r="F10" s="103"/>
      <c r="G10" s="146"/>
      <c r="H10" s="1134"/>
      <c r="I10" s="146"/>
      <c r="J10" s="1134"/>
      <c r="K10" s="146"/>
      <c r="L10" s="1134"/>
      <c r="M10" s="146"/>
      <c r="N10" s="1134"/>
      <c r="O10" s="146"/>
      <c r="P10" s="1134"/>
    </row>
    <row r="11" spans="1:16">
      <c r="A11" s="1256"/>
      <c r="C11" s="103" t="s">
        <v>126</v>
      </c>
      <c r="D11" s="141">
        <f>+'5.6'!D48</f>
        <v>0</v>
      </c>
      <c r="E11" s="141">
        <f>+'5.6'!E48</f>
        <v>0</v>
      </c>
      <c r="F11" s="103"/>
      <c r="G11" s="141">
        <f>+'5.6'!G48</f>
        <v>0</v>
      </c>
      <c r="H11" s="141">
        <f>+'5.6'!H48</f>
        <v>0</v>
      </c>
      <c r="I11" s="141">
        <f>+'5.6'!I48</f>
        <v>0</v>
      </c>
      <c r="J11" s="141">
        <f>+'5.6'!J48</f>
        <v>0</v>
      </c>
      <c r="K11" s="141">
        <f>+'5.6'!K48</f>
        <v>0</v>
      </c>
      <c r="L11" s="141">
        <f>+'5.6'!L48</f>
        <v>0</v>
      </c>
      <c r="M11" s="141">
        <f>+'5.6'!M48</f>
        <v>0</v>
      </c>
      <c r="N11" s="141">
        <f>+'5.6'!N48</f>
        <v>0</v>
      </c>
      <c r="O11" s="141">
        <f>+'5.6'!O48</f>
        <v>0</v>
      </c>
      <c r="P11" s="141">
        <f>+'5.6'!P48</f>
        <v>0</v>
      </c>
    </row>
    <row r="12" spans="1:16">
      <c r="A12" s="1256"/>
      <c r="C12" s="103" t="s">
        <v>127</v>
      </c>
      <c r="D12" s="928">
        <f>+'5.6'!D49</f>
        <v>54750</v>
      </c>
      <c r="E12" s="1142">
        <f>+'5.6'!E49</f>
        <v>0.01</v>
      </c>
      <c r="F12" s="103"/>
      <c r="G12" s="928">
        <f>+'5.6'!G49</f>
        <v>55845</v>
      </c>
      <c r="H12" s="1142">
        <f>+'5.6'!H49</f>
        <v>9.85397123091236E-3</v>
      </c>
      <c r="I12" s="928">
        <f>+'5.6'!I49</f>
        <v>56961.9</v>
      </c>
      <c r="J12" s="1142">
        <f>+'5.6'!J49</f>
        <v>9.7433246426323842E-3</v>
      </c>
      <c r="K12" s="928">
        <f>+'5.6'!K49</f>
        <v>58101.138000000006</v>
      </c>
      <c r="L12" s="1142">
        <f>+'5.6'!L49</f>
        <v>9.7238789528895642E-3</v>
      </c>
      <c r="M12" s="928">
        <f>+'5.6'!M49</f>
        <v>59263.160759999999</v>
      </c>
      <c r="N12" s="1142">
        <f>+'5.6'!N49</f>
        <v>9.825661611088032E-3</v>
      </c>
      <c r="O12" s="928">
        <f>+'5.6'!O49</f>
        <v>60448.423975199999</v>
      </c>
      <c r="P12" s="1142">
        <f>+'5.6'!P49</f>
        <v>9.929376928093963E-3</v>
      </c>
    </row>
    <row r="13" spans="1:16">
      <c r="A13" s="1256"/>
      <c r="C13" s="103" t="s">
        <v>128</v>
      </c>
      <c r="D13" s="928">
        <f>+'5.6'!D50</f>
        <v>54750</v>
      </c>
      <c r="E13" s="1142">
        <f>+'5.6'!E50</f>
        <v>0.01</v>
      </c>
      <c r="F13" s="103"/>
      <c r="G13" s="928">
        <f>+'5.6'!G50</f>
        <v>55845</v>
      </c>
      <c r="H13" s="1142">
        <f>+'5.6'!H50</f>
        <v>9.85397123091236E-3</v>
      </c>
      <c r="I13" s="928">
        <f>+'5.6'!I50</f>
        <v>56961.9</v>
      </c>
      <c r="J13" s="1142">
        <f>+'5.6'!J50</f>
        <v>9.7433246426323842E-3</v>
      </c>
      <c r="K13" s="928">
        <f>+'5.6'!K50</f>
        <v>58101.138000000006</v>
      </c>
      <c r="L13" s="1142">
        <f>+'5.6'!L50</f>
        <v>9.7238789528895642E-3</v>
      </c>
      <c r="M13" s="928">
        <f>+'5.6'!M50</f>
        <v>59263.160759999999</v>
      </c>
      <c r="N13" s="1142">
        <f>+'5.6'!N50</f>
        <v>9.825661611088032E-3</v>
      </c>
      <c r="O13" s="928">
        <f>+'5.6'!O50</f>
        <v>60448.423975199999</v>
      </c>
      <c r="P13" s="1142">
        <f>+'5.6'!P50</f>
        <v>9.929376928093963E-3</v>
      </c>
    </row>
    <row r="14" spans="1:16">
      <c r="A14" s="1256"/>
      <c r="C14" s="103" t="s">
        <v>129</v>
      </c>
      <c r="D14" s="928">
        <f>+SUM(D11:D13)</f>
        <v>109500</v>
      </c>
      <c r="E14" s="929">
        <f>+SUM(E11:E13)</f>
        <v>0.02</v>
      </c>
      <c r="F14" s="113"/>
      <c r="G14" s="928">
        <f t="shared" ref="G14:P14" si="0">+SUM(G11:G13)</f>
        <v>111690</v>
      </c>
      <c r="H14" s="929">
        <f t="shared" si="0"/>
        <v>1.970794246182472E-2</v>
      </c>
      <c r="I14" s="928">
        <f t="shared" si="0"/>
        <v>113923.8</v>
      </c>
      <c r="J14" s="929">
        <f t="shared" si="0"/>
        <v>1.9486649285264768E-2</v>
      </c>
      <c r="K14" s="928">
        <f t="shared" si="0"/>
        <v>116202.27600000001</v>
      </c>
      <c r="L14" s="929">
        <f t="shared" si="0"/>
        <v>1.9447757905779128E-2</v>
      </c>
      <c r="M14" s="928">
        <f t="shared" si="0"/>
        <v>118526.32152</v>
      </c>
      <c r="N14" s="929">
        <f t="shared" si="0"/>
        <v>1.9651323222176064E-2</v>
      </c>
      <c r="O14" s="928">
        <f t="shared" si="0"/>
        <v>120896.8479504</v>
      </c>
      <c r="P14" s="929">
        <f t="shared" si="0"/>
        <v>1.9858753856187926E-2</v>
      </c>
    </row>
    <row r="15" spans="1:16">
      <c r="A15" s="1256"/>
      <c r="C15" s="113"/>
      <c r="D15" s="146"/>
      <c r="E15" s="1143"/>
      <c r="F15" s="103"/>
      <c r="G15" s="146"/>
      <c r="H15" s="1143"/>
      <c r="I15" s="146"/>
      <c r="J15" s="1142"/>
      <c r="K15" s="146"/>
      <c r="L15" s="1142"/>
      <c r="M15" s="146"/>
      <c r="N15" s="1142"/>
      <c r="O15" s="146"/>
      <c r="P15" s="1140"/>
    </row>
    <row r="16" spans="1:16" ht="16" thickBot="1">
      <c r="A16" s="1256"/>
      <c r="C16" s="1131" t="s">
        <v>130</v>
      </c>
      <c r="D16" s="1132">
        <f>+D8-D14</f>
        <v>2034000</v>
      </c>
      <c r="E16" s="1141">
        <f>+'5.6'!E53</f>
        <v>0.3715068493150685</v>
      </c>
      <c r="F16" s="154"/>
      <c r="G16" s="1132">
        <f>+G8-G14</f>
        <v>2145897.2689999994</v>
      </c>
      <c r="H16" s="1141">
        <f>+'5.6'!H53</f>
        <v>0.37864822192173686</v>
      </c>
      <c r="I16" s="1132">
        <f>+I8-I14</f>
        <v>2270739.6771750003</v>
      </c>
      <c r="J16" s="1141">
        <f>+'5.6'!J53</f>
        <v>0.38840968882046217</v>
      </c>
      <c r="K16" s="1132">
        <f t="shared" ref="K16" si="1">+K8-K14</f>
        <v>2373450.6349700498</v>
      </c>
      <c r="L16" s="1141">
        <f>+'5.6'!L53</f>
        <v>0.39722365980349023</v>
      </c>
      <c r="M16" s="1132">
        <f t="shared" ref="M16" si="2">+M8-M14</f>
        <v>2394613.8810629761</v>
      </c>
      <c r="N16" s="1141">
        <f>+'5.6'!N53</f>
        <v>0.39702009448709341</v>
      </c>
      <c r="O16" s="1132">
        <f t="shared" ref="O16" si="3">+O8-O14</f>
        <v>2415730.6462455001</v>
      </c>
      <c r="P16" s="1141">
        <f>+'5.6'!P53</f>
        <v>0.39681266385308145</v>
      </c>
    </row>
    <row r="17" spans="1:16" ht="16" thickTop="1">
      <c r="A17" s="1256"/>
      <c r="C17" s="113"/>
      <c r="D17" s="143"/>
      <c r="E17" s="1140"/>
      <c r="F17" s="113"/>
      <c r="G17" s="143"/>
      <c r="H17" s="1140"/>
      <c r="I17" s="143"/>
      <c r="J17" s="1140"/>
      <c r="K17" s="143"/>
      <c r="L17" s="1140"/>
      <c r="M17" s="143"/>
      <c r="N17" s="1140"/>
      <c r="O17" s="143"/>
      <c r="P17" s="1140"/>
    </row>
    <row r="18" spans="1:16">
      <c r="A18" s="1256"/>
      <c r="C18" s="103" t="s">
        <v>131</v>
      </c>
      <c r="D18" s="928">
        <f>+'5.6'!D55</f>
        <v>164250</v>
      </c>
      <c r="E18" s="1142">
        <f>+'5.6'!E55</f>
        <v>0.03</v>
      </c>
      <c r="F18" s="113"/>
      <c r="G18" s="928">
        <f>+'5.6'!G55</f>
        <v>170017.74824999998</v>
      </c>
      <c r="H18" s="1142">
        <f>+'5.6'!H55</f>
        <v>0.03</v>
      </c>
      <c r="I18" s="928">
        <f>+'5.6'!I55</f>
        <v>175387.46399999998</v>
      </c>
      <c r="J18" s="1142">
        <f>+'5.6'!J55</f>
        <v>0.03</v>
      </c>
      <c r="K18" s="928">
        <f>+'5.6'!K55</f>
        <v>179252.9656575</v>
      </c>
      <c r="L18" s="1142">
        <f>+'5.6'!L55</f>
        <v>0.03</v>
      </c>
      <c r="M18" s="928">
        <f>+'5.6'!M55</f>
        <v>180944.03137125002</v>
      </c>
      <c r="N18" s="1142">
        <f>+'5.6'!N55</f>
        <v>0.03</v>
      </c>
      <c r="O18" s="928">
        <f>+'5.6'!O55</f>
        <v>182635.09708499999</v>
      </c>
      <c r="P18" s="1142">
        <f>+'5.6'!P55</f>
        <v>0.03</v>
      </c>
    </row>
    <row r="19" spans="1:16">
      <c r="A19" s="1256"/>
      <c r="C19" s="113"/>
      <c r="D19" s="143"/>
      <c r="E19" s="1142"/>
      <c r="F19" s="113"/>
      <c r="G19" s="143"/>
      <c r="H19" s="1142"/>
      <c r="I19" s="143"/>
      <c r="J19" s="1142"/>
      <c r="K19" s="143"/>
      <c r="L19" s="1142"/>
      <c r="M19" s="143"/>
      <c r="N19" s="1142"/>
      <c r="O19" s="143"/>
      <c r="P19" s="1142"/>
    </row>
    <row r="20" spans="1:16" ht="16" thickBot="1">
      <c r="A20" s="1256"/>
      <c r="C20" s="1131" t="s">
        <v>132</v>
      </c>
      <c r="D20" s="1132">
        <f>+D16-D18</f>
        <v>1869750</v>
      </c>
      <c r="E20" s="1141">
        <f>+'5.6'!E57</f>
        <v>0.34150684931506847</v>
      </c>
      <c r="F20" s="154"/>
      <c r="G20" s="1132">
        <f>+G16-G18</f>
        <v>1975879.5207499994</v>
      </c>
      <c r="H20" s="1141">
        <f>+'5.6'!H57</f>
        <v>0.34864822192173689</v>
      </c>
      <c r="I20" s="1132">
        <f>+I16-I18</f>
        <v>2095352.2131750004</v>
      </c>
      <c r="J20" s="1141">
        <f>+'5.6'!J57</f>
        <v>0.3584096888204622</v>
      </c>
      <c r="K20" s="1132">
        <f t="shared" ref="K20" si="4">+K16-K18</f>
        <v>2194197.6693125498</v>
      </c>
      <c r="L20" s="1141">
        <f>+'5.6'!L57</f>
        <v>0.3672236598034902</v>
      </c>
      <c r="M20" s="1132">
        <f t="shared" ref="M20" si="5">+M16-M18</f>
        <v>2213669.8496917263</v>
      </c>
      <c r="N20" s="1141">
        <f>+'5.6'!N57</f>
        <v>0.36702009448709344</v>
      </c>
      <c r="O20" s="1132">
        <f t="shared" ref="O20" si="6">+O16-O18</f>
        <v>2233095.5491605001</v>
      </c>
      <c r="P20" s="1141">
        <f>+'5.6'!P57</f>
        <v>0.36681266385308142</v>
      </c>
    </row>
    <row r="21" spans="1:16" ht="16" thickTop="1">
      <c r="A21" s="1256"/>
      <c r="C21" s="105"/>
      <c r="D21" s="105"/>
      <c r="E21" s="105"/>
      <c r="F21" s="105"/>
      <c r="G21" s="105"/>
      <c r="H21" s="105"/>
      <c r="I21" s="105"/>
      <c r="J21" s="105"/>
      <c r="K21" s="105"/>
      <c r="L21" s="105"/>
      <c r="M21" s="105"/>
      <c r="N21" s="105"/>
      <c r="O21" s="105"/>
      <c r="P21" s="105"/>
    </row>
    <row r="22" spans="1:16">
      <c r="A22" s="1256"/>
    </row>
    <row r="23" spans="1:16">
      <c r="A23" s="1256"/>
    </row>
    <row r="24" spans="1:16">
      <c r="A24" s="1256"/>
    </row>
    <row r="25" spans="1:16">
      <c r="A25" s="1256"/>
    </row>
    <row r="26" spans="1:16">
      <c r="A26" s="1256"/>
    </row>
    <row r="27" spans="1:16">
      <c r="A27" s="1256"/>
    </row>
    <row r="28" spans="1:16">
      <c r="A28" s="1256"/>
    </row>
    <row r="29" spans="1:16">
      <c r="A29" s="1256"/>
    </row>
    <row r="30" spans="1:16">
      <c r="A30" s="1256"/>
    </row>
    <row r="31" spans="1:16">
      <c r="A31" s="1256"/>
    </row>
    <row r="32" spans="1:16">
      <c r="A32" s="1256"/>
    </row>
  </sheetData>
  <sheetProtection algorithmName="SHA-512" hashValue="e4SkjV3ufrQKkaIgFFjDeBbBNH0L4jZXdOkhLo7tHCf9qnVy4eNOmgk7yA9qKo0+q99J71VCTLp8u04KQWBv6w==" saltValue="xSnYeMAwbCuHyy8bVz1k9A==" spinCount="100000" sheet="1" objects="1" scenarios="1"/>
  <mergeCells count="11">
    <mergeCell ref="C1:J1"/>
    <mergeCell ref="A4:A32"/>
    <mergeCell ref="C6:E6"/>
    <mergeCell ref="G6:P6"/>
    <mergeCell ref="C3:P3"/>
    <mergeCell ref="D4:E4"/>
    <mergeCell ref="G4:H4"/>
    <mergeCell ref="I4:J4"/>
    <mergeCell ref="K4:L4"/>
    <mergeCell ref="M4:N4"/>
    <mergeCell ref="O4:P4"/>
  </mergeCells>
  <hyperlinks>
    <hyperlink ref="A4" r:id="rId1" xr:uid="{00000000-0004-0000-0B00-000000000000}"/>
  </hyperlinks>
  <pageMargins left="0.7" right="0.7" top="0.75" bottom="0.75" header="0.3" footer="0.3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Foglio13">
    <tabColor theme="9"/>
  </sheetPr>
  <dimension ref="A1:J32"/>
  <sheetViews>
    <sheetView showGridLines="0" workbookViewId="0">
      <selection activeCell="C37" sqref="C37"/>
    </sheetView>
  </sheetViews>
  <sheetFormatPr baseColWidth="10" defaultColWidth="9.1640625" defaultRowHeight="15"/>
  <cols>
    <col min="1" max="1" width="11.5" style="1221" customWidth="1"/>
    <col min="2" max="2" width="4" style="64" customWidth="1"/>
    <col min="3" max="3" width="43.5" style="64" bestFit="1" customWidth="1"/>
    <col min="4" max="4" width="11.83203125" style="64" bestFit="1" customWidth="1"/>
    <col min="5" max="5" width="9.5" style="64" bestFit="1" customWidth="1"/>
    <col min="6" max="16384" width="9.1640625" style="64"/>
  </cols>
  <sheetData>
    <row r="1" spans="1:10" s="1221" customFormat="1" ht="60" customHeight="1">
      <c r="C1" s="1266" t="s">
        <v>1220</v>
      </c>
      <c r="D1" s="1267"/>
      <c r="E1" s="1267"/>
      <c r="F1" s="1267"/>
      <c r="G1" s="1267"/>
      <c r="H1" s="1267"/>
      <c r="I1" s="1267"/>
      <c r="J1" s="1267"/>
    </row>
    <row r="2" spans="1:10">
      <c r="C2" s="310"/>
      <c r="D2" s="310"/>
      <c r="E2" s="310"/>
    </row>
    <row r="3" spans="1:10" ht="25.25" customHeight="1">
      <c r="B3" s="63"/>
      <c r="C3" s="1273" t="s">
        <v>403</v>
      </c>
      <c r="D3" s="1273"/>
      <c r="E3" s="1273"/>
      <c r="F3" s="285"/>
      <c r="G3" s="285"/>
      <c r="H3" s="285"/>
    </row>
    <row r="4" spans="1:10">
      <c r="A4" s="1255" t="s">
        <v>1264</v>
      </c>
      <c r="B4" s="63"/>
      <c r="C4" s="238"/>
      <c r="D4" s="1274" t="s">
        <v>330</v>
      </c>
      <c r="E4" s="1274"/>
      <c r="F4" s="285"/>
      <c r="G4" s="285"/>
      <c r="H4" s="285"/>
    </row>
    <row r="5" spans="1:10">
      <c r="A5" s="1256"/>
      <c r="B5" s="63"/>
      <c r="C5" s="103"/>
      <c r="D5" s="113"/>
      <c r="E5" s="1129"/>
      <c r="H5" s="285"/>
    </row>
    <row r="6" spans="1:10">
      <c r="A6" s="1256"/>
      <c r="B6" s="63"/>
      <c r="C6" s="103"/>
      <c r="D6" s="103"/>
      <c r="E6" s="1130"/>
      <c r="F6" s="285"/>
      <c r="G6" s="285"/>
      <c r="H6" s="285"/>
    </row>
    <row r="7" spans="1:10" ht="16" thickBot="1">
      <c r="A7" s="1256"/>
      <c r="B7" s="63"/>
      <c r="C7" s="1131" t="s">
        <v>130</v>
      </c>
      <c r="D7" s="1132">
        <f>+'5.6'!K53</f>
        <v>2373450.6349700498</v>
      </c>
      <c r="E7" s="1133">
        <f>+'5.6'!L53</f>
        <v>0.39722365980349023</v>
      </c>
      <c r="F7" s="1114"/>
      <c r="G7" s="285"/>
      <c r="H7" s="285"/>
    </row>
    <row r="8" spans="1:10" ht="16" thickTop="1">
      <c r="A8" s="1256"/>
      <c r="B8" s="63"/>
      <c r="C8" s="103"/>
      <c r="D8" s="146"/>
      <c r="E8" s="1134"/>
      <c r="F8" s="285"/>
      <c r="G8" s="285"/>
      <c r="H8" s="285"/>
    </row>
    <row r="9" spans="1:10">
      <c r="A9" s="1256"/>
      <c r="B9" s="63"/>
      <c r="C9" s="103" t="s">
        <v>131</v>
      </c>
      <c r="D9" s="1135">
        <f>+'5.6'!K55</f>
        <v>179252.9656575</v>
      </c>
      <c r="E9" s="1136">
        <f>+'5.6'!L55</f>
        <v>0.03</v>
      </c>
      <c r="F9" s="1114"/>
      <c r="G9" s="285"/>
      <c r="H9" s="285"/>
    </row>
    <row r="10" spans="1:10">
      <c r="A10" s="1256"/>
      <c r="C10" s="103"/>
      <c r="D10" s="146"/>
      <c r="E10" s="1137"/>
      <c r="F10" s="1114"/>
      <c r="G10" s="285"/>
      <c r="H10" s="285"/>
    </row>
    <row r="11" spans="1:10" ht="16" thickBot="1">
      <c r="A11" s="1256"/>
      <c r="C11" s="1131" t="s">
        <v>132</v>
      </c>
      <c r="D11" s="1132">
        <f>+D7-D9</f>
        <v>2194197.6693125498</v>
      </c>
      <c r="E11" s="1133">
        <f>+E7-E9</f>
        <v>0.36722365980349025</v>
      </c>
      <c r="F11" s="1114"/>
      <c r="G11" s="285"/>
      <c r="H11" s="285"/>
    </row>
    <row r="12" spans="1:10" ht="16" thickTop="1">
      <c r="A12" s="1256"/>
      <c r="C12" s="102"/>
      <c r="D12" s="1138"/>
      <c r="E12" s="1137"/>
      <c r="F12" s="285"/>
      <c r="G12" s="285"/>
      <c r="H12" s="285"/>
    </row>
    <row r="13" spans="1:10">
      <c r="A13" s="1256"/>
      <c r="C13" s="1109" t="s">
        <v>385</v>
      </c>
      <c r="D13" s="1139">
        <f>+ROUND(D11,-3)</f>
        <v>2194000</v>
      </c>
      <c r="E13" s="1137"/>
      <c r="F13" s="285"/>
      <c r="G13" s="285"/>
      <c r="H13" s="285"/>
    </row>
    <row r="14" spans="1:10">
      <c r="A14" s="1256"/>
      <c r="C14" s="105"/>
      <c r="D14" s="105"/>
      <c r="E14" s="105"/>
    </row>
    <row r="15" spans="1:10">
      <c r="A15" s="1256"/>
      <c r="D15" s="285"/>
      <c r="F15" s="285"/>
      <c r="H15" s="285"/>
    </row>
    <row r="16" spans="1:10">
      <c r="A16" s="1256"/>
    </row>
    <row r="17" spans="1:8">
      <c r="A17" s="1256"/>
    </row>
    <row r="18" spans="1:8">
      <c r="A18" s="1256"/>
    </row>
    <row r="19" spans="1:8">
      <c r="A19" s="1256"/>
      <c r="H19" s="162"/>
    </row>
    <row r="20" spans="1:8">
      <c r="A20" s="1256"/>
    </row>
    <row r="21" spans="1:8">
      <c r="A21" s="1256"/>
    </row>
    <row r="22" spans="1:8">
      <c r="A22" s="1256"/>
    </row>
    <row r="23" spans="1:8">
      <c r="A23" s="1256"/>
    </row>
    <row r="24" spans="1:8">
      <c r="A24" s="1256"/>
    </row>
    <row r="25" spans="1:8">
      <c r="A25" s="1256"/>
    </row>
    <row r="26" spans="1:8">
      <c r="A26" s="1256"/>
    </row>
    <row r="27" spans="1:8">
      <c r="A27" s="1256"/>
    </row>
    <row r="28" spans="1:8">
      <c r="A28" s="1256"/>
    </row>
    <row r="29" spans="1:8">
      <c r="A29" s="1256"/>
    </row>
    <row r="30" spans="1:8">
      <c r="A30" s="1256"/>
    </row>
    <row r="31" spans="1:8">
      <c r="A31" s="1256"/>
    </row>
    <row r="32" spans="1:8">
      <c r="A32" s="1256"/>
    </row>
  </sheetData>
  <sheetProtection algorithmName="SHA-512" hashValue="BOHyJ9JXTWPM/+ckKGbLb99pSklu8eTsHPZWbQjhPOXKCyJro0593gMu87Hsnk+iTbKRIKfTQMVscXv1SmHIhA==" saltValue="cT+Q2LwgUqSdQTt1YN6LgA==" spinCount="100000" sheet="1" objects="1" scenarios="1"/>
  <mergeCells count="4">
    <mergeCell ref="C3:E3"/>
    <mergeCell ref="D4:E4"/>
    <mergeCell ref="A4:A32"/>
    <mergeCell ref="C1:J1"/>
  </mergeCells>
  <hyperlinks>
    <hyperlink ref="A4" r:id="rId1" xr:uid="{00000000-0004-0000-0C00-000000000000}"/>
  </hyperlinks>
  <pageMargins left="0.7" right="0.7" top="0.75" bottom="0.75" header="0.3" footer="0.3"/>
  <pageSetup paperSize="9" orientation="portrait" verticalDpi="0" r:id="rId2"/>
  <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Foglio14">
    <tabColor theme="9"/>
  </sheetPr>
  <dimension ref="A1:J32"/>
  <sheetViews>
    <sheetView showGridLines="0" workbookViewId="0">
      <selection activeCell="C37" sqref="C37"/>
    </sheetView>
  </sheetViews>
  <sheetFormatPr baseColWidth="10" defaultColWidth="9.5" defaultRowHeight="15"/>
  <cols>
    <col min="1" max="1" width="11.5" style="1221" customWidth="1"/>
    <col min="2" max="2" width="4" style="64" customWidth="1"/>
    <col min="3" max="3" width="9.5" style="64"/>
    <col min="4" max="4" width="11" style="64" customWidth="1"/>
    <col min="5" max="5" width="6.1640625" style="64" customWidth="1"/>
    <col min="6" max="6" width="11.1640625" style="64" customWidth="1"/>
    <col min="7" max="7" width="6.5" style="64" customWidth="1"/>
    <col min="8" max="8" width="11.5" style="64" bestFit="1" customWidth="1"/>
    <col min="9" max="16384" width="9.5" style="64"/>
  </cols>
  <sheetData>
    <row r="1" spans="1:10" s="1221" customFormat="1" ht="60" customHeight="1">
      <c r="C1" s="1266" t="s">
        <v>1220</v>
      </c>
      <c r="D1" s="1267"/>
      <c r="E1" s="1267"/>
      <c r="F1" s="1267"/>
      <c r="G1" s="1267"/>
      <c r="H1" s="1267"/>
      <c r="I1" s="1267"/>
      <c r="J1" s="1267"/>
    </row>
    <row r="2" spans="1:10">
      <c r="C2" s="310"/>
      <c r="D2" s="310"/>
      <c r="E2" s="310"/>
      <c r="F2" s="310"/>
      <c r="G2" s="310"/>
      <c r="H2" s="310"/>
    </row>
    <row r="3" spans="1:10" ht="25" customHeight="1">
      <c r="B3" s="63"/>
      <c r="C3" s="1275" t="s">
        <v>391</v>
      </c>
      <c r="D3" s="1275"/>
      <c r="E3" s="1275"/>
      <c r="F3" s="1275"/>
      <c r="G3" s="1275"/>
      <c r="H3" s="1275"/>
    </row>
    <row r="4" spans="1:10" ht="20" customHeight="1">
      <c r="A4" s="1255" t="s">
        <v>1264</v>
      </c>
      <c r="B4" s="63"/>
      <c r="C4" s="1276" t="s">
        <v>1259</v>
      </c>
      <c r="D4" s="1126" t="s">
        <v>386</v>
      </c>
      <c r="E4" s="1277" t="s">
        <v>387</v>
      </c>
      <c r="F4" s="1127">
        <f>+'6.10'!D13</f>
        <v>2194000</v>
      </c>
      <c r="G4" s="1277" t="s">
        <v>387</v>
      </c>
      <c r="H4" s="1279">
        <f>+F4/F5</f>
        <v>31342857.142857138</v>
      </c>
    </row>
    <row r="5" spans="1:10" ht="20" customHeight="1">
      <c r="A5" s="1256"/>
      <c r="B5" s="63"/>
      <c r="C5" s="1275"/>
      <c r="D5" s="291" t="s">
        <v>388</v>
      </c>
      <c r="E5" s="1278"/>
      <c r="F5" s="1128">
        <v>7.0000000000000007E-2</v>
      </c>
      <c r="G5" s="1278"/>
      <c r="H5" s="1280"/>
    </row>
    <row r="6" spans="1:10">
      <c r="A6" s="1256"/>
      <c r="B6" s="63"/>
      <c r="C6" s="285"/>
      <c r="D6" s="285"/>
      <c r="E6" s="285"/>
      <c r="F6" s="285"/>
      <c r="G6" s="285"/>
      <c r="H6" s="285"/>
    </row>
    <row r="7" spans="1:10">
      <c r="A7" s="1256"/>
      <c r="B7" s="63"/>
      <c r="C7" s="285"/>
      <c r="D7" s="285"/>
      <c r="E7" s="285"/>
      <c r="F7" s="285"/>
      <c r="G7" s="285"/>
      <c r="H7" s="285"/>
    </row>
    <row r="8" spans="1:10">
      <c r="A8" s="1256"/>
      <c r="B8" s="63"/>
      <c r="C8" s="285"/>
      <c r="D8" s="285"/>
      <c r="E8" s="285"/>
      <c r="F8" s="285"/>
      <c r="G8" s="285"/>
      <c r="H8" s="285"/>
    </row>
    <row r="9" spans="1:10">
      <c r="A9" s="1256"/>
      <c r="B9" s="63"/>
      <c r="C9" s="285"/>
      <c r="D9" s="285"/>
      <c r="E9" s="285"/>
      <c r="F9" s="285"/>
      <c r="G9" s="285"/>
      <c r="H9" s="285"/>
    </row>
    <row r="10" spans="1:10">
      <c r="A10" s="1256"/>
      <c r="C10" s="285"/>
      <c r="D10" s="285"/>
      <c r="E10" s="285"/>
      <c r="F10" s="285"/>
      <c r="G10" s="285"/>
      <c r="H10" s="285"/>
    </row>
    <row r="11" spans="1:10">
      <c r="A11" s="1256"/>
      <c r="C11" s="285"/>
      <c r="D11" s="285"/>
      <c r="E11" s="285"/>
      <c r="F11" s="285"/>
      <c r="G11" s="285"/>
      <c r="H11" s="285"/>
    </row>
    <row r="12" spans="1:10">
      <c r="A12" s="1256"/>
      <c r="C12" s="285"/>
      <c r="D12" s="285"/>
      <c r="E12" s="285"/>
      <c r="F12" s="285"/>
      <c r="G12" s="285"/>
      <c r="H12" s="285"/>
    </row>
    <row r="13" spans="1:10">
      <c r="A13" s="1256"/>
      <c r="C13" s="285"/>
      <c r="D13" s="285"/>
      <c r="E13" s="285"/>
      <c r="F13" s="285"/>
      <c r="G13" s="285"/>
      <c r="H13" s="285"/>
    </row>
    <row r="14" spans="1:10">
      <c r="A14" s="1256"/>
    </row>
    <row r="15" spans="1:10">
      <c r="A15" s="1256"/>
      <c r="D15" s="285"/>
      <c r="F15" s="285"/>
      <c r="H15" s="285"/>
    </row>
    <row r="16" spans="1:10">
      <c r="A16" s="1256"/>
    </row>
    <row r="17" spans="1:1">
      <c r="A17" s="1256"/>
    </row>
    <row r="18" spans="1:1">
      <c r="A18" s="1256"/>
    </row>
    <row r="19" spans="1:1">
      <c r="A19" s="1256"/>
    </row>
    <row r="20" spans="1:1">
      <c r="A20" s="1256"/>
    </row>
    <row r="21" spans="1:1">
      <c r="A21" s="1256"/>
    </row>
    <row r="22" spans="1:1">
      <c r="A22" s="1256"/>
    </row>
    <row r="23" spans="1:1">
      <c r="A23" s="1256"/>
    </row>
    <row r="24" spans="1:1">
      <c r="A24" s="1256"/>
    </row>
    <row r="25" spans="1:1">
      <c r="A25" s="1256"/>
    </row>
    <row r="26" spans="1:1">
      <c r="A26" s="1256"/>
    </row>
    <row r="27" spans="1:1">
      <c r="A27" s="1256"/>
    </row>
    <row r="28" spans="1:1">
      <c r="A28" s="1256"/>
    </row>
    <row r="29" spans="1:1">
      <c r="A29" s="1256"/>
    </row>
    <row r="30" spans="1:1">
      <c r="A30" s="1256"/>
    </row>
    <row r="31" spans="1:1">
      <c r="A31" s="1256"/>
    </row>
    <row r="32" spans="1:1">
      <c r="A32" s="1256"/>
    </row>
  </sheetData>
  <sheetProtection algorithmName="SHA-512" hashValue="xlbfKPryKwMD994E44apuXCliArRJRL+oWyTQTGlBm9Wa8WdPgySQPXklwrVHV5QYJzt21orHkmxmWVYBq2brw==" saltValue="AeVBQ1hRzW+X2z31jhYkhA==" spinCount="100000" sheet="1" objects="1" scenarios="1"/>
  <mergeCells count="7">
    <mergeCell ref="C3:H3"/>
    <mergeCell ref="C1:J1"/>
    <mergeCell ref="A4:A32"/>
    <mergeCell ref="C4:C5"/>
    <mergeCell ref="E4:E5"/>
    <mergeCell ref="G4:G5"/>
    <mergeCell ref="H4:H5"/>
  </mergeCells>
  <hyperlinks>
    <hyperlink ref="A4" r:id="rId1" xr:uid="{00000000-0004-0000-0D00-000000000000}"/>
  </hyperlinks>
  <pageMargins left="0.7" right="0.7" top="0.75" bottom="0.75" header="0.3" footer="0.3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Foglio15">
    <tabColor theme="9"/>
  </sheetPr>
  <dimension ref="A1:J32"/>
  <sheetViews>
    <sheetView showGridLines="0" workbookViewId="0">
      <selection activeCell="C37" sqref="C37"/>
    </sheetView>
  </sheetViews>
  <sheetFormatPr baseColWidth="10" defaultColWidth="9.5" defaultRowHeight="15"/>
  <cols>
    <col min="1" max="1" width="11.5" style="1221" customWidth="1"/>
    <col min="2" max="2" width="4" style="64" customWidth="1"/>
    <col min="3" max="3" width="39.5" style="64" customWidth="1"/>
    <col min="4" max="7" width="10.5" style="64" bestFit="1" customWidth="1"/>
    <col min="8" max="16384" width="9.5" style="64"/>
  </cols>
  <sheetData>
    <row r="1" spans="1:10" s="1221" customFormat="1" ht="60" customHeight="1">
      <c r="C1" s="1266" t="s">
        <v>1220</v>
      </c>
      <c r="D1" s="1267"/>
      <c r="E1" s="1267"/>
      <c r="F1" s="1267"/>
      <c r="G1" s="1267"/>
      <c r="H1" s="1267"/>
      <c r="I1" s="1267"/>
      <c r="J1" s="1267"/>
    </row>
    <row r="2" spans="1:10">
      <c r="C2" s="310"/>
      <c r="D2" s="310"/>
      <c r="E2" s="310"/>
      <c r="F2" s="310"/>
      <c r="G2" s="310"/>
    </row>
    <row r="3" spans="1:10" ht="24.5" customHeight="1">
      <c r="B3" s="63"/>
      <c r="C3" s="1273" t="s">
        <v>392</v>
      </c>
      <c r="D3" s="1273"/>
      <c r="E3" s="1273"/>
      <c r="F3" s="1273"/>
      <c r="G3" s="1273"/>
      <c r="H3" s="285"/>
    </row>
    <row r="4" spans="1:10" ht="20" customHeight="1">
      <c r="A4" s="1255" t="s">
        <v>1264</v>
      </c>
      <c r="B4" s="63"/>
      <c r="C4" s="729"/>
      <c r="D4" s="1119" t="s">
        <v>300</v>
      </c>
      <c r="E4" s="1119" t="s">
        <v>328</v>
      </c>
      <c r="F4" s="1119" t="s">
        <v>329</v>
      </c>
      <c r="G4" s="1119" t="s">
        <v>330</v>
      </c>
      <c r="H4" s="285"/>
    </row>
    <row r="5" spans="1:10" ht="20" customHeight="1">
      <c r="A5" s="1256"/>
      <c r="B5" s="63"/>
      <c r="C5" s="1120" t="s">
        <v>130</v>
      </c>
      <c r="D5" s="1121">
        <f>+'6.9'!D20</f>
        <v>1869750</v>
      </c>
      <c r="E5" s="1121">
        <f>+'6.9'!G20</f>
        <v>1975879.5207499994</v>
      </c>
      <c r="F5" s="1121">
        <f>+'6.9'!I20</f>
        <v>2095352.2131750004</v>
      </c>
      <c r="G5" s="1121">
        <f>+'6.9'!K20</f>
        <v>2194197.6693125498</v>
      </c>
      <c r="H5" s="285"/>
    </row>
    <row r="6" spans="1:10" ht="20" customHeight="1">
      <c r="A6" s="1256"/>
      <c r="B6" s="63"/>
      <c r="C6" s="1120" t="s">
        <v>389</v>
      </c>
      <c r="D6" s="1083">
        <f>+$G$5-D5</f>
        <v>324447.66931254975</v>
      </c>
      <c r="E6" s="1083">
        <f>+$G$5-E5</f>
        <v>218318.14856255031</v>
      </c>
      <c r="F6" s="1083">
        <f>+$G$5-F5</f>
        <v>98845.456137549365</v>
      </c>
      <c r="G6" s="1116"/>
      <c r="H6" s="285"/>
    </row>
    <row r="7" spans="1:10" ht="20" customHeight="1">
      <c r="A7" s="1256"/>
      <c r="B7" s="63"/>
      <c r="C7" s="1120" t="s">
        <v>390</v>
      </c>
      <c r="D7" s="1122">
        <f>+D6</f>
        <v>324447.66931254975</v>
      </c>
      <c r="E7" s="1122">
        <f>+E6/(1.07^1)</f>
        <v>204035.65286219656</v>
      </c>
      <c r="F7" s="1122">
        <f>+F6/(1.07^2)</f>
        <v>86335.449504366639</v>
      </c>
      <c r="G7" s="1123"/>
      <c r="H7" s="285"/>
    </row>
    <row r="8" spans="1:10" ht="20" customHeight="1">
      <c r="A8" s="1256"/>
      <c r="B8" s="63"/>
      <c r="C8" s="1124" t="s">
        <v>404</v>
      </c>
      <c r="D8" s="729"/>
      <c r="E8" s="729"/>
      <c r="F8" s="729"/>
      <c r="G8" s="1090">
        <f>+SUM(D7:F7)</f>
        <v>614818.77167911292</v>
      </c>
      <c r="H8" s="285"/>
    </row>
    <row r="9" spans="1:10">
      <c r="A9" s="1256"/>
      <c r="B9" s="63"/>
      <c r="C9" s="103"/>
      <c r="D9" s="103"/>
      <c r="E9" s="103"/>
      <c r="F9" s="103"/>
      <c r="G9" s="103"/>
      <c r="H9" s="285"/>
    </row>
    <row r="10" spans="1:10">
      <c r="A10" s="1256"/>
      <c r="C10" s="285"/>
      <c r="D10" s="285"/>
      <c r="E10" s="1125"/>
      <c r="F10" s="285"/>
      <c r="G10" s="285"/>
      <c r="H10" s="285"/>
    </row>
    <row r="11" spans="1:10">
      <c r="A11" s="1256"/>
      <c r="C11" s="285"/>
      <c r="D11" s="285"/>
      <c r="E11" s="285"/>
      <c r="F11" s="285"/>
      <c r="G11" s="285"/>
      <c r="H11" s="285"/>
    </row>
    <row r="12" spans="1:10">
      <c r="A12" s="1256"/>
      <c r="C12" s="285"/>
      <c r="D12" s="285"/>
      <c r="E12" s="285"/>
      <c r="F12" s="285"/>
      <c r="G12" s="285"/>
      <c r="H12" s="285"/>
    </row>
    <row r="13" spans="1:10">
      <c r="A13" s="1256"/>
      <c r="C13" s="285"/>
      <c r="D13" s="285"/>
      <c r="E13" s="285"/>
      <c r="F13" s="285"/>
      <c r="G13" s="285"/>
      <c r="H13" s="285"/>
    </row>
    <row r="14" spans="1:10">
      <c r="A14" s="1256"/>
    </row>
    <row r="15" spans="1:10">
      <c r="A15" s="1256"/>
      <c r="D15" s="285"/>
      <c r="F15" s="285"/>
      <c r="H15" s="285"/>
    </row>
    <row r="16" spans="1:10">
      <c r="A16" s="1256"/>
    </row>
    <row r="17" spans="1:1">
      <c r="A17" s="1256"/>
    </row>
    <row r="18" spans="1:1">
      <c r="A18" s="1256"/>
    </row>
    <row r="19" spans="1:1">
      <c r="A19" s="1256"/>
    </row>
    <row r="20" spans="1:1">
      <c r="A20" s="1256"/>
    </row>
    <row r="21" spans="1:1">
      <c r="A21" s="1256"/>
    </row>
    <row r="22" spans="1:1">
      <c r="A22" s="1256"/>
    </row>
    <row r="23" spans="1:1">
      <c r="A23" s="1256"/>
    </row>
    <row r="24" spans="1:1">
      <c r="A24" s="1256"/>
    </row>
    <row r="25" spans="1:1">
      <c r="A25" s="1256"/>
    </row>
    <row r="26" spans="1:1">
      <c r="A26" s="1256"/>
    </row>
    <row r="27" spans="1:1">
      <c r="A27" s="1256"/>
    </row>
    <row r="28" spans="1:1">
      <c r="A28" s="1256"/>
    </row>
    <row r="29" spans="1:1">
      <c r="A29" s="1256"/>
    </row>
    <row r="30" spans="1:1">
      <c r="A30" s="1256"/>
    </row>
    <row r="31" spans="1:1">
      <c r="A31" s="1256"/>
    </row>
    <row r="32" spans="1:1">
      <c r="A32" s="1256"/>
    </row>
  </sheetData>
  <sheetProtection algorithmName="SHA-512" hashValue="u30z55jpumh+8JHwgAPkNsxBkINrksvegSsUGOGs8Pw+KJohzKjLM4NimFj/33TSjiTJQlztOJR+tJtpCFBDoQ==" saltValue="KqlRjxXWrN9epRkdWUbb4w==" spinCount="100000" sheet="1" objects="1" scenarios="1"/>
  <mergeCells count="3">
    <mergeCell ref="C3:G3"/>
    <mergeCell ref="A4:A32"/>
    <mergeCell ref="C1:J1"/>
  </mergeCells>
  <hyperlinks>
    <hyperlink ref="A4" r:id="rId1" xr:uid="{00000000-0004-0000-0E00-000000000000}"/>
  </hyperlinks>
  <pageMargins left="0.7" right="0.7" top="0.75" bottom="0.75" header="0.3" footer="0.3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Foglio16">
    <tabColor theme="9"/>
  </sheetPr>
  <dimension ref="A1:J32"/>
  <sheetViews>
    <sheetView showGridLines="0" workbookViewId="0">
      <selection activeCell="C37" sqref="C37"/>
    </sheetView>
  </sheetViews>
  <sheetFormatPr baseColWidth="10" defaultColWidth="9.5" defaultRowHeight="15"/>
  <cols>
    <col min="1" max="1" width="11.5" style="1221" customWidth="1"/>
    <col min="2" max="2" width="4" style="64" customWidth="1"/>
    <col min="3" max="3" width="33.1640625" style="64" bestFit="1" customWidth="1"/>
    <col min="4" max="4" width="12.5" style="64" customWidth="1"/>
    <col min="5" max="16384" width="9.5" style="64"/>
  </cols>
  <sheetData>
    <row r="1" spans="1:10" s="1221" customFormat="1" ht="60" customHeight="1">
      <c r="C1" s="1266" t="s">
        <v>1220</v>
      </c>
      <c r="D1" s="1267"/>
      <c r="E1" s="1267"/>
      <c r="F1" s="1267"/>
      <c r="G1" s="1267"/>
      <c r="H1" s="1267"/>
      <c r="I1" s="1267"/>
      <c r="J1" s="1267"/>
    </row>
    <row r="2" spans="1:10">
      <c r="C2" s="105"/>
      <c r="D2" s="105"/>
      <c r="E2" s="80"/>
      <c r="F2" s="162"/>
    </row>
    <row r="3" spans="1:10" ht="27.5" customHeight="1">
      <c r="B3" s="63"/>
      <c r="C3" s="1273" t="s">
        <v>395</v>
      </c>
      <c r="D3" s="1273"/>
      <c r="E3" s="102"/>
      <c r="F3" s="1114"/>
      <c r="G3" s="285"/>
      <c r="H3" s="285"/>
    </row>
    <row r="4" spans="1:10" ht="17.75" customHeight="1">
      <c r="A4" s="1255" t="s">
        <v>1264</v>
      </c>
      <c r="B4" s="63"/>
      <c r="C4" s="1115" t="s">
        <v>393</v>
      </c>
      <c r="D4" s="1116">
        <v>31345686</v>
      </c>
      <c r="E4" s="102"/>
      <c r="F4" s="1114"/>
      <c r="G4" s="285"/>
      <c r="H4" s="285"/>
    </row>
    <row r="5" spans="1:10" ht="32">
      <c r="A5" s="1256"/>
      <c r="B5" s="63"/>
      <c r="C5" s="196" t="s">
        <v>1019</v>
      </c>
      <c r="D5" s="1117">
        <f>+'6.12'!G8</f>
        <v>614818.77167911292</v>
      </c>
      <c r="E5" s="80"/>
      <c r="F5" s="162"/>
      <c r="H5" s="285"/>
    </row>
    <row r="6" spans="1:10" ht="17.75" customHeight="1">
      <c r="A6" s="1256"/>
      <c r="B6" s="63"/>
      <c r="C6" s="1118" t="s">
        <v>394</v>
      </c>
      <c r="D6" s="1092">
        <f>+D4-D5</f>
        <v>30730867.228320885</v>
      </c>
      <c r="E6" s="102"/>
      <c r="F6" s="1114"/>
      <c r="G6" s="285"/>
      <c r="H6" s="285"/>
    </row>
    <row r="7" spans="1:10">
      <c r="A7" s="1256"/>
      <c r="B7" s="63"/>
      <c r="C7" s="102"/>
      <c r="D7" s="102"/>
      <c r="E7" s="102"/>
      <c r="F7" s="1114"/>
      <c r="G7" s="285"/>
      <c r="H7" s="285"/>
    </row>
    <row r="8" spans="1:10">
      <c r="A8" s="1256"/>
      <c r="B8" s="63"/>
      <c r="C8" s="1114"/>
      <c r="D8" s="1114"/>
      <c r="E8" s="1114"/>
      <c r="F8" s="1114"/>
      <c r="G8" s="285"/>
      <c r="H8" s="285"/>
    </row>
    <row r="9" spans="1:10">
      <c r="A9" s="1256"/>
      <c r="B9" s="63"/>
      <c r="C9" s="1114"/>
      <c r="D9" s="1114"/>
      <c r="E9" s="1114"/>
      <c r="F9" s="1114"/>
      <c r="G9" s="285"/>
      <c r="H9" s="285"/>
    </row>
    <row r="10" spans="1:10">
      <c r="A10" s="1256"/>
      <c r="C10" s="1114"/>
      <c r="D10" s="1114"/>
      <c r="E10" s="1114"/>
      <c r="F10" s="1114"/>
      <c r="G10" s="285"/>
      <c r="H10" s="285"/>
    </row>
    <row r="11" spans="1:10">
      <c r="A11" s="1256"/>
      <c r="C11" s="285"/>
      <c r="D11" s="285"/>
      <c r="E11" s="285"/>
      <c r="F11" s="285"/>
      <c r="G11" s="285"/>
      <c r="H11" s="285"/>
    </row>
    <row r="12" spans="1:10">
      <c r="A12" s="1256"/>
      <c r="C12" s="285"/>
      <c r="D12" s="285"/>
      <c r="E12" s="285"/>
      <c r="F12" s="285"/>
      <c r="G12" s="285"/>
      <c r="H12" s="285"/>
    </row>
    <row r="13" spans="1:10">
      <c r="A13" s="1256"/>
      <c r="C13" s="285"/>
      <c r="D13" s="285"/>
      <c r="E13" s="285"/>
      <c r="F13" s="285"/>
      <c r="G13" s="285"/>
      <c r="H13" s="285"/>
    </row>
    <row r="14" spans="1:10">
      <c r="A14" s="1256"/>
    </row>
    <row r="15" spans="1:10">
      <c r="A15" s="1256"/>
      <c r="D15" s="285"/>
      <c r="F15" s="285"/>
      <c r="H15" s="285"/>
    </row>
    <row r="16" spans="1:10">
      <c r="A16" s="1256"/>
    </row>
    <row r="17" spans="1:1">
      <c r="A17" s="1256"/>
    </row>
    <row r="18" spans="1:1">
      <c r="A18" s="1256"/>
    </row>
    <row r="19" spans="1:1">
      <c r="A19" s="1256"/>
    </row>
    <row r="20" spans="1:1">
      <c r="A20" s="1256"/>
    </row>
    <row r="21" spans="1:1">
      <c r="A21" s="1256"/>
    </row>
    <row r="22" spans="1:1">
      <c r="A22" s="1256"/>
    </row>
    <row r="23" spans="1:1">
      <c r="A23" s="1256"/>
    </row>
    <row r="24" spans="1:1">
      <c r="A24" s="1256"/>
    </row>
    <row r="25" spans="1:1">
      <c r="A25" s="1256"/>
    </row>
    <row r="26" spans="1:1">
      <c r="A26" s="1256"/>
    </row>
    <row r="27" spans="1:1">
      <c r="A27" s="1256"/>
    </row>
    <row r="28" spans="1:1">
      <c r="A28" s="1256"/>
    </row>
    <row r="29" spans="1:1">
      <c r="A29" s="1256"/>
    </row>
    <row r="30" spans="1:1">
      <c r="A30" s="1256"/>
    </row>
    <row r="31" spans="1:1">
      <c r="A31" s="1256"/>
    </row>
    <row r="32" spans="1:1">
      <c r="A32" s="1256"/>
    </row>
  </sheetData>
  <sheetProtection algorithmName="SHA-512" hashValue="Eylnri9SVPtZiI0Ds+kDxgjb8xSPXOBtQdtFtRwflqk1MBxtATCZQ+iuNTHduohi6bvRi8co2T97tprZ6ZSCxg==" saltValue="wq1782KfqYp67w1rx3MuEA==" spinCount="100000" sheet="1" objects="1" scenarios="1"/>
  <mergeCells count="3">
    <mergeCell ref="C3:D3"/>
    <mergeCell ref="A4:A32"/>
    <mergeCell ref="C1:J1"/>
  </mergeCells>
  <hyperlinks>
    <hyperlink ref="A4" r:id="rId1" xr:uid="{00000000-0004-0000-0F00-000000000000}"/>
  </hyperlinks>
  <pageMargins left="0.7" right="0.7" top="0.75" bottom="0.75" header="0.3" footer="0.3"/>
  <pageSetup paperSize="9" orientation="portrait" verticalDpi="0" r:id="rId2"/>
  <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Foglio17">
    <tabColor theme="9"/>
  </sheetPr>
  <dimension ref="A1:S32"/>
  <sheetViews>
    <sheetView showGridLines="0" zoomScaleNormal="100" workbookViewId="0">
      <selection activeCell="C37" sqref="C37"/>
    </sheetView>
  </sheetViews>
  <sheetFormatPr baseColWidth="10" defaultColWidth="9.5" defaultRowHeight="15"/>
  <cols>
    <col min="1" max="1" width="11.5" style="1221" customWidth="1"/>
    <col min="2" max="2" width="4" style="64" customWidth="1"/>
    <col min="3" max="3" width="5" style="64" customWidth="1"/>
    <col min="4" max="4" width="9.5" style="64"/>
    <col min="5" max="5" width="7.5" style="64" customWidth="1"/>
    <col min="6" max="6" width="9.5" style="64"/>
    <col min="7" max="12" width="10.1640625" style="64" customWidth="1"/>
    <col min="13" max="13" width="8.83203125" style="64" customWidth="1"/>
    <col min="14" max="14" width="5.5" style="64" customWidth="1"/>
    <col min="15" max="16384" width="9.5" style="64"/>
  </cols>
  <sheetData>
    <row r="1" spans="1:19" s="1221" customFormat="1" ht="60" customHeight="1">
      <c r="C1" s="1266" t="s">
        <v>1220</v>
      </c>
      <c r="D1" s="1267"/>
      <c r="E1" s="1267"/>
      <c r="F1" s="1267"/>
      <c r="G1" s="1267"/>
      <c r="H1" s="1267"/>
      <c r="I1" s="1267"/>
      <c r="J1" s="1267"/>
    </row>
    <row r="3" spans="1:19">
      <c r="B3" s="63"/>
      <c r="C3" s="1093"/>
      <c r="D3" s="1094"/>
      <c r="E3" s="1094"/>
      <c r="F3" s="1094"/>
      <c r="G3" s="1094"/>
      <c r="H3" s="1094"/>
      <c r="I3" s="1095"/>
      <c r="J3" s="1095"/>
      <c r="K3" s="1095"/>
      <c r="L3" s="1095"/>
      <c r="M3" s="1095"/>
      <c r="N3" s="1096"/>
    </row>
    <row r="4" spans="1:19" s="131" customFormat="1" ht="21.25" customHeight="1">
      <c r="A4" s="1255" t="s">
        <v>1264</v>
      </c>
      <c r="B4" s="63"/>
      <c r="C4" s="1097"/>
      <c r="D4" s="1098" t="s">
        <v>396</v>
      </c>
      <c r="E4" s="1099"/>
      <c r="F4" s="1099"/>
      <c r="G4" s="1099"/>
      <c r="H4" s="1099"/>
      <c r="I4" s="1100"/>
      <c r="J4" s="1100"/>
      <c r="K4" s="1100"/>
      <c r="L4" s="1100"/>
      <c r="M4" s="1100"/>
      <c r="N4" s="1101"/>
    </row>
    <row r="5" spans="1:19" ht="41.25" customHeight="1">
      <c r="A5" s="1256"/>
      <c r="B5" s="63"/>
      <c r="C5" s="1102"/>
      <c r="D5" s="1281" t="s">
        <v>397</v>
      </c>
      <c r="E5" s="1281"/>
      <c r="F5" s="1281"/>
      <c r="G5" s="1281"/>
      <c r="H5" s="1281"/>
      <c r="I5" s="1281"/>
      <c r="J5" s="1281"/>
      <c r="K5" s="1281"/>
      <c r="L5" s="1281"/>
      <c r="M5" s="1281"/>
      <c r="N5" s="1103"/>
    </row>
    <row r="6" spans="1:19">
      <c r="A6" s="1256"/>
      <c r="B6" s="63"/>
      <c r="C6" s="1102"/>
      <c r="D6" s="102"/>
      <c r="E6" s="102"/>
      <c r="F6" s="102"/>
      <c r="G6" s="102"/>
      <c r="H6" s="102"/>
      <c r="I6" s="80"/>
      <c r="J6" s="80"/>
      <c r="K6" s="80"/>
      <c r="L6" s="80"/>
      <c r="M6" s="80"/>
      <c r="N6" s="1104"/>
      <c r="R6" s="480"/>
      <c r="S6" s="480"/>
    </row>
    <row r="7" spans="1:19">
      <c r="A7" s="1256"/>
      <c r="B7" s="63"/>
      <c r="C7" s="1102"/>
      <c r="D7" s="244" t="s">
        <v>398</v>
      </c>
      <c r="E7" s="238"/>
      <c r="F7" s="238"/>
      <c r="G7" s="176">
        <v>1</v>
      </c>
      <c r="H7" s="176">
        <v>2</v>
      </c>
      <c r="I7" s="176">
        <v>3</v>
      </c>
      <c r="J7" s="176">
        <v>4</v>
      </c>
      <c r="K7" s="176">
        <v>5</v>
      </c>
      <c r="L7" s="176" t="s">
        <v>402</v>
      </c>
      <c r="M7" s="80"/>
      <c r="N7" s="1104"/>
    </row>
    <row r="8" spans="1:19">
      <c r="A8" s="1256"/>
      <c r="B8" s="63"/>
      <c r="C8" s="1102"/>
      <c r="D8" s="1105" t="s">
        <v>399</v>
      </c>
      <c r="E8" s="1094"/>
      <c r="F8" s="1094"/>
      <c r="G8" s="1106">
        <v>300</v>
      </c>
      <c r="H8" s="1106">
        <v>300</v>
      </c>
      <c r="I8" s="1106">
        <v>350</v>
      </c>
      <c r="J8" s="1106">
        <v>350</v>
      </c>
      <c r="K8" s="1106">
        <v>1600</v>
      </c>
      <c r="L8" s="1107">
        <f>SUM(G8:K8)</f>
        <v>2900</v>
      </c>
      <c r="M8" s="80"/>
      <c r="N8" s="1104"/>
    </row>
    <row r="9" spans="1:19">
      <c r="A9" s="1256"/>
      <c r="B9" s="63"/>
      <c r="C9" s="1102"/>
      <c r="D9" s="244" t="s">
        <v>400</v>
      </c>
      <c r="E9" s="238"/>
      <c r="F9" s="238"/>
      <c r="G9" s="1108">
        <f>+G8/(1+$G$10)^G7</f>
        <v>267.85714285714283</v>
      </c>
      <c r="H9" s="1108">
        <f>+H8/(1+$G$10)^H7</f>
        <v>239.15816326530609</v>
      </c>
      <c r="I9" s="1108">
        <f>+I8/(1+$G$10)^I7</f>
        <v>249.1230867346938</v>
      </c>
      <c r="J9" s="1108">
        <f>+J8/(1+$G$10)^J7</f>
        <v>222.43132744169091</v>
      </c>
      <c r="K9" s="1108">
        <f>+K8/(1+$G$10)^K7</f>
        <v>907.88296914975876</v>
      </c>
      <c r="L9" s="1108">
        <f>SUM(G9:K9)</f>
        <v>1886.4526894485923</v>
      </c>
      <c r="M9" s="80"/>
      <c r="N9" s="1104"/>
    </row>
    <row r="10" spans="1:19">
      <c r="A10" s="1256"/>
      <c r="C10" s="1102"/>
      <c r="D10" s="1109" t="s">
        <v>401</v>
      </c>
      <c r="E10" s="102"/>
      <c r="F10" s="102"/>
      <c r="G10" s="1110">
        <v>0.12</v>
      </c>
      <c r="H10" s="102"/>
      <c r="I10" s="80"/>
      <c r="J10" s="80"/>
      <c r="K10" s="80"/>
      <c r="L10" s="80"/>
      <c r="M10" s="80"/>
      <c r="N10" s="1104"/>
    </row>
    <row r="11" spans="1:19">
      <c r="A11" s="1256"/>
      <c r="C11" s="1102"/>
      <c r="D11" s="102"/>
      <c r="E11" s="102"/>
      <c r="F11" s="102"/>
      <c r="G11" s="102"/>
      <c r="H11" s="102"/>
      <c r="I11" s="80"/>
      <c r="J11" s="80"/>
      <c r="K11" s="80"/>
      <c r="L11" s="80"/>
      <c r="M11" s="80"/>
      <c r="N11" s="1104"/>
    </row>
    <row r="12" spans="1:19">
      <c r="A12" s="1256"/>
      <c r="C12" s="1102"/>
      <c r="D12" s="102"/>
      <c r="E12" s="102"/>
      <c r="F12" s="102"/>
      <c r="G12" s="102"/>
      <c r="H12" s="102"/>
      <c r="I12" s="80"/>
      <c r="J12" s="80"/>
      <c r="K12" s="80"/>
      <c r="L12" s="80"/>
      <c r="M12" s="80"/>
      <c r="N12" s="1104"/>
    </row>
    <row r="13" spans="1:19">
      <c r="A13" s="1256"/>
      <c r="C13" s="1102"/>
      <c r="D13" s="102"/>
      <c r="E13" s="102"/>
      <c r="F13" s="102"/>
      <c r="G13" s="102"/>
      <c r="H13" s="102"/>
      <c r="I13" s="80"/>
      <c r="J13" s="80"/>
      <c r="K13" s="80"/>
      <c r="L13" s="80"/>
      <c r="M13" s="80"/>
      <c r="N13" s="1104"/>
    </row>
    <row r="14" spans="1:19">
      <c r="A14" s="1256"/>
      <c r="C14" s="1111"/>
      <c r="D14" s="80"/>
      <c r="E14" s="80"/>
      <c r="F14" s="80"/>
      <c r="G14" s="80"/>
      <c r="H14" s="80"/>
      <c r="I14" s="80"/>
      <c r="J14" s="80"/>
      <c r="K14" s="80"/>
      <c r="L14" s="80"/>
      <c r="M14" s="80"/>
      <c r="N14" s="1104"/>
    </row>
    <row r="15" spans="1:19">
      <c r="A15" s="1256"/>
      <c r="C15" s="1111"/>
      <c r="D15" s="102"/>
      <c r="E15" s="80"/>
      <c r="F15" s="102"/>
      <c r="G15" s="80"/>
      <c r="H15" s="102"/>
      <c r="I15" s="80"/>
      <c r="J15" s="80"/>
      <c r="K15" s="80"/>
      <c r="L15" s="80"/>
      <c r="M15" s="80"/>
      <c r="N15" s="1104"/>
    </row>
    <row r="16" spans="1:19">
      <c r="A16" s="1256"/>
      <c r="C16" s="1111"/>
      <c r="D16" s="80"/>
      <c r="E16" s="80"/>
      <c r="G16" s="80" t="str">
        <f>+CONCATENATE(ROUND(G9,2), " + ", ROUND(H9,2), " + ", ROUND(I9,2), " + ",ROUND(J9,2)," + ",ROUND(K9,2), " = ",ROUND(L9,2))</f>
        <v>267,86 + 239,16 + 249,12 + 222,43 + 907,88 = 1886,45</v>
      </c>
      <c r="H16" s="80"/>
      <c r="I16" s="80"/>
      <c r="J16" s="80"/>
      <c r="K16" s="80"/>
      <c r="L16" s="80"/>
      <c r="M16" s="80"/>
      <c r="N16" s="1104"/>
    </row>
    <row r="17" spans="1:14">
      <c r="A17" s="1256"/>
      <c r="C17" s="1111"/>
      <c r="D17" s="80"/>
      <c r="E17" s="80"/>
      <c r="F17" s="80"/>
      <c r="G17" s="80"/>
      <c r="H17" s="80"/>
      <c r="I17" s="80"/>
      <c r="J17" s="80"/>
      <c r="K17" s="80"/>
      <c r="L17" s="80"/>
      <c r="M17" s="80"/>
      <c r="N17" s="1104"/>
    </row>
    <row r="18" spans="1:14">
      <c r="A18" s="1256"/>
      <c r="C18" s="1111"/>
      <c r="D18" s="80" t="str">
        <f>+CONCATENATE("Il Valore Attuale è la sommatoria di tutti i flussi attualizzati pari a €",(ROUND(L9,2))," e rappresenta il valore stimato del bene.")</f>
        <v>Il Valore Attuale è la sommatoria di tutti i flussi attualizzati pari a €1886,45 e rappresenta il valore stimato del bene.</v>
      </c>
      <c r="E18" s="80"/>
      <c r="F18" s="80"/>
      <c r="G18" s="80"/>
      <c r="H18" s="80"/>
      <c r="I18" s="80"/>
      <c r="J18" s="80"/>
      <c r="K18" s="80"/>
      <c r="L18" s="80"/>
      <c r="M18" s="80"/>
      <c r="N18" s="1104"/>
    </row>
    <row r="19" spans="1:14">
      <c r="A19" s="1256"/>
      <c r="C19" s="1112"/>
      <c r="D19" s="105"/>
      <c r="E19" s="105"/>
      <c r="F19" s="105"/>
      <c r="G19" s="105"/>
      <c r="H19" s="105"/>
      <c r="I19" s="105"/>
      <c r="J19" s="105"/>
      <c r="K19" s="105"/>
      <c r="L19" s="105"/>
      <c r="M19" s="105"/>
      <c r="N19" s="1113"/>
    </row>
    <row r="20" spans="1:14">
      <c r="A20" s="1256"/>
    </row>
    <row r="21" spans="1:14">
      <c r="A21" s="1256"/>
    </row>
    <row r="22" spans="1:14">
      <c r="A22" s="1256"/>
    </row>
    <row r="23" spans="1:14">
      <c r="A23" s="1256"/>
    </row>
    <row r="24" spans="1:14">
      <c r="A24" s="1256"/>
    </row>
    <row r="25" spans="1:14">
      <c r="A25" s="1256"/>
    </row>
    <row r="26" spans="1:14">
      <c r="A26" s="1256"/>
    </row>
    <row r="27" spans="1:14">
      <c r="A27" s="1256"/>
    </row>
    <row r="28" spans="1:14">
      <c r="A28" s="1256"/>
    </row>
    <row r="29" spans="1:14">
      <c r="A29" s="1256"/>
    </row>
    <row r="30" spans="1:14">
      <c r="A30" s="1256"/>
    </row>
    <row r="31" spans="1:14">
      <c r="A31" s="1256"/>
    </row>
    <row r="32" spans="1:14">
      <c r="A32" s="1256"/>
    </row>
  </sheetData>
  <sheetProtection algorithmName="SHA-512" hashValue="ARlggAhvmjC+nNv8BseyJINVN+8Ki80RdOvRSu4kZ1tIYBKZg5vdFLzw7a8izGWnyxevFaUM2cMgSrdihFUWvA==" saltValue="ov8hRNjaM9TC7vXbAZIlmQ==" spinCount="100000" sheet="1" objects="1" scenarios="1"/>
  <mergeCells count="3">
    <mergeCell ref="D5:M5"/>
    <mergeCell ref="A4:A32"/>
    <mergeCell ref="C1:J1"/>
  </mergeCells>
  <hyperlinks>
    <hyperlink ref="A4" r:id="rId1" xr:uid="{00000000-0004-0000-1000-000000000000}"/>
  </hyperlinks>
  <pageMargins left="0.7" right="0.7" top="0.75" bottom="0.75" header="0.3" footer="0.3"/>
  <pageSetup paperSize="9" orientation="portrait" verticalDpi="0" r:id="rId2"/>
  <drawing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Foglio18">
    <tabColor theme="9"/>
  </sheetPr>
  <dimension ref="A1:Q61"/>
  <sheetViews>
    <sheetView showGridLines="0" workbookViewId="0">
      <selection activeCell="C37" sqref="C37"/>
    </sheetView>
  </sheetViews>
  <sheetFormatPr baseColWidth="10" defaultColWidth="9.1640625" defaultRowHeight="15"/>
  <cols>
    <col min="1" max="1" width="11.5" style="1233" customWidth="1"/>
    <col min="2" max="2" width="4" style="64" customWidth="1"/>
    <col min="3" max="3" width="28.5" style="175" customWidth="1"/>
    <col min="4" max="4" width="11.5" style="175" bestFit="1" customWidth="1"/>
    <col min="5" max="14" width="10.5" style="175" bestFit="1" customWidth="1"/>
    <col min="15" max="15" width="11.5" style="175" bestFit="1" customWidth="1"/>
    <col min="16" max="16" width="35.5" style="175" bestFit="1" customWidth="1"/>
    <col min="17" max="17" width="11.83203125" style="175" bestFit="1" customWidth="1"/>
    <col min="18" max="16384" width="9.1640625" style="175"/>
  </cols>
  <sheetData>
    <row r="1" spans="1:17" s="1233" customFormat="1" ht="60" customHeight="1">
      <c r="B1" s="1221"/>
      <c r="C1" s="1266" t="s">
        <v>1220</v>
      </c>
      <c r="D1" s="1267"/>
      <c r="E1" s="1267"/>
      <c r="F1" s="1267"/>
      <c r="G1" s="1267"/>
      <c r="H1" s="1267"/>
      <c r="I1" s="1267"/>
      <c r="J1" s="1267"/>
    </row>
    <row r="2" spans="1:17">
      <c r="C2" s="1071"/>
      <c r="D2" s="1071"/>
      <c r="E2" s="1071"/>
      <c r="F2" s="1071"/>
      <c r="G2" s="1071"/>
      <c r="H2" s="1071"/>
      <c r="I2" s="1071"/>
      <c r="J2" s="1071"/>
      <c r="K2" s="1071"/>
      <c r="L2" s="1071"/>
      <c r="M2" s="1071"/>
      <c r="N2" s="1071"/>
      <c r="O2" s="1071"/>
    </row>
    <row r="3" spans="1:17" s="1072" customFormat="1" ht="26.5" customHeight="1">
      <c r="A3" s="1241"/>
      <c r="B3" s="63"/>
      <c r="C3" s="1273" t="s">
        <v>1258</v>
      </c>
      <c r="D3" s="1273"/>
      <c r="E3" s="1273"/>
      <c r="F3" s="1273"/>
      <c r="G3" s="1273"/>
      <c r="H3" s="1273"/>
      <c r="I3" s="1273"/>
      <c r="J3" s="1273"/>
      <c r="K3" s="1273"/>
      <c r="L3" s="1273"/>
      <c r="M3" s="1273"/>
      <c r="N3" s="1273"/>
      <c r="O3" s="1273"/>
    </row>
    <row r="4" spans="1:17">
      <c r="A4" s="1255" t="s">
        <v>1264</v>
      </c>
      <c r="B4" s="63"/>
      <c r="C4" s="1073"/>
      <c r="D4" s="1073"/>
      <c r="E4" s="103"/>
      <c r="F4" s="103"/>
      <c r="G4" s="103"/>
      <c r="H4" s="103"/>
      <c r="I4" s="367"/>
      <c r="J4" s="367"/>
      <c r="K4" s="367"/>
      <c r="L4" s="367"/>
      <c r="M4" s="367"/>
      <c r="N4" s="367"/>
      <c r="O4" s="367"/>
    </row>
    <row r="5" spans="1:17">
      <c r="A5" s="1256"/>
      <c r="B5" s="63"/>
      <c r="C5" s="220" t="s">
        <v>409</v>
      </c>
      <c r="D5" s="1074">
        <v>0.03</v>
      </c>
      <c r="E5" s="367"/>
      <c r="F5" s="367"/>
      <c r="G5" s="367"/>
      <c r="H5" s="103"/>
      <c r="I5" s="367"/>
      <c r="J5" s="367"/>
      <c r="K5" s="367"/>
      <c r="L5" s="367"/>
      <c r="M5" s="367"/>
      <c r="N5" s="367"/>
      <c r="O5" s="367"/>
    </row>
    <row r="6" spans="1:17">
      <c r="A6" s="1256"/>
      <c r="B6" s="63"/>
      <c r="C6" s="220" t="s">
        <v>410</v>
      </c>
      <c r="D6" s="1075">
        <v>7.2499999999999995E-2</v>
      </c>
      <c r="E6" s="103"/>
      <c r="F6" s="103"/>
      <c r="G6" s="103"/>
      <c r="H6" s="103"/>
      <c r="I6" s="367"/>
      <c r="J6" s="367"/>
      <c r="K6" s="367"/>
      <c r="L6" s="367"/>
      <c r="M6" s="367"/>
      <c r="N6" s="367"/>
      <c r="O6" s="367"/>
    </row>
    <row r="7" spans="1:17">
      <c r="A7" s="1256"/>
      <c r="B7" s="63"/>
      <c r="C7" s="1077" t="s">
        <v>401</v>
      </c>
      <c r="D7" s="1078">
        <v>0.09</v>
      </c>
      <c r="E7" s="103"/>
      <c r="F7" s="103"/>
      <c r="G7" s="103"/>
      <c r="H7" s="103"/>
      <c r="I7" s="367"/>
      <c r="J7" s="367"/>
      <c r="K7" s="367"/>
      <c r="L7" s="367"/>
      <c r="M7" s="367"/>
      <c r="N7" s="367"/>
      <c r="O7" s="367"/>
    </row>
    <row r="8" spans="1:17">
      <c r="A8" s="1256"/>
      <c r="B8" s="63"/>
      <c r="C8" s="1079"/>
      <c r="D8" s="1080"/>
      <c r="E8" s="103"/>
      <c r="F8" s="103"/>
      <c r="G8" s="103"/>
      <c r="H8" s="103"/>
      <c r="I8" s="367"/>
      <c r="J8" s="367"/>
      <c r="K8" s="367"/>
      <c r="L8" s="367"/>
      <c r="M8" s="367"/>
      <c r="N8" s="367"/>
      <c r="O8" s="367"/>
    </row>
    <row r="9" spans="1:17">
      <c r="A9" s="1256"/>
      <c r="B9" s="63"/>
      <c r="C9" s="1081" t="s">
        <v>412</v>
      </c>
      <c r="D9" s="1082">
        <v>0</v>
      </c>
      <c r="E9" s="1082">
        <v>1</v>
      </c>
      <c r="F9" s="1082">
        <v>2</v>
      </c>
      <c r="G9" s="1082">
        <v>3</v>
      </c>
      <c r="H9" s="1082">
        <v>4</v>
      </c>
      <c r="I9" s="1082">
        <v>5</v>
      </c>
      <c r="J9" s="1082">
        <v>6</v>
      </c>
      <c r="K9" s="1082">
        <v>7</v>
      </c>
      <c r="L9" s="1082">
        <v>8</v>
      </c>
      <c r="M9" s="1082">
        <v>9</v>
      </c>
      <c r="N9" s="1082">
        <v>10</v>
      </c>
      <c r="O9" s="1082">
        <v>11</v>
      </c>
      <c r="P9" s="1076"/>
      <c r="Q9" s="1076"/>
    </row>
    <row r="10" spans="1:17" ht="20.25" customHeight="1">
      <c r="A10" s="1256"/>
      <c r="C10" s="220" t="s">
        <v>130</v>
      </c>
      <c r="D10" s="1083">
        <f>+'6.12'!D5</f>
        <v>1869750</v>
      </c>
      <c r="E10" s="1083">
        <f>+'6.12'!E5</f>
        <v>1975879.5207499994</v>
      </c>
      <c r="F10" s="1083">
        <f>+'6.12'!F5</f>
        <v>2095352.2131750004</v>
      </c>
      <c r="G10" s="1083">
        <f>+'6.12'!G5</f>
        <v>2194197.6693125498</v>
      </c>
      <c r="H10" s="1083">
        <f>+'5.6'!M57</f>
        <v>2213669.8496917263</v>
      </c>
      <c r="I10" s="1083">
        <f>+'5.6'!O57</f>
        <v>2233095.5491605001</v>
      </c>
      <c r="J10" s="1083">
        <f t="shared" ref="J10:O10" si="0">I10*(1+$D$5)</f>
        <v>2300088.4156353152</v>
      </c>
      <c r="K10" s="1083">
        <f t="shared" si="0"/>
        <v>2369091.0681043747</v>
      </c>
      <c r="L10" s="1083">
        <f t="shared" si="0"/>
        <v>2440163.8001475059</v>
      </c>
      <c r="M10" s="1083">
        <f t="shared" si="0"/>
        <v>2513368.714151931</v>
      </c>
      <c r="N10" s="1083">
        <f t="shared" si="0"/>
        <v>2588769.775576489</v>
      </c>
      <c r="O10" s="1083">
        <f t="shared" si="0"/>
        <v>2666432.8688437836</v>
      </c>
      <c r="P10" s="1076"/>
      <c r="Q10" s="1076"/>
    </row>
    <row r="11" spans="1:17" s="1086" customFormat="1" ht="20.25" customHeight="1">
      <c r="A11" s="1256"/>
      <c r="B11" s="64"/>
      <c r="C11" s="220" t="s">
        <v>405</v>
      </c>
      <c r="D11" s="1079">
        <v>0</v>
      </c>
      <c r="E11" s="1079">
        <v>0</v>
      </c>
      <c r="F11" s="1079">
        <v>0</v>
      </c>
      <c r="G11" s="1079">
        <v>0</v>
      </c>
      <c r="H11" s="1079">
        <v>0</v>
      </c>
      <c r="I11" s="1079">
        <v>0</v>
      </c>
      <c r="J11" s="1079">
        <v>0</v>
      </c>
      <c r="K11" s="1079">
        <v>0</v>
      </c>
      <c r="L11" s="1079">
        <v>0</v>
      </c>
      <c r="M11" s="1079">
        <v>0</v>
      </c>
      <c r="N11" s="1079">
        <v>0</v>
      </c>
      <c r="O11" s="1085"/>
      <c r="P11" s="1084"/>
      <c r="Q11" s="1084"/>
    </row>
    <row r="12" spans="1:17" s="1086" customFormat="1" ht="20.25" customHeight="1">
      <c r="A12" s="1256"/>
      <c r="B12" s="64"/>
      <c r="C12" s="220" t="s">
        <v>406</v>
      </c>
      <c r="D12" s="1087"/>
      <c r="E12" s="1087"/>
      <c r="F12" s="1087"/>
      <c r="G12" s="1087"/>
      <c r="H12" s="1087"/>
      <c r="I12" s="1088"/>
      <c r="J12" s="1088"/>
      <c r="K12" s="1088"/>
      <c r="L12" s="1088"/>
      <c r="M12" s="1088"/>
      <c r="N12" s="1088"/>
      <c r="O12" s="1089">
        <f>O10/$D$6</f>
        <v>36778384.397845291</v>
      </c>
      <c r="P12" s="1084"/>
      <c r="Q12" s="1084"/>
    </row>
    <row r="13" spans="1:17" ht="20.25" customHeight="1">
      <c r="A13" s="1256"/>
      <c r="C13" s="1081" t="s">
        <v>407</v>
      </c>
      <c r="D13" s="1090">
        <f>SUM(D10:D12)</f>
        <v>1869750</v>
      </c>
      <c r="E13" s="1090">
        <f t="shared" ref="E13:N13" si="1">SUM(E10:E12)</f>
        <v>1975879.5207499994</v>
      </c>
      <c r="F13" s="1090">
        <f t="shared" si="1"/>
        <v>2095352.2131750004</v>
      </c>
      <c r="G13" s="1090">
        <f t="shared" si="1"/>
        <v>2194197.6693125498</v>
      </c>
      <c r="H13" s="1090">
        <f t="shared" si="1"/>
        <v>2213669.8496917263</v>
      </c>
      <c r="I13" s="1090">
        <f t="shared" si="1"/>
        <v>2233095.5491605001</v>
      </c>
      <c r="J13" s="1090">
        <f t="shared" si="1"/>
        <v>2300088.4156353152</v>
      </c>
      <c r="K13" s="1090">
        <f t="shared" si="1"/>
        <v>2369091.0681043747</v>
      </c>
      <c r="L13" s="1090">
        <f t="shared" si="1"/>
        <v>2440163.8001475059</v>
      </c>
      <c r="M13" s="1090">
        <f t="shared" si="1"/>
        <v>2513368.714151931</v>
      </c>
      <c r="N13" s="1090">
        <f t="shared" si="1"/>
        <v>2588769.775576489</v>
      </c>
      <c r="O13" s="1090">
        <f>SUM(O11:O12)</f>
        <v>36778384.397845291</v>
      </c>
      <c r="P13" s="1076"/>
      <c r="Q13" s="1076"/>
    </row>
    <row r="14" spans="1:17" ht="20.25" customHeight="1">
      <c r="A14" s="1256"/>
      <c r="C14" s="220" t="s">
        <v>411</v>
      </c>
      <c r="D14" s="1091">
        <f t="shared" ref="D14:O14" si="2">1/(1+$D$7)^D9</f>
        <v>1</v>
      </c>
      <c r="E14" s="1091">
        <f t="shared" si="2"/>
        <v>0.9174311926605504</v>
      </c>
      <c r="F14" s="1091">
        <f t="shared" si="2"/>
        <v>0.84167999326655996</v>
      </c>
      <c r="G14" s="1091">
        <f t="shared" si="2"/>
        <v>0.77218348006106419</v>
      </c>
      <c r="H14" s="1091">
        <f t="shared" si="2"/>
        <v>0.7084252110651964</v>
      </c>
      <c r="I14" s="1091">
        <f t="shared" si="2"/>
        <v>0.64993138629834524</v>
      </c>
      <c r="J14" s="1091">
        <f t="shared" si="2"/>
        <v>0.5962673268792158</v>
      </c>
      <c r="K14" s="1091">
        <f t="shared" si="2"/>
        <v>0.54703424484331731</v>
      </c>
      <c r="L14" s="1091">
        <f t="shared" si="2"/>
        <v>0.50186627967276809</v>
      </c>
      <c r="M14" s="1091">
        <f t="shared" si="2"/>
        <v>0.46042777951630098</v>
      </c>
      <c r="N14" s="1091">
        <f t="shared" si="2"/>
        <v>0.42241080689568894</v>
      </c>
      <c r="O14" s="1091">
        <f t="shared" si="2"/>
        <v>0.38753285036301738</v>
      </c>
      <c r="P14" s="1076"/>
      <c r="Q14" s="1076"/>
    </row>
    <row r="15" spans="1:17" ht="20.25" customHeight="1">
      <c r="A15" s="1256"/>
      <c r="C15" s="220" t="s">
        <v>408</v>
      </c>
      <c r="D15" s="1089">
        <f>D13*D14</f>
        <v>1869750</v>
      </c>
      <c r="E15" s="1083">
        <f t="shared" ref="E15:O15" si="3">E13*E14</f>
        <v>1812733.5052752288</v>
      </c>
      <c r="F15" s="1083">
        <f t="shared" si="3"/>
        <v>1763616.0366762059</v>
      </c>
      <c r="G15" s="1083">
        <f t="shared" si="3"/>
        <v>1694323.1922316407</v>
      </c>
      <c r="H15" s="1083">
        <f t="shared" si="3"/>
        <v>1568219.5304965228</v>
      </c>
      <c r="I15" s="1083">
        <f t="shared" si="3"/>
        <v>1451358.8860025483</v>
      </c>
      <c r="J15" s="1083">
        <f t="shared" si="3"/>
        <v>1371467.5711767201</v>
      </c>
      <c r="K15" s="1083">
        <f t="shared" si="3"/>
        <v>1295973.9434055246</v>
      </c>
      <c r="L15" s="1083">
        <f t="shared" si="3"/>
        <v>1224635.9281721928</v>
      </c>
      <c r="M15" s="1083">
        <f t="shared" si="3"/>
        <v>1157224.7761627142</v>
      </c>
      <c r="N15" s="1083">
        <f t="shared" si="3"/>
        <v>1093524.3297684363</v>
      </c>
      <c r="O15" s="1083">
        <f t="shared" si="3"/>
        <v>14252832.137443712</v>
      </c>
      <c r="P15" s="1076"/>
      <c r="Q15" s="1076"/>
    </row>
    <row r="16" spans="1:17" ht="20.25" customHeight="1">
      <c r="A16" s="1256"/>
      <c r="C16" s="1081" t="s">
        <v>394</v>
      </c>
      <c r="D16" s="1092">
        <f>SUM(D15:O15)</f>
        <v>30555659.836811446</v>
      </c>
      <c r="E16" s="1085"/>
      <c r="F16" s="1085"/>
      <c r="G16" s="1085"/>
      <c r="H16" s="1085"/>
      <c r="I16" s="1085"/>
      <c r="J16" s="1085"/>
      <c r="K16" s="1085"/>
      <c r="L16" s="1085"/>
      <c r="M16" s="1085"/>
      <c r="N16" s="1085"/>
      <c r="O16" s="1085"/>
      <c r="P16" s="1076"/>
      <c r="Q16" s="1076"/>
    </row>
    <row r="17" spans="1:17">
      <c r="A17" s="1256"/>
      <c r="C17" s="382"/>
      <c r="D17" s="1088"/>
      <c r="E17" s="1088"/>
      <c r="F17" s="1088"/>
      <c r="G17" s="1088"/>
      <c r="H17" s="1088"/>
      <c r="I17" s="1088"/>
      <c r="J17" s="1088"/>
      <c r="K17" s="1088"/>
      <c r="L17" s="1088"/>
      <c r="M17" s="1088"/>
      <c r="N17" s="1088"/>
      <c r="O17" s="1088"/>
      <c r="P17" s="1076"/>
      <c r="Q17" s="1076"/>
    </row>
    <row r="18" spans="1:17">
      <c r="A18" s="1256"/>
      <c r="P18" s="1076"/>
      <c r="Q18" s="1076"/>
    </row>
    <row r="19" spans="1:17">
      <c r="A19" s="1256"/>
      <c r="P19" s="1076"/>
      <c r="Q19" s="1076"/>
    </row>
    <row r="20" spans="1:17">
      <c r="A20" s="1256"/>
      <c r="P20" s="1076"/>
      <c r="Q20" s="1076"/>
    </row>
    <row r="21" spans="1:17">
      <c r="A21" s="1256"/>
      <c r="D21" s="1076"/>
      <c r="E21" s="1076"/>
      <c r="F21" s="1076"/>
      <c r="G21" s="1076"/>
      <c r="H21" s="1076"/>
      <c r="I21" s="1076"/>
      <c r="J21" s="1076"/>
      <c r="K21" s="1076"/>
      <c r="L21" s="1076"/>
      <c r="M21" s="1076"/>
      <c r="N21" s="1076"/>
      <c r="O21" s="1076"/>
      <c r="P21" s="1076"/>
      <c r="Q21" s="1076"/>
    </row>
    <row r="22" spans="1:17">
      <c r="A22" s="1256"/>
      <c r="D22" s="1076"/>
      <c r="E22" s="1076"/>
      <c r="F22" s="1076"/>
      <c r="G22" s="1076"/>
      <c r="H22" s="1076"/>
      <c r="I22" s="1076"/>
      <c r="J22" s="1076"/>
      <c r="K22" s="1076"/>
      <c r="L22" s="1076"/>
      <c r="M22" s="1076"/>
      <c r="N22" s="1076"/>
      <c r="O22" s="1076"/>
      <c r="P22" s="1076"/>
      <c r="Q22" s="1076"/>
    </row>
    <row r="23" spans="1:17">
      <c r="A23" s="1256"/>
      <c r="D23" s="1076"/>
      <c r="E23" s="1076"/>
      <c r="F23" s="1076"/>
      <c r="G23" s="1076"/>
      <c r="H23" s="1076"/>
      <c r="I23" s="1076"/>
      <c r="J23" s="1076"/>
      <c r="K23" s="1076"/>
      <c r="L23" s="1076"/>
      <c r="M23" s="1076"/>
      <c r="N23" s="1076"/>
      <c r="O23" s="1076"/>
      <c r="P23" s="1076"/>
      <c r="Q23" s="1076"/>
    </row>
    <row r="24" spans="1:17">
      <c r="A24" s="1256"/>
      <c r="D24" s="1076"/>
      <c r="E24" s="1076"/>
      <c r="F24" s="1076"/>
      <c r="G24" s="1076"/>
      <c r="H24" s="1076"/>
      <c r="I24" s="1076"/>
      <c r="J24" s="1076"/>
      <c r="K24" s="1076"/>
      <c r="L24" s="1076"/>
      <c r="M24" s="1076"/>
      <c r="N24" s="1076"/>
      <c r="O24" s="1076"/>
      <c r="P24" s="1076"/>
      <c r="Q24" s="1076"/>
    </row>
    <row r="25" spans="1:17">
      <c r="A25" s="1256"/>
      <c r="D25" s="1076"/>
      <c r="E25" s="1076"/>
      <c r="F25" s="1076"/>
      <c r="G25" s="1076"/>
      <c r="H25" s="1076"/>
      <c r="I25" s="1076"/>
      <c r="J25" s="1076"/>
      <c r="K25" s="1076"/>
      <c r="L25" s="1076"/>
      <c r="M25" s="1076"/>
      <c r="N25" s="1076"/>
      <c r="O25" s="1076"/>
      <c r="P25" s="1076"/>
      <c r="Q25" s="1076"/>
    </row>
    <row r="26" spans="1:17">
      <c r="A26" s="1256"/>
      <c r="D26" s="1076"/>
      <c r="E26" s="1076"/>
      <c r="F26" s="1076"/>
      <c r="G26" s="1076"/>
      <c r="H26" s="1076"/>
      <c r="I26" s="1076"/>
      <c r="J26" s="1076"/>
      <c r="K26" s="1076"/>
      <c r="L26" s="1076"/>
      <c r="M26" s="1076"/>
      <c r="N26" s="1076"/>
      <c r="O26" s="1076"/>
      <c r="P26" s="1076"/>
      <c r="Q26" s="1076"/>
    </row>
    <row r="27" spans="1:17">
      <c r="A27" s="1256"/>
      <c r="D27" s="1076"/>
      <c r="E27" s="1076"/>
      <c r="F27" s="1076"/>
      <c r="G27" s="1076"/>
      <c r="H27" s="1076"/>
      <c r="I27" s="1076"/>
      <c r="J27" s="1076"/>
      <c r="K27" s="1076"/>
      <c r="L27" s="1076"/>
      <c r="M27" s="1076"/>
      <c r="N27" s="1076"/>
      <c r="O27" s="1076"/>
      <c r="P27" s="1076"/>
      <c r="Q27" s="1076"/>
    </row>
    <row r="28" spans="1:17">
      <c r="A28" s="1256"/>
      <c r="D28" s="1076"/>
      <c r="E28" s="1076"/>
      <c r="F28" s="1076"/>
      <c r="G28" s="1076"/>
      <c r="H28" s="1076"/>
      <c r="I28" s="1076"/>
      <c r="J28" s="1076"/>
      <c r="K28" s="1076"/>
      <c r="L28" s="1076"/>
      <c r="M28" s="1076"/>
      <c r="N28" s="1076"/>
      <c r="O28" s="1076"/>
      <c r="P28" s="1076"/>
      <c r="Q28" s="1076"/>
    </row>
    <row r="29" spans="1:17">
      <c r="A29" s="1256"/>
      <c r="D29" s="1076"/>
      <c r="E29" s="1076"/>
      <c r="F29" s="1076"/>
      <c r="G29" s="1076"/>
      <c r="H29" s="1076"/>
      <c r="I29" s="1076"/>
      <c r="J29" s="1076"/>
      <c r="K29" s="1076"/>
      <c r="L29" s="1076"/>
      <c r="M29" s="1076"/>
      <c r="N29" s="1076"/>
      <c r="O29" s="1076"/>
      <c r="P29" s="1076"/>
      <c r="Q29" s="1076"/>
    </row>
    <row r="30" spans="1:17">
      <c r="A30" s="1256"/>
      <c r="D30" s="1076"/>
      <c r="E30" s="1076"/>
      <c r="F30" s="1076"/>
      <c r="G30" s="1076"/>
      <c r="H30" s="1076"/>
      <c r="I30" s="1076"/>
      <c r="J30" s="1076"/>
      <c r="K30" s="1076"/>
      <c r="L30" s="1076"/>
      <c r="M30" s="1076"/>
      <c r="N30" s="1076"/>
      <c r="O30" s="1076"/>
      <c r="P30" s="1076"/>
      <c r="Q30" s="1076"/>
    </row>
    <row r="31" spans="1:17">
      <c r="A31" s="1256"/>
      <c r="D31" s="1076"/>
      <c r="E31" s="1076"/>
      <c r="F31" s="1076"/>
      <c r="G31" s="1076"/>
      <c r="H31" s="1076"/>
      <c r="I31" s="1076"/>
      <c r="J31" s="1076"/>
      <c r="K31" s="1076"/>
      <c r="L31" s="1076"/>
      <c r="M31" s="1076"/>
      <c r="N31" s="1076"/>
      <c r="O31" s="1076"/>
      <c r="P31" s="1076"/>
      <c r="Q31" s="1076"/>
    </row>
    <row r="32" spans="1:17">
      <c r="A32" s="1256"/>
      <c r="D32" s="1076"/>
      <c r="E32" s="1076"/>
      <c r="F32" s="1076"/>
      <c r="G32" s="1076"/>
      <c r="H32" s="1076"/>
      <c r="I32" s="1076"/>
      <c r="J32" s="1076"/>
      <c r="K32" s="1076"/>
      <c r="L32" s="1076"/>
      <c r="M32" s="1076"/>
      <c r="N32" s="1076"/>
      <c r="O32" s="1076"/>
      <c r="P32" s="1076"/>
      <c r="Q32" s="1076"/>
    </row>
    <row r="33" spans="4:17">
      <c r="D33" s="1076"/>
      <c r="E33" s="1076"/>
      <c r="F33" s="1076"/>
      <c r="G33" s="1076"/>
      <c r="H33" s="1076"/>
      <c r="I33" s="1076"/>
      <c r="J33" s="1076"/>
      <c r="K33" s="1076"/>
      <c r="L33" s="1076"/>
      <c r="M33" s="1076"/>
      <c r="N33" s="1076"/>
      <c r="O33" s="1076"/>
      <c r="P33" s="1076"/>
      <c r="Q33" s="1076"/>
    </row>
    <row r="34" spans="4:17">
      <c r="D34" s="1076"/>
      <c r="E34" s="1076"/>
      <c r="F34" s="1076"/>
      <c r="G34" s="1076"/>
      <c r="H34" s="1076"/>
      <c r="I34" s="1076"/>
      <c r="J34" s="1076"/>
      <c r="K34" s="1076"/>
      <c r="L34" s="1076"/>
      <c r="M34" s="1076"/>
      <c r="N34" s="1076"/>
      <c r="O34" s="1076"/>
      <c r="P34" s="1076"/>
      <c r="Q34" s="1076"/>
    </row>
    <row r="35" spans="4:17">
      <c r="D35" s="1076"/>
      <c r="E35" s="1076"/>
      <c r="F35" s="1076"/>
      <c r="G35" s="1076"/>
      <c r="H35" s="1076"/>
      <c r="I35" s="1076"/>
      <c r="J35" s="1076"/>
      <c r="K35" s="1076"/>
      <c r="L35" s="1076"/>
      <c r="M35" s="1076"/>
      <c r="N35" s="1076"/>
      <c r="O35" s="1076"/>
      <c r="P35" s="1076"/>
      <c r="Q35" s="1076"/>
    </row>
    <row r="36" spans="4:17">
      <c r="D36" s="1076"/>
      <c r="E36" s="1076"/>
      <c r="F36" s="1076"/>
      <c r="G36" s="1076"/>
      <c r="H36" s="1076"/>
      <c r="I36" s="1076"/>
      <c r="J36" s="1076"/>
      <c r="K36" s="1076"/>
      <c r="L36" s="1076"/>
      <c r="M36" s="1076"/>
      <c r="N36" s="1076"/>
      <c r="O36" s="1076"/>
      <c r="P36" s="1076"/>
      <c r="Q36" s="1076"/>
    </row>
    <row r="37" spans="4:17">
      <c r="D37" s="1076"/>
      <c r="E37" s="1076"/>
      <c r="F37" s="1076"/>
      <c r="G37" s="1076"/>
      <c r="H37" s="1076"/>
      <c r="I37" s="1076"/>
      <c r="J37" s="1076"/>
      <c r="K37" s="1076"/>
      <c r="L37" s="1076"/>
      <c r="M37" s="1076"/>
      <c r="N37" s="1076"/>
      <c r="O37" s="1076"/>
      <c r="P37" s="1076"/>
      <c r="Q37" s="1076"/>
    </row>
    <row r="38" spans="4:17">
      <c r="D38" s="1076"/>
      <c r="E38" s="1076"/>
      <c r="F38" s="1076"/>
      <c r="G38" s="1076"/>
      <c r="H38" s="1076"/>
      <c r="I38" s="1076"/>
      <c r="J38" s="1076"/>
      <c r="K38" s="1076"/>
      <c r="L38" s="1076"/>
      <c r="M38" s="1076"/>
      <c r="N38" s="1076"/>
      <c r="O38" s="1076"/>
      <c r="P38" s="1076"/>
      <c r="Q38" s="1076"/>
    </row>
    <row r="39" spans="4:17">
      <c r="D39" s="1076"/>
      <c r="E39" s="1076"/>
      <c r="F39" s="1076"/>
      <c r="G39" s="1076"/>
      <c r="H39" s="1076"/>
      <c r="I39" s="1076"/>
      <c r="J39" s="1076"/>
      <c r="K39" s="1076"/>
      <c r="L39" s="1076"/>
      <c r="M39" s="1076"/>
      <c r="N39" s="1076"/>
      <c r="O39" s="1076"/>
      <c r="P39" s="1076"/>
      <c r="Q39" s="1076"/>
    </row>
    <row r="40" spans="4:17">
      <c r="D40" s="1076"/>
      <c r="E40" s="1076"/>
      <c r="F40" s="1076"/>
      <c r="G40" s="1076"/>
      <c r="H40" s="1076"/>
      <c r="I40" s="1076"/>
      <c r="J40" s="1076"/>
      <c r="K40" s="1076"/>
      <c r="L40" s="1076"/>
      <c r="M40" s="1076"/>
      <c r="N40" s="1076"/>
      <c r="O40" s="1076"/>
      <c r="P40" s="1076"/>
      <c r="Q40" s="1076"/>
    </row>
    <row r="41" spans="4:17">
      <c r="D41" s="1076"/>
      <c r="E41" s="1076"/>
      <c r="F41" s="1076"/>
      <c r="G41" s="1076"/>
      <c r="H41" s="1076"/>
      <c r="I41" s="1076"/>
      <c r="J41" s="1076"/>
      <c r="K41" s="1076"/>
      <c r="L41" s="1076"/>
      <c r="M41" s="1076"/>
      <c r="N41" s="1076"/>
      <c r="O41" s="1076"/>
      <c r="P41" s="1076"/>
      <c r="Q41" s="1076"/>
    </row>
    <row r="42" spans="4:17">
      <c r="D42" s="1076"/>
      <c r="E42" s="1076"/>
      <c r="F42" s="1076"/>
      <c r="G42" s="1076"/>
      <c r="H42" s="1076"/>
      <c r="I42" s="1076"/>
      <c r="J42" s="1076"/>
      <c r="K42" s="1076"/>
      <c r="L42" s="1076"/>
      <c r="M42" s="1076"/>
      <c r="N42" s="1076"/>
      <c r="O42" s="1076"/>
      <c r="P42" s="1076"/>
      <c r="Q42" s="1076"/>
    </row>
    <row r="43" spans="4:17">
      <c r="D43" s="1076"/>
      <c r="E43" s="1076"/>
      <c r="F43" s="1076"/>
      <c r="G43" s="1076"/>
      <c r="H43" s="1076"/>
      <c r="I43" s="1076"/>
      <c r="J43" s="1076"/>
      <c r="K43" s="1076"/>
      <c r="L43" s="1076"/>
      <c r="M43" s="1076"/>
      <c r="N43" s="1076"/>
      <c r="O43" s="1076"/>
      <c r="P43" s="1076"/>
      <c r="Q43" s="1076"/>
    </row>
    <row r="44" spans="4:17">
      <c r="D44" s="1076"/>
      <c r="E44" s="1076"/>
      <c r="F44" s="1076"/>
      <c r="G44" s="1076"/>
      <c r="H44" s="1076"/>
      <c r="I44" s="1076"/>
      <c r="J44" s="1076"/>
      <c r="K44" s="1076"/>
      <c r="L44" s="1076"/>
      <c r="M44" s="1076"/>
      <c r="N44" s="1076"/>
      <c r="O44" s="1076"/>
      <c r="P44" s="1076"/>
      <c r="Q44" s="1076"/>
    </row>
    <row r="45" spans="4:17">
      <c r="D45" s="1076"/>
      <c r="E45" s="1076"/>
      <c r="F45" s="1076"/>
      <c r="G45" s="1076"/>
      <c r="H45" s="1076"/>
      <c r="I45" s="1076"/>
      <c r="J45" s="1076"/>
      <c r="K45" s="1076"/>
      <c r="L45" s="1076"/>
      <c r="M45" s="1076"/>
      <c r="N45" s="1076"/>
      <c r="O45" s="1076"/>
      <c r="P45" s="1076"/>
      <c r="Q45" s="1076"/>
    </row>
    <row r="46" spans="4:17">
      <c r="D46" s="1076"/>
      <c r="E46" s="1076"/>
      <c r="F46" s="1076"/>
      <c r="G46" s="1076"/>
      <c r="H46" s="1076"/>
      <c r="I46" s="1076"/>
      <c r="J46" s="1076"/>
      <c r="K46" s="1076"/>
      <c r="L46" s="1076"/>
      <c r="M46" s="1076"/>
      <c r="N46" s="1076"/>
      <c r="O46" s="1076"/>
      <c r="P46" s="1076"/>
      <c r="Q46" s="1076"/>
    </row>
    <row r="47" spans="4:17">
      <c r="D47" s="1076"/>
      <c r="E47" s="1076"/>
      <c r="F47" s="1076"/>
      <c r="G47" s="1076"/>
      <c r="H47" s="1076"/>
      <c r="I47" s="1076"/>
      <c r="J47" s="1076"/>
      <c r="K47" s="1076"/>
      <c r="L47" s="1076"/>
      <c r="M47" s="1076"/>
      <c r="N47" s="1076"/>
      <c r="O47" s="1076"/>
      <c r="P47" s="1076"/>
      <c r="Q47" s="1076"/>
    </row>
    <row r="48" spans="4:17">
      <c r="D48" s="1076"/>
      <c r="E48" s="1076"/>
      <c r="F48" s="1076"/>
      <c r="G48" s="1076"/>
      <c r="H48" s="1076"/>
      <c r="I48" s="1076"/>
      <c r="J48" s="1076"/>
      <c r="K48" s="1076"/>
      <c r="L48" s="1076"/>
      <c r="M48" s="1076"/>
      <c r="N48" s="1076"/>
      <c r="O48" s="1076"/>
      <c r="P48" s="1076"/>
      <c r="Q48" s="1076"/>
    </row>
    <row r="49" spans="4:17">
      <c r="D49" s="1076"/>
      <c r="E49" s="1076"/>
      <c r="F49" s="1076"/>
      <c r="G49" s="1076"/>
      <c r="H49" s="1076"/>
      <c r="I49" s="1076"/>
      <c r="J49" s="1076"/>
      <c r="K49" s="1076"/>
      <c r="L49" s="1076"/>
      <c r="M49" s="1076"/>
      <c r="N49" s="1076"/>
      <c r="O49" s="1076"/>
      <c r="P49" s="1076"/>
      <c r="Q49" s="1076"/>
    </row>
    <row r="50" spans="4:17">
      <c r="D50" s="1076"/>
      <c r="E50" s="1076"/>
      <c r="F50" s="1076"/>
      <c r="G50" s="1076"/>
      <c r="H50" s="1076"/>
      <c r="I50" s="1076"/>
      <c r="J50" s="1076"/>
      <c r="K50" s="1076"/>
      <c r="L50" s="1076"/>
      <c r="M50" s="1076"/>
      <c r="N50" s="1076"/>
      <c r="O50" s="1076"/>
      <c r="P50" s="1076"/>
      <c r="Q50" s="1076"/>
    </row>
    <row r="51" spans="4:17">
      <c r="D51" s="1076"/>
      <c r="E51" s="1076"/>
      <c r="F51" s="1076"/>
      <c r="G51" s="1076"/>
      <c r="H51" s="1076"/>
      <c r="I51" s="1076"/>
      <c r="J51" s="1076"/>
      <c r="K51" s="1076"/>
      <c r="L51" s="1076"/>
      <c r="M51" s="1076"/>
      <c r="N51" s="1076"/>
      <c r="O51" s="1076"/>
      <c r="P51" s="1076"/>
      <c r="Q51" s="1076"/>
    </row>
    <row r="52" spans="4:17">
      <c r="D52" s="1076"/>
      <c r="E52" s="1076"/>
      <c r="F52" s="1076"/>
      <c r="G52" s="1076"/>
      <c r="H52" s="1076"/>
      <c r="I52" s="1076"/>
      <c r="J52" s="1076"/>
      <c r="K52" s="1076"/>
      <c r="L52" s="1076"/>
      <c r="M52" s="1076"/>
      <c r="N52" s="1076"/>
      <c r="O52" s="1076"/>
      <c r="P52" s="1076"/>
      <c r="Q52" s="1076"/>
    </row>
    <row r="53" spans="4:17">
      <c r="D53" s="1076"/>
      <c r="E53" s="1076"/>
      <c r="F53" s="1076"/>
      <c r="G53" s="1076"/>
      <c r="H53" s="1076"/>
      <c r="I53" s="1076"/>
      <c r="J53" s="1076"/>
      <c r="K53" s="1076"/>
      <c r="L53" s="1076"/>
      <c r="M53" s="1076"/>
      <c r="N53" s="1076"/>
      <c r="O53" s="1076"/>
      <c r="P53" s="1076"/>
      <c r="Q53" s="1076"/>
    </row>
    <row r="54" spans="4:17">
      <c r="D54" s="1076"/>
      <c r="E54" s="1076"/>
      <c r="F54" s="1076"/>
      <c r="G54" s="1076"/>
      <c r="H54" s="1076"/>
      <c r="I54" s="1076"/>
      <c r="J54" s="1076"/>
      <c r="K54" s="1076"/>
      <c r="L54" s="1076"/>
      <c r="M54" s="1076"/>
      <c r="N54" s="1076"/>
      <c r="O54" s="1076"/>
      <c r="P54" s="1076"/>
      <c r="Q54" s="1076"/>
    </row>
    <row r="55" spans="4:17">
      <c r="D55" s="1076"/>
      <c r="E55" s="1076"/>
      <c r="F55" s="1076"/>
      <c r="G55" s="1076"/>
      <c r="H55" s="1076"/>
      <c r="I55" s="1076"/>
      <c r="J55" s="1076"/>
      <c r="K55" s="1076"/>
      <c r="L55" s="1076"/>
      <c r="M55" s="1076"/>
      <c r="N55" s="1076"/>
      <c r="O55" s="1076"/>
      <c r="P55" s="1076"/>
      <c r="Q55" s="1076"/>
    </row>
    <row r="56" spans="4:17">
      <c r="D56" s="1076"/>
      <c r="E56" s="1076"/>
      <c r="F56" s="1076"/>
      <c r="G56" s="1076"/>
      <c r="H56" s="1076"/>
      <c r="I56" s="1076"/>
      <c r="J56" s="1076"/>
      <c r="K56" s="1076"/>
      <c r="L56" s="1076"/>
      <c r="M56" s="1076"/>
      <c r="N56" s="1076"/>
      <c r="O56" s="1076"/>
      <c r="P56" s="1076"/>
      <c r="Q56" s="1076"/>
    </row>
    <row r="57" spans="4:17">
      <c r="D57" s="1076"/>
      <c r="E57" s="1076"/>
      <c r="F57" s="1076"/>
      <c r="G57" s="1076"/>
      <c r="H57" s="1076"/>
      <c r="I57" s="1076"/>
      <c r="J57" s="1076"/>
      <c r="K57" s="1076"/>
      <c r="L57" s="1076"/>
      <c r="M57" s="1076"/>
      <c r="N57" s="1076"/>
      <c r="O57" s="1076"/>
      <c r="P57" s="1076"/>
      <c r="Q57" s="1076"/>
    </row>
    <row r="58" spans="4:17">
      <c r="D58" s="1076"/>
      <c r="E58" s="1076"/>
      <c r="F58" s="1076"/>
      <c r="G58" s="1076"/>
      <c r="H58" s="1076"/>
      <c r="I58" s="1076"/>
      <c r="J58" s="1076"/>
      <c r="K58" s="1076"/>
      <c r="L58" s="1076"/>
      <c r="M58" s="1076"/>
      <c r="N58" s="1076"/>
      <c r="O58" s="1076"/>
      <c r="P58" s="1076"/>
      <c r="Q58" s="1076"/>
    </row>
    <row r="59" spans="4:17">
      <c r="D59" s="1076"/>
      <c r="E59" s="1076"/>
      <c r="F59" s="1076"/>
      <c r="G59" s="1076"/>
      <c r="H59" s="1076"/>
      <c r="I59" s="1076"/>
      <c r="J59" s="1076"/>
      <c r="K59" s="1076"/>
      <c r="L59" s="1076"/>
      <c r="M59" s="1076"/>
      <c r="N59" s="1076"/>
      <c r="O59" s="1076"/>
      <c r="P59" s="1076"/>
      <c r="Q59" s="1076"/>
    </row>
    <row r="60" spans="4:17">
      <c r="D60" s="1076"/>
      <c r="E60" s="1076"/>
      <c r="F60" s="1076"/>
      <c r="G60" s="1076"/>
      <c r="H60" s="1076"/>
      <c r="I60" s="1076"/>
      <c r="J60" s="1076"/>
      <c r="K60" s="1076"/>
      <c r="L60" s="1076"/>
      <c r="M60" s="1076"/>
      <c r="N60" s="1076"/>
      <c r="O60" s="1076"/>
      <c r="P60" s="1076"/>
      <c r="Q60" s="1076"/>
    </row>
    <row r="61" spans="4:17">
      <c r="D61" s="1076"/>
      <c r="E61" s="1076"/>
      <c r="F61" s="1076"/>
      <c r="G61" s="1076"/>
      <c r="H61" s="1076"/>
      <c r="I61" s="1076"/>
      <c r="J61" s="1076"/>
      <c r="K61" s="1076"/>
      <c r="L61" s="1076"/>
      <c r="M61" s="1076"/>
      <c r="N61" s="1076"/>
      <c r="O61" s="1076"/>
      <c r="P61" s="1076"/>
      <c r="Q61" s="1076"/>
    </row>
  </sheetData>
  <sheetProtection algorithmName="SHA-512" hashValue="wXXuoeA/c6MoNElYbLxD0XPFM/ukoak9g06c0xgaRSPznmXadaypshJC/4nygVDQkujivZe1qi+9M6qpMZlq+w==" saltValue="2GE6n22KQSbhJDISbzR09w==" spinCount="100000" sheet="1" objects="1" scenarios="1"/>
  <mergeCells count="3">
    <mergeCell ref="C3:O3"/>
    <mergeCell ref="A4:A32"/>
    <mergeCell ref="C1:J1"/>
  </mergeCells>
  <hyperlinks>
    <hyperlink ref="A4" r:id="rId1" xr:uid="{00000000-0004-0000-1100-000000000000}"/>
  </hyperlinks>
  <pageMargins left="0.7" right="0.7" top="0.75" bottom="0.75" header="0.3" footer="0.3"/>
  <pageSetup paperSize="9" orientation="portrait" verticalDpi="0" r:id="rId2"/>
  <ignoredErrors>
    <ignoredError sqref="D13:N13" formulaRange="1"/>
  </ignoredErrors>
  <drawing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Foglio19">
    <tabColor theme="9"/>
  </sheetPr>
  <dimension ref="A1:J32"/>
  <sheetViews>
    <sheetView showGridLines="0" workbookViewId="0">
      <selection activeCell="C37" sqref="C37"/>
    </sheetView>
  </sheetViews>
  <sheetFormatPr baseColWidth="10" defaultColWidth="9.1640625" defaultRowHeight="15"/>
  <cols>
    <col min="1" max="1" width="11.5" style="1221" customWidth="1"/>
    <col min="2" max="2" width="4" style="64" customWidth="1"/>
    <col min="3" max="3" width="3" style="64" bestFit="1" customWidth="1"/>
    <col min="4" max="4" width="57.83203125" style="64" bestFit="1" customWidth="1"/>
    <col min="5" max="5" width="14.5" style="64" bestFit="1" customWidth="1"/>
    <col min="6" max="6" width="11.1640625" style="64" bestFit="1" customWidth="1"/>
    <col min="7" max="7" width="14.83203125" style="64" bestFit="1" customWidth="1"/>
    <col min="8" max="16384" width="9.1640625" style="64"/>
  </cols>
  <sheetData>
    <row r="1" spans="1:10" s="1221" customFormat="1" ht="60" customHeight="1">
      <c r="C1" s="1266" t="s">
        <v>1220</v>
      </c>
      <c r="D1" s="1267"/>
      <c r="E1" s="1267"/>
      <c r="F1" s="1267"/>
      <c r="G1" s="1267"/>
      <c r="H1" s="1267"/>
      <c r="I1" s="1267"/>
      <c r="J1" s="1267"/>
    </row>
    <row r="2" spans="1:10">
      <c r="C2" s="310"/>
      <c r="D2" s="310"/>
      <c r="E2" s="310"/>
    </row>
    <row r="3" spans="1:10">
      <c r="B3" s="63"/>
      <c r="C3" s="1276" t="s">
        <v>552</v>
      </c>
      <c r="D3" s="1276"/>
      <c r="E3" s="1276"/>
      <c r="F3" s="285"/>
      <c r="G3" s="285"/>
      <c r="H3" s="285"/>
    </row>
    <row r="4" spans="1:10">
      <c r="A4" s="1255" t="s">
        <v>1264</v>
      </c>
      <c r="B4" s="63"/>
      <c r="C4" s="1275"/>
      <c r="D4" s="1275"/>
      <c r="E4" s="1275"/>
      <c r="F4" s="247"/>
      <c r="G4" s="247"/>
      <c r="H4" s="247"/>
    </row>
    <row r="5" spans="1:10">
      <c r="A5" s="1256"/>
      <c r="B5" s="63"/>
      <c r="C5" s="1063" t="s">
        <v>413</v>
      </c>
      <c r="D5" s="206" t="s">
        <v>414</v>
      </c>
      <c r="E5" s="1064">
        <v>20000000</v>
      </c>
      <c r="F5" s="202"/>
      <c r="G5" s="202"/>
      <c r="H5" s="247"/>
    </row>
    <row r="6" spans="1:10">
      <c r="A6" s="1256"/>
      <c r="B6" s="63"/>
      <c r="C6" s="1063" t="s">
        <v>138</v>
      </c>
      <c r="D6" s="206" t="s">
        <v>415</v>
      </c>
      <c r="E6" s="1064">
        <v>-10000000</v>
      </c>
      <c r="F6" s="247"/>
      <c r="G6" s="247"/>
      <c r="H6" s="247"/>
    </row>
    <row r="7" spans="1:10">
      <c r="A7" s="1256"/>
      <c r="B7" s="63"/>
      <c r="C7" s="1063" t="s">
        <v>138</v>
      </c>
      <c r="D7" s="206" t="s">
        <v>416</v>
      </c>
      <c r="E7" s="1064">
        <v>-750000</v>
      </c>
      <c r="F7" s="247"/>
      <c r="G7" s="247"/>
      <c r="H7" s="247"/>
    </row>
    <row r="8" spans="1:10">
      <c r="A8" s="1256"/>
      <c r="B8" s="63"/>
      <c r="C8" s="1065" t="s">
        <v>138</v>
      </c>
      <c r="D8" s="1066" t="s">
        <v>417</v>
      </c>
      <c r="E8" s="1067">
        <f>E6*20%</f>
        <v>-2000000</v>
      </c>
      <c r="F8" s="247"/>
      <c r="G8" s="247"/>
      <c r="H8" s="247"/>
    </row>
    <row r="9" spans="1:10">
      <c r="A9" s="1256"/>
      <c r="B9" s="63"/>
      <c r="C9" s="1068" t="s">
        <v>387</v>
      </c>
      <c r="D9" s="1069" t="s">
        <v>418</v>
      </c>
      <c r="E9" s="1070">
        <f>SUM(E5:E8)</f>
        <v>7250000</v>
      </c>
      <c r="F9" s="247"/>
      <c r="G9" s="247"/>
      <c r="H9" s="247"/>
    </row>
    <row r="10" spans="1:10">
      <c r="A10" s="1256"/>
      <c r="C10" s="247"/>
      <c r="D10" s="247"/>
      <c r="E10" s="247"/>
      <c r="F10" s="247"/>
      <c r="G10" s="247"/>
      <c r="H10" s="247"/>
    </row>
    <row r="11" spans="1:10">
      <c r="A11" s="1256"/>
      <c r="C11" s="247"/>
      <c r="D11" s="247"/>
      <c r="E11" s="247"/>
      <c r="F11" s="247"/>
      <c r="G11" s="247"/>
      <c r="H11" s="247"/>
    </row>
    <row r="12" spans="1:10">
      <c r="A12" s="1256"/>
      <c r="C12" s="247"/>
      <c r="D12" s="247"/>
      <c r="E12" s="247"/>
      <c r="F12" s="247"/>
      <c r="G12" s="247"/>
      <c r="H12" s="247"/>
    </row>
    <row r="13" spans="1:10">
      <c r="A13" s="1256"/>
      <c r="C13" s="247"/>
      <c r="D13" s="247"/>
      <c r="E13" s="247"/>
      <c r="F13" s="247"/>
      <c r="G13" s="247"/>
      <c r="H13" s="247"/>
    </row>
    <row r="14" spans="1:10">
      <c r="A14" s="1256"/>
      <c r="C14" s="202"/>
      <c r="D14" s="202"/>
      <c r="E14" s="202"/>
      <c r="F14" s="202"/>
      <c r="G14" s="202"/>
      <c r="H14" s="202"/>
    </row>
    <row r="15" spans="1:10">
      <c r="A15" s="1256"/>
      <c r="C15" s="202"/>
      <c r="D15" s="247"/>
      <c r="E15" s="202"/>
      <c r="F15" s="247"/>
      <c r="G15" s="202"/>
      <c r="H15" s="247"/>
    </row>
    <row r="16" spans="1:10">
      <c r="A16" s="1256"/>
      <c r="C16" s="202"/>
      <c r="D16" s="202"/>
      <c r="E16" s="202"/>
      <c r="F16" s="202"/>
      <c r="G16" s="202"/>
      <c r="H16" s="202"/>
    </row>
    <row r="17" spans="1:8">
      <c r="A17" s="1256"/>
      <c r="C17" s="202"/>
      <c r="D17" s="202"/>
      <c r="E17" s="202"/>
      <c r="F17" s="202"/>
      <c r="G17" s="202"/>
      <c r="H17" s="202"/>
    </row>
    <row r="18" spans="1:8">
      <c r="A18" s="1256"/>
    </row>
    <row r="19" spans="1:8">
      <c r="A19" s="1256"/>
    </row>
    <row r="20" spans="1:8">
      <c r="A20" s="1256"/>
    </row>
    <row r="21" spans="1:8">
      <c r="A21" s="1256"/>
    </row>
    <row r="22" spans="1:8">
      <c r="A22" s="1256"/>
    </row>
    <row r="23" spans="1:8">
      <c r="A23" s="1256"/>
    </row>
    <row r="24" spans="1:8">
      <c r="A24" s="1256"/>
    </row>
    <row r="25" spans="1:8">
      <c r="A25" s="1256"/>
    </row>
    <row r="26" spans="1:8">
      <c r="A26" s="1256"/>
    </row>
    <row r="27" spans="1:8">
      <c r="A27" s="1256"/>
    </row>
    <row r="28" spans="1:8">
      <c r="A28" s="1256"/>
    </row>
    <row r="29" spans="1:8">
      <c r="A29" s="1256"/>
    </row>
    <row r="30" spans="1:8">
      <c r="A30" s="1256"/>
    </row>
    <row r="31" spans="1:8">
      <c r="A31" s="1256"/>
    </row>
    <row r="32" spans="1:8">
      <c r="A32" s="1256"/>
    </row>
  </sheetData>
  <sheetProtection algorithmName="SHA-512" hashValue="DH7r0v2nBCew8fMLV6qDav8MDPfNO9jKTUG88DwNA6bNReELwwHodXDqxgy3QYtHLQ2/TzWXpkDhJnZQWZRSEw==" saltValue="2ChvcM9dD/piPXwsvTO9vw==" spinCount="100000" sheet="1" objects="1" scenarios="1"/>
  <mergeCells count="3">
    <mergeCell ref="C3:E4"/>
    <mergeCell ref="A4:A32"/>
    <mergeCell ref="C1:J1"/>
  </mergeCells>
  <hyperlinks>
    <hyperlink ref="A4" r:id="rId1" xr:uid="{00000000-0004-0000-1200-000000000000}"/>
  </hyperlinks>
  <pageMargins left="0.7" right="0.7" top="0.75" bottom="0.75" header="0.3" footer="0.3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oglio2">
    <tabColor theme="9"/>
  </sheetPr>
  <dimension ref="A1:I46"/>
  <sheetViews>
    <sheetView showGridLines="0" zoomScaleNormal="100" workbookViewId="0">
      <selection activeCell="C37" sqref="C37"/>
    </sheetView>
  </sheetViews>
  <sheetFormatPr baseColWidth="10" defaultColWidth="9.1640625" defaultRowHeight="15"/>
  <cols>
    <col min="1" max="1" width="11.5" style="15" customWidth="1"/>
    <col min="2" max="2" width="3.5" style="16" customWidth="1"/>
    <col min="3" max="3" width="49.1640625" style="16" bestFit="1" customWidth="1"/>
    <col min="4" max="4" width="21.5" style="16" bestFit="1" customWidth="1"/>
    <col min="5" max="16384" width="9.1640625" style="16"/>
  </cols>
  <sheetData>
    <row r="1" spans="1:9" s="15" customFormat="1" ht="60" customHeight="1">
      <c r="B1" s="1253" t="s">
        <v>1220</v>
      </c>
      <c r="C1" s="1254"/>
      <c r="D1" s="1254"/>
      <c r="E1" s="1254"/>
      <c r="F1" s="1254"/>
      <c r="G1" s="1254"/>
      <c r="H1" s="1254"/>
      <c r="I1" s="1254"/>
    </row>
    <row r="2" spans="1:9">
      <c r="C2" s="81"/>
      <c r="D2" s="81"/>
    </row>
    <row r="3" spans="1:9">
      <c r="C3" s="1242" t="s">
        <v>23</v>
      </c>
      <c r="D3" s="1242"/>
    </row>
    <row r="4" spans="1:9">
      <c r="A4" s="1255" t="s">
        <v>1264</v>
      </c>
      <c r="B4" s="18"/>
      <c r="C4" s="19" t="s">
        <v>24</v>
      </c>
      <c r="D4" s="20"/>
    </row>
    <row r="5" spans="1:9">
      <c r="A5" s="1256"/>
      <c r="B5" s="21"/>
      <c r="C5" s="22" t="s">
        <v>25</v>
      </c>
      <c r="D5" s="20"/>
    </row>
    <row r="6" spans="1:9">
      <c r="A6" s="1256"/>
      <c r="B6" s="23"/>
      <c r="C6" s="24" t="s">
        <v>26</v>
      </c>
      <c r="D6" s="20"/>
    </row>
    <row r="7" spans="1:9" ht="16">
      <c r="A7" s="1256"/>
      <c r="B7" s="25"/>
      <c r="C7" s="26" t="s">
        <v>27</v>
      </c>
      <c r="D7" s="27">
        <v>2500000</v>
      </c>
    </row>
    <row r="8" spans="1:9" ht="16">
      <c r="A8" s="1256"/>
      <c r="B8" s="25"/>
      <c r="C8" s="26" t="s">
        <v>28</v>
      </c>
      <c r="D8" s="27">
        <v>1365000</v>
      </c>
    </row>
    <row r="9" spans="1:9" ht="16">
      <c r="A9" s="1256"/>
      <c r="B9" s="25"/>
      <c r="C9" s="28" t="s">
        <v>29</v>
      </c>
      <c r="D9" s="29">
        <f>D7-D8</f>
        <v>1135000</v>
      </c>
    </row>
    <row r="10" spans="1:9" ht="16">
      <c r="A10" s="1256"/>
      <c r="B10" s="30"/>
      <c r="C10" s="31" t="s">
        <v>30</v>
      </c>
      <c r="D10" s="32"/>
    </row>
    <row r="11" spans="1:9" ht="16">
      <c r="A11" s="1256"/>
      <c r="B11" s="25"/>
      <c r="C11" s="26" t="s">
        <v>27</v>
      </c>
      <c r="D11" s="27">
        <v>35000000</v>
      </c>
    </row>
    <row r="12" spans="1:9" ht="16">
      <c r="A12" s="1256"/>
      <c r="B12" s="25"/>
      <c r="C12" s="26" t="s">
        <v>28</v>
      </c>
      <c r="D12" s="27">
        <v>16540000</v>
      </c>
    </row>
    <row r="13" spans="1:9" ht="16">
      <c r="A13" s="1256"/>
      <c r="B13" s="25"/>
      <c r="C13" s="28" t="s">
        <v>31</v>
      </c>
      <c r="D13" s="29">
        <f>D11-D12</f>
        <v>18460000</v>
      </c>
    </row>
    <row r="14" spans="1:9" ht="16">
      <c r="A14" s="1256"/>
      <c r="B14" s="30"/>
      <c r="C14" s="33" t="s">
        <v>32</v>
      </c>
      <c r="D14" s="34">
        <f>D9+D13</f>
        <v>19595000</v>
      </c>
    </row>
    <row r="15" spans="1:9" ht="16">
      <c r="A15" s="1256"/>
      <c r="B15" s="35"/>
      <c r="C15" s="36" t="s">
        <v>33</v>
      </c>
      <c r="D15" s="37"/>
    </row>
    <row r="16" spans="1:9" ht="16">
      <c r="A16" s="1256"/>
      <c r="B16" s="30"/>
      <c r="C16" s="31" t="s">
        <v>34</v>
      </c>
      <c r="D16" s="32"/>
    </row>
    <row r="17" spans="1:4" ht="16">
      <c r="A17" s="1256"/>
      <c r="B17" s="25"/>
      <c r="C17" s="26" t="s">
        <v>35</v>
      </c>
      <c r="D17" s="27">
        <v>128000</v>
      </c>
    </row>
    <row r="18" spans="1:4" ht="16">
      <c r="A18" s="1256"/>
      <c r="B18" s="25"/>
      <c r="C18" s="26" t="s">
        <v>36</v>
      </c>
      <c r="D18" s="27">
        <v>365000</v>
      </c>
    </row>
    <row r="19" spans="1:4" ht="16">
      <c r="A19" s="1256"/>
      <c r="B19" s="25"/>
      <c r="C19" s="26" t="s">
        <v>37</v>
      </c>
      <c r="D19" s="32">
        <f>SUM(D17:D18)</f>
        <v>493000</v>
      </c>
    </row>
    <row r="20" spans="1:4" ht="16">
      <c r="A20" s="1256"/>
      <c r="B20" s="30"/>
      <c r="C20" s="31" t="s">
        <v>38</v>
      </c>
      <c r="D20" s="32"/>
    </row>
    <row r="21" spans="1:4" ht="16">
      <c r="A21" s="1256"/>
      <c r="B21" s="25"/>
      <c r="C21" s="26" t="s">
        <v>39</v>
      </c>
      <c r="D21" s="27">
        <v>235000</v>
      </c>
    </row>
    <row r="22" spans="1:4" ht="16">
      <c r="A22" s="1256"/>
      <c r="B22" s="30"/>
      <c r="C22" s="33" t="s">
        <v>40</v>
      </c>
      <c r="D22" s="34">
        <f>D19+D21</f>
        <v>728000</v>
      </c>
    </row>
    <row r="23" spans="1:4" ht="16">
      <c r="A23" s="1256"/>
      <c r="B23" s="35"/>
      <c r="C23" s="36" t="s">
        <v>41</v>
      </c>
      <c r="D23" s="37"/>
    </row>
    <row r="24" spans="1:4" ht="16">
      <c r="A24" s="1256"/>
      <c r="B24" s="30"/>
      <c r="C24" s="33" t="s">
        <v>42</v>
      </c>
      <c r="D24" s="38">
        <v>28000</v>
      </c>
    </row>
    <row r="25" spans="1:4" ht="16">
      <c r="A25" s="1256"/>
      <c r="B25" s="39"/>
      <c r="C25" s="40" t="s">
        <v>43</v>
      </c>
      <c r="D25" s="34">
        <f>D14+D22+D24</f>
        <v>20351000</v>
      </c>
    </row>
    <row r="26" spans="1:4" ht="16">
      <c r="A26" s="1256"/>
      <c r="B26" s="41"/>
      <c r="C26" s="42" t="s">
        <v>44</v>
      </c>
      <c r="D26" s="32"/>
    </row>
    <row r="27" spans="1:4" ht="16">
      <c r="A27" s="1256"/>
      <c r="B27" s="43"/>
      <c r="C27" s="44" t="s">
        <v>45</v>
      </c>
      <c r="D27" s="32"/>
    </row>
    <row r="28" spans="1:4" ht="16">
      <c r="A28" s="1256"/>
      <c r="B28" s="30"/>
      <c r="C28" s="31" t="s">
        <v>46</v>
      </c>
      <c r="D28" s="27">
        <v>7800000</v>
      </c>
    </row>
    <row r="29" spans="1:4" ht="16">
      <c r="A29" s="1256"/>
      <c r="B29" s="30"/>
      <c r="C29" s="31" t="s">
        <v>47</v>
      </c>
      <c r="D29" s="27">
        <v>180000</v>
      </c>
    </row>
    <row r="30" spans="1:4" ht="16">
      <c r="A30" s="1256"/>
      <c r="B30" s="30"/>
      <c r="C30" s="31" t="s">
        <v>48</v>
      </c>
      <c r="D30" s="27">
        <v>863000</v>
      </c>
    </row>
    <row r="31" spans="1:4" ht="16">
      <c r="A31" s="1256"/>
      <c r="B31" s="30"/>
      <c r="C31" s="31" t="s">
        <v>49</v>
      </c>
      <c r="D31" s="27">
        <v>150000</v>
      </c>
    </row>
    <row r="32" spans="1:4" ht="16">
      <c r="A32" s="1256"/>
      <c r="B32" s="30"/>
      <c r="C32" s="31" t="s">
        <v>50</v>
      </c>
      <c r="D32" s="32"/>
    </row>
    <row r="33" spans="2:4" ht="16">
      <c r="B33" s="25"/>
      <c r="C33" s="26" t="s">
        <v>51</v>
      </c>
      <c r="D33" s="27">
        <v>185000</v>
      </c>
    </row>
    <row r="34" spans="2:4" ht="16">
      <c r="B34" s="25"/>
      <c r="C34" s="26" t="s">
        <v>52</v>
      </c>
      <c r="D34" s="27">
        <v>185000</v>
      </c>
    </row>
    <row r="35" spans="2:4" ht="16">
      <c r="B35" s="30"/>
      <c r="C35" s="31" t="s">
        <v>53</v>
      </c>
      <c r="D35" s="32"/>
    </row>
    <row r="36" spans="2:4" ht="16">
      <c r="B36" s="25"/>
      <c r="C36" s="26" t="s">
        <v>54</v>
      </c>
      <c r="D36" s="27">
        <v>1214166</v>
      </c>
    </row>
    <row r="37" spans="2:4" ht="16">
      <c r="B37" s="25"/>
      <c r="C37" s="26" t="s">
        <v>55</v>
      </c>
      <c r="D37" s="27">
        <v>1214166</v>
      </c>
    </row>
    <row r="38" spans="2:4" ht="16">
      <c r="B38" s="30"/>
      <c r="C38" s="33" t="s">
        <v>56</v>
      </c>
      <c r="D38" s="34">
        <f>SUM(D28:D31,D34,D37)</f>
        <v>10392166</v>
      </c>
    </row>
    <row r="39" spans="2:4" ht="16">
      <c r="B39" s="43"/>
      <c r="C39" s="44" t="s">
        <v>57</v>
      </c>
      <c r="D39" s="27">
        <v>68500</v>
      </c>
    </row>
    <row r="40" spans="2:4" ht="16">
      <c r="B40" s="43"/>
      <c r="C40" s="44" t="s">
        <v>58</v>
      </c>
      <c r="D40" s="32"/>
    </row>
    <row r="41" spans="2:4" ht="16">
      <c r="B41" s="30"/>
      <c r="C41" s="31" t="s">
        <v>35</v>
      </c>
      <c r="D41" s="27">
        <v>1487834</v>
      </c>
    </row>
    <row r="42" spans="2:4" ht="16">
      <c r="B42" s="30"/>
      <c r="C42" s="31" t="s">
        <v>36</v>
      </c>
      <c r="D42" s="27">
        <v>8370000</v>
      </c>
    </row>
    <row r="43" spans="2:4" ht="16">
      <c r="B43" s="30"/>
      <c r="C43" s="31" t="s">
        <v>59</v>
      </c>
      <c r="D43" s="27">
        <v>9857834</v>
      </c>
    </row>
    <row r="44" spans="2:4" ht="16">
      <c r="B44" s="43"/>
      <c r="C44" s="44" t="s">
        <v>60</v>
      </c>
      <c r="D44" s="37"/>
    </row>
    <row r="45" spans="2:4" ht="16">
      <c r="B45" s="30"/>
      <c r="C45" s="45" t="s">
        <v>61</v>
      </c>
      <c r="D45" s="46">
        <v>32500</v>
      </c>
    </row>
    <row r="46" spans="2:4">
      <c r="C46" s="47" t="s">
        <v>62</v>
      </c>
      <c r="D46" s="48">
        <f>D38+D39+D43+D45</f>
        <v>20351000</v>
      </c>
    </row>
  </sheetData>
  <sheetProtection algorithmName="SHA-512" hashValue="vBpNTNx42J+0IMpHYlMzK37B8lnFkwNGfg6cgcmSuzSWJf1y7pN59HE0Ip1Zp6CkdkqLLxzsZzdWHKXCElzacA==" saltValue="aZxTtcAvC5O/Ahc3jihL5A==" spinCount="100000" sheet="1" objects="1" scenarios="1"/>
  <mergeCells count="2">
    <mergeCell ref="A4:A32"/>
    <mergeCell ref="B1:I1"/>
  </mergeCells>
  <hyperlinks>
    <hyperlink ref="A4" r:id="rId1" xr:uid="{00000000-0004-0000-0100-000000000000}"/>
  </hyperlinks>
  <pageMargins left="0.7" right="0.7" top="0.75" bottom="0.75" header="0.3" footer="0.3"/>
  <pageSetup paperSize="9" orientation="portrait" verticalDpi="0" r:id="rId2"/>
  <drawing r:id="rId3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Foglio20">
    <tabColor theme="9"/>
  </sheetPr>
  <dimension ref="A1:K32"/>
  <sheetViews>
    <sheetView showGridLines="0" workbookViewId="0">
      <selection activeCell="C37" sqref="C37"/>
    </sheetView>
  </sheetViews>
  <sheetFormatPr baseColWidth="10" defaultColWidth="8.83203125" defaultRowHeight="15"/>
  <cols>
    <col min="1" max="1" width="11.5" style="1224" customWidth="1"/>
    <col min="2" max="2" width="4" style="64" customWidth="1"/>
    <col min="3" max="3" width="8.83203125" style="504"/>
    <col min="4" max="4" width="40.5" style="504" customWidth="1"/>
    <col min="5" max="5" width="12.5" style="493" bestFit="1" customWidth="1"/>
    <col min="6" max="6" width="13.83203125" style="493" bestFit="1" customWidth="1"/>
    <col min="7" max="7" width="12.5" style="493" bestFit="1" customWidth="1"/>
    <col min="8" max="10" width="11.83203125" style="493" bestFit="1" customWidth="1"/>
    <col min="11" max="11" width="13.1640625" style="493" bestFit="1" customWidth="1"/>
    <col min="12" max="16384" width="8.83203125" style="504"/>
  </cols>
  <sheetData>
    <row r="1" spans="1:11" s="1224" customFormat="1" ht="60" customHeight="1">
      <c r="B1" s="1221"/>
      <c r="C1" s="1266" t="s">
        <v>1220</v>
      </c>
      <c r="D1" s="1267"/>
      <c r="E1" s="1267"/>
      <c r="F1" s="1267"/>
      <c r="G1" s="1267"/>
      <c r="H1" s="1267"/>
      <c r="I1" s="1267"/>
      <c r="J1" s="1267"/>
      <c r="K1" s="1239"/>
    </row>
    <row r="2" spans="1:11">
      <c r="I2" s="1037"/>
      <c r="J2" s="1037"/>
    </row>
    <row r="3" spans="1:11">
      <c r="B3" s="63"/>
      <c r="D3" s="1038"/>
      <c r="E3" s="1039"/>
      <c r="F3" s="1039"/>
      <c r="G3" s="1039"/>
      <c r="H3" s="1039"/>
      <c r="I3" s="1039"/>
    </row>
    <row r="4" spans="1:11">
      <c r="A4" s="1255" t="s">
        <v>1264</v>
      </c>
      <c r="B4" s="63"/>
      <c r="D4" s="1040"/>
      <c r="E4" s="1041"/>
      <c r="F4" s="1041"/>
      <c r="G4" s="1041"/>
      <c r="H4" s="1041"/>
      <c r="I4" s="1041"/>
      <c r="J4" s="509"/>
      <c r="K4" s="509"/>
    </row>
    <row r="5" spans="1:11" ht="25.5" customHeight="1">
      <c r="A5" s="1256"/>
      <c r="B5" s="63"/>
      <c r="D5" s="1282" t="s">
        <v>551</v>
      </c>
      <c r="E5" s="1282"/>
      <c r="F5" s="1282"/>
      <c r="G5" s="1282"/>
      <c r="H5" s="1282"/>
      <c r="I5" s="1282"/>
      <c r="J5" s="1282"/>
      <c r="K5" s="1282"/>
    </row>
    <row r="6" spans="1:11">
      <c r="A6" s="1256"/>
      <c r="B6" s="63"/>
      <c r="D6" s="278" t="s">
        <v>398</v>
      </c>
      <c r="E6" s="1042">
        <v>0</v>
      </c>
      <c r="F6" s="1043">
        <f t="shared" ref="F6:K6" si="0">E6+1</f>
        <v>1</v>
      </c>
      <c r="G6" s="1043">
        <f t="shared" si="0"/>
        <v>2</v>
      </c>
      <c r="H6" s="1043">
        <f t="shared" si="0"/>
        <v>3</v>
      </c>
      <c r="I6" s="1043">
        <f t="shared" si="0"/>
        <v>4</v>
      </c>
      <c r="J6" s="1043">
        <f t="shared" si="0"/>
        <v>5</v>
      </c>
      <c r="K6" s="1043">
        <f t="shared" si="0"/>
        <v>6</v>
      </c>
    </row>
    <row r="7" spans="1:11" ht="9" customHeight="1">
      <c r="A7" s="1256"/>
      <c r="B7" s="63"/>
      <c r="D7" s="270"/>
      <c r="E7" s="254"/>
      <c r="F7" s="254"/>
      <c r="G7" s="254"/>
      <c r="H7" s="254"/>
      <c r="I7" s="254"/>
      <c r="J7" s="269"/>
      <c r="K7" s="269"/>
    </row>
    <row r="8" spans="1:11">
      <c r="A8" s="1256"/>
      <c r="B8" s="63"/>
      <c r="D8" s="1044" t="s">
        <v>419</v>
      </c>
      <c r="E8" s="1039"/>
      <c r="F8" s="1039"/>
      <c r="G8" s="1039"/>
      <c r="H8" s="1039"/>
      <c r="I8" s="1039"/>
    </row>
    <row r="9" spans="1:11" s="1045" customFormat="1">
      <c r="A9" s="1256"/>
      <c r="B9" s="63"/>
      <c r="D9" s="1046" t="s">
        <v>430</v>
      </c>
      <c r="E9" s="260"/>
      <c r="F9" s="260"/>
      <c r="G9" s="260"/>
      <c r="H9" s="260">
        <v>3500000</v>
      </c>
      <c r="I9" s="260">
        <v>7000000</v>
      </c>
      <c r="J9" s="260">
        <v>9100000</v>
      </c>
      <c r="K9" s="261"/>
    </row>
    <row r="10" spans="1:11" s="1045" customFormat="1">
      <c r="A10" s="1256"/>
      <c r="B10" s="64"/>
      <c r="C10" s="1047">
        <v>0.06</v>
      </c>
      <c r="D10" s="1046" t="s">
        <v>431</v>
      </c>
      <c r="E10" s="260"/>
      <c r="F10" s="260"/>
      <c r="G10" s="260"/>
      <c r="H10" s="260"/>
      <c r="I10" s="260"/>
      <c r="J10" s="261"/>
      <c r="K10" s="261">
        <f>(J9-J17)/C10</f>
        <v>45500000</v>
      </c>
    </row>
    <row r="11" spans="1:11">
      <c r="A11" s="1256"/>
      <c r="D11" s="278" t="s">
        <v>420</v>
      </c>
      <c r="E11" s="965">
        <f>SUM(E9:E10)</f>
        <v>0</v>
      </c>
      <c r="F11" s="965">
        <f t="shared" ref="F11:K11" si="1">SUM(F9:F10)</f>
        <v>0</v>
      </c>
      <c r="G11" s="965">
        <f t="shared" si="1"/>
        <v>0</v>
      </c>
      <c r="H11" s="965">
        <f t="shared" si="1"/>
        <v>3500000</v>
      </c>
      <c r="I11" s="965">
        <f t="shared" si="1"/>
        <v>7000000</v>
      </c>
      <c r="J11" s="965">
        <f t="shared" si="1"/>
        <v>9100000</v>
      </c>
      <c r="K11" s="965">
        <f t="shared" si="1"/>
        <v>45500000</v>
      </c>
    </row>
    <row r="12" spans="1:11" ht="9" customHeight="1">
      <c r="A12" s="1256"/>
      <c r="D12" s="270"/>
      <c r="E12" s="254"/>
      <c r="F12" s="254"/>
      <c r="G12" s="254"/>
      <c r="H12" s="254"/>
      <c r="I12" s="254"/>
      <c r="J12" s="269"/>
      <c r="K12" s="269"/>
    </row>
    <row r="13" spans="1:11">
      <c r="A13" s="1256"/>
      <c r="D13" s="1044" t="s">
        <v>421</v>
      </c>
      <c r="E13" s="1039"/>
      <c r="F13" s="1039"/>
      <c r="G13" s="1039"/>
      <c r="H13" s="1039"/>
      <c r="I13" s="1039"/>
    </row>
    <row r="14" spans="1:11" s="1045" customFormat="1">
      <c r="A14" s="1256"/>
      <c r="B14" s="64"/>
      <c r="D14" s="1038" t="s">
        <v>1256</v>
      </c>
      <c r="E14" s="260">
        <v>4000000</v>
      </c>
      <c r="F14" s="260">
        <v>9000000</v>
      </c>
      <c r="G14" s="260">
        <v>4000000</v>
      </c>
      <c r="H14" s="261"/>
      <c r="I14" s="261"/>
      <c r="J14" s="261"/>
      <c r="K14" s="261"/>
    </row>
    <row r="15" spans="1:11" s="1045" customFormat="1">
      <c r="A15" s="1256"/>
      <c r="B15" s="64"/>
      <c r="D15" s="1038" t="s">
        <v>1257</v>
      </c>
      <c r="E15" s="260">
        <v>1000000</v>
      </c>
      <c r="F15" s="260">
        <v>1000000</v>
      </c>
      <c r="G15" s="260">
        <v>1000000</v>
      </c>
      <c r="H15" s="261"/>
      <c r="I15" s="260"/>
      <c r="J15" s="261"/>
      <c r="K15" s="261"/>
    </row>
    <row r="16" spans="1:11" s="1045" customFormat="1">
      <c r="A16" s="1256"/>
      <c r="B16" s="64"/>
      <c r="D16" s="1038" t="s">
        <v>432</v>
      </c>
      <c r="E16" s="261"/>
      <c r="F16" s="261"/>
      <c r="G16" s="260">
        <v>3000000</v>
      </c>
      <c r="H16" s="261"/>
      <c r="I16" s="261"/>
      <c r="J16" s="261"/>
      <c r="K16" s="261"/>
    </row>
    <row r="17" spans="1:11" s="1049" customFormat="1">
      <c r="A17" s="1256"/>
      <c r="B17" s="64"/>
      <c r="C17" s="1047">
        <v>0.7</v>
      </c>
      <c r="D17" s="1046" t="s">
        <v>433</v>
      </c>
      <c r="E17" s="1037"/>
      <c r="F17" s="1048"/>
      <c r="G17" s="1048"/>
      <c r="H17" s="261">
        <f>H9*$C$17</f>
        <v>2450000</v>
      </c>
      <c r="I17" s="261">
        <f>I9*$C$17</f>
        <v>4900000</v>
      </c>
      <c r="J17" s="261">
        <f>J9*$C$17</f>
        <v>6370000</v>
      </c>
      <c r="K17" s="1048"/>
    </row>
    <row r="18" spans="1:11">
      <c r="A18" s="1256"/>
      <c r="D18" s="278" t="s">
        <v>422</v>
      </c>
      <c r="E18" s="965">
        <f>SUM(E14:E17)</f>
        <v>5000000</v>
      </c>
      <c r="F18" s="965">
        <f t="shared" ref="F18:K18" si="2">SUM(F14:F17)</f>
        <v>10000000</v>
      </c>
      <c r="G18" s="965">
        <f t="shared" si="2"/>
        <v>8000000</v>
      </c>
      <c r="H18" s="965">
        <f t="shared" si="2"/>
        <v>2450000</v>
      </c>
      <c r="I18" s="965">
        <f t="shared" si="2"/>
        <v>4900000</v>
      </c>
      <c r="J18" s="965">
        <f t="shared" si="2"/>
        <v>6370000</v>
      </c>
      <c r="K18" s="965">
        <f t="shared" si="2"/>
        <v>0</v>
      </c>
    </row>
    <row r="19" spans="1:11" ht="9" customHeight="1">
      <c r="A19" s="1256"/>
      <c r="D19" s="249"/>
      <c r="E19" s="269"/>
      <c r="F19" s="269"/>
      <c r="G19" s="269"/>
      <c r="H19" s="269"/>
      <c r="I19" s="269"/>
      <c r="J19" s="269"/>
      <c r="K19" s="269"/>
    </row>
    <row r="20" spans="1:11" s="1045" customFormat="1">
      <c r="A20" s="1256"/>
      <c r="B20" s="64"/>
      <c r="D20" s="278" t="s">
        <v>423</v>
      </c>
      <c r="E20" s="965">
        <f t="shared" ref="E20:K20" si="3">E11-E18</f>
        <v>-5000000</v>
      </c>
      <c r="F20" s="965">
        <f t="shared" si="3"/>
        <v>-10000000</v>
      </c>
      <c r="G20" s="965">
        <f t="shared" si="3"/>
        <v>-8000000</v>
      </c>
      <c r="H20" s="965">
        <f t="shared" si="3"/>
        <v>1050000</v>
      </c>
      <c r="I20" s="965">
        <f t="shared" si="3"/>
        <v>2100000</v>
      </c>
      <c r="J20" s="965">
        <f t="shared" si="3"/>
        <v>2730000</v>
      </c>
      <c r="K20" s="965">
        <f t="shared" si="3"/>
        <v>45500000</v>
      </c>
    </row>
    <row r="21" spans="1:11" s="1045" customFormat="1" ht="9" customHeight="1">
      <c r="A21" s="1256"/>
      <c r="B21" s="64"/>
      <c r="D21" s="249"/>
      <c r="E21" s="265"/>
      <c r="F21" s="265"/>
      <c r="G21" s="265"/>
      <c r="H21" s="265"/>
      <c r="I21" s="265"/>
      <c r="J21" s="265"/>
      <c r="K21" s="265"/>
    </row>
    <row r="22" spans="1:11">
      <c r="A22" s="1256"/>
      <c r="D22" s="1050"/>
      <c r="E22" s="1051" t="s">
        <v>424</v>
      </c>
      <c r="F22" s="1051" t="s">
        <v>425</v>
      </c>
      <c r="G22" s="1052"/>
    </row>
    <row r="23" spans="1:11">
      <c r="A23" s="1256"/>
      <c r="D23" s="1053" t="s">
        <v>426</v>
      </c>
      <c r="E23" s="1054">
        <v>0.6</v>
      </c>
      <c r="F23" s="1054">
        <v>0.06</v>
      </c>
      <c r="G23" s="1055"/>
    </row>
    <row r="24" spans="1:11">
      <c r="A24" s="1256"/>
      <c r="D24" s="1053" t="s">
        <v>427</v>
      </c>
      <c r="E24" s="1056">
        <f>1-E23</f>
        <v>0.4</v>
      </c>
      <c r="F24" s="1054">
        <v>0.15</v>
      </c>
      <c r="G24" s="1055"/>
    </row>
    <row r="25" spans="1:11">
      <c r="A25" s="1256"/>
      <c r="D25" s="1057" t="s">
        <v>428</v>
      </c>
      <c r="E25" s="1058"/>
      <c r="F25" s="1058"/>
      <c r="G25" s="1059">
        <f>E23*F23+E24*F24</f>
        <v>9.6000000000000002E-2</v>
      </c>
    </row>
    <row r="26" spans="1:11">
      <c r="A26" s="1256"/>
      <c r="D26" s="1049"/>
      <c r="E26" s="1060"/>
    </row>
    <row r="27" spans="1:11">
      <c r="A27" s="1256"/>
      <c r="D27" s="1038" t="s">
        <v>429</v>
      </c>
      <c r="E27" s="261">
        <f t="shared" ref="E27:K27" si="4">E20/(1+$G$25)^E6</f>
        <v>-5000000</v>
      </c>
      <c r="F27" s="261">
        <f t="shared" si="4"/>
        <v>-9124087.5912408754</v>
      </c>
      <c r="G27" s="261">
        <f t="shared" si="4"/>
        <v>-6659917.949810857</v>
      </c>
      <c r="H27" s="261">
        <f t="shared" si="4"/>
        <v>797549.48075973988</v>
      </c>
      <c r="I27" s="261">
        <f t="shared" si="4"/>
        <v>1455382.264160109</v>
      </c>
      <c r="J27" s="261">
        <f t="shared" si="4"/>
        <v>1726274.583401589</v>
      </c>
      <c r="K27" s="261">
        <f t="shared" si="4"/>
        <v>26251134.175814915</v>
      </c>
    </row>
    <row r="28" spans="1:11">
      <c r="A28" s="1256"/>
      <c r="E28" s="261"/>
      <c r="F28" s="261"/>
      <c r="G28" s="261"/>
      <c r="H28" s="261"/>
      <c r="I28" s="261"/>
      <c r="J28" s="261"/>
      <c r="K28" s="261"/>
    </row>
    <row r="29" spans="1:11">
      <c r="A29" s="1256"/>
      <c r="D29" s="1061" t="s">
        <v>418</v>
      </c>
      <c r="E29" s="517"/>
      <c r="F29" s="517"/>
      <c r="G29" s="1062">
        <f>SUM(E27:K27)</f>
        <v>9446334.9630846232</v>
      </c>
    </row>
    <row r="30" spans="1:11">
      <c r="A30" s="1256"/>
      <c r="D30" s="530"/>
      <c r="E30" s="509"/>
      <c r="F30" s="509"/>
      <c r="G30" s="509"/>
      <c r="H30" s="509"/>
      <c r="I30" s="509"/>
      <c r="J30" s="509"/>
      <c r="K30" s="509"/>
    </row>
    <row r="31" spans="1:11">
      <c r="A31" s="1256"/>
    </row>
    <row r="32" spans="1:11">
      <c r="A32" s="1256"/>
    </row>
  </sheetData>
  <sheetProtection algorithmName="SHA-512" hashValue="abLoKdcMCflnu2y9tDQnrdCgcdlSM9lycO9fEJvvOBiF6VV571/fQ7t+Ya03j9HMixAqCUtQehb011oC7dVflA==" saltValue="EKiiu2cOBXJteyt5yOUcog==" spinCount="100000" sheet="1" objects="1" scenarios="1"/>
  <mergeCells count="3">
    <mergeCell ref="D5:K5"/>
    <mergeCell ref="A4:A32"/>
    <mergeCell ref="C1:J1"/>
  </mergeCells>
  <hyperlinks>
    <hyperlink ref="A4" r:id="rId1" xr:uid="{00000000-0004-0000-1300-000000000000}"/>
  </hyperlinks>
  <pageMargins left="0.7" right="0.7" top="0.75" bottom="0.75" header="0.3" footer="0.3"/>
  <drawing r:id="rId2"/>
  <legacyDrawing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Foglio21">
    <tabColor theme="9"/>
  </sheetPr>
  <dimension ref="A1:Q32"/>
  <sheetViews>
    <sheetView showGridLines="0" workbookViewId="0">
      <selection activeCell="B1" sqref="B1:B1048576"/>
    </sheetView>
  </sheetViews>
  <sheetFormatPr baseColWidth="10" defaultColWidth="9.1640625" defaultRowHeight="15"/>
  <cols>
    <col min="1" max="1" width="11.5" style="1239" customWidth="1"/>
    <col min="2" max="2" width="4" style="64" customWidth="1"/>
    <col min="3" max="3" width="27.83203125" style="959" bestFit="1" customWidth="1"/>
    <col min="4" max="7" width="8.1640625" style="493" customWidth="1"/>
    <col min="8" max="8" width="8.1640625" style="959" customWidth="1"/>
    <col min="9" max="17" width="9.1640625" style="959"/>
    <col min="18" max="16384" width="9.1640625" style="493"/>
  </cols>
  <sheetData>
    <row r="1" spans="1:17" s="1239" customFormat="1" ht="60" customHeight="1">
      <c r="B1" s="1221"/>
      <c r="C1" s="1266" t="s">
        <v>1220</v>
      </c>
      <c r="D1" s="1267"/>
      <c r="E1" s="1267"/>
      <c r="F1" s="1267"/>
      <c r="G1" s="1267"/>
      <c r="H1" s="1267"/>
      <c r="I1" s="1267"/>
      <c r="J1" s="1267"/>
      <c r="K1" s="1240"/>
      <c r="L1" s="1240"/>
      <c r="M1" s="1240"/>
      <c r="N1" s="1240"/>
      <c r="O1" s="1240"/>
      <c r="P1" s="1240"/>
      <c r="Q1" s="1240"/>
    </row>
    <row r="2" spans="1:17">
      <c r="C2" s="969"/>
      <c r="D2" s="509"/>
      <c r="E2" s="509"/>
      <c r="F2" s="509"/>
      <c r="G2" s="509"/>
    </row>
    <row r="3" spans="1:17">
      <c r="B3" s="63"/>
      <c r="C3" s="1283" t="s">
        <v>649</v>
      </c>
      <c r="D3" s="1283"/>
      <c r="E3" s="1283"/>
      <c r="F3" s="1283"/>
      <c r="G3" s="1283"/>
    </row>
    <row r="4" spans="1:17">
      <c r="A4" s="1255" t="s">
        <v>1264</v>
      </c>
      <c r="B4" s="63"/>
      <c r="C4" s="1028" t="s">
        <v>553</v>
      </c>
      <c r="D4" s="1029">
        <v>0</v>
      </c>
      <c r="E4" s="1029">
        <v>1</v>
      </c>
      <c r="F4" s="1029">
        <v>2</v>
      </c>
      <c r="G4" s="1029">
        <v>3</v>
      </c>
    </row>
    <row r="5" spans="1:17">
      <c r="A5" s="1256"/>
      <c r="B5" s="63"/>
      <c r="C5" s="1030" t="s">
        <v>554</v>
      </c>
      <c r="D5" s="1031">
        <v>-100</v>
      </c>
      <c r="E5" s="1031">
        <v>50</v>
      </c>
      <c r="F5" s="1031">
        <v>40</v>
      </c>
      <c r="G5" s="1031">
        <v>70</v>
      </c>
    </row>
    <row r="6" spans="1:17">
      <c r="A6" s="1256"/>
      <c r="B6" s="63"/>
      <c r="C6" s="1030" t="s">
        <v>555</v>
      </c>
      <c r="D6" s="1032">
        <v>0.1</v>
      </c>
      <c r="E6" s="1033"/>
      <c r="F6" s="1033"/>
      <c r="G6" s="1033"/>
    </row>
    <row r="7" spans="1:17">
      <c r="A7" s="1256"/>
      <c r="B7" s="63"/>
      <c r="C7" s="1030" t="s">
        <v>556</v>
      </c>
      <c r="D7" s="1033">
        <f>D5/(1+$D$6)^D4</f>
        <v>-100</v>
      </c>
      <c r="E7" s="1033">
        <f t="shared" ref="E7:F7" si="0">E5/(1+$D$6)^E4</f>
        <v>45.454545454545453</v>
      </c>
      <c r="F7" s="1033">
        <f t="shared" si="0"/>
        <v>33.057851239669418</v>
      </c>
      <c r="G7" s="1033">
        <f>G5/(1+$D$6)^G4</f>
        <v>52.592036063110427</v>
      </c>
    </row>
    <row r="8" spans="1:17">
      <c r="A8" s="1256"/>
      <c r="B8" s="63"/>
      <c r="C8" s="1030" t="s">
        <v>453</v>
      </c>
      <c r="D8" s="1033">
        <f>SUM(D7:G7)</f>
        <v>31.104432757325299</v>
      </c>
      <c r="E8" s="1033"/>
      <c r="F8" s="1033"/>
      <c r="G8" s="1033"/>
    </row>
    <row r="9" spans="1:17">
      <c r="A9" s="1256"/>
      <c r="B9" s="63"/>
      <c r="C9" s="1034" t="s">
        <v>450</v>
      </c>
      <c r="D9" s="1035">
        <f>IRR(D5:G5)</f>
        <v>0.25916905241046151</v>
      </c>
      <c r="E9" s="1036"/>
      <c r="F9" s="1036"/>
      <c r="G9" s="1036"/>
    </row>
    <row r="10" spans="1:17">
      <c r="A10" s="1256"/>
    </row>
    <row r="11" spans="1:17">
      <c r="A11" s="1256"/>
    </row>
    <row r="12" spans="1:17">
      <c r="A12" s="1256"/>
    </row>
    <row r="13" spans="1:17">
      <c r="A13" s="1256"/>
    </row>
    <row r="14" spans="1:17">
      <c r="A14" s="1256"/>
    </row>
    <row r="15" spans="1:17">
      <c r="A15" s="1256"/>
    </row>
    <row r="16" spans="1:17">
      <c r="A16" s="1256"/>
    </row>
    <row r="17" spans="1:1">
      <c r="A17" s="1256"/>
    </row>
    <row r="18" spans="1:1">
      <c r="A18" s="1256"/>
    </row>
    <row r="19" spans="1:1">
      <c r="A19" s="1256"/>
    </row>
    <row r="20" spans="1:1">
      <c r="A20" s="1256"/>
    </row>
    <row r="21" spans="1:1">
      <c r="A21" s="1256"/>
    </row>
    <row r="22" spans="1:1">
      <c r="A22" s="1256"/>
    </row>
    <row r="23" spans="1:1">
      <c r="A23" s="1256"/>
    </row>
    <row r="24" spans="1:1">
      <c r="A24" s="1256"/>
    </row>
    <row r="25" spans="1:1">
      <c r="A25" s="1256"/>
    </row>
    <row r="26" spans="1:1">
      <c r="A26" s="1256"/>
    </row>
    <row r="27" spans="1:1">
      <c r="A27" s="1256"/>
    </row>
    <row r="28" spans="1:1">
      <c r="A28" s="1256"/>
    </row>
    <row r="29" spans="1:1">
      <c r="A29" s="1256"/>
    </row>
    <row r="30" spans="1:1">
      <c r="A30" s="1256"/>
    </row>
    <row r="31" spans="1:1">
      <c r="A31" s="1256"/>
    </row>
    <row r="32" spans="1:1">
      <c r="A32" s="1256"/>
    </row>
  </sheetData>
  <sheetProtection algorithmName="SHA-512" hashValue="8Lqqog1wt0u2DrcoGZEtv5tPuC9YJTemQ4YvfEee4NRtEiKN7diRfD0IpV0mmT4/Z1lw8biMXNBUdev0v0G4Xw==" saltValue="9ZLeARFi719BLNumsB+WhA==" spinCount="100000" sheet="1" objects="1" scenarios="1"/>
  <mergeCells count="3">
    <mergeCell ref="C3:G3"/>
    <mergeCell ref="A4:A32"/>
    <mergeCell ref="C1:J1"/>
  </mergeCells>
  <hyperlinks>
    <hyperlink ref="A4" r:id="rId1" xr:uid="{00000000-0004-0000-1400-000000000000}"/>
  </hyperlinks>
  <pageMargins left="0.7" right="0.7" top="0.75" bottom="0.75" header="0.3" footer="0.3"/>
  <pageSetup paperSize="9" orientation="portrait" r:id="rId2"/>
  <drawing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Foglio22">
    <tabColor rgb="FFC00000"/>
  </sheetPr>
  <dimension ref="A1:Q183"/>
  <sheetViews>
    <sheetView showGridLines="0" workbookViewId="0">
      <pane xSplit="5" ySplit="6" topLeftCell="F7" activePane="bottomRight" state="frozen"/>
      <selection activeCell="C37" sqref="C37"/>
      <selection pane="topRight" activeCell="C37" sqref="C37"/>
      <selection pane="bottomLeft" activeCell="C37" sqref="C37"/>
      <selection pane="bottomRight" activeCell="A2" sqref="A2:XFD2"/>
    </sheetView>
  </sheetViews>
  <sheetFormatPr baseColWidth="10" defaultColWidth="9.1640625" defaultRowHeight="15"/>
  <cols>
    <col min="1" max="1" width="11.5" style="1237" customWidth="1"/>
    <col min="2" max="2" width="4" style="64" customWidth="1"/>
    <col min="3" max="3" width="9.1640625" style="979"/>
    <col min="4" max="4" width="11.1640625" style="979" bestFit="1" customWidth="1"/>
    <col min="5" max="5" width="55" style="979" bestFit="1" customWidth="1"/>
    <col min="6" max="6" width="15.5" style="981" bestFit="1" customWidth="1"/>
    <col min="7" max="8" width="13.5" style="981" bestFit="1" customWidth="1"/>
    <col min="9" max="11" width="14.83203125" style="981" bestFit="1" customWidth="1"/>
    <col min="12" max="12" width="16.5" style="981" bestFit="1" customWidth="1"/>
    <col min="13" max="13" width="17.1640625" style="981" bestFit="1" customWidth="1"/>
    <col min="14" max="16384" width="9.1640625" style="979"/>
  </cols>
  <sheetData>
    <row r="1" spans="1:17" s="1237" customFormat="1" ht="60" customHeight="1">
      <c r="B1" s="1221"/>
      <c r="C1" s="1266" t="s">
        <v>1220</v>
      </c>
      <c r="D1" s="1267"/>
      <c r="E1" s="1267"/>
      <c r="F1" s="1267"/>
      <c r="G1" s="1267"/>
      <c r="H1" s="1267"/>
      <c r="I1" s="1267"/>
      <c r="J1" s="1267"/>
      <c r="K1" s="1238"/>
      <c r="L1" s="1238"/>
      <c r="M1" s="1238"/>
    </row>
    <row r="2" spans="1:17" s="493" customFormat="1">
      <c r="A2" s="1239"/>
      <c r="B2" s="64"/>
      <c r="C2" s="1244" t="s">
        <v>1268</v>
      </c>
      <c r="D2" s="502"/>
      <c r="E2" s="502"/>
      <c r="F2" s="502"/>
      <c r="G2" s="502"/>
      <c r="H2" s="1243"/>
      <c r="I2" s="959"/>
      <c r="J2" s="959"/>
      <c r="K2" s="959"/>
      <c r="L2" s="959"/>
      <c r="M2" s="959"/>
      <c r="N2" s="959"/>
      <c r="O2" s="959"/>
      <c r="P2" s="959"/>
      <c r="Q2" s="959"/>
    </row>
    <row r="3" spans="1:17">
      <c r="F3" s="979">
        <f>F40</f>
        <v>321108.1316552246</v>
      </c>
      <c r="G3" s="980">
        <f>H40</f>
        <v>0.09</v>
      </c>
      <c r="H3" s="980">
        <f>F41</f>
        <v>9.8479847120183539E-2</v>
      </c>
      <c r="J3" s="979">
        <f>F114</f>
        <v>192018.69005871285</v>
      </c>
      <c r="K3" s="980">
        <f>H114</f>
        <v>7.0000000000000007E-2</v>
      </c>
      <c r="L3" s="980">
        <f>F115</f>
        <v>7.500348899539655E-2</v>
      </c>
    </row>
    <row r="4" spans="1:17">
      <c r="B4" s="63"/>
      <c r="F4" s="979">
        <f>F61</f>
        <v>544565.98817688879</v>
      </c>
      <c r="G4" s="980">
        <f>H61</f>
        <v>0.12</v>
      </c>
      <c r="H4" s="980">
        <f>F62</f>
        <v>0.14794948604399627</v>
      </c>
      <c r="J4" s="979">
        <f>F126</f>
        <v>212906.18312941119</v>
      </c>
      <c r="K4" s="980">
        <f>H126</f>
        <v>0.11</v>
      </c>
      <c r="L4" s="980">
        <f>F127</f>
        <v>0.12141110756929518</v>
      </c>
    </row>
    <row r="5" spans="1:17">
      <c r="A5" s="1255" t="s">
        <v>1264</v>
      </c>
      <c r="B5" s="63"/>
    </row>
    <row r="6" spans="1:17">
      <c r="A6" s="1256"/>
      <c r="B6" s="63"/>
      <c r="E6" s="982" t="s">
        <v>412</v>
      </c>
      <c r="F6" s="983">
        <v>0</v>
      </c>
      <c r="G6" s="983">
        <v>1</v>
      </c>
      <c r="H6" s="983">
        <v>2</v>
      </c>
      <c r="I6" s="983">
        <v>3</v>
      </c>
      <c r="J6" s="983">
        <v>4</v>
      </c>
      <c r="K6" s="983">
        <v>5</v>
      </c>
      <c r="L6" s="983">
        <v>6</v>
      </c>
      <c r="M6" s="983" t="s">
        <v>479</v>
      </c>
    </row>
    <row r="7" spans="1:17">
      <c r="A7" s="1256"/>
      <c r="B7" s="63"/>
      <c r="E7" s="984" t="s">
        <v>650</v>
      </c>
      <c r="F7" s="985"/>
      <c r="G7" s="986">
        <v>0</v>
      </c>
      <c r="H7" s="986">
        <v>0.02</v>
      </c>
      <c r="I7" s="986">
        <v>0.02</v>
      </c>
      <c r="J7" s="986">
        <v>0.02</v>
      </c>
      <c r="K7" s="986">
        <v>0.02</v>
      </c>
      <c r="L7" s="985"/>
    </row>
    <row r="8" spans="1:17">
      <c r="A8" s="1256"/>
      <c r="B8" s="63"/>
      <c r="E8" s="984" t="s">
        <v>651</v>
      </c>
      <c r="F8" s="985"/>
      <c r="G8" s="985"/>
      <c r="H8" s="986">
        <v>0.2</v>
      </c>
      <c r="I8" s="986">
        <v>0.2</v>
      </c>
      <c r="J8" s="986">
        <v>0.1</v>
      </c>
      <c r="K8" s="986">
        <v>0.05</v>
      </c>
      <c r="L8" s="985"/>
    </row>
    <row r="9" spans="1:17">
      <c r="A9" s="1256"/>
      <c r="B9" s="63"/>
      <c r="E9" s="987"/>
      <c r="H9" s="988"/>
      <c r="I9" s="988"/>
      <c r="J9" s="988"/>
      <c r="K9" s="988"/>
    </row>
    <row r="10" spans="1:17">
      <c r="A10" s="1256"/>
      <c r="B10" s="63"/>
      <c r="E10" s="989" t="s">
        <v>557</v>
      </c>
      <c r="F10" s="990">
        <v>0</v>
      </c>
      <c r="G10" s="991">
        <v>700000</v>
      </c>
      <c r="H10" s="992">
        <f>G10*(1+H$8)</f>
        <v>840000</v>
      </c>
      <c r="I10" s="992">
        <f t="shared" ref="I10:K10" si="0">H10*(1+I$8)</f>
        <v>1008000</v>
      </c>
      <c r="J10" s="992">
        <f t="shared" si="0"/>
        <v>1108800</v>
      </c>
      <c r="K10" s="992">
        <f t="shared" si="0"/>
        <v>1164240</v>
      </c>
      <c r="L10" s="990">
        <v>0</v>
      </c>
      <c r="M10" s="993">
        <f>SUM(F10:L10)</f>
        <v>4821040</v>
      </c>
    </row>
    <row r="11" spans="1:17">
      <c r="A11" s="1256"/>
      <c r="D11" s="994">
        <v>0.3</v>
      </c>
      <c r="E11" s="989" t="s">
        <v>558</v>
      </c>
      <c r="F11" s="990">
        <v>0</v>
      </c>
      <c r="G11" s="992">
        <f>$D11*G10</f>
        <v>210000</v>
      </c>
      <c r="H11" s="992">
        <f t="shared" ref="H11:K11" si="1">$D11*H10</f>
        <v>252000</v>
      </c>
      <c r="I11" s="992">
        <f t="shared" si="1"/>
        <v>302400</v>
      </c>
      <c r="J11" s="992">
        <f t="shared" si="1"/>
        <v>332640</v>
      </c>
      <c r="K11" s="992">
        <f t="shared" si="1"/>
        <v>349272</v>
      </c>
      <c r="L11" s="990">
        <v>0</v>
      </c>
      <c r="M11" s="993">
        <f t="shared" ref="M11:M60" si="2">SUM(F11:L11)</f>
        <v>1446312</v>
      </c>
    </row>
    <row r="12" spans="1:17">
      <c r="A12" s="1256"/>
      <c r="D12" s="994">
        <v>0.1</v>
      </c>
      <c r="E12" s="989" t="s">
        <v>559</v>
      </c>
      <c r="F12" s="990">
        <v>0</v>
      </c>
      <c r="G12" s="992">
        <f>$D12*G10</f>
        <v>70000</v>
      </c>
      <c r="H12" s="992">
        <f t="shared" ref="H12:K12" si="3">$D12*H10</f>
        <v>84000</v>
      </c>
      <c r="I12" s="992">
        <f t="shared" si="3"/>
        <v>100800</v>
      </c>
      <c r="J12" s="992">
        <f t="shared" si="3"/>
        <v>110880</v>
      </c>
      <c r="K12" s="992">
        <f t="shared" si="3"/>
        <v>116424</v>
      </c>
      <c r="L12" s="990">
        <v>0</v>
      </c>
      <c r="M12" s="993">
        <f t="shared" si="2"/>
        <v>482104</v>
      </c>
    </row>
    <row r="13" spans="1:17" s="987" customFormat="1">
      <c r="A13" s="1256"/>
      <c r="B13" s="64"/>
      <c r="E13" s="984" t="s">
        <v>560</v>
      </c>
      <c r="F13" s="990">
        <v>0</v>
      </c>
      <c r="G13" s="995"/>
      <c r="H13" s="995"/>
      <c r="I13" s="995"/>
      <c r="J13" s="995"/>
      <c r="K13" s="995"/>
      <c r="L13" s="996"/>
      <c r="M13" s="993">
        <f t="shared" si="2"/>
        <v>0</v>
      </c>
    </row>
    <row r="14" spans="1:17">
      <c r="A14" s="1256"/>
      <c r="E14" s="982" t="s">
        <v>561</v>
      </c>
      <c r="F14" s="997">
        <f>SUM(F10:F13)</f>
        <v>0</v>
      </c>
      <c r="G14" s="997">
        <f t="shared" ref="G14:L14" si="4">SUM(G10:G13)</f>
        <v>980000</v>
      </c>
      <c r="H14" s="997">
        <f t="shared" si="4"/>
        <v>1176000</v>
      </c>
      <c r="I14" s="997">
        <f t="shared" si="4"/>
        <v>1411200</v>
      </c>
      <c r="J14" s="997">
        <f t="shared" si="4"/>
        <v>1552320</v>
      </c>
      <c r="K14" s="997">
        <f t="shared" si="4"/>
        <v>1629936</v>
      </c>
      <c r="L14" s="997">
        <f t="shared" si="4"/>
        <v>0</v>
      </c>
      <c r="M14" s="993">
        <f t="shared" si="2"/>
        <v>6749456</v>
      </c>
    </row>
    <row r="15" spans="1:17">
      <c r="A15" s="1256"/>
      <c r="E15" s="998"/>
      <c r="F15" s="992"/>
      <c r="G15" s="992"/>
      <c r="H15" s="992"/>
      <c r="I15" s="992"/>
      <c r="J15" s="992"/>
      <c r="K15" s="992"/>
      <c r="L15" s="992"/>
      <c r="M15" s="993"/>
    </row>
    <row r="16" spans="1:17">
      <c r="A16" s="1256"/>
      <c r="D16" s="994">
        <v>0.3</v>
      </c>
      <c r="E16" s="979" t="str">
        <f>E10</f>
        <v>Reparto Camere</v>
      </c>
      <c r="F16" s="990">
        <v>0</v>
      </c>
      <c r="G16" s="992">
        <f>-G10*$D16</f>
        <v>-210000</v>
      </c>
      <c r="H16" s="992">
        <f t="shared" ref="H16:K18" si="5">-H10*$D16</f>
        <v>-252000</v>
      </c>
      <c r="I16" s="992">
        <f t="shared" si="5"/>
        <v>-302400</v>
      </c>
      <c r="J16" s="992">
        <f t="shared" si="5"/>
        <v>-332640</v>
      </c>
      <c r="K16" s="992">
        <f t="shared" si="5"/>
        <v>-349272</v>
      </c>
      <c r="L16" s="990">
        <v>0</v>
      </c>
      <c r="M16" s="993">
        <f t="shared" si="2"/>
        <v>-1446312</v>
      </c>
    </row>
    <row r="17" spans="1:13">
      <c r="A17" s="1256"/>
      <c r="D17" s="994">
        <v>0.8</v>
      </c>
      <c r="E17" s="979" t="str">
        <f>E11</f>
        <v>Reparto Ristorazione</v>
      </c>
      <c r="F17" s="990">
        <v>0</v>
      </c>
      <c r="G17" s="992">
        <f>-G11*$D17</f>
        <v>-168000</v>
      </c>
      <c r="H17" s="992">
        <f t="shared" si="5"/>
        <v>-201600</v>
      </c>
      <c r="I17" s="992">
        <f t="shared" si="5"/>
        <v>-241920</v>
      </c>
      <c r="J17" s="992">
        <f t="shared" si="5"/>
        <v>-266112</v>
      </c>
      <c r="K17" s="992">
        <f t="shared" si="5"/>
        <v>-279417.60000000003</v>
      </c>
      <c r="L17" s="990">
        <v>0</v>
      </c>
      <c r="M17" s="993">
        <f t="shared" si="2"/>
        <v>-1157049.6000000001</v>
      </c>
    </row>
    <row r="18" spans="1:13">
      <c r="A18" s="1256"/>
      <c r="D18" s="994">
        <v>0.5</v>
      </c>
      <c r="E18" s="979" t="str">
        <f>E12</f>
        <v>Altri reparti</v>
      </c>
      <c r="F18" s="990">
        <v>0</v>
      </c>
      <c r="G18" s="992">
        <f>-G12*$D18</f>
        <v>-35000</v>
      </c>
      <c r="H18" s="992">
        <f t="shared" si="5"/>
        <v>-42000</v>
      </c>
      <c r="I18" s="992">
        <f t="shared" si="5"/>
        <v>-50400</v>
      </c>
      <c r="J18" s="992">
        <f t="shared" si="5"/>
        <v>-55440</v>
      </c>
      <c r="K18" s="992">
        <f t="shared" si="5"/>
        <v>-58212</v>
      </c>
      <c r="L18" s="990">
        <v>0</v>
      </c>
      <c r="M18" s="993">
        <f t="shared" si="2"/>
        <v>-241052</v>
      </c>
    </row>
    <row r="19" spans="1:13">
      <c r="A19" s="1256"/>
      <c r="D19" s="994">
        <v>0.1</v>
      </c>
      <c r="E19" s="989" t="s">
        <v>562</v>
      </c>
      <c r="F19" s="990">
        <v>0</v>
      </c>
      <c r="G19" s="992">
        <f>-G$14*$D19</f>
        <v>-98000</v>
      </c>
      <c r="H19" s="992">
        <f t="shared" ref="H19:K20" si="6">-H$14*$D19</f>
        <v>-117600</v>
      </c>
      <c r="I19" s="992">
        <f t="shared" si="6"/>
        <v>-141120</v>
      </c>
      <c r="J19" s="992">
        <f t="shared" si="6"/>
        <v>-155232</v>
      </c>
      <c r="K19" s="992">
        <f t="shared" si="6"/>
        <v>-162993.60000000001</v>
      </c>
      <c r="L19" s="990">
        <v>0</v>
      </c>
      <c r="M19" s="993">
        <f t="shared" si="2"/>
        <v>-674945.6</v>
      </c>
    </row>
    <row r="20" spans="1:13">
      <c r="A20" s="1256"/>
      <c r="D20" s="994">
        <v>0.05</v>
      </c>
      <c r="E20" s="989" t="s">
        <v>652</v>
      </c>
      <c r="F20" s="990">
        <v>0</v>
      </c>
      <c r="G20" s="992">
        <f>-G$14*$D20</f>
        <v>-49000</v>
      </c>
      <c r="H20" s="992">
        <f t="shared" si="6"/>
        <v>-58800</v>
      </c>
      <c r="I20" s="992">
        <f t="shared" si="6"/>
        <v>-70560</v>
      </c>
      <c r="J20" s="992">
        <f t="shared" si="6"/>
        <v>-77616</v>
      </c>
      <c r="K20" s="992">
        <f t="shared" si="6"/>
        <v>-81496.800000000003</v>
      </c>
      <c r="L20" s="990">
        <v>0</v>
      </c>
      <c r="M20" s="993">
        <f t="shared" si="2"/>
        <v>-337472.8</v>
      </c>
    </row>
    <row r="21" spans="1:13">
      <c r="A21" s="1256"/>
      <c r="D21" s="999"/>
      <c r="E21" s="989" t="s">
        <v>563</v>
      </c>
      <c r="F21" s="990">
        <v>0</v>
      </c>
      <c r="G21" s="991">
        <v>-50000</v>
      </c>
      <c r="H21" s="992">
        <f>G21*(1+H7)</f>
        <v>-51000</v>
      </c>
      <c r="I21" s="992">
        <f>H21*(1+I7)</f>
        <v>-52020</v>
      </c>
      <c r="J21" s="992">
        <f>I21*(1+J7)</f>
        <v>-53060.4</v>
      </c>
      <c r="K21" s="992">
        <f>J21*(1+K7)</f>
        <v>-54121.608</v>
      </c>
      <c r="L21" s="990">
        <v>0</v>
      </c>
      <c r="M21" s="993">
        <f t="shared" si="2"/>
        <v>-260202.008</v>
      </c>
    </row>
    <row r="22" spans="1:13">
      <c r="A22" s="1256"/>
      <c r="D22" s="994">
        <v>0.04</v>
      </c>
      <c r="E22" s="989" t="s">
        <v>564</v>
      </c>
      <c r="F22" s="990">
        <v>0</v>
      </c>
      <c r="G22" s="992">
        <f>-G$14*$D22</f>
        <v>-39200</v>
      </c>
      <c r="H22" s="992">
        <f t="shared" ref="H22:K24" si="7">-H$14*$D22</f>
        <v>-47040</v>
      </c>
      <c r="I22" s="992">
        <f t="shared" si="7"/>
        <v>-56448</v>
      </c>
      <c r="J22" s="992">
        <f t="shared" si="7"/>
        <v>-62092.800000000003</v>
      </c>
      <c r="K22" s="992">
        <f t="shared" si="7"/>
        <v>-65197.440000000002</v>
      </c>
      <c r="L22" s="990">
        <v>0</v>
      </c>
      <c r="M22" s="993">
        <f t="shared" si="2"/>
        <v>-269978.23999999999</v>
      </c>
    </row>
    <row r="23" spans="1:13">
      <c r="A23" s="1256"/>
      <c r="D23" s="994">
        <v>0.08</v>
      </c>
      <c r="E23" s="989" t="s">
        <v>565</v>
      </c>
      <c r="F23" s="990">
        <v>0</v>
      </c>
      <c r="G23" s="992">
        <f>-G$14*$D23</f>
        <v>-78400</v>
      </c>
      <c r="H23" s="992">
        <f t="shared" si="7"/>
        <v>-94080</v>
      </c>
      <c r="I23" s="992">
        <f t="shared" si="7"/>
        <v>-112896</v>
      </c>
      <c r="J23" s="992">
        <f t="shared" si="7"/>
        <v>-124185.60000000001</v>
      </c>
      <c r="K23" s="992">
        <f t="shared" si="7"/>
        <v>-130394.88</v>
      </c>
      <c r="L23" s="990">
        <v>0</v>
      </c>
      <c r="M23" s="993">
        <f t="shared" si="2"/>
        <v>-539956.47999999998</v>
      </c>
    </row>
    <row r="24" spans="1:13">
      <c r="A24" s="1256"/>
      <c r="D24" s="994">
        <v>0.01</v>
      </c>
      <c r="E24" s="989" t="s">
        <v>279</v>
      </c>
      <c r="F24" s="990">
        <v>0</v>
      </c>
      <c r="G24" s="992">
        <f>-G$14*$D24</f>
        <v>-9800</v>
      </c>
      <c r="H24" s="992">
        <f t="shared" si="7"/>
        <v>-11760</v>
      </c>
      <c r="I24" s="992">
        <f t="shared" si="7"/>
        <v>-14112</v>
      </c>
      <c r="J24" s="992">
        <f t="shared" si="7"/>
        <v>-15523.2</v>
      </c>
      <c r="K24" s="992">
        <f t="shared" si="7"/>
        <v>-16299.36</v>
      </c>
      <c r="L24" s="990">
        <v>0</v>
      </c>
      <c r="M24" s="993">
        <f t="shared" si="2"/>
        <v>-67494.559999999998</v>
      </c>
    </row>
    <row r="25" spans="1:13">
      <c r="A25" s="1256"/>
      <c r="E25" s="984" t="s">
        <v>560</v>
      </c>
      <c r="F25" s="990">
        <v>0</v>
      </c>
      <c r="G25" s="992"/>
      <c r="H25" s="992"/>
      <c r="I25" s="992"/>
      <c r="J25" s="992"/>
      <c r="K25" s="992"/>
      <c r="L25" s="985"/>
      <c r="M25" s="993">
        <f t="shared" si="2"/>
        <v>0</v>
      </c>
    </row>
    <row r="26" spans="1:13">
      <c r="A26" s="1256"/>
      <c r="E26" s="982" t="s">
        <v>566</v>
      </c>
      <c r="F26" s="997">
        <f>SUM(F16:F25)</f>
        <v>0</v>
      </c>
      <c r="G26" s="997">
        <f>SUM(G16:G25)</f>
        <v>-737400</v>
      </c>
      <c r="H26" s="997">
        <f t="shared" ref="H26:K26" si="8">SUM(H16:H25)</f>
        <v>-875880</v>
      </c>
      <c r="I26" s="997">
        <f t="shared" si="8"/>
        <v>-1041876</v>
      </c>
      <c r="J26" s="997">
        <f t="shared" si="8"/>
        <v>-1141902</v>
      </c>
      <c r="K26" s="997">
        <f t="shared" si="8"/>
        <v>-1197405.2880000004</v>
      </c>
      <c r="L26" s="997">
        <f>SUM(L16:L25)</f>
        <v>0</v>
      </c>
      <c r="M26" s="993">
        <f t="shared" si="2"/>
        <v>-4994463.2880000006</v>
      </c>
    </row>
    <row r="27" spans="1:13">
      <c r="A27" s="1256"/>
      <c r="F27" s="992"/>
      <c r="G27" s="992"/>
      <c r="H27" s="992"/>
      <c r="I27" s="992"/>
      <c r="J27" s="992"/>
      <c r="K27" s="992"/>
      <c r="L27" s="992"/>
      <c r="M27" s="993"/>
    </row>
    <row r="28" spans="1:13">
      <c r="A28" s="1256"/>
      <c r="E28" s="982" t="s">
        <v>567</v>
      </c>
      <c r="F28" s="997">
        <f>F14+F26</f>
        <v>0</v>
      </c>
      <c r="G28" s="997">
        <f t="shared" ref="G28:L28" si="9">G14+G26</f>
        <v>242600</v>
      </c>
      <c r="H28" s="997">
        <f t="shared" si="9"/>
        <v>300120</v>
      </c>
      <c r="I28" s="997">
        <f t="shared" si="9"/>
        <v>369324</v>
      </c>
      <c r="J28" s="997">
        <f t="shared" si="9"/>
        <v>410418</v>
      </c>
      <c r="K28" s="997">
        <f t="shared" si="9"/>
        <v>432530.71199999959</v>
      </c>
      <c r="L28" s="997">
        <f t="shared" si="9"/>
        <v>0</v>
      </c>
      <c r="M28" s="993">
        <f t="shared" si="2"/>
        <v>1754992.7119999996</v>
      </c>
    </row>
    <row r="29" spans="1:13">
      <c r="A29" s="1256"/>
      <c r="F29" s="992"/>
      <c r="G29" s="992"/>
      <c r="H29" s="992"/>
      <c r="I29" s="992"/>
      <c r="J29" s="992"/>
      <c r="K29" s="992"/>
      <c r="L29" s="992"/>
      <c r="M29" s="993"/>
    </row>
    <row r="30" spans="1:13">
      <c r="A30" s="1256"/>
      <c r="E30" s="989" t="s">
        <v>661</v>
      </c>
      <c r="F30" s="991">
        <v>-7000000</v>
      </c>
      <c r="G30" s="985"/>
      <c r="H30" s="985"/>
      <c r="I30" s="985"/>
      <c r="J30" s="985"/>
      <c r="K30" s="985"/>
      <c r="L30" s="985"/>
      <c r="M30" s="993">
        <f t="shared" si="2"/>
        <v>-7000000</v>
      </c>
    </row>
    <row r="31" spans="1:13">
      <c r="A31" s="1256"/>
      <c r="E31" s="989" t="s">
        <v>568</v>
      </c>
      <c r="F31" s="985"/>
      <c r="G31" s="991">
        <v>-500000</v>
      </c>
      <c r="H31" s="985"/>
      <c r="I31" s="985"/>
      <c r="J31" s="985"/>
      <c r="K31" s="985"/>
      <c r="L31" s="985"/>
      <c r="M31" s="993">
        <f t="shared" si="2"/>
        <v>-500000</v>
      </c>
    </row>
    <row r="32" spans="1:13">
      <c r="A32" s="1256"/>
      <c r="E32" s="984" t="s">
        <v>560</v>
      </c>
      <c r="F32" s="992"/>
      <c r="G32" s="992"/>
      <c r="H32" s="992"/>
      <c r="I32" s="992"/>
      <c r="J32" s="992"/>
      <c r="K32" s="992"/>
      <c r="L32" s="992"/>
      <c r="M32" s="993">
        <f t="shared" si="2"/>
        <v>0</v>
      </c>
    </row>
    <row r="33" spans="1:14">
      <c r="A33" s="1256"/>
      <c r="E33" s="982" t="s">
        <v>569</v>
      </c>
      <c r="F33" s="997">
        <f t="shared" ref="F33:L33" si="10">SUM(F30:F32)</f>
        <v>-7000000</v>
      </c>
      <c r="G33" s="997">
        <f t="shared" si="10"/>
        <v>-500000</v>
      </c>
      <c r="H33" s="997">
        <f t="shared" si="10"/>
        <v>0</v>
      </c>
      <c r="I33" s="997">
        <f t="shared" si="10"/>
        <v>0</v>
      </c>
      <c r="J33" s="997">
        <f t="shared" si="10"/>
        <v>0</v>
      </c>
      <c r="K33" s="997">
        <f t="shared" si="10"/>
        <v>0</v>
      </c>
      <c r="L33" s="997">
        <f t="shared" si="10"/>
        <v>0</v>
      </c>
      <c r="M33" s="993">
        <f t="shared" si="2"/>
        <v>-7500000</v>
      </c>
    </row>
    <row r="34" spans="1:14">
      <c r="F34" s="992"/>
      <c r="G34" s="992"/>
      <c r="H34" s="992"/>
      <c r="I34" s="992"/>
      <c r="J34" s="992"/>
      <c r="K34" s="992"/>
      <c r="L34" s="992"/>
      <c r="M34" s="993"/>
    </row>
    <row r="35" spans="1:14">
      <c r="D35" s="994">
        <v>0.04</v>
      </c>
      <c r="E35" s="989" t="s">
        <v>662</v>
      </c>
      <c r="F35" s="985"/>
      <c r="G35" s="985"/>
      <c r="H35" s="985"/>
      <c r="I35" s="985"/>
      <c r="J35" s="985"/>
      <c r="K35" s="985"/>
      <c r="L35" s="992">
        <f>K28/D35</f>
        <v>10813267.79999999</v>
      </c>
      <c r="M35" s="993">
        <f t="shared" si="2"/>
        <v>10813267.79999999</v>
      </c>
    </row>
    <row r="36" spans="1:14">
      <c r="E36" s="984" t="s">
        <v>560</v>
      </c>
      <c r="F36" s="992"/>
      <c r="G36" s="992"/>
      <c r="H36" s="992"/>
      <c r="I36" s="992"/>
      <c r="J36" s="992"/>
      <c r="K36" s="992"/>
      <c r="L36" s="997"/>
      <c r="M36" s="993">
        <f t="shared" si="2"/>
        <v>0</v>
      </c>
    </row>
    <row r="37" spans="1:14">
      <c r="E37" s="982" t="s">
        <v>570</v>
      </c>
      <c r="F37" s="997">
        <f t="shared" ref="F37:L37" si="11">SUM(F35:F36)</f>
        <v>0</v>
      </c>
      <c r="G37" s="997">
        <f t="shared" si="11"/>
        <v>0</v>
      </c>
      <c r="H37" s="997">
        <f t="shared" si="11"/>
        <v>0</v>
      </c>
      <c r="I37" s="997">
        <f t="shared" si="11"/>
        <v>0</v>
      </c>
      <c r="J37" s="997">
        <f t="shared" si="11"/>
        <v>0</v>
      </c>
      <c r="K37" s="997">
        <f t="shared" si="11"/>
        <v>0</v>
      </c>
      <c r="L37" s="997">
        <f t="shared" si="11"/>
        <v>10813267.79999999</v>
      </c>
      <c r="M37" s="993">
        <f t="shared" si="2"/>
        <v>10813267.79999999</v>
      </c>
    </row>
    <row r="38" spans="1:14">
      <c r="F38" s="992"/>
      <c r="G38" s="992"/>
      <c r="H38" s="992"/>
      <c r="I38" s="992"/>
      <c r="J38" s="992"/>
      <c r="K38" s="992"/>
      <c r="L38" s="992"/>
      <c r="M38" s="993"/>
    </row>
    <row r="39" spans="1:14">
      <c r="D39" s="1000"/>
      <c r="E39" s="1001" t="s">
        <v>571</v>
      </c>
      <c r="F39" s="997">
        <f t="shared" ref="F39:L39" si="12">F33+F37+F28</f>
        <v>-7000000</v>
      </c>
      <c r="G39" s="997">
        <f t="shared" si="12"/>
        <v>-257400</v>
      </c>
      <c r="H39" s="997">
        <f t="shared" si="12"/>
        <v>300120</v>
      </c>
      <c r="I39" s="997">
        <f t="shared" si="12"/>
        <v>369324</v>
      </c>
      <c r="J39" s="997">
        <f t="shared" si="12"/>
        <v>410418</v>
      </c>
      <c r="K39" s="997">
        <f t="shared" si="12"/>
        <v>432530.71199999959</v>
      </c>
      <c r="L39" s="997">
        <f t="shared" si="12"/>
        <v>10813267.79999999</v>
      </c>
      <c r="M39" s="993">
        <f t="shared" si="2"/>
        <v>5068260.5119999889</v>
      </c>
    </row>
    <row r="40" spans="1:14">
      <c r="D40" s="1000"/>
      <c r="E40" s="1002" t="s">
        <v>572</v>
      </c>
      <c r="F40" s="1003">
        <f>F39+NPV(H40,G39:L39)</f>
        <v>321108.1316552246</v>
      </c>
      <c r="G40" s="1004" t="s">
        <v>573</v>
      </c>
      <c r="H40" s="1005">
        <v>0.09</v>
      </c>
      <c r="I40" s="997"/>
      <c r="J40" s="997"/>
      <c r="K40" s="997"/>
      <c r="L40" s="997"/>
      <c r="M40" s="993"/>
    </row>
    <row r="41" spans="1:14">
      <c r="E41" s="1004" t="s">
        <v>574</v>
      </c>
      <c r="F41" s="1006">
        <f>IRR(F39:L39)</f>
        <v>9.8479847120183539E-2</v>
      </c>
      <c r="G41" s="944"/>
      <c r="H41" s="944"/>
      <c r="I41" s="992"/>
      <c r="J41" s="992"/>
      <c r="K41" s="992"/>
      <c r="L41" s="992"/>
      <c r="M41" s="992"/>
      <c r="N41" s="999"/>
    </row>
    <row r="42" spans="1:14">
      <c r="F42" s="992"/>
      <c r="G42" s="992"/>
      <c r="H42" s="992"/>
      <c r="I42" s="992"/>
      <c r="J42" s="992"/>
      <c r="K42" s="992"/>
      <c r="L42" s="992"/>
      <c r="M42" s="993"/>
    </row>
    <row r="43" spans="1:14">
      <c r="F43" s="992"/>
      <c r="G43" s="992"/>
      <c r="H43" s="992"/>
      <c r="I43" s="992"/>
      <c r="J43" s="992"/>
      <c r="K43" s="992"/>
      <c r="L43" s="992"/>
      <c r="M43" s="993"/>
    </row>
    <row r="44" spans="1:14">
      <c r="D44" s="1007"/>
      <c r="E44" s="1008" t="s">
        <v>575</v>
      </c>
      <c r="F44" s="1009"/>
      <c r="G44" s="1010">
        <f>F47</f>
        <v>3500000</v>
      </c>
      <c r="H44" s="1010">
        <f t="shared" ref="H44:L44" si="13">G47</f>
        <v>3750000</v>
      </c>
      <c r="I44" s="1010">
        <f t="shared" si="13"/>
        <v>3750000</v>
      </c>
      <c r="J44" s="1010">
        <f t="shared" si="13"/>
        <v>3750000</v>
      </c>
      <c r="K44" s="1010">
        <f t="shared" si="13"/>
        <v>3750000</v>
      </c>
      <c r="L44" s="1010">
        <f t="shared" si="13"/>
        <v>3750000</v>
      </c>
      <c r="M44" s="1011">
        <f>SUM(F44:L44)</f>
        <v>22250000</v>
      </c>
    </row>
    <row r="45" spans="1:14">
      <c r="C45" s="989" t="s">
        <v>576</v>
      </c>
      <c r="D45" s="1012">
        <v>0.5</v>
      </c>
      <c r="E45" s="1013" t="s">
        <v>577</v>
      </c>
      <c r="F45" s="1014">
        <f>-F33*$D$45</f>
        <v>3500000</v>
      </c>
      <c r="G45" s="1014">
        <f t="shared" ref="G45:L45" si="14">-G33*$D$45</f>
        <v>250000</v>
      </c>
      <c r="H45" s="1014">
        <f t="shared" si="14"/>
        <v>0</v>
      </c>
      <c r="I45" s="1014">
        <f t="shared" si="14"/>
        <v>0</v>
      </c>
      <c r="J45" s="1014">
        <f t="shared" si="14"/>
        <v>0</v>
      </c>
      <c r="K45" s="1014">
        <f t="shared" si="14"/>
        <v>0</v>
      </c>
      <c r="L45" s="1014">
        <f t="shared" si="14"/>
        <v>0</v>
      </c>
      <c r="M45" s="1015">
        <f>SUM(F45:L45)</f>
        <v>3750000</v>
      </c>
    </row>
    <row r="46" spans="1:14">
      <c r="D46" s="1016"/>
      <c r="E46" s="1013" t="s">
        <v>578</v>
      </c>
      <c r="F46" s="1017"/>
      <c r="G46" s="1017"/>
      <c r="H46" s="1017"/>
      <c r="I46" s="1017"/>
      <c r="J46" s="1017"/>
      <c r="K46" s="1017"/>
      <c r="L46" s="1014">
        <f>M45</f>
        <v>3750000</v>
      </c>
      <c r="M46" s="1015">
        <f>SUM(F46:L46)</f>
        <v>3750000</v>
      </c>
    </row>
    <row r="47" spans="1:14">
      <c r="D47" s="1016"/>
      <c r="E47" s="1013" t="s">
        <v>579</v>
      </c>
      <c r="F47" s="1014">
        <f>F44+F45-F46</f>
        <v>3500000</v>
      </c>
      <c r="G47" s="1014">
        <f>G44+G45-G46</f>
        <v>3750000</v>
      </c>
      <c r="H47" s="1014">
        <f t="shared" ref="H47:L47" si="15">H44+H45-H46</f>
        <v>3750000</v>
      </c>
      <c r="I47" s="1014">
        <f t="shared" si="15"/>
        <v>3750000</v>
      </c>
      <c r="J47" s="1014">
        <f t="shared" si="15"/>
        <v>3750000</v>
      </c>
      <c r="K47" s="1014">
        <f t="shared" si="15"/>
        <v>3750000</v>
      </c>
      <c r="L47" s="1014">
        <f t="shared" si="15"/>
        <v>0</v>
      </c>
      <c r="M47" s="1015">
        <f>SUM(F47:L47)</f>
        <v>22250000</v>
      </c>
    </row>
    <row r="48" spans="1:14">
      <c r="C48" s="989" t="s">
        <v>580</v>
      </c>
      <c r="D48" s="1018">
        <v>0.03</v>
      </c>
      <c r="E48" s="1019" t="s">
        <v>581</v>
      </c>
      <c r="F48" s="1020">
        <f>AVERAGE(F44,F47)*$D$48</f>
        <v>105000</v>
      </c>
      <c r="G48" s="1020">
        <f t="shared" ref="G48:L48" si="16">AVERAGE(G44,G47)*$D$48</f>
        <v>108750</v>
      </c>
      <c r="H48" s="1020">
        <f t="shared" si="16"/>
        <v>112500</v>
      </c>
      <c r="I48" s="1020">
        <f t="shared" si="16"/>
        <v>112500</v>
      </c>
      <c r="J48" s="1020">
        <f t="shared" si="16"/>
        <v>112500</v>
      </c>
      <c r="K48" s="1020">
        <f t="shared" si="16"/>
        <v>112500</v>
      </c>
      <c r="L48" s="1020">
        <f t="shared" si="16"/>
        <v>56250</v>
      </c>
      <c r="M48" s="1021">
        <f>SUM(F48:L48)</f>
        <v>720000</v>
      </c>
    </row>
    <row r="49" spans="4:14">
      <c r="D49" s="1022"/>
      <c r="F49" s="992"/>
      <c r="G49" s="992"/>
      <c r="H49" s="992"/>
      <c r="I49" s="992"/>
      <c r="J49" s="992"/>
      <c r="K49" s="992"/>
      <c r="L49" s="992"/>
      <c r="M49" s="993"/>
    </row>
    <row r="50" spans="4:14">
      <c r="D50" s="1022"/>
      <c r="F50" s="992"/>
      <c r="G50" s="992"/>
      <c r="H50" s="992"/>
      <c r="I50" s="992"/>
      <c r="J50" s="992"/>
      <c r="K50" s="992"/>
      <c r="L50" s="992"/>
      <c r="M50" s="993"/>
    </row>
    <row r="51" spans="4:14">
      <c r="E51" s="989" t="s">
        <v>577</v>
      </c>
      <c r="F51" s="992">
        <f>F45</f>
        <v>3500000</v>
      </c>
      <c r="G51" s="992">
        <f t="shared" ref="G51:L51" si="17">G45</f>
        <v>250000</v>
      </c>
      <c r="H51" s="992">
        <f t="shared" si="17"/>
        <v>0</v>
      </c>
      <c r="I51" s="992">
        <f t="shared" si="17"/>
        <v>0</v>
      </c>
      <c r="J51" s="992">
        <f t="shared" si="17"/>
        <v>0</v>
      </c>
      <c r="K51" s="992">
        <f t="shared" si="17"/>
        <v>0</v>
      </c>
      <c r="L51" s="992">
        <f t="shared" si="17"/>
        <v>0</v>
      </c>
      <c r="M51" s="993">
        <f t="shared" si="2"/>
        <v>3750000</v>
      </c>
    </row>
    <row r="52" spans="4:14">
      <c r="E52" s="984" t="s">
        <v>560</v>
      </c>
      <c r="F52" s="992"/>
      <c r="G52" s="992"/>
      <c r="H52" s="992"/>
      <c r="I52" s="992"/>
      <c r="J52" s="992"/>
      <c r="K52" s="992"/>
      <c r="L52" s="992"/>
      <c r="M52" s="993">
        <f t="shared" si="2"/>
        <v>0</v>
      </c>
    </row>
    <row r="53" spans="4:14">
      <c r="E53" s="982" t="s">
        <v>582</v>
      </c>
      <c r="F53" s="997">
        <f>SUM(F51:F52)</f>
        <v>3500000</v>
      </c>
      <c r="G53" s="997">
        <f t="shared" ref="G53:L53" si="18">SUM(G51:G52)</f>
        <v>250000</v>
      </c>
      <c r="H53" s="997">
        <f t="shared" si="18"/>
        <v>0</v>
      </c>
      <c r="I53" s="997">
        <f t="shared" si="18"/>
        <v>0</v>
      </c>
      <c r="J53" s="997">
        <f t="shared" si="18"/>
        <v>0</v>
      </c>
      <c r="K53" s="997">
        <f t="shared" si="18"/>
        <v>0</v>
      </c>
      <c r="L53" s="997">
        <f t="shared" si="18"/>
        <v>0</v>
      </c>
      <c r="M53" s="993">
        <f t="shared" si="2"/>
        <v>3750000</v>
      </c>
    </row>
    <row r="54" spans="4:14">
      <c r="F54" s="992"/>
      <c r="G54" s="992"/>
      <c r="H54" s="992"/>
      <c r="I54" s="992"/>
      <c r="J54" s="992"/>
      <c r="K54" s="992"/>
      <c r="L54" s="992"/>
      <c r="M54" s="993"/>
    </row>
    <row r="55" spans="4:14">
      <c r="E55" s="979" t="str">
        <f>E46</f>
        <v>Rimborso Finanziamento</v>
      </c>
      <c r="F55" s="992">
        <f>-F46</f>
        <v>0</v>
      </c>
      <c r="G55" s="992">
        <f t="shared" ref="G55:L55" si="19">-G46</f>
        <v>0</v>
      </c>
      <c r="H55" s="992">
        <f t="shared" si="19"/>
        <v>0</v>
      </c>
      <c r="I55" s="992">
        <f t="shared" si="19"/>
        <v>0</v>
      </c>
      <c r="J55" s="992">
        <f t="shared" si="19"/>
        <v>0</v>
      </c>
      <c r="K55" s="992">
        <f t="shared" si="19"/>
        <v>0</v>
      </c>
      <c r="L55" s="992">
        <f t="shared" si="19"/>
        <v>-3750000</v>
      </c>
      <c r="M55" s="993">
        <f t="shared" si="2"/>
        <v>-3750000</v>
      </c>
    </row>
    <row r="56" spans="4:14">
      <c r="E56" s="979" t="str">
        <f>E48</f>
        <v>Oneri finanziari</v>
      </c>
      <c r="F56" s="992">
        <f>-F48</f>
        <v>-105000</v>
      </c>
      <c r="G56" s="992">
        <f t="shared" ref="G56:L56" si="20">-G48</f>
        <v>-108750</v>
      </c>
      <c r="H56" s="992">
        <f t="shared" si="20"/>
        <v>-112500</v>
      </c>
      <c r="I56" s="992">
        <f t="shared" si="20"/>
        <v>-112500</v>
      </c>
      <c r="J56" s="992">
        <f t="shared" si="20"/>
        <v>-112500</v>
      </c>
      <c r="K56" s="992">
        <f t="shared" si="20"/>
        <v>-112500</v>
      </c>
      <c r="L56" s="992">
        <f t="shared" si="20"/>
        <v>-56250</v>
      </c>
      <c r="M56" s="993">
        <f t="shared" si="2"/>
        <v>-720000</v>
      </c>
    </row>
    <row r="57" spans="4:14">
      <c r="E57" s="984" t="s">
        <v>560</v>
      </c>
      <c r="F57" s="992"/>
      <c r="G57" s="992"/>
      <c r="H57" s="992"/>
      <c r="I57" s="992"/>
      <c r="J57" s="992"/>
      <c r="K57" s="992"/>
      <c r="L57" s="992"/>
      <c r="M57" s="993">
        <f t="shared" si="2"/>
        <v>0</v>
      </c>
    </row>
    <row r="58" spans="4:14">
      <c r="E58" s="982" t="s">
        <v>583</v>
      </c>
      <c r="F58" s="997">
        <f>SUM(F55:F57)</f>
        <v>-105000</v>
      </c>
      <c r="G58" s="997">
        <f t="shared" ref="G58:L58" si="21">SUM(G55:G57)</f>
        <v>-108750</v>
      </c>
      <c r="H58" s="997">
        <f t="shared" si="21"/>
        <v>-112500</v>
      </c>
      <c r="I58" s="997">
        <f t="shared" si="21"/>
        <v>-112500</v>
      </c>
      <c r="J58" s="997">
        <f t="shared" si="21"/>
        <v>-112500</v>
      </c>
      <c r="K58" s="997">
        <f t="shared" si="21"/>
        <v>-112500</v>
      </c>
      <c r="L58" s="997">
        <f t="shared" si="21"/>
        <v>-3806250</v>
      </c>
      <c r="M58" s="993">
        <f t="shared" si="2"/>
        <v>-4470000</v>
      </c>
    </row>
    <row r="59" spans="4:14">
      <c r="F59" s="992"/>
      <c r="G59" s="992"/>
      <c r="H59" s="992"/>
      <c r="I59" s="992"/>
      <c r="J59" s="992"/>
      <c r="K59" s="992"/>
      <c r="L59" s="992"/>
      <c r="M59" s="993"/>
    </row>
    <row r="60" spans="4:14">
      <c r="D60" s="1000"/>
      <c r="E60" s="1001" t="s">
        <v>584</v>
      </c>
      <c r="F60" s="997">
        <f>F39+F53+F58</f>
        <v>-3605000</v>
      </c>
      <c r="G60" s="997">
        <f t="shared" ref="G60:L60" si="22">G39+G53+G58</f>
        <v>-116150</v>
      </c>
      <c r="H60" s="997">
        <f t="shared" si="22"/>
        <v>187620</v>
      </c>
      <c r="I60" s="997">
        <f t="shared" si="22"/>
        <v>256824</v>
      </c>
      <c r="J60" s="997">
        <f t="shared" si="22"/>
        <v>297918</v>
      </c>
      <c r="K60" s="997">
        <f t="shared" si="22"/>
        <v>320030.71199999959</v>
      </c>
      <c r="L60" s="997">
        <f t="shared" si="22"/>
        <v>7007017.7999999896</v>
      </c>
      <c r="M60" s="993">
        <f t="shared" si="2"/>
        <v>4348260.5119999889</v>
      </c>
    </row>
    <row r="61" spans="4:14">
      <c r="E61" s="1002" t="s">
        <v>585</v>
      </c>
      <c r="F61" s="1003">
        <f>F60+NPV(H61,G60:L60)</f>
        <v>544565.98817688879</v>
      </c>
      <c r="G61" s="1004" t="s">
        <v>586</v>
      </c>
      <c r="H61" s="1005">
        <v>0.12</v>
      </c>
      <c r="I61" s="992"/>
      <c r="J61" s="992"/>
      <c r="K61" s="992"/>
      <c r="L61" s="992"/>
      <c r="M61" s="993"/>
    </row>
    <row r="62" spans="4:14">
      <c r="E62" s="1004" t="s">
        <v>587</v>
      </c>
      <c r="F62" s="1006">
        <f>IRR(F60:L60)</f>
        <v>0.14794948604399627</v>
      </c>
      <c r="G62" s="944"/>
      <c r="H62" s="944"/>
      <c r="I62" s="992"/>
      <c r="J62" s="992"/>
      <c r="K62" s="992"/>
      <c r="L62" s="992"/>
      <c r="M62" s="992"/>
      <c r="N62" s="999"/>
    </row>
    <row r="64" spans="4:14">
      <c r="D64" s="1007"/>
      <c r="E64" s="1008" t="s">
        <v>588</v>
      </c>
      <c r="F64" s="1009"/>
      <c r="G64" s="1010">
        <f>F69</f>
        <v>7000000</v>
      </c>
      <c r="H64" s="1010">
        <f t="shared" ref="H64:L64" si="23">G69</f>
        <v>7290000</v>
      </c>
      <c r="I64" s="1010">
        <f t="shared" si="23"/>
        <v>7030000</v>
      </c>
      <c r="J64" s="1010">
        <f t="shared" si="23"/>
        <v>6770000</v>
      </c>
      <c r="K64" s="1010">
        <f t="shared" si="23"/>
        <v>6510000</v>
      </c>
      <c r="L64" s="1010">
        <f t="shared" si="23"/>
        <v>6250000</v>
      </c>
      <c r="M64" s="1011"/>
    </row>
    <row r="65" spans="4:14">
      <c r="D65" s="1016"/>
      <c r="E65" s="1023" t="str">
        <f>E30</f>
        <v>Acquisizione Albergo</v>
      </c>
      <c r="F65" s="1014">
        <f t="shared" ref="F65:L66" si="24">-F30</f>
        <v>7000000</v>
      </c>
      <c r="G65" s="1014">
        <f t="shared" si="24"/>
        <v>0</v>
      </c>
      <c r="H65" s="1014">
        <f t="shared" si="24"/>
        <v>0</v>
      </c>
      <c r="I65" s="1014">
        <f t="shared" si="24"/>
        <v>0</v>
      </c>
      <c r="J65" s="1014">
        <f t="shared" si="24"/>
        <v>0</v>
      </c>
      <c r="K65" s="1014">
        <f t="shared" si="24"/>
        <v>0</v>
      </c>
      <c r="L65" s="1014">
        <f t="shared" si="24"/>
        <v>0</v>
      </c>
      <c r="M65" s="1015">
        <f t="shared" ref="M65:M71" si="25">SUM(F65:L65)</f>
        <v>7000000</v>
      </c>
    </row>
    <row r="66" spans="4:14">
      <c r="D66" s="1016"/>
      <c r="E66" s="1023" t="str">
        <f>E31</f>
        <v>Ristrutturazione</v>
      </c>
      <c r="F66" s="1014">
        <f t="shared" si="24"/>
        <v>0</v>
      </c>
      <c r="G66" s="1014">
        <f t="shared" si="24"/>
        <v>500000</v>
      </c>
      <c r="H66" s="1014">
        <f t="shared" si="24"/>
        <v>0</v>
      </c>
      <c r="I66" s="1014">
        <f t="shared" si="24"/>
        <v>0</v>
      </c>
      <c r="J66" s="1014">
        <f t="shared" si="24"/>
        <v>0</v>
      </c>
      <c r="K66" s="1014">
        <f t="shared" si="24"/>
        <v>0</v>
      </c>
      <c r="L66" s="1014">
        <f t="shared" si="24"/>
        <v>0</v>
      </c>
      <c r="M66" s="1015">
        <f t="shared" si="25"/>
        <v>500000</v>
      </c>
    </row>
    <row r="67" spans="4:14">
      <c r="D67" s="1012">
        <v>0.03</v>
      </c>
      <c r="E67" s="1013" t="s">
        <v>663</v>
      </c>
      <c r="F67" s="1017"/>
      <c r="G67" s="1014">
        <f>-$D$67*SUM($F$30:$F$30)</f>
        <v>210000</v>
      </c>
      <c r="H67" s="1014">
        <f>-$D$67*SUM($F$30:$F$30)</f>
        <v>210000</v>
      </c>
      <c r="I67" s="1014">
        <f>-$D$67*SUM($F$30:$F$30)</f>
        <v>210000</v>
      </c>
      <c r="J67" s="1014">
        <f>-$D$67*SUM($F$30:$F$30)</f>
        <v>210000</v>
      </c>
      <c r="K67" s="1014">
        <f>-$D$67*SUM($F$30:$F$30)</f>
        <v>210000</v>
      </c>
      <c r="L67" s="1017"/>
      <c r="M67" s="1015">
        <f t="shared" si="25"/>
        <v>1050000</v>
      </c>
    </row>
    <row r="68" spans="4:14">
      <c r="D68" s="1012">
        <v>0.1</v>
      </c>
      <c r="E68" s="1013" t="s">
        <v>589</v>
      </c>
      <c r="F68" s="1017"/>
      <c r="G68" s="1017"/>
      <c r="H68" s="1014">
        <f>-$D$68*$G$31</f>
        <v>50000</v>
      </c>
      <c r="I68" s="1014">
        <f>-$D$68*$G$31</f>
        <v>50000</v>
      </c>
      <c r="J68" s="1014">
        <f>-$D$68*$G$31</f>
        <v>50000</v>
      </c>
      <c r="K68" s="1014">
        <f>-$D$68*$G$31</f>
        <v>50000</v>
      </c>
      <c r="L68" s="1017"/>
      <c r="M68" s="1015">
        <f t="shared" si="25"/>
        <v>200000</v>
      </c>
    </row>
    <row r="69" spans="4:14">
      <c r="D69" s="1016"/>
      <c r="E69" s="1013" t="s">
        <v>590</v>
      </c>
      <c r="F69" s="1014">
        <f t="shared" ref="F69:L69" si="26">SUM(F64:F66)-SUM(F67:F68)</f>
        <v>7000000</v>
      </c>
      <c r="G69" s="1014">
        <f t="shared" si="26"/>
        <v>7290000</v>
      </c>
      <c r="H69" s="1014">
        <f t="shared" si="26"/>
        <v>7030000</v>
      </c>
      <c r="I69" s="1014">
        <f t="shared" si="26"/>
        <v>6770000</v>
      </c>
      <c r="J69" s="1014">
        <f t="shared" si="26"/>
        <v>6510000</v>
      </c>
      <c r="K69" s="1014">
        <f t="shared" si="26"/>
        <v>6250000</v>
      </c>
      <c r="L69" s="1014">
        <f t="shared" si="26"/>
        <v>6250000</v>
      </c>
      <c r="M69" s="1015"/>
    </row>
    <row r="70" spans="4:14">
      <c r="D70" s="1016"/>
      <c r="E70" s="1013" t="s">
        <v>591</v>
      </c>
      <c r="F70" s="1017"/>
      <c r="G70" s="1017"/>
      <c r="H70" s="1017"/>
      <c r="I70" s="1017"/>
      <c r="J70" s="1017"/>
      <c r="K70" s="1017"/>
      <c r="L70" s="1014">
        <f>L35</f>
        <v>10813267.79999999</v>
      </c>
      <c r="M70" s="1015">
        <f t="shared" si="25"/>
        <v>10813267.79999999</v>
      </c>
    </row>
    <row r="71" spans="4:14">
      <c r="D71" s="1024"/>
      <c r="E71" s="1019" t="s">
        <v>592</v>
      </c>
      <c r="F71" s="1025"/>
      <c r="G71" s="1025"/>
      <c r="H71" s="1025"/>
      <c r="I71" s="1025"/>
      <c r="J71" s="1025"/>
      <c r="K71" s="1025"/>
      <c r="L71" s="1020">
        <f>L70-L69</f>
        <v>4563267.7999999896</v>
      </c>
      <c r="M71" s="1021">
        <f t="shared" si="25"/>
        <v>4563267.7999999896</v>
      </c>
    </row>
    <row r="73" spans="4:14">
      <c r="E73" s="1001" t="s">
        <v>593</v>
      </c>
    </row>
    <row r="74" spans="4:14">
      <c r="E74" s="979" t="str">
        <f t="shared" ref="E74:L77" si="27">E10</f>
        <v>Reparto Camere</v>
      </c>
      <c r="F74" s="992">
        <f t="shared" si="27"/>
        <v>0</v>
      </c>
      <c r="G74" s="992">
        <f t="shared" si="27"/>
        <v>700000</v>
      </c>
      <c r="H74" s="992">
        <f t="shared" si="27"/>
        <v>840000</v>
      </c>
      <c r="I74" s="992">
        <f t="shared" si="27"/>
        <v>1008000</v>
      </c>
      <c r="J74" s="992">
        <f t="shared" si="27"/>
        <v>1108800</v>
      </c>
      <c r="K74" s="992">
        <f t="shared" si="27"/>
        <v>1164240</v>
      </c>
      <c r="L74" s="992">
        <f t="shared" si="27"/>
        <v>0</v>
      </c>
      <c r="M74" s="993">
        <f t="shared" ref="M74:M78" si="28">SUM(F74:L74)</f>
        <v>4821040</v>
      </c>
      <c r="N74" s="999"/>
    </row>
    <row r="75" spans="4:14">
      <c r="E75" s="979" t="str">
        <f t="shared" si="27"/>
        <v>Reparto Ristorazione</v>
      </c>
      <c r="F75" s="992">
        <f t="shared" si="27"/>
        <v>0</v>
      </c>
      <c r="G75" s="992">
        <f t="shared" si="27"/>
        <v>210000</v>
      </c>
      <c r="H75" s="992">
        <f t="shared" si="27"/>
        <v>252000</v>
      </c>
      <c r="I75" s="992">
        <f t="shared" si="27"/>
        <v>302400</v>
      </c>
      <c r="J75" s="992">
        <f t="shared" si="27"/>
        <v>332640</v>
      </c>
      <c r="K75" s="992">
        <f t="shared" si="27"/>
        <v>349272</v>
      </c>
      <c r="L75" s="992">
        <f t="shared" si="27"/>
        <v>0</v>
      </c>
      <c r="M75" s="993">
        <f t="shared" si="28"/>
        <v>1446312</v>
      </c>
      <c r="N75" s="999"/>
    </row>
    <row r="76" spans="4:14">
      <c r="E76" s="979" t="str">
        <f t="shared" si="27"/>
        <v>Altri reparti</v>
      </c>
      <c r="F76" s="992">
        <f t="shared" si="27"/>
        <v>0</v>
      </c>
      <c r="G76" s="992">
        <f t="shared" si="27"/>
        <v>70000</v>
      </c>
      <c r="H76" s="992">
        <f t="shared" si="27"/>
        <v>84000</v>
      </c>
      <c r="I76" s="992">
        <f t="shared" si="27"/>
        <v>100800</v>
      </c>
      <c r="J76" s="992">
        <f t="shared" si="27"/>
        <v>110880</v>
      </c>
      <c r="K76" s="992">
        <f t="shared" si="27"/>
        <v>116424</v>
      </c>
      <c r="L76" s="992">
        <f t="shared" si="27"/>
        <v>0</v>
      </c>
      <c r="M76" s="993">
        <f t="shared" si="28"/>
        <v>482104</v>
      </c>
      <c r="N76" s="999"/>
    </row>
    <row r="77" spans="4:14">
      <c r="E77" s="979" t="str">
        <f t="shared" si="27"/>
        <v>inserire sopra</v>
      </c>
      <c r="F77" s="992">
        <f t="shared" si="27"/>
        <v>0</v>
      </c>
      <c r="G77" s="992">
        <f t="shared" si="27"/>
        <v>0</v>
      </c>
      <c r="H77" s="992">
        <f t="shared" si="27"/>
        <v>0</v>
      </c>
      <c r="I77" s="992">
        <f t="shared" si="27"/>
        <v>0</v>
      </c>
      <c r="J77" s="992">
        <f t="shared" si="27"/>
        <v>0</v>
      </c>
      <c r="K77" s="992">
        <f t="shared" si="27"/>
        <v>0</v>
      </c>
      <c r="L77" s="992">
        <f t="shared" si="27"/>
        <v>0</v>
      </c>
      <c r="M77" s="993">
        <f t="shared" si="28"/>
        <v>0</v>
      </c>
      <c r="N77" s="999"/>
    </row>
    <row r="78" spans="4:14">
      <c r="E78" s="982" t="s">
        <v>594</v>
      </c>
      <c r="F78" s="997">
        <f>SUM(F74:F77)</f>
        <v>0</v>
      </c>
      <c r="G78" s="997">
        <f t="shared" ref="G78:L78" si="29">SUM(G74:G77)</f>
        <v>980000</v>
      </c>
      <c r="H78" s="997">
        <f t="shared" si="29"/>
        <v>1176000</v>
      </c>
      <c r="I78" s="997">
        <f t="shared" si="29"/>
        <v>1411200</v>
      </c>
      <c r="J78" s="997">
        <f t="shared" si="29"/>
        <v>1552320</v>
      </c>
      <c r="K78" s="997">
        <f t="shared" si="29"/>
        <v>1629936</v>
      </c>
      <c r="L78" s="997">
        <f t="shared" si="29"/>
        <v>0</v>
      </c>
      <c r="M78" s="993">
        <f t="shared" si="28"/>
        <v>6749456</v>
      </c>
      <c r="N78" s="999"/>
    </row>
    <row r="79" spans="4:14">
      <c r="F79" s="992"/>
      <c r="G79" s="992"/>
      <c r="H79" s="992"/>
      <c r="I79" s="992"/>
      <c r="J79" s="992"/>
      <c r="K79" s="992"/>
      <c r="L79" s="992"/>
      <c r="M79" s="992"/>
      <c r="N79" s="999"/>
    </row>
    <row r="80" spans="4:14">
      <c r="E80" s="979" t="str">
        <f t="shared" ref="E80:E89" si="30">E16</f>
        <v>Reparto Camere</v>
      </c>
      <c r="F80" s="992">
        <f t="shared" ref="F80:L89" si="31">-F16</f>
        <v>0</v>
      </c>
      <c r="G80" s="992">
        <f t="shared" si="31"/>
        <v>210000</v>
      </c>
      <c r="H80" s="992">
        <f t="shared" si="31"/>
        <v>252000</v>
      </c>
      <c r="I80" s="992">
        <f t="shared" si="31"/>
        <v>302400</v>
      </c>
      <c r="J80" s="992">
        <f t="shared" si="31"/>
        <v>332640</v>
      </c>
      <c r="K80" s="992">
        <f t="shared" si="31"/>
        <v>349272</v>
      </c>
      <c r="L80" s="992">
        <f t="shared" si="31"/>
        <v>0</v>
      </c>
      <c r="M80" s="993">
        <f t="shared" ref="M80:M97" si="32">SUM(F80:L80)</f>
        <v>1446312</v>
      </c>
      <c r="N80" s="999"/>
    </row>
    <row r="81" spans="4:14">
      <c r="E81" s="979" t="str">
        <f t="shared" si="30"/>
        <v>Reparto Ristorazione</v>
      </c>
      <c r="F81" s="992">
        <f t="shared" si="31"/>
        <v>0</v>
      </c>
      <c r="G81" s="992">
        <f t="shared" si="31"/>
        <v>168000</v>
      </c>
      <c r="H81" s="992">
        <f t="shared" si="31"/>
        <v>201600</v>
      </c>
      <c r="I81" s="992">
        <f t="shared" si="31"/>
        <v>241920</v>
      </c>
      <c r="J81" s="992">
        <f t="shared" si="31"/>
        <v>266112</v>
      </c>
      <c r="K81" s="992">
        <f t="shared" si="31"/>
        <v>279417.60000000003</v>
      </c>
      <c r="L81" s="992">
        <f t="shared" si="31"/>
        <v>0</v>
      </c>
      <c r="M81" s="993">
        <f t="shared" si="32"/>
        <v>1157049.6000000001</v>
      </c>
      <c r="N81" s="999"/>
    </row>
    <row r="82" spans="4:14">
      <c r="E82" s="979" t="str">
        <f t="shared" si="30"/>
        <v>Altri reparti</v>
      </c>
      <c r="F82" s="992">
        <f t="shared" si="31"/>
        <v>0</v>
      </c>
      <c r="G82" s="992">
        <f t="shared" si="31"/>
        <v>35000</v>
      </c>
      <c r="H82" s="992">
        <f t="shared" si="31"/>
        <v>42000</v>
      </c>
      <c r="I82" s="992">
        <f t="shared" si="31"/>
        <v>50400</v>
      </c>
      <c r="J82" s="992">
        <f t="shared" si="31"/>
        <v>55440</v>
      </c>
      <c r="K82" s="992">
        <f t="shared" si="31"/>
        <v>58212</v>
      </c>
      <c r="L82" s="992">
        <f t="shared" si="31"/>
        <v>0</v>
      </c>
      <c r="M82" s="993">
        <f t="shared" si="32"/>
        <v>241052</v>
      </c>
      <c r="N82" s="999"/>
    </row>
    <row r="83" spans="4:14">
      <c r="E83" s="979" t="str">
        <f t="shared" si="30"/>
        <v>Costi generali e amministrativi</v>
      </c>
      <c r="F83" s="992">
        <f t="shared" si="31"/>
        <v>0</v>
      </c>
      <c r="G83" s="992">
        <f t="shared" si="31"/>
        <v>98000</v>
      </c>
      <c r="H83" s="992">
        <f t="shared" si="31"/>
        <v>117600</v>
      </c>
      <c r="I83" s="992">
        <f t="shared" si="31"/>
        <v>141120</v>
      </c>
      <c r="J83" s="992">
        <f t="shared" si="31"/>
        <v>155232</v>
      </c>
      <c r="K83" s="992">
        <f t="shared" si="31"/>
        <v>162993.60000000001</v>
      </c>
      <c r="L83" s="992">
        <f t="shared" si="31"/>
        <v>0</v>
      </c>
      <c r="M83" s="993">
        <f t="shared" si="32"/>
        <v>674945.6</v>
      </c>
      <c r="N83" s="999"/>
    </row>
    <row r="84" spans="4:14">
      <c r="E84" s="979" t="str">
        <f t="shared" si="30"/>
        <v>Marketing e vendite</v>
      </c>
      <c r="F84" s="992">
        <f t="shared" si="31"/>
        <v>0</v>
      </c>
      <c r="G84" s="992">
        <f t="shared" si="31"/>
        <v>49000</v>
      </c>
      <c r="H84" s="992">
        <f t="shared" si="31"/>
        <v>58800</v>
      </c>
      <c r="I84" s="992">
        <f t="shared" si="31"/>
        <v>70560</v>
      </c>
      <c r="J84" s="992">
        <f t="shared" si="31"/>
        <v>77616</v>
      </c>
      <c r="K84" s="992">
        <f t="shared" si="31"/>
        <v>81496.800000000003</v>
      </c>
      <c r="L84" s="992">
        <f t="shared" si="31"/>
        <v>0</v>
      </c>
      <c r="M84" s="993">
        <f t="shared" si="32"/>
        <v>337472.8</v>
      </c>
      <c r="N84" s="999"/>
    </row>
    <row r="85" spans="4:14">
      <c r="E85" s="979" t="str">
        <f t="shared" si="30"/>
        <v>Costi di gestione dell'immobile</v>
      </c>
      <c r="F85" s="992">
        <f t="shared" si="31"/>
        <v>0</v>
      </c>
      <c r="G85" s="992">
        <f t="shared" si="31"/>
        <v>50000</v>
      </c>
      <c r="H85" s="992">
        <f t="shared" si="31"/>
        <v>51000</v>
      </c>
      <c r="I85" s="992">
        <f t="shared" si="31"/>
        <v>52020</v>
      </c>
      <c r="J85" s="992">
        <f t="shared" si="31"/>
        <v>53060.4</v>
      </c>
      <c r="K85" s="992">
        <f t="shared" si="31"/>
        <v>54121.608</v>
      </c>
      <c r="L85" s="992">
        <f t="shared" si="31"/>
        <v>0</v>
      </c>
      <c r="M85" s="993">
        <f t="shared" si="32"/>
        <v>260202.008</v>
      </c>
      <c r="N85" s="999"/>
    </row>
    <row r="86" spans="4:14">
      <c r="E86" s="979" t="str">
        <f t="shared" si="30"/>
        <v>Utenze</v>
      </c>
      <c r="F86" s="992">
        <f t="shared" si="31"/>
        <v>0</v>
      </c>
      <c r="G86" s="992">
        <f t="shared" si="31"/>
        <v>39200</v>
      </c>
      <c r="H86" s="992">
        <f t="shared" si="31"/>
        <v>47040</v>
      </c>
      <c r="I86" s="992">
        <f t="shared" si="31"/>
        <v>56448</v>
      </c>
      <c r="J86" s="992">
        <f t="shared" si="31"/>
        <v>62092.800000000003</v>
      </c>
      <c r="K86" s="992">
        <f t="shared" si="31"/>
        <v>65197.440000000002</v>
      </c>
      <c r="L86" s="992">
        <f t="shared" si="31"/>
        <v>0</v>
      </c>
      <c r="M86" s="993">
        <f t="shared" si="32"/>
        <v>269978.23999999999</v>
      </c>
      <c r="N86" s="999"/>
    </row>
    <row r="87" spans="4:14">
      <c r="E87" s="979" t="str">
        <f t="shared" si="30"/>
        <v>Costi di Management</v>
      </c>
      <c r="F87" s="992">
        <f t="shared" si="31"/>
        <v>0</v>
      </c>
      <c r="G87" s="992">
        <f t="shared" si="31"/>
        <v>78400</v>
      </c>
      <c r="H87" s="992">
        <f t="shared" si="31"/>
        <v>94080</v>
      </c>
      <c r="I87" s="992">
        <f t="shared" si="31"/>
        <v>112896</v>
      </c>
      <c r="J87" s="992">
        <f t="shared" si="31"/>
        <v>124185.60000000001</v>
      </c>
      <c r="K87" s="992">
        <f t="shared" si="31"/>
        <v>130394.88</v>
      </c>
      <c r="L87" s="992">
        <f t="shared" si="31"/>
        <v>0</v>
      </c>
      <c r="M87" s="993">
        <f t="shared" si="32"/>
        <v>539956.47999999998</v>
      </c>
      <c r="N87" s="999"/>
    </row>
    <row r="88" spans="4:14">
      <c r="E88" s="979" t="str">
        <f t="shared" si="30"/>
        <v>Assicurazioni</v>
      </c>
      <c r="F88" s="992">
        <f t="shared" si="31"/>
        <v>0</v>
      </c>
      <c r="G88" s="992">
        <f t="shared" si="31"/>
        <v>9800</v>
      </c>
      <c r="H88" s="992">
        <f t="shared" si="31"/>
        <v>11760</v>
      </c>
      <c r="I88" s="992">
        <f t="shared" si="31"/>
        <v>14112</v>
      </c>
      <c r="J88" s="992">
        <f t="shared" si="31"/>
        <v>15523.2</v>
      </c>
      <c r="K88" s="992">
        <f t="shared" si="31"/>
        <v>16299.36</v>
      </c>
      <c r="L88" s="992">
        <f t="shared" si="31"/>
        <v>0</v>
      </c>
      <c r="M88" s="993">
        <f t="shared" si="32"/>
        <v>67494.559999999998</v>
      </c>
      <c r="N88" s="999"/>
    </row>
    <row r="89" spans="4:14">
      <c r="E89" s="979" t="str">
        <f t="shared" si="30"/>
        <v>inserire sopra</v>
      </c>
      <c r="F89" s="992">
        <f t="shared" si="31"/>
        <v>0</v>
      </c>
      <c r="G89" s="992">
        <f t="shared" si="31"/>
        <v>0</v>
      </c>
      <c r="H89" s="992">
        <f t="shared" si="31"/>
        <v>0</v>
      </c>
      <c r="I89" s="992">
        <f t="shared" si="31"/>
        <v>0</v>
      </c>
      <c r="J89" s="992">
        <f t="shared" si="31"/>
        <v>0</v>
      </c>
      <c r="K89" s="992">
        <f t="shared" si="31"/>
        <v>0</v>
      </c>
      <c r="L89" s="992">
        <f t="shared" si="31"/>
        <v>0</v>
      </c>
      <c r="M89" s="993">
        <f t="shared" si="32"/>
        <v>0</v>
      </c>
      <c r="N89" s="999"/>
    </row>
    <row r="90" spans="4:14">
      <c r="E90" s="982" t="s">
        <v>595</v>
      </c>
      <c r="F90" s="997">
        <f>SUM(F80:F89)</f>
        <v>0</v>
      </c>
      <c r="G90" s="997">
        <f t="shared" ref="G90:L90" si="33">SUM(G80:G89)</f>
        <v>737400</v>
      </c>
      <c r="H90" s="997">
        <f t="shared" si="33"/>
        <v>875880</v>
      </c>
      <c r="I90" s="997">
        <f t="shared" si="33"/>
        <v>1041876</v>
      </c>
      <c r="J90" s="997">
        <f t="shared" si="33"/>
        <v>1141902</v>
      </c>
      <c r="K90" s="997">
        <f t="shared" si="33"/>
        <v>1197405.2880000004</v>
      </c>
      <c r="L90" s="997">
        <f t="shared" si="33"/>
        <v>0</v>
      </c>
      <c r="M90" s="993">
        <f t="shared" si="32"/>
        <v>4994463.2880000006</v>
      </c>
      <c r="N90" s="999"/>
    </row>
    <row r="91" spans="4:14">
      <c r="F91" s="992"/>
      <c r="G91" s="992"/>
      <c r="H91" s="992"/>
      <c r="I91" s="992"/>
      <c r="J91" s="992"/>
      <c r="K91" s="992"/>
      <c r="L91" s="992"/>
      <c r="M91" s="992"/>
      <c r="N91" s="999"/>
    </row>
    <row r="92" spans="4:14">
      <c r="E92" s="982" t="s">
        <v>596</v>
      </c>
      <c r="F92" s="997">
        <f t="shared" ref="F92:L92" si="34">F28</f>
        <v>0</v>
      </c>
      <c r="G92" s="997">
        <f t="shared" si="34"/>
        <v>242600</v>
      </c>
      <c r="H92" s="997">
        <f t="shared" si="34"/>
        <v>300120</v>
      </c>
      <c r="I92" s="997">
        <f t="shared" si="34"/>
        <v>369324</v>
      </c>
      <c r="J92" s="997">
        <f t="shared" si="34"/>
        <v>410418</v>
      </c>
      <c r="K92" s="997">
        <f t="shared" si="34"/>
        <v>432530.71199999959</v>
      </c>
      <c r="L92" s="997">
        <f t="shared" si="34"/>
        <v>0</v>
      </c>
      <c r="M92" s="993">
        <f t="shared" si="32"/>
        <v>1754992.7119999996</v>
      </c>
      <c r="N92" s="999"/>
    </row>
    <row r="93" spans="4:14">
      <c r="E93" s="979" t="str">
        <f>E67</f>
        <v>Ammortamento Albergo</v>
      </c>
      <c r="F93" s="992">
        <f t="shared" ref="F93:L94" si="35">F67</f>
        <v>0</v>
      </c>
      <c r="G93" s="992">
        <f t="shared" si="35"/>
        <v>210000</v>
      </c>
      <c r="H93" s="992">
        <f t="shared" si="35"/>
        <v>210000</v>
      </c>
      <c r="I93" s="992">
        <f t="shared" si="35"/>
        <v>210000</v>
      </c>
      <c r="J93" s="992">
        <f t="shared" si="35"/>
        <v>210000</v>
      </c>
      <c r="K93" s="992">
        <f t="shared" si="35"/>
        <v>210000</v>
      </c>
      <c r="L93" s="992">
        <f t="shared" si="35"/>
        <v>0</v>
      </c>
      <c r="M93" s="993">
        <f t="shared" si="32"/>
        <v>1050000</v>
      </c>
      <c r="N93" s="999"/>
    </row>
    <row r="94" spans="4:14">
      <c r="E94" s="979" t="str">
        <f>E68</f>
        <v>Ammortamento Ristrutturazione</v>
      </c>
      <c r="F94" s="992">
        <f t="shared" si="35"/>
        <v>0</v>
      </c>
      <c r="G94" s="992">
        <f t="shared" si="35"/>
        <v>0</v>
      </c>
      <c r="H94" s="992">
        <f t="shared" si="35"/>
        <v>50000</v>
      </c>
      <c r="I94" s="992">
        <f t="shared" si="35"/>
        <v>50000</v>
      </c>
      <c r="J94" s="992">
        <f t="shared" si="35"/>
        <v>50000</v>
      </c>
      <c r="K94" s="992">
        <f t="shared" si="35"/>
        <v>50000</v>
      </c>
      <c r="L94" s="992">
        <f t="shared" si="35"/>
        <v>0</v>
      </c>
      <c r="M94" s="993">
        <f t="shared" si="32"/>
        <v>200000</v>
      </c>
      <c r="N94" s="999"/>
    </row>
    <row r="95" spans="4:14">
      <c r="E95" s="982" t="s">
        <v>597</v>
      </c>
      <c r="F95" s="997">
        <f>F92-SUM(F93:F94)</f>
        <v>0</v>
      </c>
      <c r="G95" s="997">
        <f t="shared" ref="G95:L95" si="36">G92-SUM(G93:G94)</f>
        <v>32600</v>
      </c>
      <c r="H95" s="997">
        <f t="shared" si="36"/>
        <v>40120</v>
      </c>
      <c r="I95" s="997">
        <f t="shared" si="36"/>
        <v>109324</v>
      </c>
      <c r="J95" s="997">
        <f t="shared" si="36"/>
        <v>150418</v>
      </c>
      <c r="K95" s="997">
        <f t="shared" si="36"/>
        <v>172530.71199999959</v>
      </c>
      <c r="L95" s="997">
        <f t="shared" si="36"/>
        <v>0</v>
      </c>
      <c r="M95" s="993">
        <f t="shared" si="32"/>
        <v>504992.71199999959</v>
      </c>
      <c r="N95" s="999"/>
    </row>
    <row r="96" spans="4:14">
      <c r="D96" s="1026"/>
      <c r="E96" s="979" t="str">
        <f>E71</f>
        <v>Plusvalenza</v>
      </c>
      <c r="F96" s="992">
        <f t="shared" ref="F96:L96" si="37">F71</f>
        <v>0</v>
      </c>
      <c r="G96" s="992">
        <f t="shared" si="37"/>
        <v>0</v>
      </c>
      <c r="H96" s="992">
        <f t="shared" si="37"/>
        <v>0</v>
      </c>
      <c r="I96" s="992">
        <f t="shared" si="37"/>
        <v>0</v>
      </c>
      <c r="J96" s="992">
        <f t="shared" si="37"/>
        <v>0</v>
      </c>
      <c r="K96" s="992">
        <f t="shared" si="37"/>
        <v>0</v>
      </c>
      <c r="L96" s="992">
        <f t="shared" si="37"/>
        <v>4563267.7999999896</v>
      </c>
      <c r="M96" s="993">
        <f t="shared" si="32"/>
        <v>4563267.7999999896</v>
      </c>
      <c r="N96" s="999"/>
    </row>
    <row r="97" spans="4:14">
      <c r="E97" s="982" t="s">
        <v>598</v>
      </c>
      <c r="F97" s="997">
        <f>F95+F96</f>
        <v>0</v>
      </c>
      <c r="G97" s="997">
        <f t="shared" ref="G97:L97" si="38">G95+G96</f>
        <v>32600</v>
      </c>
      <c r="H97" s="997">
        <f t="shared" si="38"/>
        <v>40120</v>
      </c>
      <c r="I97" s="997">
        <f t="shared" si="38"/>
        <v>109324</v>
      </c>
      <c r="J97" s="997">
        <f t="shared" si="38"/>
        <v>150418</v>
      </c>
      <c r="K97" s="997">
        <f t="shared" si="38"/>
        <v>172530.71199999959</v>
      </c>
      <c r="L97" s="997">
        <f t="shared" si="38"/>
        <v>4563267.7999999896</v>
      </c>
      <c r="M97" s="993">
        <f t="shared" si="32"/>
        <v>5068260.5119999889</v>
      </c>
      <c r="N97" s="999"/>
    </row>
    <row r="98" spans="4:14">
      <c r="D98" s="1026"/>
      <c r="E98" s="979" t="str">
        <f>E56</f>
        <v>Oneri finanziari</v>
      </c>
      <c r="F98" s="992">
        <f>F48</f>
        <v>105000</v>
      </c>
      <c r="G98" s="992">
        <f t="shared" ref="G98:L98" si="39">G48</f>
        <v>108750</v>
      </c>
      <c r="H98" s="992">
        <f t="shared" si="39"/>
        <v>112500</v>
      </c>
      <c r="I98" s="992">
        <f t="shared" si="39"/>
        <v>112500</v>
      </c>
      <c r="J98" s="992">
        <f t="shared" si="39"/>
        <v>112500</v>
      </c>
      <c r="K98" s="992">
        <f t="shared" si="39"/>
        <v>112500</v>
      </c>
      <c r="L98" s="992">
        <f t="shared" si="39"/>
        <v>56250</v>
      </c>
      <c r="M98" s="993">
        <f t="shared" ref="M98:M102" si="40">SUM(F98:L98)</f>
        <v>720000</v>
      </c>
      <c r="N98" s="999"/>
    </row>
    <row r="99" spans="4:14">
      <c r="E99" s="982" t="s">
        <v>599</v>
      </c>
      <c r="F99" s="997">
        <f>F97-F98</f>
        <v>-105000</v>
      </c>
      <c r="G99" s="997">
        <f t="shared" ref="G99:L99" si="41">G97-G98</f>
        <v>-76150</v>
      </c>
      <c r="H99" s="997">
        <f t="shared" si="41"/>
        <v>-72380</v>
      </c>
      <c r="I99" s="997">
        <f t="shared" si="41"/>
        <v>-3176</v>
      </c>
      <c r="J99" s="997">
        <f t="shared" si="41"/>
        <v>37918</v>
      </c>
      <c r="K99" s="997">
        <f t="shared" si="41"/>
        <v>60030.711999999592</v>
      </c>
      <c r="L99" s="997">
        <f t="shared" si="41"/>
        <v>4507017.7999999896</v>
      </c>
      <c r="M99" s="993">
        <f t="shared" si="40"/>
        <v>4348260.5119999889</v>
      </c>
      <c r="N99" s="999"/>
    </row>
    <row r="100" spans="4:14">
      <c r="D100" s="1027">
        <v>3.9E-2</v>
      </c>
      <c r="E100" s="989" t="s">
        <v>600</v>
      </c>
      <c r="F100" s="992">
        <f>$D$100*F95</f>
        <v>0</v>
      </c>
      <c r="G100" s="992">
        <f t="shared" ref="G100:L100" si="42">$D$100*G95</f>
        <v>1271.4000000000001</v>
      </c>
      <c r="H100" s="992">
        <f t="shared" si="42"/>
        <v>1564.68</v>
      </c>
      <c r="I100" s="992">
        <f t="shared" si="42"/>
        <v>4263.6360000000004</v>
      </c>
      <c r="J100" s="992">
        <f t="shared" si="42"/>
        <v>5866.3019999999997</v>
      </c>
      <c r="K100" s="992">
        <f t="shared" si="42"/>
        <v>6728.6977679999845</v>
      </c>
      <c r="L100" s="992">
        <f t="shared" si="42"/>
        <v>0</v>
      </c>
      <c r="M100" s="993">
        <f t="shared" si="40"/>
        <v>19694.715767999984</v>
      </c>
      <c r="N100" s="999"/>
    </row>
    <row r="101" spans="4:14">
      <c r="D101" s="1026">
        <f>24%</f>
        <v>0.24</v>
      </c>
      <c r="E101" s="989" t="s">
        <v>601</v>
      </c>
      <c r="F101" s="992">
        <f>$D$101*F99</f>
        <v>-25200</v>
      </c>
      <c r="G101" s="992">
        <f t="shared" ref="G101:L101" si="43">$D$101*G99</f>
        <v>-18276</v>
      </c>
      <c r="H101" s="992">
        <f t="shared" si="43"/>
        <v>-17371.2</v>
      </c>
      <c r="I101" s="992">
        <f t="shared" si="43"/>
        <v>-762.24</v>
      </c>
      <c r="J101" s="992">
        <f t="shared" si="43"/>
        <v>9100.32</v>
      </c>
      <c r="K101" s="992">
        <f t="shared" si="43"/>
        <v>14407.370879999902</v>
      </c>
      <c r="L101" s="992">
        <f t="shared" si="43"/>
        <v>1081684.2719999976</v>
      </c>
      <c r="M101" s="993">
        <f t="shared" si="40"/>
        <v>1043582.5228799975</v>
      </c>
      <c r="N101" s="999"/>
    </row>
    <row r="102" spans="4:14">
      <c r="E102" s="982" t="s">
        <v>602</v>
      </c>
      <c r="F102" s="997">
        <f>F99-F100-F101</f>
        <v>-79800</v>
      </c>
      <c r="G102" s="997">
        <f t="shared" ref="G102:L102" si="44">G99-G100-G101</f>
        <v>-59145.399999999994</v>
      </c>
      <c r="H102" s="997">
        <f t="shared" si="44"/>
        <v>-56573.479999999996</v>
      </c>
      <c r="I102" s="997">
        <f t="shared" si="44"/>
        <v>-6677.3960000000006</v>
      </c>
      <c r="J102" s="997">
        <f t="shared" si="44"/>
        <v>22951.378000000001</v>
      </c>
      <c r="K102" s="997">
        <f t="shared" si="44"/>
        <v>38894.643351999708</v>
      </c>
      <c r="L102" s="997">
        <f t="shared" si="44"/>
        <v>3425333.527999992</v>
      </c>
      <c r="M102" s="993">
        <f t="shared" si="40"/>
        <v>3284983.2733519915</v>
      </c>
      <c r="N102" s="999"/>
    </row>
    <row r="103" spans="4:14">
      <c r="E103" s="998"/>
      <c r="F103" s="997"/>
      <c r="G103" s="997"/>
      <c r="H103" s="997"/>
      <c r="I103" s="997"/>
      <c r="J103" s="997"/>
      <c r="K103" s="997"/>
      <c r="L103" s="997"/>
      <c r="M103" s="993"/>
      <c r="N103" s="999"/>
    </row>
    <row r="104" spans="4:14">
      <c r="E104" s="1001" t="s">
        <v>603</v>
      </c>
      <c r="F104" s="992"/>
      <c r="G104" s="992"/>
      <c r="H104" s="992"/>
      <c r="I104" s="992"/>
      <c r="J104" s="992"/>
      <c r="K104" s="992"/>
      <c r="L104" s="992"/>
      <c r="M104" s="992"/>
      <c r="N104" s="999"/>
    </row>
    <row r="105" spans="4:14">
      <c r="E105" s="979" t="str">
        <f>E95</f>
        <v>Reddito Operativo (Lordo)</v>
      </c>
      <c r="F105" s="992">
        <f>F95</f>
        <v>0</v>
      </c>
      <c r="G105" s="992">
        <f t="shared" ref="G105:L105" si="45">G95</f>
        <v>32600</v>
      </c>
      <c r="H105" s="992">
        <f t="shared" si="45"/>
        <v>40120</v>
      </c>
      <c r="I105" s="992">
        <f t="shared" si="45"/>
        <v>109324</v>
      </c>
      <c r="J105" s="992">
        <f t="shared" si="45"/>
        <v>150418</v>
      </c>
      <c r="K105" s="992">
        <f t="shared" si="45"/>
        <v>172530.71199999959</v>
      </c>
      <c r="L105" s="992">
        <f t="shared" si="45"/>
        <v>0</v>
      </c>
      <c r="M105" s="993">
        <f t="shared" ref="M105:M113" si="46">SUM(F105:L105)</f>
        <v>504992.71199999959</v>
      </c>
      <c r="N105" s="999"/>
    </row>
    <row r="106" spans="4:14">
      <c r="D106" s="1026">
        <f>SUM(D100:D101)</f>
        <v>0.27899999999999997</v>
      </c>
      <c r="E106" s="989" t="s">
        <v>604</v>
      </c>
      <c r="F106" s="992">
        <f>-$D$106*F105</f>
        <v>0</v>
      </c>
      <c r="G106" s="992">
        <f t="shared" ref="G106:L106" si="47">-$D$106*G105</f>
        <v>-9095.4</v>
      </c>
      <c r="H106" s="992">
        <f t="shared" si="47"/>
        <v>-11193.48</v>
      </c>
      <c r="I106" s="992">
        <f t="shared" si="47"/>
        <v>-30501.395999999997</v>
      </c>
      <c r="J106" s="992">
        <f t="shared" si="47"/>
        <v>-41966.621999999996</v>
      </c>
      <c r="K106" s="992">
        <f t="shared" si="47"/>
        <v>-48136.068647999884</v>
      </c>
      <c r="L106" s="992">
        <f t="shared" si="47"/>
        <v>0</v>
      </c>
      <c r="M106" s="993">
        <f t="shared" si="46"/>
        <v>-140892.96664799989</v>
      </c>
      <c r="N106" s="999"/>
    </row>
    <row r="107" spans="4:14">
      <c r="D107" s="1026"/>
      <c r="E107" s="979" t="str">
        <f>E93</f>
        <v>Ammortamento Albergo</v>
      </c>
      <c r="F107" s="992">
        <f>F93</f>
        <v>0</v>
      </c>
      <c r="G107" s="992">
        <f t="shared" ref="G107:L108" si="48">G93</f>
        <v>210000</v>
      </c>
      <c r="H107" s="992">
        <f t="shared" si="48"/>
        <v>210000</v>
      </c>
      <c r="I107" s="992">
        <f t="shared" si="48"/>
        <v>210000</v>
      </c>
      <c r="J107" s="992">
        <f t="shared" si="48"/>
        <v>210000</v>
      </c>
      <c r="K107" s="992">
        <f t="shared" si="48"/>
        <v>210000</v>
      </c>
      <c r="L107" s="992">
        <f t="shared" si="48"/>
        <v>0</v>
      </c>
      <c r="M107" s="993">
        <f t="shared" si="46"/>
        <v>1050000</v>
      </c>
      <c r="N107" s="999"/>
    </row>
    <row r="108" spans="4:14">
      <c r="D108" s="1026"/>
      <c r="E108" s="979" t="str">
        <f>E94</f>
        <v>Ammortamento Ristrutturazione</v>
      </c>
      <c r="F108" s="992">
        <f>F94</f>
        <v>0</v>
      </c>
      <c r="G108" s="992">
        <f t="shared" si="48"/>
        <v>0</v>
      </c>
      <c r="H108" s="992">
        <f t="shared" si="48"/>
        <v>50000</v>
      </c>
      <c r="I108" s="992">
        <f t="shared" si="48"/>
        <v>50000</v>
      </c>
      <c r="J108" s="992">
        <f t="shared" si="48"/>
        <v>50000</v>
      </c>
      <c r="K108" s="992">
        <f t="shared" si="48"/>
        <v>50000</v>
      </c>
      <c r="L108" s="992">
        <f t="shared" si="48"/>
        <v>0</v>
      </c>
      <c r="M108" s="993">
        <f t="shared" si="46"/>
        <v>200000</v>
      </c>
      <c r="N108" s="999"/>
    </row>
    <row r="109" spans="4:14">
      <c r="E109" s="982" t="s">
        <v>605</v>
      </c>
      <c r="F109" s="997">
        <f>SUM(F105:F108)</f>
        <v>0</v>
      </c>
      <c r="G109" s="997">
        <f t="shared" ref="G109:L109" si="49">SUM(G105:G108)</f>
        <v>233504.6</v>
      </c>
      <c r="H109" s="997">
        <f t="shared" si="49"/>
        <v>288926.52</v>
      </c>
      <c r="I109" s="997">
        <f t="shared" si="49"/>
        <v>338822.60399999999</v>
      </c>
      <c r="J109" s="997">
        <f t="shared" si="49"/>
        <v>368451.37800000003</v>
      </c>
      <c r="K109" s="997">
        <f t="shared" si="49"/>
        <v>384394.64335199969</v>
      </c>
      <c r="L109" s="997">
        <f t="shared" si="49"/>
        <v>0</v>
      </c>
      <c r="M109" s="993">
        <f t="shared" si="46"/>
        <v>1614099.7453519995</v>
      </c>
      <c r="N109" s="999"/>
    </row>
    <row r="110" spans="4:14">
      <c r="E110" s="979" t="str">
        <f t="shared" ref="E110:L110" si="50">E33</f>
        <v>Totale uscite investimento</v>
      </c>
      <c r="F110" s="992">
        <f t="shared" si="50"/>
        <v>-7000000</v>
      </c>
      <c r="G110" s="992">
        <f t="shared" si="50"/>
        <v>-500000</v>
      </c>
      <c r="H110" s="992">
        <f t="shared" si="50"/>
        <v>0</v>
      </c>
      <c r="I110" s="992">
        <f t="shared" si="50"/>
        <v>0</v>
      </c>
      <c r="J110" s="992">
        <f t="shared" si="50"/>
        <v>0</v>
      </c>
      <c r="K110" s="992">
        <f t="shared" si="50"/>
        <v>0</v>
      </c>
      <c r="L110" s="992">
        <f t="shared" si="50"/>
        <v>0</v>
      </c>
      <c r="M110" s="993">
        <f t="shared" si="46"/>
        <v>-7500000</v>
      </c>
      <c r="N110" s="999"/>
    </row>
    <row r="111" spans="4:14">
      <c r="E111" s="979" t="str">
        <f t="shared" ref="E111:L111" si="51">E35</f>
        <v>Vendita Albergo</v>
      </c>
      <c r="F111" s="992">
        <f t="shared" si="51"/>
        <v>0</v>
      </c>
      <c r="G111" s="992">
        <f t="shared" si="51"/>
        <v>0</v>
      </c>
      <c r="H111" s="992">
        <f t="shared" si="51"/>
        <v>0</v>
      </c>
      <c r="I111" s="992">
        <f t="shared" si="51"/>
        <v>0</v>
      </c>
      <c r="J111" s="992">
        <f t="shared" si="51"/>
        <v>0</v>
      </c>
      <c r="K111" s="992">
        <f t="shared" si="51"/>
        <v>0</v>
      </c>
      <c r="L111" s="992">
        <f t="shared" si="51"/>
        <v>10813267.79999999</v>
      </c>
      <c r="M111" s="993">
        <f t="shared" si="46"/>
        <v>10813267.79999999</v>
      </c>
      <c r="N111" s="999"/>
    </row>
    <row r="112" spans="4:14">
      <c r="E112" s="989" t="s">
        <v>606</v>
      </c>
      <c r="F112" s="992">
        <f>-F111*$D$106</f>
        <v>0</v>
      </c>
      <c r="G112" s="992">
        <f t="shared" ref="G112:K112" si="52">-G111*$D$106</f>
        <v>0</v>
      </c>
      <c r="H112" s="992">
        <f t="shared" si="52"/>
        <v>0</v>
      </c>
      <c r="I112" s="992">
        <f t="shared" si="52"/>
        <v>0</v>
      </c>
      <c r="J112" s="992">
        <f t="shared" si="52"/>
        <v>0</v>
      </c>
      <c r="K112" s="992">
        <f t="shared" si="52"/>
        <v>0</v>
      </c>
      <c r="L112" s="992">
        <f>-L71*$D$106</f>
        <v>-1273151.7161999969</v>
      </c>
      <c r="M112" s="993">
        <f t="shared" si="46"/>
        <v>-1273151.7161999969</v>
      </c>
      <c r="N112" s="999"/>
    </row>
    <row r="113" spans="4:14">
      <c r="D113" s="1000"/>
      <c r="E113" s="1001" t="s">
        <v>607</v>
      </c>
      <c r="F113" s="997">
        <f>SUM(F109:F112)</f>
        <v>-7000000</v>
      </c>
      <c r="G113" s="997">
        <f t="shared" ref="G113:L113" si="53">SUM(G109:G112)</f>
        <v>-266495.40000000002</v>
      </c>
      <c r="H113" s="997">
        <f t="shared" si="53"/>
        <v>288926.52</v>
      </c>
      <c r="I113" s="997">
        <f t="shared" si="53"/>
        <v>338822.60399999999</v>
      </c>
      <c r="J113" s="997">
        <f t="shared" si="53"/>
        <v>368451.37800000003</v>
      </c>
      <c r="K113" s="997">
        <f t="shared" si="53"/>
        <v>384394.64335199969</v>
      </c>
      <c r="L113" s="997">
        <f t="shared" si="53"/>
        <v>9540116.0837999918</v>
      </c>
      <c r="M113" s="993">
        <f t="shared" si="46"/>
        <v>3654215.8291519918</v>
      </c>
      <c r="N113" s="999"/>
    </row>
    <row r="114" spans="4:14">
      <c r="E114" s="1002" t="s">
        <v>608</v>
      </c>
      <c r="F114" s="1003">
        <f>F113+NPV(H114,G113:L113)</f>
        <v>192018.69005871285</v>
      </c>
      <c r="G114" s="1004" t="s">
        <v>609</v>
      </c>
      <c r="H114" s="1005">
        <v>7.0000000000000007E-2</v>
      </c>
      <c r="I114" s="992"/>
      <c r="J114" s="992"/>
      <c r="K114" s="992"/>
      <c r="L114" s="992"/>
      <c r="M114" s="992"/>
      <c r="N114" s="999"/>
    </row>
    <row r="115" spans="4:14">
      <c r="E115" s="1004" t="s">
        <v>610</v>
      </c>
      <c r="F115" s="1006">
        <f>IRR(F113:L113)</f>
        <v>7.500348899539655E-2</v>
      </c>
      <c r="G115" s="944"/>
      <c r="H115" s="944"/>
      <c r="I115" s="992"/>
      <c r="J115" s="992"/>
      <c r="K115" s="992"/>
      <c r="L115" s="992"/>
      <c r="M115" s="992"/>
      <c r="N115" s="999"/>
    </row>
    <row r="116" spans="4:14">
      <c r="F116" s="992"/>
      <c r="G116" s="992"/>
      <c r="H116" s="992"/>
      <c r="I116" s="992"/>
      <c r="J116" s="992"/>
      <c r="K116" s="992"/>
      <c r="L116" s="992"/>
      <c r="M116" s="992"/>
      <c r="N116" s="999"/>
    </row>
    <row r="117" spans="4:14">
      <c r="E117" s="979" t="str">
        <f>E102</f>
        <v>Reddito Netto</v>
      </c>
      <c r="F117" s="992">
        <f>F102</f>
        <v>-79800</v>
      </c>
      <c r="G117" s="992">
        <f t="shared" ref="G117:L117" si="54">G102</f>
        <v>-59145.399999999994</v>
      </c>
      <c r="H117" s="992">
        <f t="shared" si="54"/>
        <v>-56573.479999999996</v>
      </c>
      <c r="I117" s="992">
        <f t="shared" si="54"/>
        <v>-6677.3960000000006</v>
      </c>
      <c r="J117" s="992">
        <f t="shared" si="54"/>
        <v>22951.378000000001</v>
      </c>
      <c r="K117" s="992">
        <f t="shared" si="54"/>
        <v>38894.643351999708</v>
      </c>
      <c r="L117" s="992">
        <f t="shared" si="54"/>
        <v>3425333.527999992</v>
      </c>
      <c r="M117" s="993">
        <f t="shared" ref="M117:M125" si="55">SUM(F117:L117)</f>
        <v>3284983.2733519915</v>
      </c>
      <c r="N117" s="999"/>
    </row>
    <row r="118" spans="4:14">
      <c r="E118" s="979" t="str">
        <f>E93</f>
        <v>Ammortamento Albergo</v>
      </c>
      <c r="F118" s="992">
        <f>F93</f>
        <v>0</v>
      </c>
      <c r="G118" s="992">
        <f t="shared" ref="G118:L119" si="56">G93</f>
        <v>210000</v>
      </c>
      <c r="H118" s="992">
        <f t="shared" si="56"/>
        <v>210000</v>
      </c>
      <c r="I118" s="992">
        <f t="shared" si="56"/>
        <v>210000</v>
      </c>
      <c r="J118" s="992">
        <f t="shared" si="56"/>
        <v>210000</v>
      </c>
      <c r="K118" s="992">
        <f t="shared" si="56"/>
        <v>210000</v>
      </c>
      <c r="L118" s="992">
        <f t="shared" si="56"/>
        <v>0</v>
      </c>
      <c r="M118" s="993">
        <f t="shared" si="55"/>
        <v>1050000</v>
      </c>
      <c r="N118" s="999"/>
    </row>
    <row r="119" spans="4:14">
      <c r="E119" s="979" t="str">
        <f>E94</f>
        <v>Ammortamento Ristrutturazione</v>
      </c>
      <c r="F119" s="992">
        <f>F94</f>
        <v>0</v>
      </c>
      <c r="G119" s="992">
        <f t="shared" si="56"/>
        <v>0</v>
      </c>
      <c r="H119" s="992">
        <f t="shared" si="56"/>
        <v>50000</v>
      </c>
      <c r="I119" s="992">
        <f t="shared" si="56"/>
        <v>50000</v>
      </c>
      <c r="J119" s="992">
        <f t="shared" si="56"/>
        <v>50000</v>
      </c>
      <c r="K119" s="992">
        <f t="shared" si="56"/>
        <v>50000</v>
      </c>
      <c r="L119" s="992">
        <f t="shared" si="56"/>
        <v>0</v>
      </c>
      <c r="M119" s="993">
        <f t="shared" si="55"/>
        <v>200000</v>
      </c>
      <c r="N119" s="999"/>
    </row>
    <row r="120" spans="4:14">
      <c r="E120" s="982" t="s">
        <v>611</v>
      </c>
      <c r="F120" s="997">
        <f>SUM(F117:F119)</f>
        <v>-79800</v>
      </c>
      <c r="G120" s="997">
        <f t="shared" ref="G120:L120" si="57">SUM(G117:G119)</f>
        <v>150854.6</v>
      </c>
      <c r="H120" s="997">
        <f t="shared" si="57"/>
        <v>203426.52000000002</v>
      </c>
      <c r="I120" s="997">
        <f t="shared" si="57"/>
        <v>253322.60399999999</v>
      </c>
      <c r="J120" s="997">
        <f t="shared" si="57"/>
        <v>282951.37800000003</v>
      </c>
      <c r="K120" s="997">
        <f t="shared" si="57"/>
        <v>298894.64335199969</v>
      </c>
      <c r="L120" s="997">
        <f t="shared" si="57"/>
        <v>3425333.527999992</v>
      </c>
      <c r="M120" s="993">
        <f t="shared" si="55"/>
        <v>4534983.2733519915</v>
      </c>
      <c r="N120" s="999"/>
    </row>
    <row r="121" spans="4:14">
      <c r="E121" s="979" t="str">
        <f t="shared" ref="E121:L121" si="58">E45</f>
        <v>Erogazione Finanziamento</v>
      </c>
      <c r="F121" s="992">
        <f t="shared" si="58"/>
        <v>3500000</v>
      </c>
      <c r="G121" s="992">
        <f t="shared" si="58"/>
        <v>250000</v>
      </c>
      <c r="H121" s="992">
        <f t="shared" si="58"/>
        <v>0</v>
      </c>
      <c r="I121" s="992">
        <f t="shared" si="58"/>
        <v>0</v>
      </c>
      <c r="J121" s="992">
        <f t="shared" si="58"/>
        <v>0</v>
      </c>
      <c r="K121" s="992">
        <f t="shared" si="58"/>
        <v>0</v>
      </c>
      <c r="L121" s="992">
        <f t="shared" si="58"/>
        <v>0</v>
      </c>
      <c r="M121" s="993">
        <f t="shared" si="55"/>
        <v>3750000</v>
      </c>
      <c r="N121" s="999"/>
    </row>
    <row r="122" spans="4:14">
      <c r="E122" s="979" t="str">
        <f>E46</f>
        <v>Rimborso Finanziamento</v>
      </c>
      <c r="F122" s="992">
        <f t="shared" ref="F122:L122" si="59">-F46</f>
        <v>0</v>
      </c>
      <c r="G122" s="992">
        <f t="shared" si="59"/>
        <v>0</v>
      </c>
      <c r="H122" s="992">
        <f t="shared" si="59"/>
        <v>0</v>
      </c>
      <c r="I122" s="992">
        <f t="shared" si="59"/>
        <v>0</v>
      </c>
      <c r="J122" s="992">
        <f t="shared" si="59"/>
        <v>0</v>
      </c>
      <c r="K122" s="992">
        <f t="shared" si="59"/>
        <v>0</v>
      </c>
      <c r="L122" s="992">
        <f t="shared" si="59"/>
        <v>-3750000</v>
      </c>
      <c r="M122" s="993">
        <f t="shared" si="55"/>
        <v>-3750000</v>
      </c>
      <c r="N122" s="999"/>
    </row>
    <row r="123" spans="4:14">
      <c r="E123" s="979" t="str">
        <f t="shared" ref="E123:L123" si="60">E33</f>
        <v>Totale uscite investimento</v>
      </c>
      <c r="F123" s="992">
        <f t="shared" si="60"/>
        <v>-7000000</v>
      </c>
      <c r="G123" s="992">
        <f t="shared" si="60"/>
        <v>-500000</v>
      </c>
      <c r="H123" s="992">
        <f t="shared" si="60"/>
        <v>0</v>
      </c>
      <c r="I123" s="992">
        <f t="shared" si="60"/>
        <v>0</v>
      </c>
      <c r="J123" s="992">
        <f t="shared" si="60"/>
        <v>0</v>
      </c>
      <c r="K123" s="992">
        <f t="shared" si="60"/>
        <v>0</v>
      </c>
      <c r="L123" s="992">
        <f t="shared" si="60"/>
        <v>0</v>
      </c>
      <c r="M123" s="993">
        <f t="shared" si="55"/>
        <v>-7500000</v>
      </c>
      <c r="N123" s="999"/>
    </row>
    <row r="124" spans="4:14">
      <c r="E124" s="999" t="str">
        <f>E69</f>
        <v>Valore Contabile Finale</v>
      </c>
      <c r="F124" s="985"/>
      <c r="G124" s="985"/>
      <c r="H124" s="985"/>
      <c r="I124" s="985"/>
      <c r="J124" s="985"/>
      <c r="K124" s="985"/>
      <c r="L124" s="992">
        <f>L69</f>
        <v>6250000</v>
      </c>
      <c r="M124" s="993">
        <f t="shared" si="55"/>
        <v>6250000</v>
      </c>
      <c r="N124" s="999"/>
    </row>
    <row r="125" spans="4:14">
      <c r="E125" s="1001" t="s">
        <v>664</v>
      </c>
      <c r="F125" s="997">
        <f t="shared" ref="F125:L125" si="61">SUM(F120:F124)</f>
        <v>-3579800</v>
      </c>
      <c r="G125" s="997">
        <f t="shared" si="61"/>
        <v>-99145.400000000023</v>
      </c>
      <c r="H125" s="997">
        <f t="shared" si="61"/>
        <v>203426.52000000002</v>
      </c>
      <c r="I125" s="997">
        <f t="shared" si="61"/>
        <v>253322.60399999999</v>
      </c>
      <c r="J125" s="997">
        <f t="shared" si="61"/>
        <v>282951.37800000003</v>
      </c>
      <c r="K125" s="997">
        <f t="shared" si="61"/>
        <v>298894.64335199969</v>
      </c>
      <c r="L125" s="997">
        <f t="shared" si="61"/>
        <v>5925333.5279999916</v>
      </c>
      <c r="M125" s="993">
        <f t="shared" si="55"/>
        <v>3284983.2733519911</v>
      </c>
      <c r="N125" s="999"/>
    </row>
    <row r="126" spans="4:14">
      <c r="E126" s="1002" t="s">
        <v>612</v>
      </c>
      <c r="F126" s="1003">
        <f>F125+NPV(H126,G125:L125)</f>
        <v>212906.18312941119</v>
      </c>
      <c r="G126" s="1004" t="s">
        <v>613</v>
      </c>
      <c r="H126" s="1005">
        <v>0.11</v>
      </c>
      <c r="I126" s="979"/>
      <c r="J126" s="979"/>
      <c r="K126" s="992"/>
      <c r="L126" s="992"/>
      <c r="M126" s="992"/>
      <c r="N126" s="999"/>
    </row>
    <row r="127" spans="4:14">
      <c r="E127" s="1004" t="s">
        <v>614</v>
      </c>
      <c r="F127" s="1006">
        <f>IRR(F125:L125)</f>
        <v>0.12141110756929518</v>
      </c>
      <c r="G127" s="944"/>
      <c r="H127" s="944"/>
      <c r="I127" s="992"/>
      <c r="J127" s="992"/>
      <c r="K127" s="992"/>
      <c r="L127" s="992"/>
      <c r="M127" s="992"/>
      <c r="N127" s="999"/>
    </row>
    <row r="128" spans="4:14">
      <c r="F128" s="992"/>
      <c r="G128" s="992"/>
      <c r="H128" s="992"/>
      <c r="I128" s="992"/>
      <c r="J128" s="992"/>
      <c r="K128" s="992"/>
      <c r="L128" s="992"/>
      <c r="M128" s="992"/>
      <c r="N128" s="999"/>
    </row>
    <row r="129" spans="6:14">
      <c r="F129" s="992"/>
      <c r="G129" s="992"/>
      <c r="H129" s="992"/>
      <c r="I129" s="992"/>
      <c r="J129" s="992"/>
      <c r="K129" s="992"/>
      <c r="L129" s="992"/>
      <c r="M129" s="992"/>
      <c r="N129" s="999"/>
    </row>
    <row r="130" spans="6:14">
      <c r="F130" s="992"/>
      <c r="G130" s="992"/>
      <c r="H130" s="992"/>
      <c r="I130" s="992"/>
      <c r="J130" s="992"/>
      <c r="K130" s="992"/>
      <c r="L130" s="992"/>
      <c r="M130" s="992"/>
      <c r="N130" s="999"/>
    </row>
    <row r="131" spans="6:14">
      <c r="F131" s="992"/>
      <c r="G131" s="992"/>
      <c r="H131" s="992"/>
      <c r="I131" s="992"/>
      <c r="J131" s="992"/>
      <c r="K131" s="992"/>
      <c r="L131" s="992"/>
      <c r="M131" s="992"/>
      <c r="N131" s="999"/>
    </row>
    <row r="132" spans="6:14">
      <c r="F132" s="992"/>
      <c r="G132" s="992"/>
      <c r="H132" s="992"/>
      <c r="I132" s="992"/>
      <c r="J132" s="992"/>
      <c r="K132" s="992"/>
      <c r="L132" s="992"/>
      <c r="M132" s="992"/>
      <c r="N132" s="999"/>
    </row>
    <row r="133" spans="6:14">
      <c r="F133" s="992"/>
      <c r="G133" s="992"/>
      <c r="H133" s="992"/>
      <c r="I133" s="992"/>
      <c r="J133" s="992"/>
      <c r="K133" s="992"/>
      <c r="L133" s="992"/>
      <c r="M133" s="992"/>
      <c r="N133" s="999"/>
    </row>
    <row r="134" spans="6:14">
      <c r="F134" s="992"/>
      <c r="G134" s="992"/>
      <c r="H134" s="992"/>
      <c r="I134" s="992"/>
      <c r="J134" s="992"/>
      <c r="K134" s="992"/>
      <c r="L134" s="992"/>
      <c r="M134" s="992"/>
      <c r="N134" s="999"/>
    </row>
    <row r="135" spans="6:14">
      <c r="F135" s="992"/>
      <c r="G135" s="992"/>
      <c r="H135" s="992"/>
      <c r="I135" s="992"/>
      <c r="J135" s="992"/>
      <c r="K135" s="992"/>
      <c r="L135" s="992"/>
      <c r="M135" s="992"/>
      <c r="N135" s="999"/>
    </row>
    <row r="136" spans="6:14">
      <c r="F136" s="992"/>
      <c r="G136" s="992"/>
      <c r="H136" s="992"/>
      <c r="I136" s="992"/>
      <c r="J136" s="992"/>
      <c r="K136" s="992"/>
      <c r="L136" s="992"/>
      <c r="M136" s="992"/>
      <c r="N136" s="999"/>
    </row>
    <row r="137" spans="6:14">
      <c r="F137" s="992"/>
      <c r="G137" s="992"/>
      <c r="H137" s="992"/>
      <c r="I137" s="992"/>
      <c r="J137" s="992"/>
      <c r="K137" s="992"/>
      <c r="L137" s="992"/>
      <c r="M137" s="992"/>
      <c r="N137" s="999"/>
    </row>
    <row r="138" spans="6:14">
      <c r="F138" s="992"/>
      <c r="G138" s="992"/>
      <c r="H138" s="992"/>
      <c r="I138" s="992"/>
      <c r="J138" s="992"/>
      <c r="K138" s="992"/>
      <c r="L138" s="992"/>
      <c r="M138" s="992"/>
      <c r="N138" s="999"/>
    </row>
    <row r="139" spans="6:14">
      <c r="F139" s="992"/>
      <c r="G139" s="992"/>
      <c r="H139" s="992"/>
      <c r="I139" s="992"/>
      <c r="J139" s="992"/>
      <c r="K139" s="992"/>
      <c r="L139" s="992"/>
      <c r="M139" s="992"/>
      <c r="N139" s="999"/>
    </row>
    <row r="140" spans="6:14">
      <c r="F140" s="992"/>
      <c r="G140" s="992"/>
      <c r="H140" s="992"/>
      <c r="I140" s="992"/>
      <c r="J140" s="992"/>
      <c r="K140" s="992"/>
      <c r="L140" s="992"/>
      <c r="M140" s="992"/>
      <c r="N140" s="999"/>
    </row>
    <row r="141" spans="6:14">
      <c r="F141" s="992"/>
      <c r="G141" s="992"/>
      <c r="H141" s="992"/>
      <c r="I141" s="992"/>
      <c r="J141" s="992"/>
      <c r="K141" s="992"/>
      <c r="L141" s="992"/>
      <c r="M141" s="992"/>
      <c r="N141" s="999"/>
    </row>
    <row r="142" spans="6:14">
      <c r="F142" s="992"/>
      <c r="G142" s="992"/>
      <c r="H142" s="992"/>
      <c r="I142" s="992"/>
      <c r="J142" s="992"/>
      <c r="K142" s="992"/>
      <c r="L142" s="992"/>
      <c r="M142" s="992"/>
      <c r="N142" s="999"/>
    </row>
    <row r="143" spans="6:14">
      <c r="F143" s="992"/>
      <c r="G143" s="992"/>
      <c r="H143" s="992"/>
      <c r="I143" s="992"/>
      <c r="J143" s="992"/>
      <c r="K143" s="992"/>
      <c r="L143" s="992"/>
      <c r="M143" s="992"/>
      <c r="N143" s="999"/>
    </row>
    <row r="144" spans="6:14">
      <c r="F144" s="992"/>
      <c r="G144" s="992"/>
      <c r="H144" s="992"/>
      <c r="I144" s="992"/>
      <c r="J144" s="992"/>
      <c r="K144" s="992"/>
      <c r="L144" s="992"/>
      <c r="M144" s="992"/>
      <c r="N144" s="999"/>
    </row>
    <row r="145" spans="6:14">
      <c r="F145" s="992"/>
      <c r="G145" s="992"/>
      <c r="H145" s="992"/>
      <c r="I145" s="992"/>
      <c r="J145" s="992"/>
      <c r="K145" s="992"/>
      <c r="L145" s="992"/>
      <c r="M145" s="992"/>
      <c r="N145" s="999"/>
    </row>
    <row r="146" spans="6:14">
      <c r="F146" s="992"/>
      <c r="G146" s="992"/>
      <c r="H146" s="992"/>
      <c r="I146" s="992"/>
      <c r="J146" s="992"/>
      <c r="K146" s="992"/>
      <c r="L146" s="992"/>
      <c r="M146" s="992"/>
      <c r="N146" s="999"/>
    </row>
    <row r="147" spans="6:14">
      <c r="F147" s="992"/>
      <c r="G147" s="992"/>
      <c r="H147" s="992"/>
      <c r="I147" s="992"/>
      <c r="J147" s="992"/>
      <c r="K147" s="992"/>
      <c r="L147" s="992"/>
      <c r="M147" s="992"/>
      <c r="N147" s="999"/>
    </row>
    <row r="148" spans="6:14">
      <c r="F148" s="992"/>
      <c r="G148" s="992"/>
      <c r="H148" s="992"/>
      <c r="I148" s="992"/>
      <c r="J148" s="992"/>
      <c r="K148" s="992"/>
      <c r="L148" s="992"/>
      <c r="M148" s="992"/>
      <c r="N148" s="999"/>
    </row>
    <row r="149" spans="6:14">
      <c r="F149" s="992"/>
      <c r="G149" s="992"/>
      <c r="H149" s="992"/>
      <c r="I149" s="992"/>
      <c r="J149" s="992"/>
      <c r="K149" s="992"/>
      <c r="L149" s="992"/>
      <c r="M149" s="992"/>
      <c r="N149" s="999"/>
    </row>
    <row r="150" spans="6:14">
      <c r="F150" s="992"/>
      <c r="G150" s="992"/>
      <c r="H150" s="992"/>
      <c r="I150" s="992"/>
      <c r="J150" s="992"/>
      <c r="K150" s="992"/>
      <c r="L150" s="992"/>
      <c r="M150" s="992"/>
      <c r="N150" s="999"/>
    </row>
    <row r="151" spans="6:14">
      <c r="F151" s="992"/>
      <c r="G151" s="992"/>
      <c r="H151" s="992"/>
      <c r="I151" s="992"/>
      <c r="J151" s="992"/>
      <c r="K151" s="992"/>
      <c r="L151" s="992"/>
      <c r="M151" s="992"/>
      <c r="N151" s="999"/>
    </row>
    <row r="152" spans="6:14">
      <c r="F152" s="992"/>
      <c r="G152" s="992"/>
      <c r="H152" s="992"/>
      <c r="I152" s="992"/>
      <c r="J152" s="992"/>
      <c r="K152" s="992"/>
      <c r="L152" s="992"/>
      <c r="M152" s="992"/>
      <c r="N152" s="999"/>
    </row>
    <row r="153" spans="6:14">
      <c r="F153" s="992"/>
      <c r="G153" s="992"/>
      <c r="H153" s="992"/>
      <c r="I153" s="992"/>
      <c r="J153" s="992"/>
      <c r="K153" s="992"/>
      <c r="L153" s="992"/>
      <c r="M153" s="992"/>
      <c r="N153" s="999"/>
    </row>
    <row r="154" spans="6:14">
      <c r="F154" s="992"/>
      <c r="G154" s="992"/>
      <c r="H154" s="992"/>
      <c r="I154" s="992"/>
      <c r="J154" s="992"/>
      <c r="K154" s="992"/>
      <c r="L154" s="992"/>
      <c r="M154" s="992"/>
      <c r="N154" s="999"/>
    </row>
    <row r="155" spans="6:14">
      <c r="F155" s="992"/>
      <c r="G155" s="992"/>
      <c r="H155" s="992"/>
      <c r="I155" s="992"/>
      <c r="J155" s="992"/>
      <c r="K155" s="992"/>
      <c r="L155" s="992"/>
      <c r="M155" s="992"/>
      <c r="N155" s="999"/>
    </row>
    <row r="156" spans="6:14">
      <c r="F156" s="992"/>
      <c r="G156" s="992"/>
      <c r="H156" s="992"/>
      <c r="I156" s="992"/>
      <c r="J156" s="992"/>
      <c r="K156" s="992"/>
      <c r="L156" s="992"/>
      <c r="M156" s="992"/>
      <c r="N156" s="999"/>
    </row>
    <row r="157" spans="6:14">
      <c r="F157" s="992"/>
      <c r="G157" s="992"/>
      <c r="H157" s="992"/>
      <c r="I157" s="992"/>
      <c r="J157" s="992"/>
      <c r="K157" s="992"/>
      <c r="L157" s="992"/>
      <c r="M157" s="992"/>
      <c r="N157" s="999"/>
    </row>
    <row r="158" spans="6:14">
      <c r="F158" s="992"/>
      <c r="G158" s="992"/>
      <c r="H158" s="992"/>
      <c r="I158" s="992"/>
      <c r="J158" s="992"/>
      <c r="K158" s="992"/>
      <c r="L158" s="992"/>
      <c r="M158" s="992"/>
      <c r="N158" s="999"/>
    </row>
    <row r="159" spans="6:14">
      <c r="F159" s="992"/>
      <c r="G159" s="992"/>
      <c r="H159" s="992"/>
      <c r="I159" s="992"/>
      <c r="J159" s="992"/>
      <c r="K159" s="992"/>
      <c r="L159" s="992"/>
      <c r="M159" s="992"/>
      <c r="N159" s="999"/>
    </row>
    <row r="160" spans="6:14">
      <c r="F160" s="992"/>
      <c r="G160" s="992"/>
      <c r="H160" s="992"/>
      <c r="I160" s="992"/>
      <c r="J160" s="992"/>
      <c r="K160" s="992"/>
      <c r="L160" s="992"/>
      <c r="M160" s="992"/>
      <c r="N160" s="999"/>
    </row>
    <row r="161" spans="6:14">
      <c r="F161" s="992"/>
      <c r="G161" s="992"/>
      <c r="H161" s="992"/>
      <c r="I161" s="992"/>
      <c r="J161" s="992"/>
      <c r="K161" s="992"/>
      <c r="L161" s="992"/>
      <c r="M161" s="992"/>
      <c r="N161" s="999"/>
    </row>
    <row r="162" spans="6:14">
      <c r="F162" s="992"/>
      <c r="G162" s="992"/>
      <c r="H162" s="992"/>
      <c r="I162" s="992"/>
      <c r="J162" s="992"/>
      <c r="K162" s="992"/>
      <c r="L162" s="992"/>
      <c r="M162" s="992"/>
      <c r="N162" s="999"/>
    </row>
    <row r="163" spans="6:14">
      <c r="F163" s="992"/>
      <c r="G163" s="992"/>
      <c r="H163" s="992"/>
      <c r="I163" s="992"/>
      <c r="J163" s="992"/>
      <c r="K163" s="992"/>
      <c r="L163" s="992"/>
      <c r="M163" s="992"/>
      <c r="N163" s="999"/>
    </row>
    <row r="164" spans="6:14">
      <c r="F164" s="992"/>
      <c r="G164" s="992"/>
      <c r="H164" s="992"/>
      <c r="I164" s="992"/>
      <c r="J164" s="992"/>
      <c r="K164" s="992"/>
      <c r="L164" s="992"/>
      <c r="M164" s="992"/>
      <c r="N164" s="999"/>
    </row>
    <row r="165" spans="6:14">
      <c r="F165" s="992"/>
      <c r="G165" s="992"/>
      <c r="H165" s="992"/>
      <c r="I165" s="992"/>
      <c r="J165" s="992"/>
      <c r="K165" s="992"/>
      <c r="L165" s="992"/>
      <c r="M165" s="992"/>
      <c r="N165" s="999"/>
    </row>
    <row r="166" spans="6:14">
      <c r="F166" s="992"/>
      <c r="G166" s="992"/>
      <c r="H166" s="992"/>
      <c r="I166" s="992"/>
      <c r="J166" s="992"/>
      <c r="K166" s="992"/>
      <c r="L166" s="992"/>
      <c r="M166" s="992"/>
      <c r="N166" s="999"/>
    </row>
    <row r="167" spans="6:14">
      <c r="F167" s="992"/>
      <c r="G167" s="992"/>
      <c r="H167" s="992"/>
      <c r="I167" s="992"/>
      <c r="J167" s="992"/>
      <c r="K167" s="992"/>
      <c r="L167" s="992"/>
      <c r="M167" s="992"/>
      <c r="N167" s="999"/>
    </row>
    <row r="168" spans="6:14">
      <c r="F168" s="992"/>
      <c r="G168" s="992"/>
      <c r="H168" s="992"/>
      <c r="I168" s="992"/>
      <c r="J168" s="992"/>
      <c r="K168" s="992"/>
      <c r="L168" s="992"/>
      <c r="M168" s="992"/>
      <c r="N168" s="999"/>
    </row>
    <row r="169" spans="6:14">
      <c r="F169" s="992"/>
      <c r="G169" s="992"/>
      <c r="H169" s="992"/>
      <c r="I169" s="992"/>
      <c r="J169" s="992"/>
      <c r="K169" s="992"/>
      <c r="L169" s="992"/>
      <c r="M169" s="992"/>
      <c r="N169" s="999"/>
    </row>
    <row r="170" spans="6:14">
      <c r="F170" s="992"/>
      <c r="G170" s="992"/>
      <c r="H170" s="992"/>
      <c r="I170" s="992"/>
      <c r="J170" s="992"/>
      <c r="K170" s="992"/>
      <c r="L170" s="992"/>
      <c r="M170" s="992"/>
      <c r="N170" s="999"/>
    </row>
    <row r="171" spans="6:14">
      <c r="F171" s="992"/>
      <c r="G171" s="992"/>
      <c r="H171" s="992"/>
      <c r="I171" s="992"/>
      <c r="J171" s="992"/>
      <c r="K171" s="992"/>
      <c r="L171" s="992"/>
      <c r="M171" s="992"/>
      <c r="N171" s="999"/>
    </row>
    <row r="172" spans="6:14">
      <c r="F172" s="992"/>
      <c r="G172" s="992"/>
      <c r="H172" s="992"/>
      <c r="I172" s="992"/>
      <c r="J172" s="992"/>
      <c r="K172" s="992"/>
      <c r="L172" s="992"/>
      <c r="M172" s="992"/>
      <c r="N172" s="999"/>
    </row>
    <row r="173" spans="6:14">
      <c r="F173" s="992"/>
      <c r="G173" s="992"/>
      <c r="H173" s="992"/>
      <c r="I173" s="992"/>
      <c r="J173" s="992"/>
      <c r="K173" s="992"/>
      <c r="L173" s="992"/>
      <c r="M173" s="992"/>
      <c r="N173" s="999"/>
    </row>
    <row r="174" spans="6:14">
      <c r="F174" s="992"/>
      <c r="G174" s="992"/>
      <c r="H174" s="992"/>
      <c r="I174" s="992"/>
      <c r="J174" s="992"/>
      <c r="K174" s="992"/>
      <c r="L174" s="992"/>
      <c r="M174" s="992"/>
      <c r="N174" s="999"/>
    </row>
    <row r="175" spans="6:14">
      <c r="F175" s="992"/>
      <c r="G175" s="992"/>
      <c r="H175" s="992"/>
      <c r="I175" s="992"/>
      <c r="J175" s="992"/>
      <c r="K175" s="992"/>
      <c r="L175" s="992"/>
      <c r="M175" s="992"/>
      <c r="N175" s="999"/>
    </row>
    <row r="176" spans="6:14">
      <c r="F176" s="992"/>
      <c r="G176" s="992"/>
      <c r="H176" s="992"/>
      <c r="I176" s="992"/>
      <c r="J176" s="992"/>
      <c r="K176" s="992"/>
      <c r="L176" s="992"/>
      <c r="M176" s="992"/>
      <c r="N176" s="999"/>
    </row>
    <row r="177" spans="6:14">
      <c r="F177" s="992"/>
      <c r="G177" s="992"/>
      <c r="H177" s="992"/>
      <c r="I177" s="992"/>
      <c r="J177" s="992"/>
      <c r="K177" s="992"/>
      <c r="L177" s="992"/>
      <c r="M177" s="992"/>
      <c r="N177" s="999"/>
    </row>
    <row r="178" spans="6:14">
      <c r="F178" s="992"/>
      <c r="G178" s="992"/>
      <c r="H178" s="992"/>
      <c r="I178" s="992"/>
      <c r="J178" s="992"/>
      <c r="K178" s="992"/>
      <c r="L178" s="992"/>
      <c r="M178" s="992"/>
      <c r="N178" s="999"/>
    </row>
    <row r="179" spans="6:14">
      <c r="F179" s="992"/>
      <c r="G179" s="992"/>
      <c r="H179" s="992"/>
      <c r="I179" s="992"/>
      <c r="J179" s="992"/>
      <c r="K179" s="992"/>
      <c r="L179" s="992"/>
      <c r="M179" s="992"/>
      <c r="N179" s="999"/>
    </row>
    <row r="180" spans="6:14">
      <c r="F180" s="992"/>
      <c r="G180" s="992"/>
      <c r="H180" s="992"/>
      <c r="I180" s="992"/>
      <c r="J180" s="992"/>
      <c r="K180" s="992"/>
      <c r="L180" s="992"/>
      <c r="M180" s="992"/>
      <c r="N180" s="999"/>
    </row>
    <row r="181" spans="6:14">
      <c r="F181" s="992"/>
      <c r="G181" s="992"/>
      <c r="H181" s="992"/>
      <c r="I181" s="992"/>
      <c r="J181" s="992"/>
      <c r="K181" s="992"/>
      <c r="L181" s="992"/>
      <c r="M181" s="992"/>
      <c r="N181" s="999"/>
    </row>
    <row r="182" spans="6:14">
      <c r="F182" s="992"/>
      <c r="G182" s="992"/>
      <c r="H182" s="992"/>
      <c r="I182" s="992"/>
      <c r="J182" s="992"/>
      <c r="K182" s="992"/>
      <c r="L182" s="992"/>
      <c r="M182" s="992"/>
      <c r="N182" s="999"/>
    </row>
    <row r="183" spans="6:14">
      <c r="F183" s="992"/>
      <c r="G183" s="992"/>
      <c r="H183" s="992"/>
      <c r="I183" s="992"/>
      <c r="J183" s="992"/>
      <c r="K183" s="992"/>
      <c r="L183" s="992"/>
      <c r="M183" s="992"/>
      <c r="N183" s="999"/>
    </row>
  </sheetData>
  <sheetProtection algorithmName="SHA-512" hashValue="k3mwo78iSXNdGLUCmXeZyMSQYMkUJEEXM2AcuJer/GlUz/ZqrrKV7qgbtvOzJ1Ng8l8duYhkNd0dJvm+lKmHCw==" saltValue="I0MZekm3X+DX+iN4UPwm4A==" spinCount="100000" sheet="1" objects="1" scenarios="1"/>
  <mergeCells count="2">
    <mergeCell ref="A5:A33"/>
    <mergeCell ref="C1:J1"/>
  </mergeCells>
  <conditionalFormatting sqref="C6:E6 G6:XFD6 C125 E125:XFD125 K126:XFD126 A128:XFD1048576 C40:D41 I40:XFD41 C61:D62 I61:XFD62 A116:XFD124 C114:D115 I114:XFD115 C126:D127 I127:XFD127 A57:XFD60 C56 C51 E51:XFD51 A52:XFD55 E56:XFD56 A63:XFD113 A42:XFD50 R7:XFD8 C7:N8 F3:G3 A9:XFD39">
    <cfRule type="cellIs" dxfId="33" priority="12" operator="equal">
      <formula>0</formula>
    </cfRule>
  </conditionalFormatting>
  <conditionalFormatting sqref="F40:H41">
    <cfRule type="cellIs" dxfId="32" priority="11" operator="equal">
      <formula>0</formula>
    </cfRule>
  </conditionalFormatting>
  <conditionalFormatting sqref="E40:E41">
    <cfRule type="cellIs" dxfId="31" priority="10" operator="equal">
      <formula>0</formula>
    </cfRule>
  </conditionalFormatting>
  <conditionalFormatting sqref="E126:E127">
    <cfRule type="cellIs" dxfId="30" priority="4" operator="equal">
      <formula>0</formula>
    </cfRule>
  </conditionalFormatting>
  <conditionalFormatting sqref="F61:H62">
    <cfRule type="cellIs" dxfId="29" priority="9" operator="equal">
      <formula>0</formula>
    </cfRule>
  </conditionalFormatting>
  <conditionalFormatting sqref="E61:E62">
    <cfRule type="cellIs" dxfId="28" priority="8" operator="equal">
      <formula>0</formula>
    </cfRule>
  </conditionalFormatting>
  <conditionalFormatting sqref="F114:H115">
    <cfRule type="cellIs" dxfId="27" priority="7" operator="equal">
      <formula>0</formula>
    </cfRule>
  </conditionalFormatting>
  <conditionalFormatting sqref="E114:E115">
    <cfRule type="cellIs" dxfId="26" priority="6" operator="equal">
      <formula>0</formula>
    </cfRule>
  </conditionalFormatting>
  <conditionalFormatting sqref="F126:H127">
    <cfRule type="cellIs" dxfId="25" priority="5" operator="equal">
      <formula>0</formula>
    </cfRule>
  </conditionalFormatting>
  <conditionalFormatting sqref="F4:G4">
    <cfRule type="cellIs" dxfId="24" priority="3" operator="equal">
      <formula>0</formula>
    </cfRule>
  </conditionalFormatting>
  <conditionalFormatting sqref="J3:K3">
    <cfRule type="cellIs" dxfId="23" priority="2" operator="equal">
      <formula>0</formula>
    </cfRule>
  </conditionalFormatting>
  <conditionalFormatting sqref="J4:K4">
    <cfRule type="cellIs" dxfId="22" priority="1" operator="equal">
      <formula>0</formula>
    </cfRule>
  </conditionalFormatting>
  <hyperlinks>
    <hyperlink ref="A5" r:id="rId1" xr:uid="{00000000-0004-0000-1500-000000000000}"/>
  </hyperlinks>
  <pageMargins left="0.7" right="0.7" top="0.75" bottom="0.75" header="0.3" footer="0.3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Foglio23">
    <tabColor theme="9"/>
  </sheetPr>
  <dimension ref="A1:K32"/>
  <sheetViews>
    <sheetView showGridLines="0" workbookViewId="0">
      <selection activeCell="C1" sqref="C1:J1"/>
    </sheetView>
  </sheetViews>
  <sheetFormatPr baseColWidth="10" defaultColWidth="9.1640625" defaultRowHeight="15"/>
  <cols>
    <col min="1" max="1" width="11.5" style="1221" customWidth="1"/>
    <col min="2" max="2" width="4" style="64" customWidth="1"/>
    <col min="3" max="3" width="26.5" style="16" bestFit="1" customWidth="1"/>
    <col min="4" max="10" width="11" style="16" customWidth="1"/>
    <col min="11" max="11" width="11.83203125" style="16" bestFit="1" customWidth="1"/>
    <col min="12" max="16384" width="9.1640625" style="16"/>
  </cols>
  <sheetData>
    <row r="1" spans="1:11" s="1221" customFormat="1" ht="60" customHeight="1">
      <c r="C1" s="1266" t="s">
        <v>1220</v>
      </c>
      <c r="D1" s="1267"/>
      <c r="E1" s="1267"/>
      <c r="F1" s="1267"/>
      <c r="G1" s="1267"/>
      <c r="H1" s="1267"/>
      <c r="I1" s="1267"/>
      <c r="J1" s="1267"/>
    </row>
    <row r="2" spans="1:11">
      <c r="C2" s="17"/>
      <c r="D2" s="17"/>
      <c r="E2" s="17"/>
      <c r="F2" s="17"/>
      <c r="G2" s="17"/>
      <c r="H2" s="17"/>
      <c r="I2" s="17"/>
      <c r="J2" s="17"/>
      <c r="K2" s="17"/>
    </row>
    <row r="3" spans="1:11" ht="18" customHeight="1">
      <c r="B3" s="63"/>
      <c r="C3" s="1284" t="s">
        <v>653</v>
      </c>
      <c r="D3" s="1284"/>
      <c r="E3" s="1284"/>
      <c r="F3" s="1284"/>
      <c r="G3" s="1284"/>
      <c r="H3" s="1284"/>
      <c r="I3" s="1284"/>
      <c r="J3" s="1284"/>
      <c r="K3" s="1284"/>
    </row>
    <row r="4" spans="1:11">
      <c r="A4" s="1255" t="s">
        <v>1264</v>
      </c>
      <c r="B4" s="63"/>
      <c r="C4" s="971" t="str">
        <f>IF('HotInv7.2_7.10'!E6="","",'HotInv7.2_7.10'!E6)</f>
        <v>Anno</v>
      </c>
      <c r="D4" s="972">
        <f>IF('HotInv7.2_7.10'!F6="","",'HotInv7.2_7.10'!F6)</f>
        <v>0</v>
      </c>
      <c r="E4" s="972">
        <f>IF('HotInv7.2_7.10'!G6="","",'HotInv7.2_7.10'!G6)</f>
        <v>1</v>
      </c>
      <c r="F4" s="972">
        <f>IF('HotInv7.2_7.10'!H6="","",'HotInv7.2_7.10'!H6)</f>
        <v>2</v>
      </c>
      <c r="G4" s="972">
        <f>IF('HotInv7.2_7.10'!I6="","",'HotInv7.2_7.10'!I6)</f>
        <v>3</v>
      </c>
      <c r="H4" s="972">
        <f>IF('HotInv7.2_7.10'!J6="","",'HotInv7.2_7.10'!J6)</f>
        <v>4</v>
      </c>
      <c r="I4" s="972">
        <f>IF('HotInv7.2_7.10'!K6="","",'HotInv7.2_7.10'!K6)</f>
        <v>5</v>
      </c>
      <c r="J4" s="972">
        <f>IF('HotInv7.2_7.10'!L6="","",'HotInv7.2_7.10'!L6)</f>
        <v>6</v>
      </c>
      <c r="K4" s="973" t="str">
        <f>IF('HotInv7.2_7.10'!M6="","",'HotInv7.2_7.10'!M6)</f>
        <v>Totale</v>
      </c>
    </row>
    <row r="5" spans="1:11">
      <c r="A5" s="1256"/>
      <c r="B5" s="63"/>
      <c r="C5" s="974" t="str">
        <f>IF('HotInv7.2_7.10'!E7="","",'HotInv7.2_7.10'!E7)</f>
        <v xml:space="preserve">Inflazione anno </v>
      </c>
      <c r="D5" s="934" t="str">
        <f>IF('HotInv7.2_7.10'!F7="","",'HotInv7.2_7.10'!F7)</f>
        <v/>
      </c>
      <c r="E5" s="975">
        <f>IF('HotInv7.2_7.10'!G7="","",'HotInv7.2_7.10'!G7)</f>
        <v>0</v>
      </c>
      <c r="F5" s="976">
        <f>IF('HotInv7.2_7.10'!H7="","",'HotInv7.2_7.10'!H7)</f>
        <v>0.02</v>
      </c>
      <c r="G5" s="976">
        <f>IF('HotInv7.2_7.10'!I7="","",'HotInv7.2_7.10'!I7)</f>
        <v>0.02</v>
      </c>
      <c r="H5" s="976">
        <f>IF('HotInv7.2_7.10'!J7="","",'HotInv7.2_7.10'!J7)</f>
        <v>0.02</v>
      </c>
      <c r="I5" s="976">
        <f>IF('HotInv7.2_7.10'!K7="","",'HotInv7.2_7.10'!K7)</f>
        <v>0.02</v>
      </c>
      <c r="J5" s="934" t="str">
        <f>IF('HotInv7.2_7.10'!L7="","",'HotInv7.2_7.10'!L7)</f>
        <v/>
      </c>
      <c r="K5" s="950" t="str">
        <f>IF('HotInv7.2_7.10'!M7="","",'HotInv7.2_7.10'!M7)</f>
        <v/>
      </c>
    </row>
    <row r="6" spans="1:11">
      <c r="A6" s="1256"/>
      <c r="B6" s="63"/>
      <c r="C6" s="974" t="str">
        <f>IF('HotInv7.2_7.10'!E8="","",'HotInv7.2_7.10'!E8)</f>
        <v>Ipotesi crescita ricavi</v>
      </c>
      <c r="D6" s="934" t="str">
        <f>IF('HotInv7.2_7.10'!F8="","",'HotInv7.2_7.10'!F8)</f>
        <v/>
      </c>
      <c r="E6" s="934" t="str">
        <f>IF('HotInv7.2_7.10'!G8="","",'HotInv7.2_7.10'!G8)</f>
        <v/>
      </c>
      <c r="F6" s="976">
        <f>IF('HotInv7.2_7.10'!H8="","",'HotInv7.2_7.10'!H8)</f>
        <v>0.2</v>
      </c>
      <c r="G6" s="976">
        <f>IF('HotInv7.2_7.10'!I8="","",'HotInv7.2_7.10'!I8)</f>
        <v>0.2</v>
      </c>
      <c r="H6" s="976">
        <f>IF('HotInv7.2_7.10'!J8="","",'HotInv7.2_7.10'!J8)</f>
        <v>0.1</v>
      </c>
      <c r="I6" s="976">
        <f>IF('HotInv7.2_7.10'!K8="","",'HotInv7.2_7.10'!K8)</f>
        <v>0.05</v>
      </c>
      <c r="J6" s="934" t="str">
        <f>IF('HotInv7.2_7.10'!L8="","",'HotInv7.2_7.10'!L8)</f>
        <v/>
      </c>
      <c r="K6" s="950" t="str">
        <f>IF('HotInv7.2_7.10'!M8="","",'HotInv7.2_7.10'!M8)</f>
        <v/>
      </c>
    </row>
    <row r="7" spans="1:11">
      <c r="A7" s="1256"/>
      <c r="B7" s="63"/>
      <c r="C7" s="974" t="str">
        <f>IF('HotInv7.2_7.10'!E9="","",'HotInv7.2_7.10'!E9)</f>
        <v/>
      </c>
      <c r="D7" s="943" t="str">
        <f>IF('HotInv7.2_7.10'!F9="","",'HotInv7.2_7.10'!F9)</f>
        <v/>
      </c>
      <c r="E7" s="943" t="str">
        <f>IF('HotInv7.2_7.10'!G9="","",'HotInv7.2_7.10'!G9)</f>
        <v/>
      </c>
      <c r="F7" s="977" t="str">
        <f>IF('HotInv7.2_7.10'!H9="","",'HotInv7.2_7.10'!H9)</f>
        <v/>
      </c>
      <c r="G7" s="977" t="str">
        <f>IF('HotInv7.2_7.10'!I9="","",'HotInv7.2_7.10'!I9)</f>
        <v/>
      </c>
      <c r="H7" s="977" t="str">
        <f>IF('HotInv7.2_7.10'!J9="","",'HotInv7.2_7.10'!J9)</f>
        <v/>
      </c>
      <c r="I7" s="977" t="str">
        <f>IF('HotInv7.2_7.10'!K9="","",'HotInv7.2_7.10'!K9)</f>
        <v/>
      </c>
      <c r="J7" s="943" t="str">
        <f>IF('HotInv7.2_7.10'!L9="","",'HotInv7.2_7.10'!L9)</f>
        <v/>
      </c>
      <c r="K7" s="950" t="str">
        <f>IF('HotInv7.2_7.10'!M9="","",'HotInv7.2_7.10'!M9)</f>
        <v/>
      </c>
    </row>
    <row r="8" spans="1:11">
      <c r="A8" s="1256"/>
      <c r="B8" s="63"/>
      <c r="C8" s="930" t="str">
        <f>IF('HotInv7.2_7.10'!E10="","",'HotInv7.2_7.10'!E10)</f>
        <v>Reparto Camere</v>
      </c>
      <c r="D8" s="934">
        <f>IF('HotInv7.2_7.10'!F10="","",'HotInv7.2_7.10'!F10)</f>
        <v>0</v>
      </c>
      <c r="E8" s="934">
        <f>IF('HotInv7.2_7.10'!G10="","",'HotInv7.2_7.10'!G10)</f>
        <v>700000</v>
      </c>
      <c r="F8" s="934">
        <f>IF('HotInv7.2_7.10'!H10="","",'HotInv7.2_7.10'!H10)</f>
        <v>840000</v>
      </c>
      <c r="G8" s="934">
        <f>IF('HotInv7.2_7.10'!I10="","",'HotInv7.2_7.10'!I10)</f>
        <v>1008000</v>
      </c>
      <c r="H8" s="934">
        <f>IF('HotInv7.2_7.10'!J10="","",'HotInv7.2_7.10'!J10)</f>
        <v>1108800</v>
      </c>
      <c r="I8" s="934">
        <f>IF('HotInv7.2_7.10'!K10="","",'HotInv7.2_7.10'!K10)</f>
        <v>1164240</v>
      </c>
      <c r="J8" s="934">
        <f>IF('HotInv7.2_7.10'!L10="","",'HotInv7.2_7.10'!L10)</f>
        <v>0</v>
      </c>
      <c r="K8" s="935">
        <f>IF('HotInv7.2_7.10'!M10="","",'HotInv7.2_7.10'!M10)</f>
        <v>4821040</v>
      </c>
    </row>
    <row r="9" spans="1:11">
      <c r="A9" s="1256"/>
      <c r="B9" s="63"/>
      <c r="C9" s="930" t="str">
        <f>IF('HotInv7.2_7.10'!E11="","",'HotInv7.2_7.10'!E11)</f>
        <v>Reparto Ristorazione</v>
      </c>
      <c r="D9" s="934">
        <f>IF('HotInv7.2_7.10'!F11="","",'HotInv7.2_7.10'!F11)</f>
        <v>0</v>
      </c>
      <c r="E9" s="934">
        <f>IF('HotInv7.2_7.10'!G11="","",'HotInv7.2_7.10'!G11)</f>
        <v>210000</v>
      </c>
      <c r="F9" s="934">
        <f>IF('HotInv7.2_7.10'!H11="","",'HotInv7.2_7.10'!H11)</f>
        <v>252000</v>
      </c>
      <c r="G9" s="934">
        <f>IF('HotInv7.2_7.10'!I11="","",'HotInv7.2_7.10'!I11)</f>
        <v>302400</v>
      </c>
      <c r="H9" s="934">
        <f>IF('HotInv7.2_7.10'!J11="","",'HotInv7.2_7.10'!J11)</f>
        <v>332640</v>
      </c>
      <c r="I9" s="934">
        <f>IF('HotInv7.2_7.10'!K11="","",'HotInv7.2_7.10'!K11)</f>
        <v>349272</v>
      </c>
      <c r="J9" s="934">
        <f>IF('HotInv7.2_7.10'!L11="","",'HotInv7.2_7.10'!L11)</f>
        <v>0</v>
      </c>
      <c r="K9" s="935">
        <f>IF('HotInv7.2_7.10'!M11="","",'HotInv7.2_7.10'!M11)</f>
        <v>1446312</v>
      </c>
    </row>
    <row r="10" spans="1:11">
      <c r="A10" s="1256"/>
      <c r="C10" s="930" t="str">
        <f>IF('HotInv7.2_7.10'!E12="","",'HotInv7.2_7.10'!E12)</f>
        <v>Altri reparti</v>
      </c>
      <c r="D10" s="934">
        <f>IF('HotInv7.2_7.10'!F12="","",'HotInv7.2_7.10'!F12)</f>
        <v>0</v>
      </c>
      <c r="E10" s="934">
        <f>IF('HotInv7.2_7.10'!G12="","",'HotInv7.2_7.10'!G12)</f>
        <v>70000</v>
      </c>
      <c r="F10" s="934">
        <f>IF('HotInv7.2_7.10'!H12="","",'HotInv7.2_7.10'!H12)</f>
        <v>84000</v>
      </c>
      <c r="G10" s="934">
        <f>IF('HotInv7.2_7.10'!I12="","",'HotInv7.2_7.10'!I12)</f>
        <v>100800</v>
      </c>
      <c r="H10" s="934">
        <f>IF('HotInv7.2_7.10'!J12="","",'HotInv7.2_7.10'!J12)</f>
        <v>110880</v>
      </c>
      <c r="I10" s="934">
        <f>IF('HotInv7.2_7.10'!K12="","",'HotInv7.2_7.10'!K12)</f>
        <v>116424</v>
      </c>
      <c r="J10" s="934">
        <f>IF('HotInv7.2_7.10'!L12="","",'HotInv7.2_7.10'!L12)</f>
        <v>0</v>
      </c>
      <c r="K10" s="935">
        <f>IF('HotInv7.2_7.10'!M12="","",'HotInv7.2_7.10'!M12)</f>
        <v>482104</v>
      </c>
    </row>
    <row r="11" spans="1:11">
      <c r="A11" s="1256"/>
      <c r="C11" s="931" t="str">
        <f>IF('HotInv7.2_7.10'!E14="","",'HotInv7.2_7.10'!E14)</f>
        <v>Totale entrate gestionali</v>
      </c>
      <c r="D11" s="936">
        <f>IF('HotInv7.2_7.10'!F14="","",'HotInv7.2_7.10'!F14)</f>
        <v>0</v>
      </c>
      <c r="E11" s="936">
        <f>IF('HotInv7.2_7.10'!G14="","",'HotInv7.2_7.10'!G14)</f>
        <v>980000</v>
      </c>
      <c r="F11" s="936">
        <f>IF('HotInv7.2_7.10'!H14="","",'HotInv7.2_7.10'!H14)</f>
        <v>1176000</v>
      </c>
      <c r="G11" s="936">
        <f>IF('HotInv7.2_7.10'!I14="","",'HotInv7.2_7.10'!I14)</f>
        <v>1411200</v>
      </c>
      <c r="H11" s="936">
        <f>IF('HotInv7.2_7.10'!J14="","",'HotInv7.2_7.10'!J14)</f>
        <v>1552320</v>
      </c>
      <c r="I11" s="936">
        <f>IF('HotInv7.2_7.10'!K14="","",'HotInv7.2_7.10'!K14)</f>
        <v>1629936</v>
      </c>
      <c r="J11" s="936">
        <f>IF('HotInv7.2_7.10'!L14="","",'HotInv7.2_7.10'!L14)</f>
        <v>0</v>
      </c>
      <c r="K11" s="935">
        <f>IF('HotInv7.2_7.10'!M14="","",'HotInv7.2_7.10'!M14)</f>
        <v>6749456</v>
      </c>
    </row>
    <row r="12" spans="1:11">
      <c r="A12" s="1256"/>
      <c r="C12" s="931" t="str">
        <f>IF('HotInv7.2_7.10'!E15="","",'HotInv7.2_7.10'!E15)</f>
        <v/>
      </c>
      <c r="D12" s="934" t="str">
        <f>IF('HotInv7.2_7.10'!F15="","",'HotInv7.2_7.10'!F15)</f>
        <v/>
      </c>
      <c r="E12" s="934" t="str">
        <f>IF('HotInv7.2_7.10'!G15="","",'HotInv7.2_7.10'!G15)</f>
        <v/>
      </c>
      <c r="F12" s="934" t="str">
        <f>IF('HotInv7.2_7.10'!H15="","",'HotInv7.2_7.10'!H15)</f>
        <v/>
      </c>
      <c r="G12" s="934" t="str">
        <f>IF('HotInv7.2_7.10'!I15="","",'HotInv7.2_7.10'!I15)</f>
        <v/>
      </c>
      <c r="H12" s="934" t="str">
        <f>IF('HotInv7.2_7.10'!J15="","",'HotInv7.2_7.10'!J15)</f>
        <v/>
      </c>
      <c r="I12" s="934" t="str">
        <f>IF('HotInv7.2_7.10'!K15="","",'HotInv7.2_7.10'!K15)</f>
        <v/>
      </c>
      <c r="J12" s="934" t="str">
        <f>IF('HotInv7.2_7.10'!L15="","",'HotInv7.2_7.10'!L15)</f>
        <v/>
      </c>
      <c r="K12" s="935" t="str">
        <f>IF('HotInv7.2_7.10'!M15="","",'HotInv7.2_7.10'!M15)</f>
        <v/>
      </c>
    </row>
    <row r="13" spans="1:11">
      <c r="A13" s="1256"/>
      <c r="C13" s="930" t="str">
        <f>IF('HotInv7.2_7.10'!E16="","",'HotInv7.2_7.10'!E16)</f>
        <v>Reparto Camere</v>
      </c>
      <c r="D13" s="934">
        <f>IF('HotInv7.2_7.10'!F16="","",'HotInv7.2_7.10'!F16)</f>
        <v>0</v>
      </c>
      <c r="E13" s="934">
        <f>IF('HotInv7.2_7.10'!G16="","",'HotInv7.2_7.10'!G16)</f>
        <v>-210000</v>
      </c>
      <c r="F13" s="934">
        <f>IF('HotInv7.2_7.10'!H16="","",'HotInv7.2_7.10'!H16)</f>
        <v>-252000</v>
      </c>
      <c r="G13" s="934">
        <f>IF('HotInv7.2_7.10'!I16="","",'HotInv7.2_7.10'!I16)</f>
        <v>-302400</v>
      </c>
      <c r="H13" s="934">
        <f>IF('HotInv7.2_7.10'!J16="","",'HotInv7.2_7.10'!J16)</f>
        <v>-332640</v>
      </c>
      <c r="I13" s="934">
        <f>IF('HotInv7.2_7.10'!K16="","",'HotInv7.2_7.10'!K16)</f>
        <v>-349272</v>
      </c>
      <c r="J13" s="934">
        <f>IF('HotInv7.2_7.10'!L16="","",'HotInv7.2_7.10'!L16)</f>
        <v>0</v>
      </c>
      <c r="K13" s="935">
        <f>IF('HotInv7.2_7.10'!M16="","",'HotInv7.2_7.10'!M16)</f>
        <v>-1446312</v>
      </c>
    </row>
    <row r="14" spans="1:11">
      <c r="A14" s="1256"/>
      <c r="C14" s="930" t="str">
        <f>IF('HotInv7.2_7.10'!E17="","",'HotInv7.2_7.10'!E17)</f>
        <v>Reparto Ristorazione</v>
      </c>
      <c r="D14" s="934">
        <f>IF('HotInv7.2_7.10'!F17="","",'HotInv7.2_7.10'!F17)</f>
        <v>0</v>
      </c>
      <c r="E14" s="934">
        <f>IF('HotInv7.2_7.10'!G17="","",'HotInv7.2_7.10'!G17)</f>
        <v>-168000</v>
      </c>
      <c r="F14" s="934">
        <f>IF('HotInv7.2_7.10'!H17="","",'HotInv7.2_7.10'!H17)</f>
        <v>-201600</v>
      </c>
      <c r="G14" s="934">
        <f>IF('HotInv7.2_7.10'!I17="","",'HotInv7.2_7.10'!I17)</f>
        <v>-241920</v>
      </c>
      <c r="H14" s="934">
        <f>IF('HotInv7.2_7.10'!J17="","",'HotInv7.2_7.10'!J17)</f>
        <v>-266112</v>
      </c>
      <c r="I14" s="934">
        <f>IF('HotInv7.2_7.10'!K17="","",'HotInv7.2_7.10'!K17)</f>
        <v>-279417.60000000003</v>
      </c>
      <c r="J14" s="934">
        <f>IF('HotInv7.2_7.10'!L17="","",'HotInv7.2_7.10'!L17)</f>
        <v>0</v>
      </c>
      <c r="K14" s="935">
        <f>IF('HotInv7.2_7.10'!M17="","",'HotInv7.2_7.10'!M17)</f>
        <v>-1157049.6000000001</v>
      </c>
    </row>
    <row r="15" spans="1:11">
      <c r="A15" s="1256"/>
      <c r="C15" s="930" t="str">
        <f>IF('HotInv7.2_7.10'!E18="","",'HotInv7.2_7.10'!E18)</f>
        <v>Altri reparti</v>
      </c>
      <c r="D15" s="934">
        <f>IF('HotInv7.2_7.10'!F18="","",'HotInv7.2_7.10'!F18)</f>
        <v>0</v>
      </c>
      <c r="E15" s="934">
        <f>IF('HotInv7.2_7.10'!G18="","",'HotInv7.2_7.10'!G18)</f>
        <v>-35000</v>
      </c>
      <c r="F15" s="934">
        <f>IF('HotInv7.2_7.10'!H18="","",'HotInv7.2_7.10'!H18)</f>
        <v>-42000</v>
      </c>
      <c r="G15" s="934">
        <f>IF('HotInv7.2_7.10'!I18="","",'HotInv7.2_7.10'!I18)</f>
        <v>-50400</v>
      </c>
      <c r="H15" s="934">
        <f>IF('HotInv7.2_7.10'!J18="","",'HotInv7.2_7.10'!J18)</f>
        <v>-55440</v>
      </c>
      <c r="I15" s="934">
        <f>IF('HotInv7.2_7.10'!K18="","",'HotInv7.2_7.10'!K18)</f>
        <v>-58212</v>
      </c>
      <c r="J15" s="934">
        <f>IF('HotInv7.2_7.10'!L18="","",'HotInv7.2_7.10'!L18)</f>
        <v>0</v>
      </c>
      <c r="K15" s="935">
        <f>IF('HotInv7.2_7.10'!M18="","",'HotInv7.2_7.10'!M18)</f>
        <v>-241052</v>
      </c>
    </row>
    <row r="16" spans="1:11">
      <c r="A16" s="1256"/>
      <c r="C16" s="930" t="str">
        <f>IF('HotInv7.2_7.10'!E19="","",'HotInv7.2_7.10'!E19)</f>
        <v>Costi generali e amministrativi</v>
      </c>
      <c r="D16" s="934">
        <f>IF('HotInv7.2_7.10'!F19="","",'HotInv7.2_7.10'!F19)</f>
        <v>0</v>
      </c>
      <c r="E16" s="934">
        <f>IF('HotInv7.2_7.10'!G19="","",'HotInv7.2_7.10'!G19)</f>
        <v>-98000</v>
      </c>
      <c r="F16" s="934">
        <f>IF('HotInv7.2_7.10'!H19="","",'HotInv7.2_7.10'!H19)</f>
        <v>-117600</v>
      </c>
      <c r="G16" s="934">
        <f>IF('HotInv7.2_7.10'!I19="","",'HotInv7.2_7.10'!I19)</f>
        <v>-141120</v>
      </c>
      <c r="H16" s="934">
        <f>IF('HotInv7.2_7.10'!J19="","",'HotInv7.2_7.10'!J19)</f>
        <v>-155232</v>
      </c>
      <c r="I16" s="934">
        <f>IF('HotInv7.2_7.10'!K19="","",'HotInv7.2_7.10'!K19)</f>
        <v>-162993.60000000001</v>
      </c>
      <c r="J16" s="934">
        <f>IF('HotInv7.2_7.10'!L19="","",'HotInv7.2_7.10'!L19)</f>
        <v>0</v>
      </c>
      <c r="K16" s="935">
        <f>IF('HotInv7.2_7.10'!M19="","",'HotInv7.2_7.10'!M19)</f>
        <v>-674945.6</v>
      </c>
    </row>
    <row r="17" spans="1:11">
      <c r="A17" s="1256"/>
      <c r="C17" s="930" t="str">
        <f>IF('HotInv7.2_7.10'!E20="","",'HotInv7.2_7.10'!E20)</f>
        <v>Marketing e vendite</v>
      </c>
      <c r="D17" s="934">
        <f>IF('HotInv7.2_7.10'!F20="","",'HotInv7.2_7.10'!F20)</f>
        <v>0</v>
      </c>
      <c r="E17" s="934">
        <f>IF('HotInv7.2_7.10'!G20="","",'HotInv7.2_7.10'!G20)</f>
        <v>-49000</v>
      </c>
      <c r="F17" s="934">
        <f>IF('HotInv7.2_7.10'!H20="","",'HotInv7.2_7.10'!H20)</f>
        <v>-58800</v>
      </c>
      <c r="G17" s="934">
        <f>IF('HotInv7.2_7.10'!I20="","",'HotInv7.2_7.10'!I20)</f>
        <v>-70560</v>
      </c>
      <c r="H17" s="934">
        <f>IF('HotInv7.2_7.10'!J20="","",'HotInv7.2_7.10'!J20)</f>
        <v>-77616</v>
      </c>
      <c r="I17" s="934">
        <f>IF('HotInv7.2_7.10'!K20="","",'HotInv7.2_7.10'!K20)</f>
        <v>-81496.800000000003</v>
      </c>
      <c r="J17" s="934">
        <f>IF('HotInv7.2_7.10'!L20="","",'HotInv7.2_7.10'!L20)</f>
        <v>0</v>
      </c>
      <c r="K17" s="935">
        <f>IF('HotInv7.2_7.10'!M20="","",'HotInv7.2_7.10'!M20)</f>
        <v>-337472.8</v>
      </c>
    </row>
    <row r="18" spans="1:11">
      <c r="A18" s="1256"/>
      <c r="C18" s="930" t="str">
        <f>IF('HotInv7.2_7.10'!E21="","",'HotInv7.2_7.10'!E21)</f>
        <v>Costi di gestione dell'immobile</v>
      </c>
      <c r="D18" s="934">
        <f>IF('HotInv7.2_7.10'!F21="","",'HotInv7.2_7.10'!F21)</f>
        <v>0</v>
      </c>
      <c r="E18" s="934">
        <f>IF('HotInv7.2_7.10'!G21="","",'HotInv7.2_7.10'!G21)</f>
        <v>-50000</v>
      </c>
      <c r="F18" s="934">
        <f>IF('HotInv7.2_7.10'!H21="","",'HotInv7.2_7.10'!H21)</f>
        <v>-51000</v>
      </c>
      <c r="G18" s="934">
        <f>IF('HotInv7.2_7.10'!I21="","",'HotInv7.2_7.10'!I21)</f>
        <v>-52020</v>
      </c>
      <c r="H18" s="934">
        <f>IF('HotInv7.2_7.10'!J21="","",'HotInv7.2_7.10'!J21)</f>
        <v>-53060.4</v>
      </c>
      <c r="I18" s="934">
        <f>IF('HotInv7.2_7.10'!K21="","",'HotInv7.2_7.10'!K21)</f>
        <v>-54121.608</v>
      </c>
      <c r="J18" s="934">
        <f>IF('HotInv7.2_7.10'!L21="","",'HotInv7.2_7.10'!L21)</f>
        <v>0</v>
      </c>
      <c r="K18" s="935">
        <f>IF('HotInv7.2_7.10'!M21="","",'HotInv7.2_7.10'!M21)</f>
        <v>-260202.008</v>
      </c>
    </row>
    <row r="19" spans="1:11">
      <c r="A19" s="1256"/>
      <c r="C19" s="930" t="str">
        <f>IF('HotInv7.2_7.10'!E22="","",'HotInv7.2_7.10'!E22)</f>
        <v>Utenze</v>
      </c>
      <c r="D19" s="934">
        <f>IF('HotInv7.2_7.10'!F22="","",'HotInv7.2_7.10'!F22)</f>
        <v>0</v>
      </c>
      <c r="E19" s="934">
        <f>IF('HotInv7.2_7.10'!G22="","",'HotInv7.2_7.10'!G22)</f>
        <v>-39200</v>
      </c>
      <c r="F19" s="934">
        <f>IF('HotInv7.2_7.10'!H22="","",'HotInv7.2_7.10'!H22)</f>
        <v>-47040</v>
      </c>
      <c r="G19" s="934">
        <f>IF('HotInv7.2_7.10'!I22="","",'HotInv7.2_7.10'!I22)</f>
        <v>-56448</v>
      </c>
      <c r="H19" s="934">
        <f>IF('HotInv7.2_7.10'!J22="","",'HotInv7.2_7.10'!J22)</f>
        <v>-62092.800000000003</v>
      </c>
      <c r="I19" s="934">
        <f>IF('HotInv7.2_7.10'!K22="","",'HotInv7.2_7.10'!K22)</f>
        <v>-65197.440000000002</v>
      </c>
      <c r="J19" s="934">
        <f>IF('HotInv7.2_7.10'!L22="","",'HotInv7.2_7.10'!L22)</f>
        <v>0</v>
      </c>
      <c r="K19" s="935">
        <f>IF('HotInv7.2_7.10'!M22="","",'HotInv7.2_7.10'!M22)</f>
        <v>-269978.23999999999</v>
      </c>
    </row>
    <row r="20" spans="1:11">
      <c r="A20" s="1256"/>
      <c r="C20" s="930" t="str">
        <f>IF('HotInv7.2_7.10'!E23="","",'HotInv7.2_7.10'!E23)</f>
        <v>Costi di Management</v>
      </c>
      <c r="D20" s="934">
        <f>IF('HotInv7.2_7.10'!F23="","",'HotInv7.2_7.10'!F23)</f>
        <v>0</v>
      </c>
      <c r="E20" s="934">
        <f>IF('HotInv7.2_7.10'!G23="","",'HotInv7.2_7.10'!G23)</f>
        <v>-78400</v>
      </c>
      <c r="F20" s="934">
        <f>IF('HotInv7.2_7.10'!H23="","",'HotInv7.2_7.10'!H23)</f>
        <v>-94080</v>
      </c>
      <c r="G20" s="934">
        <f>IF('HotInv7.2_7.10'!I23="","",'HotInv7.2_7.10'!I23)</f>
        <v>-112896</v>
      </c>
      <c r="H20" s="934">
        <f>IF('HotInv7.2_7.10'!J23="","",'HotInv7.2_7.10'!J23)</f>
        <v>-124185.60000000001</v>
      </c>
      <c r="I20" s="934">
        <f>IF('HotInv7.2_7.10'!K23="","",'HotInv7.2_7.10'!K23)</f>
        <v>-130394.88</v>
      </c>
      <c r="J20" s="934">
        <f>IF('HotInv7.2_7.10'!L23="","",'HotInv7.2_7.10'!L23)</f>
        <v>0</v>
      </c>
      <c r="K20" s="935">
        <f>IF('HotInv7.2_7.10'!M23="","",'HotInv7.2_7.10'!M23)</f>
        <v>-539956.47999999998</v>
      </c>
    </row>
    <row r="21" spans="1:11">
      <c r="A21" s="1256"/>
      <c r="C21" s="930" t="str">
        <f>IF('HotInv7.2_7.10'!E24="","",'HotInv7.2_7.10'!E24)</f>
        <v>Assicurazioni</v>
      </c>
      <c r="D21" s="934">
        <f>IF('HotInv7.2_7.10'!F24="","",'HotInv7.2_7.10'!F24)</f>
        <v>0</v>
      </c>
      <c r="E21" s="934">
        <f>IF('HotInv7.2_7.10'!G24="","",'HotInv7.2_7.10'!G24)</f>
        <v>-9800</v>
      </c>
      <c r="F21" s="934">
        <f>IF('HotInv7.2_7.10'!H24="","",'HotInv7.2_7.10'!H24)</f>
        <v>-11760</v>
      </c>
      <c r="G21" s="934">
        <f>IF('HotInv7.2_7.10'!I24="","",'HotInv7.2_7.10'!I24)</f>
        <v>-14112</v>
      </c>
      <c r="H21" s="934">
        <f>IF('HotInv7.2_7.10'!J24="","",'HotInv7.2_7.10'!J24)</f>
        <v>-15523.2</v>
      </c>
      <c r="I21" s="934">
        <f>IF('HotInv7.2_7.10'!K24="","",'HotInv7.2_7.10'!K24)</f>
        <v>-16299.36</v>
      </c>
      <c r="J21" s="934">
        <f>IF('HotInv7.2_7.10'!L24="","",'HotInv7.2_7.10'!L24)</f>
        <v>0</v>
      </c>
      <c r="K21" s="935">
        <f>IF('HotInv7.2_7.10'!M24="","",'HotInv7.2_7.10'!M24)</f>
        <v>-67494.559999999998</v>
      </c>
    </row>
    <row r="22" spans="1:11">
      <c r="A22" s="1256"/>
      <c r="C22" s="931" t="str">
        <f>IF('HotInv7.2_7.10'!E26="","",'HotInv7.2_7.10'!E26)</f>
        <v>Totale uscite gestionali</v>
      </c>
      <c r="D22" s="936">
        <f>IF('HotInv7.2_7.10'!F26="","",'HotInv7.2_7.10'!F26)</f>
        <v>0</v>
      </c>
      <c r="E22" s="936">
        <f>IF('HotInv7.2_7.10'!G26="","",'HotInv7.2_7.10'!G26)</f>
        <v>-737400</v>
      </c>
      <c r="F22" s="936">
        <f>IF('HotInv7.2_7.10'!H26="","",'HotInv7.2_7.10'!H26)</f>
        <v>-875880</v>
      </c>
      <c r="G22" s="936">
        <f>IF('HotInv7.2_7.10'!I26="","",'HotInv7.2_7.10'!I26)</f>
        <v>-1041876</v>
      </c>
      <c r="H22" s="936">
        <f>IF('HotInv7.2_7.10'!J26="","",'HotInv7.2_7.10'!J26)</f>
        <v>-1141902</v>
      </c>
      <c r="I22" s="936">
        <f>IF('HotInv7.2_7.10'!K26="","",'HotInv7.2_7.10'!K26)</f>
        <v>-1197405.2880000004</v>
      </c>
      <c r="J22" s="936">
        <f>IF('HotInv7.2_7.10'!L26="","",'HotInv7.2_7.10'!L26)</f>
        <v>0</v>
      </c>
      <c r="K22" s="935">
        <f>IF('HotInv7.2_7.10'!M26="","",'HotInv7.2_7.10'!M26)</f>
        <v>-4994463.2880000006</v>
      </c>
    </row>
    <row r="23" spans="1:11">
      <c r="A23" s="1256"/>
      <c r="C23" s="956" t="str">
        <f>IF('HotInv7.2_7.10'!E27="","",'HotInv7.2_7.10'!E27)</f>
        <v/>
      </c>
      <c r="D23" s="958" t="str">
        <f>IF('HotInv7.2_7.10'!F27="","",'HotInv7.2_7.10'!F27)</f>
        <v/>
      </c>
      <c r="E23" s="958" t="str">
        <f>IF('HotInv7.2_7.10'!G27="","",'HotInv7.2_7.10'!G27)</f>
        <v/>
      </c>
      <c r="F23" s="958" t="str">
        <f>IF('HotInv7.2_7.10'!H27="","",'HotInv7.2_7.10'!H27)</f>
        <v/>
      </c>
      <c r="G23" s="958" t="str">
        <f>IF('HotInv7.2_7.10'!I27="","",'HotInv7.2_7.10'!I27)</f>
        <v/>
      </c>
      <c r="H23" s="958" t="str">
        <f>IF('HotInv7.2_7.10'!J27="","",'HotInv7.2_7.10'!J27)</f>
        <v/>
      </c>
      <c r="I23" s="958" t="str">
        <f>IF('HotInv7.2_7.10'!K27="","",'HotInv7.2_7.10'!K27)</f>
        <v/>
      </c>
      <c r="J23" s="958" t="str">
        <f>IF('HotInv7.2_7.10'!L27="","",'HotInv7.2_7.10'!L27)</f>
        <v/>
      </c>
      <c r="K23" s="953" t="str">
        <f>IF('HotInv7.2_7.10'!M27="","",'HotInv7.2_7.10'!M27)</f>
        <v/>
      </c>
    </row>
    <row r="24" spans="1:11">
      <c r="A24" s="1256"/>
      <c r="C24" s="951" t="str">
        <f>IF('HotInv7.2_7.10'!E28="","",'HotInv7.2_7.10'!E28)</f>
        <v>Flusso di cassa gestionale</v>
      </c>
      <c r="D24" s="952">
        <f>IF('HotInv7.2_7.10'!F28="","",'HotInv7.2_7.10'!F28)</f>
        <v>0</v>
      </c>
      <c r="E24" s="952">
        <f>IF('HotInv7.2_7.10'!G28="","",'HotInv7.2_7.10'!G28)</f>
        <v>242600</v>
      </c>
      <c r="F24" s="952">
        <f>IF('HotInv7.2_7.10'!H28="","",'HotInv7.2_7.10'!H28)</f>
        <v>300120</v>
      </c>
      <c r="G24" s="952">
        <f>IF('HotInv7.2_7.10'!I28="","",'HotInv7.2_7.10'!I28)</f>
        <v>369324</v>
      </c>
      <c r="H24" s="952">
        <f>IF('HotInv7.2_7.10'!J28="","",'HotInv7.2_7.10'!J28)</f>
        <v>410418</v>
      </c>
      <c r="I24" s="952">
        <f>IF('HotInv7.2_7.10'!K28="","",'HotInv7.2_7.10'!K28)</f>
        <v>432530.71199999959</v>
      </c>
      <c r="J24" s="952">
        <f>IF('HotInv7.2_7.10'!L28="","",'HotInv7.2_7.10'!L28)</f>
        <v>0</v>
      </c>
      <c r="K24" s="953">
        <f>IF('HotInv7.2_7.10'!M28="","",'HotInv7.2_7.10'!M28)</f>
        <v>1754992.7119999996</v>
      </c>
    </row>
    <row r="25" spans="1:11">
      <c r="A25" s="1256"/>
      <c r="C25" s="931"/>
      <c r="D25" s="978"/>
      <c r="E25" s="978"/>
      <c r="F25" s="978"/>
      <c r="G25" s="978"/>
      <c r="H25" s="978"/>
      <c r="I25" s="978"/>
      <c r="J25" s="978"/>
      <c r="K25" s="935"/>
    </row>
    <row r="26" spans="1:11">
      <c r="A26" s="1256"/>
    </row>
    <row r="27" spans="1:11">
      <c r="A27" s="1256"/>
    </row>
    <row r="28" spans="1:11">
      <c r="A28" s="1256"/>
    </row>
    <row r="29" spans="1:11">
      <c r="A29" s="1256"/>
    </row>
    <row r="30" spans="1:11">
      <c r="A30" s="1256"/>
    </row>
    <row r="31" spans="1:11">
      <c r="A31" s="1256"/>
    </row>
    <row r="32" spans="1:11">
      <c r="A32" s="1256"/>
    </row>
  </sheetData>
  <sheetProtection algorithmName="SHA-512" hashValue="z4ZVFGnDTZJCJzFa7T+VuF8Pvjlgb4IrAWgWSSCuaqh5+O45/wbsd0wJ2NMVXOTqkzavQ1QbzikestCfM9kCdg==" saltValue="+TLzqanQpyT6sbFsQDdRpA==" spinCount="100000" sheet="1" objects="1" scenarios="1"/>
  <mergeCells count="3">
    <mergeCell ref="C3:K3"/>
    <mergeCell ref="A4:A32"/>
    <mergeCell ref="C1:J1"/>
  </mergeCells>
  <conditionalFormatting sqref="E4:K4 E8:I24 K8:K24 C4 C8:C24 C5:K7">
    <cfRule type="cellIs" dxfId="21" priority="2" operator="equal">
      <formula>0</formula>
    </cfRule>
  </conditionalFormatting>
  <conditionalFormatting sqref="C25 E25:I25 K25">
    <cfRule type="cellIs" dxfId="20" priority="1" operator="equal">
      <formula>0</formula>
    </cfRule>
  </conditionalFormatting>
  <hyperlinks>
    <hyperlink ref="A4" r:id="rId1" xr:uid="{00000000-0004-0000-1600-000000000000}"/>
  </hyperlinks>
  <pageMargins left="0.7" right="0.7" top="0.75" bottom="0.75" header="0.3" footer="0.3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Foglio24">
    <tabColor theme="9"/>
  </sheetPr>
  <dimension ref="A1:L32"/>
  <sheetViews>
    <sheetView showGridLines="0" workbookViewId="0">
      <selection activeCell="C1" sqref="C1:J1"/>
    </sheetView>
  </sheetViews>
  <sheetFormatPr baseColWidth="10" defaultColWidth="9.1640625" defaultRowHeight="15"/>
  <cols>
    <col min="1" max="1" width="11.5" style="1221" customWidth="1"/>
    <col min="2" max="2" width="4" style="64" customWidth="1"/>
    <col min="3" max="3" width="9.1640625" style="16"/>
    <col min="4" max="4" width="42.5" style="16" bestFit="1" customWidth="1"/>
    <col min="5" max="5" width="11.5" style="124" bestFit="1" customWidth="1"/>
    <col min="6" max="6" width="12.5" style="124" bestFit="1" customWidth="1"/>
    <col min="7" max="10" width="9.1640625" style="124" bestFit="1" customWidth="1"/>
    <col min="11" max="11" width="11.5" style="124" bestFit="1" customWidth="1"/>
    <col min="12" max="12" width="12.5" style="16" bestFit="1" customWidth="1"/>
    <col min="13" max="16384" width="9.1640625" style="16"/>
  </cols>
  <sheetData>
    <row r="1" spans="1:12" s="1221" customFormat="1" ht="60" customHeight="1">
      <c r="C1" s="1266" t="s">
        <v>1220</v>
      </c>
      <c r="D1" s="1267"/>
      <c r="E1" s="1267"/>
      <c r="F1" s="1267"/>
      <c r="G1" s="1267"/>
      <c r="H1" s="1267"/>
      <c r="I1" s="1267"/>
      <c r="J1" s="1267"/>
      <c r="K1" s="1227"/>
    </row>
    <row r="2" spans="1:12">
      <c r="D2" s="17"/>
      <c r="E2" s="542"/>
      <c r="F2" s="542"/>
      <c r="G2" s="542"/>
      <c r="H2" s="542"/>
      <c r="I2" s="542"/>
      <c r="J2" s="542"/>
      <c r="K2" s="542"/>
      <c r="L2" s="17"/>
    </row>
    <row r="3" spans="1:12" ht="18.75" customHeight="1">
      <c r="B3" s="63"/>
      <c r="D3" s="1284" t="s">
        <v>654</v>
      </c>
      <c r="E3" s="1284"/>
      <c r="F3" s="1284"/>
      <c r="G3" s="1284"/>
      <c r="H3" s="1284"/>
      <c r="I3" s="1284"/>
      <c r="J3" s="1284"/>
      <c r="K3" s="1284"/>
      <c r="L3" s="1284"/>
    </row>
    <row r="4" spans="1:12">
      <c r="A4" s="1255" t="s">
        <v>1264</v>
      </c>
      <c r="B4" s="63"/>
      <c r="C4" s="930" t="str">
        <f>IF('HotInv7.2_7.10'!C6="","",'HotInv7.2_7.10'!C6)</f>
        <v/>
      </c>
      <c r="D4" s="931" t="str">
        <f>IF('HotInv7.2_7.10'!E6="","",'HotInv7.2_7.10'!E6)</f>
        <v>Anno</v>
      </c>
      <c r="E4" s="932">
        <f>IF('HotInv7.2_7.10'!F6="","",'HotInv7.2_7.10'!F6)</f>
        <v>0</v>
      </c>
      <c r="F4" s="932">
        <f>IF('HotInv7.2_7.10'!G6="","",'HotInv7.2_7.10'!G6)</f>
        <v>1</v>
      </c>
      <c r="G4" s="932">
        <f>IF('HotInv7.2_7.10'!H6="","",'HotInv7.2_7.10'!H6)</f>
        <v>2</v>
      </c>
      <c r="H4" s="932">
        <f>IF('HotInv7.2_7.10'!I6="","",'HotInv7.2_7.10'!I6)</f>
        <v>3</v>
      </c>
      <c r="I4" s="932">
        <f>IF('HotInv7.2_7.10'!J6="","",'HotInv7.2_7.10'!J6)</f>
        <v>4</v>
      </c>
      <c r="J4" s="932">
        <f>IF('HotInv7.2_7.10'!K6="","",'HotInv7.2_7.10'!K6)</f>
        <v>5</v>
      </c>
      <c r="K4" s="932">
        <f>IF('HotInv7.2_7.10'!L6="","",'HotInv7.2_7.10'!L6)</f>
        <v>6</v>
      </c>
      <c r="L4" s="933" t="str">
        <f>IF('HotInv7.2_7.10'!M6="","",'HotInv7.2_7.10'!M6)</f>
        <v>Totale</v>
      </c>
    </row>
    <row r="5" spans="1:12">
      <c r="A5" s="1256"/>
      <c r="B5" s="63"/>
      <c r="C5" s="930" t="str">
        <f>IF('HotInv7.2_7.10'!C28="","",'HotInv7.2_7.10'!C28)</f>
        <v/>
      </c>
      <c r="D5" s="931" t="str">
        <f>IF('HotInv7.2_7.10'!E28="","",'HotInv7.2_7.10'!E28)</f>
        <v>Flusso di cassa gestionale</v>
      </c>
      <c r="E5" s="936">
        <f>IF('HotInv7.2_7.10'!F28="","",'HotInv7.2_7.10'!F28)</f>
        <v>0</v>
      </c>
      <c r="F5" s="936">
        <f>IF('HotInv7.2_7.10'!G28="","",'HotInv7.2_7.10'!G28)</f>
        <v>242600</v>
      </c>
      <c r="G5" s="936">
        <f>IF('HotInv7.2_7.10'!H28="","",'HotInv7.2_7.10'!H28)</f>
        <v>300120</v>
      </c>
      <c r="H5" s="936">
        <f>IF('HotInv7.2_7.10'!I28="","",'HotInv7.2_7.10'!I28)</f>
        <v>369324</v>
      </c>
      <c r="I5" s="936">
        <f>IF('HotInv7.2_7.10'!J28="","",'HotInv7.2_7.10'!J28)</f>
        <v>410418</v>
      </c>
      <c r="J5" s="936">
        <f>IF('HotInv7.2_7.10'!K28="","",'HotInv7.2_7.10'!K28)</f>
        <v>432530.71199999959</v>
      </c>
      <c r="K5" s="936">
        <f>IF('HotInv7.2_7.10'!L28="","",'HotInv7.2_7.10'!L28)</f>
        <v>0</v>
      </c>
      <c r="L5" s="935">
        <f>IF('HotInv7.2_7.10'!M28="","",'HotInv7.2_7.10'!M28)</f>
        <v>1754992.7119999996</v>
      </c>
    </row>
    <row r="6" spans="1:12">
      <c r="A6" s="1256"/>
      <c r="B6" s="63"/>
      <c r="C6" s="930" t="str">
        <f>IF('HotInv7.2_7.10'!C29="","",'HotInv7.2_7.10'!C29)</f>
        <v/>
      </c>
      <c r="D6" s="930" t="str">
        <f>IF('HotInv7.2_7.10'!E29="","",'HotInv7.2_7.10'!E29)</f>
        <v/>
      </c>
      <c r="E6" s="934" t="str">
        <f>IF('HotInv7.2_7.10'!F29="","",'HotInv7.2_7.10'!F29)</f>
        <v/>
      </c>
      <c r="F6" s="934" t="str">
        <f>IF('HotInv7.2_7.10'!G29="","",'HotInv7.2_7.10'!G29)</f>
        <v/>
      </c>
      <c r="G6" s="934" t="str">
        <f>IF('HotInv7.2_7.10'!H29="","",'HotInv7.2_7.10'!H29)</f>
        <v/>
      </c>
      <c r="H6" s="934" t="str">
        <f>IF('HotInv7.2_7.10'!I29="","",'HotInv7.2_7.10'!I29)</f>
        <v/>
      </c>
      <c r="I6" s="934" t="str">
        <f>IF('HotInv7.2_7.10'!J29="","",'HotInv7.2_7.10'!J29)</f>
        <v/>
      </c>
      <c r="J6" s="934" t="str">
        <f>IF('HotInv7.2_7.10'!K29="","",'HotInv7.2_7.10'!K29)</f>
        <v/>
      </c>
      <c r="K6" s="934" t="str">
        <f>IF('HotInv7.2_7.10'!L29="","",'HotInv7.2_7.10'!L29)</f>
        <v/>
      </c>
      <c r="L6" s="935" t="str">
        <f>IF('HotInv7.2_7.10'!M29="","",'HotInv7.2_7.10'!M29)</f>
        <v/>
      </c>
    </row>
    <row r="7" spans="1:12">
      <c r="A7" s="1256"/>
      <c r="B7" s="63"/>
      <c r="C7" s="930" t="str">
        <f>IF('HotInv7.2_7.10'!C30="","",'HotInv7.2_7.10'!C30)</f>
        <v/>
      </c>
      <c r="D7" s="930" t="str">
        <f>IF('HotInv7.2_7.10'!E30="","",'HotInv7.2_7.10'!E30)</f>
        <v>Acquisizione Albergo</v>
      </c>
      <c r="E7" s="934">
        <f>IF('HotInv7.2_7.10'!F30="","",'HotInv7.2_7.10'!F30)</f>
        <v>-7000000</v>
      </c>
      <c r="F7" s="934" t="str">
        <f>IF('HotInv7.2_7.10'!G30="","",'HotInv7.2_7.10'!G30)</f>
        <v/>
      </c>
      <c r="G7" s="934" t="str">
        <f>IF('HotInv7.2_7.10'!H30="","",'HotInv7.2_7.10'!H30)</f>
        <v/>
      </c>
      <c r="H7" s="934" t="str">
        <f>IF('HotInv7.2_7.10'!I30="","",'HotInv7.2_7.10'!I30)</f>
        <v/>
      </c>
      <c r="I7" s="934" t="str">
        <f>IF('HotInv7.2_7.10'!J30="","",'HotInv7.2_7.10'!J30)</f>
        <v/>
      </c>
      <c r="J7" s="934" t="str">
        <f>IF('HotInv7.2_7.10'!K30="","",'HotInv7.2_7.10'!K30)</f>
        <v/>
      </c>
      <c r="K7" s="934" t="str">
        <f>IF('HotInv7.2_7.10'!L30="","",'HotInv7.2_7.10'!L30)</f>
        <v/>
      </c>
      <c r="L7" s="935">
        <f>IF('HotInv7.2_7.10'!M30="","",'HotInv7.2_7.10'!M30)</f>
        <v>-7000000</v>
      </c>
    </row>
    <row r="8" spans="1:12">
      <c r="A8" s="1256"/>
      <c r="B8" s="63"/>
      <c r="C8" s="930" t="str">
        <f>IF('HotInv7.2_7.10'!C31="","",'HotInv7.2_7.10'!C31)</f>
        <v/>
      </c>
      <c r="D8" s="930" t="str">
        <f>IF('HotInv7.2_7.10'!E31="","",'HotInv7.2_7.10'!E31)</f>
        <v>Ristrutturazione</v>
      </c>
      <c r="E8" s="934" t="str">
        <f>IF('HotInv7.2_7.10'!F31="","",'HotInv7.2_7.10'!F31)</f>
        <v/>
      </c>
      <c r="F8" s="934">
        <f>IF('HotInv7.2_7.10'!G31="","",'HotInv7.2_7.10'!G31)</f>
        <v>-500000</v>
      </c>
      <c r="G8" s="934" t="str">
        <f>IF('HotInv7.2_7.10'!H31="","",'HotInv7.2_7.10'!H31)</f>
        <v/>
      </c>
      <c r="H8" s="934" t="str">
        <f>IF('HotInv7.2_7.10'!I31="","",'HotInv7.2_7.10'!I31)</f>
        <v/>
      </c>
      <c r="I8" s="934" t="str">
        <f>IF('HotInv7.2_7.10'!J31="","",'HotInv7.2_7.10'!J31)</f>
        <v/>
      </c>
      <c r="J8" s="934" t="str">
        <f>IF('HotInv7.2_7.10'!K31="","",'HotInv7.2_7.10'!K31)</f>
        <v/>
      </c>
      <c r="K8" s="934" t="str">
        <f>IF('HotInv7.2_7.10'!L31="","",'HotInv7.2_7.10'!L31)</f>
        <v/>
      </c>
      <c r="L8" s="935">
        <f>IF('HotInv7.2_7.10'!M31="","",'HotInv7.2_7.10'!M31)</f>
        <v>-500000</v>
      </c>
    </row>
    <row r="9" spans="1:12">
      <c r="A9" s="1256"/>
      <c r="B9" s="63"/>
      <c r="C9" s="930" t="str">
        <f>IF('HotInv7.2_7.10'!C33="","",'HotInv7.2_7.10'!C33)</f>
        <v/>
      </c>
      <c r="D9" s="931" t="str">
        <f>IF('HotInv7.2_7.10'!E33="","",'HotInv7.2_7.10'!E33)</f>
        <v>Totale uscite investimento</v>
      </c>
      <c r="E9" s="936">
        <f>IF('HotInv7.2_7.10'!F33="","",'HotInv7.2_7.10'!F33)</f>
        <v>-7000000</v>
      </c>
      <c r="F9" s="936">
        <f>IF('HotInv7.2_7.10'!G33="","",'HotInv7.2_7.10'!G33)</f>
        <v>-500000</v>
      </c>
      <c r="G9" s="936">
        <f>IF('HotInv7.2_7.10'!H33="","",'HotInv7.2_7.10'!H33)</f>
        <v>0</v>
      </c>
      <c r="H9" s="936">
        <f>IF('HotInv7.2_7.10'!I33="","",'HotInv7.2_7.10'!I33)</f>
        <v>0</v>
      </c>
      <c r="I9" s="936">
        <f>IF('HotInv7.2_7.10'!J33="","",'HotInv7.2_7.10'!J33)</f>
        <v>0</v>
      </c>
      <c r="J9" s="936">
        <f>IF('HotInv7.2_7.10'!K33="","",'HotInv7.2_7.10'!K33)</f>
        <v>0</v>
      </c>
      <c r="K9" s="936">
        <f>IF('HotInv7.2_7.10'!L33="","",'HotInv7.2_7.10'!L33)</f>
        <v>0</v>
      </c>
      <c r="L9" s="935">
        <f>IF('HotInv7.2_7.10'!M33="","",'HotInv7.2_7.10'!M33)</f>
        <v>-7500000</v>
      </c>
    </row>
    <row r="10" spans="1:12">
      <c r="A10" s="1256"/>
      <c r="C10" s="930" t="str">
        <f>IF('HotInv7.2_7.10'!C34="","",'HotInv7.2_7.10'!C34)</f>
        <v/>
      </c>
      <c r="D10" s="930" t="str">
        <f>IF('HotInv7.2_7.10'!E34="","",'HotInv7.2_7.10'!E34)</f>
        <v/>
      </c>
      <c r="E10" s="934" t="str">
        <f>IF('HotInv7.2_7.10'!F34="","",'HotInv7.2_7.10'!F34)</f>
        <v/>
      </c>
      <c r="F10" s="934" t="str">
        <f>IF('HotInv7.2_7.10'!G34="","",'HotInv7.2_7.10'!G34)</f>
        <v/>
      </c>
      <c r="G10" s="934" t="str">
        <f>IF('HotInv7.2_7.10'!H34="","",'HotInv7.2_7.10'!H34)</f>
        <v/>
      </c>
      <c r="H10" s="934" t="str">
        <f>IF('HotInv7.2_7.10'!I34="","",'HotInv7.2_7.10'!I34)</f>
        <v/>
      </c>
      <c r="I10" s="934" t="str">
        <f>IF('HotInv7.2_7.10'!J34="","",'HotInv7.2_7.10'!J34)</f>
        <v/>
      </c>
      <c r="J10" s="934" t="str">
        <f>IF('HotInv7.2_7.10'!K34="","",'HotInv7.2_7.10'!K34)</f>
        <v/>
      </c>
      <c r="K10" s="934" t="str">
        <f>IF('HotInv7.2_7.10'!L34="","",'HotInv7.2_7.10'!L34)</f>
        <v/>
      </c>
      <c r="L10" s="935" t="str">
        <f>IF('HotInv7.2_7.10'!M34="","",'HotInv7.2_7.10'!M34)</f>
        <v/>
      </c>
    </row>
    <row r="11" spans="1:12">
      <c r="A11" s="1256"/>
      <c r="C11" s="930" t="str">
        <f>IF('HotInv7.2_7.10'!C35="","",'HotInv7.2_7.10'!C35)</f>
        <v/>
      </c>
      <c r="D11" s="930" t="str">
        <f>IF('HotInv7.2_7.10'!E35="","",'HotInv7.2_7.10'!E35)</f>
        <v>Vendita Albergo</v>
      </c>
      <c r="E11" s="934" t="str">
        <f>IF('HotInv7.2_7.10'!F35="","",'HotInv7.2_7.10'!F35)</f>
        <v/>
      </c>
      <c r="F11" s="934" t="str">
        <f>IF('HotInv7.2_7.10'!G35="","",'HotInv7.2_7.10'!G35)</f>
        <v/>
      </c>
      <c r="G11" s="934" t="str">
        <f>IF('HotInv7.2_7.10'!H35="","",'HotInv7.2_7.10'!H35)</f>
        <v/>
      </c>
      <c r="H11" s="934" t="str">
        <f>IF('HotInv7.2_7.10'!I35="","",'HotInv7.2_7.10'!I35)</f>
        <v/>
      </c>
      <c r="I11" s="934" t="str">
        <f>IF('HotInv7.2_7.10'!J35="","",'HotInv7.2_7.10'!J35)</f>
        <v/>
      </c>
      <c r="J11" s="934" t="str">
        <f>IF('HotInv7.2_7.10'!K35="","",'HotInv7.2_7.10'!K35)</f>
        <v/>
      </c>
      <c r="K11" s="934">
        <f>IF('HotInv7.2_7.10'!L35="","",'HotInv7.2_7.10'!L35)</f>
        <v>10813267.79999999</v>
      </c>
      <c r="L11" s="935">
        <f>IF('HotInv7.2_7.10'!M35="","",'HotInv7.2_7.10'!M35)</f>
        <v>10813267.79999999</v>
      </c>
    </row>
    <row r="12" spans="1:12">
      <c r="A12" s="1256"/>
      <c r="C12" s="930" t="str">
        <f>IF('HotInv7.2_7.10'!C37="","",'HotInv7.2_7.10'!C37)</f>
        <v/>
      </c>
      <c r="D12" s="931" t="str">
        <f>IF('HotInv7.2_7.10'!E37="","",'HotInv7.2_7.10'!E37)</f>
        <v>Totale entrate disinvestimento</v>
      </c>
      <c r="E12" s="936">
        <f>IF('HotInv7.2_7.10'!F37="","",'HotInv7.2_7.10'!F37)</f>
        <v>0</v>
      </c>
      <c r="F12" s="936">
        <f>IF('HotInv7.2_7.10'!G37="","",'HotInv7.2_7.10'!G37)</f>
        <v>0</v>
      </c>
      <c r="G12" s="936">
        <f>IF('HotInv7.2_7.10'!H37="","",'HotInv7.2_7.10'!H37)</f>
        <v>0</v>
      </c>
      <c r="H12" s="936">
        <f>IF('HotInv7.2_7.10'!I37="","",'HotInv7.2_7.10'!I37)</f>
        <v>0</v>
      </c>
      <c r="I12" s="936">
        <f>IF('HotInv7.2_7.10'!J37="","",'HotInv7.2_7.10'!J37)</f>
        <v>0</v>
      </c>
      <c r="J12" s="936">
        <f>IF('HotInv7.2_7.10'!K37="","",'HotInv7.2_7.10'!K37)</f>
        <v>0</v>
      </c>
      <c r="K12" s="936">
        <f>IF('HotInv7.2_7.10'!L37="","",'HotInv7.2_7.10'!L37)</f>
        <v>10813267.79999999</v>
      </c>
      <c r="L12" s="935">
        <f>IF('HotInv7.2_7.10'!M37="","",'HotInv7.2_7.10'!M37)</f>
        <v>10813267.79999999</v>
      </c>
    </row>
    <row r="13" spans="1:12">
      <c r="A13" s="1256"/>
      <c r="C13" s="930" t="str">
        <f>IF('HotInv7.2_7.10'!C38="","",'HotInv7.2_7.10'!C38)</f>
        <v/>
      </c>
      <c r="D13" s="930" t="str">
        <f>IF('HotInv7.2_7.10'!E38="","",'HotInv7.2_7.10'!E38)</f>
        <v/>
      </c>
      <c r="E13" s="934" t="str">
        <f>IF('HotInv7.2_7.10'!F38="","",'HotInv7.2_7.10'!F38)</f>
        <v/>
      </c>
      <c r="F13" s="934" t="str">
        <f>IF('HotInv7.2_7.10'!G38="","",'HotInv7.2_7.10'!G38)</f>
        <v/>
      </c>
      <c r="G13" s="934" t="str">
        <f>IF('HotInv7.2_7.10'!H38="","",'HotInv7.2_7.10'!H38)</f>
        <v/>
      </c>
      <c r="H13" s="934" t="str">
        <f>IF('HotInv7.2_7.10'!I38="","",'HotInv7.2_7.10'!I38)</f>
        <v/>
      </c>
      <c r="I13" s="934" t="str">
        <f>IF('HotInv7.2_7.10'!J38="","",'HotInv7.2_7.10'!J38)</f>
        <v/>
      </c>
      <c r="J13" s="934" t="str">
        <f>IF('HotInv7.2_7.10'!K38="","",'HotInv7.2_7.10'!K38)</f>
        <v/>
      </c>
      <c r="K13" s="934" t="str">
        <f>IF('HotInv7.2_7.10'!L38="","",'HotInv7.2_7.10'!L38)</f>
        <v/>
      </c>
      <c r="L13" s="935" t="str">
        <f>IF('HotInv7.2_7.10'!M38="","",'HotInv7.2_7.10'!M38)</f>
        <v/>
      </c>
    </row>
    <row r="14" spans="1:12">
      <c r="A14" s="1256"/>
      <c r="C14" s="930" t="str">
        <f>IF('HotInv7.2_7.10'!C39="","",'HotInv7.2_7.10'!C39)</f>
        <v/>
      </c>
      <c r="D14" s="951" t="str">
        <f>IF('HotInv7.2_7.10'!E39="","",'HotInv7.2_7.10'!E39)</f>
        <v>Flusso di cassa operativo lordo (FCFO Lordo)</v>
      </c>
      <c r="E14" s="952">
        <f>IF('HotInv7.2_7.10'!F39="","",'HotInv7.2_7.10'!F39)</f>
        <v>-7000000</v>
      </c>
      <c r="F14" s="952">
        <f>IF('HotInv7.2_7.10'!G39="","",'HotInv7.2_7.10'!G39)</f>
        <v>-257400</v>
      </c>
      <c r="G14" s="952">
        <f>IF('HotInv7.2_7.10'!H39="","",'HotInv7.2_7.10'!H39)</f>
        <v>300120</v>
      </c>
      <c r="H14" s="952">
        <f>IF('HotInv7.2_7.10'!I39="","",'HotInv7.2_7.10'!I39)</f>
        <v>369324</v>
      </c>
      <c r="I14" s="952">
        <f>IF('HotInv7.2_7.10'!J39="","",'HotInv7.2_7.10'!J39)</f>
        <v>410418</v>
      </c>
      <c r="J14" s="952">
        <f>IF('HotInv7.2_7.10'!K39="","",'HotInv7.2_7.10'!K39)</f>
        <v>432530.71199999959</v>
      </c>
      <c r="K14" s="952">
        <f>IF('HotInv7.2_7.10'!L39="","",'HotInv7.2_7.10'!L39)</f>
        <v>10813267.79999999</v>
      </c>
      <c r="L14" s="953">
        <f>IF('HotInv7.2_7.10'!M39="","",'HotInv7.2_7.10'!M39)</f>
        <v>5068260.5119999889</v>
      </c>
    </row>
    <row r="15" spans="1:12">
      <c r="A15" s="1256"/>
      <c r="C15" s="930"/>
      <c r="D15" s="938"/>
      <c r="E15" s="936"/>
      <c r="F15" s="936"/>
      <c r="G15" s="936"/>
      <c r="H15" s="936"/>
      <c r="I15" s="936"/>
      <c r="J15" s="936"/>
      <c r="K15" s="936"/>
      <c r="L15" s="935"/>
    </row>
    <row r="16" spans="1:12">
      <c r="A16" s="1256"/>
      <c r="C16" s="930" t="str">
        <f>IF('HotInv7.2_7.10'!C40="","",'HotInv7.2_7.10'!C40)</f>
        <v/>
      </c>
      <c r="D16" s="939" t="str">
        <f>IF('HotInv7.2_7.10'!E40="","",'HotInv7.2_7.10'!E40)</f>
        <v>VAN FCFO Lordo@WACC Lordo</v>
      </c>
      <c r="E16" s="940">
        <f>IF('HotInv7.2_7.10'!F40="","",'HotInv7.2_7.10'!F40)</f>
        <v>321108.1316552246</v>
      </c>
      <c r="F16" s="941" t="str">
        <f>IF('HotInv7.2_7.10'!G40="","",'HotInv7.2_7.10'!G40)</f>
        <v>WACC Lordo</v>
      </c>
      <c r="G16" s="942">
        <f>IF('HotInv7.2_7.10'!H40="","",'HotInv7.2_7.10'!H40)</f>
        <v>0.09</v>
      </c>
      <c r="H16" s="936" t="str">
        <f>IF('HotInv7.2_7.10'!I40="","",'HotInv7.2_7.10'!I40)</f>
        <v/>
      </c>
      <c r="I16" s="936" t="str">
        <f>IF('HotInv7.2_7.10'!J40="","",'HotInv7.2_7.10'!J40)</f>
        <v/>
      </c>
      <c r="J16" s="936" t="str">
        <f>IF('HotInv7.2_7.10'!K40="","",'HotInv7.2_7.10'!K40)</f>
        <v/>
      </c>
      <c r="K16" s="936" t="str">
        <f>IF('HotInv7.2_7.10'!L40="","",'HotInv7.2_7.10'!L40)</f>
        <v/>
      </c>
      <c r="L16" s="935" t="str">
        <f>IF('HotInv7.2_7.10'!M40="","",'HotInv7.2_7.10'!M40)</f>
        <v/>
      </c>
    </row>
    <row r="17" spans="1:12">
      <c r="A17" s="1256"/>
      <c r="C17" s="930" t="str">
        <f>IF('HotInv7.2_7.10'!C41="","",'HotInv7.2_7.10'!C41)</f>
        <v/>
      </c>
      <c r="D17" s="945" t="str">
        <f>IF('HotInv7.2_7.10'!E41="","",'HotInv7.2_7.10'!E41)</f>
        <v>IRR @(FCFO Lordo)</v>
      </c>
      <c r="E17" s="946">
        <f>IF('HotInv7.2_7.10'!F41="","",'HotInv7.2_7.10'!F41)</f>
        <v>9.8479847120183539E-2</v>
      </c>
      <c r="F17" s="934" t="str">
        <f>IF('HotInv7.2_7.10'!G41="","",'HotInv7.2_7.10'!G41)</f>
        <v/>
      </c>
      <c r="G17" s="934" t="str">
        <f>IF('HotInv7.2_7.10'!H41="","",'HotInv7.2_7.10'!H41)</f>
        <v/>
      </c>
      <c r="H17" s="934" t="str">
        <f>IF('HotInv7.2_7.10'!I41="","",'HotInv7.2_7.10'!I41)</f>
        <v/>
      </c>
      <c r="I17" s="934" t="str">
        <f>IF('HotInv7.2_7.10'!J41="","",'HotInv7.2_7.10'!J41)</f>
        <v/>
      </c>
      <c r="J17" s="934" t="str">
        <f>IF('HotInv7.2_7.10'!K41="","",'HotInv7.2_7.10'!K41)</f>
        <v/>
      </c>
      <c r="K17" s="934" t="str">
        <f>IF('HotInv7.2_7.10'!L41="","",'HotInv7.2_7.10'!L41)</f>
        <v/>
      </c>
      <c r="L17" s="944" t="str">
        <f>IF('HotInv7.2_7.10'!M41="","",'HotInv7.2_7.10'!M41)</f>
        <v/>
      </c>
    </row>
    <row r="18" spans="1:12">
      <c r="A18" s="1256"/>
    </row>
    <row r="19" spans="1:12">
      <c r="A19" s="1256"/>
    </row>
    <row r="20" spans="1:12">
      <c r="A20" s="1256"/>
    </row>
    <row r="21" spans="1:12">
      <c r="A21" s="1256"/>
    </row>
    <row r="22" spans="1:12">
      <c r="A22" s="1256"/>
    </row>
    <row r="23" spans="1:12">
      <c r="A23" s="1256"/>
    </row>
    <row r="24" spans="1:12">
      <c r="A24" s="1256"/>
    </row>
    <row r="25" spans="1:12">
      <c r="A25" s="1256"/>
    </row>
    <row r="26" spans="1:12">
      <c r="A26" s="1256"/>
    </row>
    <row r="27" spans="1:12">
      <c r="A27" s="1256"/>
    </row>
    <row r="28" spans="1:12">
      <c r="A28" s="1256"/>
    </row>
    <row r="29" spans="1:12">
      <c r="A29" s="1256"/>
    </row>
    <row r="30" spans="1:12">
      <c r="A30" s="1256"/>
    </row>
    <row r="31" spans="1:12">
      <c r="A31" s="1256"/>
    </row>
    <row r="32" spans="1:12">
      <c r="A32" s="1256"/>
    </row>
  </sheetData>
  <sheetProtection algorithmName="SHA-512" hashValue="Q//Fcuf1jcOR6+k1WwUlLD0mZ3ufgncdogRfA2r1nZnJ4gWGBTv9iGTpCDSXZsFKohm7N497GTAicv6768Sw6A==" saltValue="zhhUP0RkSAfB9imlkCpNYA==" spinCount="100000" sheet="1" objects="1" scenarios="1"/>
  <mergeCells count="3">
    <mergeCell ref="D3:L3"/>
    <mergeCell ref="A4:A32"/>
    <mergeCell ref="C1:J1"/>
  </mergeCells>
  <conditionalFormatting sqref="C13:L17 F4:L4 K12:L12 F10:L11 F9 L9 C4:D12 F6:L8 F5:J5 L5">
    <cfRule type="cellIs" dxfId="19" priority="1" operator="equal">
      <formula>0</formula>
    </cfRule>
  </conditionalFormatting>
  <hyperlinks>
    <hyperlink ref="A4" r:id="rId1" xr:uid="{00000000-0004-0000-1700-000000000000}"/>
  </hyperlinks>
  <pageMargins left="0.7" right="0.7" top="0.75" bottom="0.75" header="0.3" footer="0.3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Foglio25">
    <tabColor theme="9"/>
  </sheetPr>
  <dimension ref="A1:P32"/>
  <sheetViews>
    <sheetView showGridLines="0" workbookViewId="0">
      <selection activeCell="B2" sqref="B1:B1048576"/>
    </sheetView>
  </sheetViews>
  <sheetFormatPr baseColWidth="10" defaultColWidth="9.1640625" defaultRowHeight="15"/>
  <cols>
    <col min="1" max="1" width="11.5" style="1221" customWidth="1"/>
    <col min="2" max="2" width="4" style="64" customWidth="1"/>
    <col min="3" max="3" width="9.1640625" style="16"/>
    <col min="4" max="4" width="26.5" style="16" bestFit="1" customWidth="1"/>
    <col min="5" max="10" width="10.5" style="124" bestFit="1" customWidth="1"/>
    <col min="11" max="11" width="11.5" style="124" bestFit="1" customWidth="1"/>
    <col min="12" max="12" width="12.5" style="970" bestFit="1" customWidth="1"/>
    <col min="13" max="16384" width="9.1640625" style="16"/>
  </cols>
  <sheetData>
    <row r="1" spans="1:16" s="1221" customFormat="1" ht="60" customHeight="1">
      <c r="C1" s="1266" t="s">
        <v>1220</v>
      </c>
      <c r="D1" s="1267"/>
      <c r="E1" s="1267"/>
      <c r="F1" s="1267"/>
      <c r="G1" s="1267"/>
      <c r="H1" s="1267"/>
      <c r="I1" s="1267"/>
      <c r="J1" s="1267"/>
      <c r="K1" s="1227"/>
      <c r="L1" s="1236"/>
    </row>
    <row r="2" spans="1:16">
      <c r="D2" s="17"/>
      <c r="E2" s="542"/>
      <c r="F2" s="542"/>
      <c r="G2" s="542"/>
      <c r="H2" s="542"/>
      <c r="I2" s="542"/>
      <c r="J2" s="542"/>
      <c r="K2" s="542"/>
      <c r="L2" s="967"/>
    </row>
    <row r="3" spans="1:16" ht="19.5" customHeight="1">
      <c r="B3" s="63"/>
      <c r="D3" s="1284" t="s">
        <v>655</v>
      </c>
      <c r="E3" s="1284"/>
      <c r="F3" s="1284"/>
      <c r="G3" s="1284"/>
      <c r="H3" s="1284"/>
      <c r="I3" s="1284"/>
      <c r="J3" s="1284"/>
      <c r="K3" s="1284"/>
      <c r="L3" s="1284"/>
    </row>
    <row r="4" spans="1:16" s="968" customFormat="1" ht="16.5" customHeight="1">
      <c r="A4" s="1255" t="s">
        <v>1264</v>
      </c>
      <c r="B4" s="63"/>
      <c r="C4" s="959" t="str">
        <f>IF('HotInv7.2_7.10'!C6="","",'HotInv7.2_7.10'!C6)</f>
        <v/>
      </c>
      <c r="D4" s="960" t="str">
        <f>IF('HotInv7.2_7.10'!E6="","",'HotInv7.2_7.10'!E6)</f>
        <v>Anno</v>
      </c>
      <c r="E4" s="269">
        <f>IF('HotInv7.2_7.10'!F6="","",'HotInv7.2_7.10'!F6)</f>
        <v>0</v>
      </c>
      <c r="F4" s="269">
        <f>IF('HotInv7.2_7.10'!G6="","",'HotInv7.2_7.10'!G6)</f>
        <v>1</v>
      </c>
      <c r="G4" s="269">
        <f>IF('HotInv7.2_7.10'!H6="","",'HotInv7.2_7.10'!H6)</f>
        <v>2</v>
      </c>
      <c r="H4" s="269">
        <f>IF('HotInv7.2_7.10'!I6="","",'HotInv7.2_7.10'!I6)</f>
        <v>3</v>
      </c>
      <c r="I4" s="269">
        <f>IF('HotInv7.2_7.10'!J6="","",'HotInv7.2_7.10'!J6)</f>
        <v>4</v>
      </c>
      <c r="J4" s="269">
        <f>IF('HotInv7.2_7.10'!K6="","",'HotInv7.2_7.10'!K6)</f>
        <v>5</v>
      </c>
      <c r="K4" s="269">
        <f>IF('HotInv7.2_7.10'!L6="","",'HotInv7.2_7.10'!L6)</f>
        <v>6</v>
      </c>
      <c r="L4" s="961" t="str">
        <f>IF('HotInv7.2_7.10'!M6="","",'HotInv7.2_7.10'!M6)</f>
        <v>Totale</v>
      </c>
      <c r="M4" s="959" t="str">
        <f>IF('HotInv7.2_7.10'!N6="","",'HotInv7.2_7.10'!N6)</f>
        <v/>
      </c>
      <c r="N4" s="959" t="str">
        <f>IF('HotInv7.2_7.10'!O6="","",'HotInv7.2_7.10'!O6)</f>
        <v/>
      </c>
      <c r="O4" s="959" t="str">
        <f>IF('HotInv7.2_7.10'!P6="","",'HotInv7.2_7.10'!P6)</f>
        <v/>
      </c>
      <c r="P4" s="959" t="str">
        <f>IF('HotInv7.2_7.10'!Q6="","",'HotInv7.2_7.10'!Q6)</f>
        <v/>
      </c>
    </row>
    <row r="5" spans="1:16" s="968" customFormat="1" ht="16.5" customHeight="1">
      <c r="A5" s="1256"/>
      <c r="B5" s="63"/>
      <c r="C5" s="959" t="str">
        <f>IF('HotInv7.2_7.10'!C64="","",'HotInv7.2_7.10'!C64)</f>
        <v/>
      </c>
      <c r="D5" s="959" t="str">
        <f>IF('HotInv7.2_7.10'!E64="","",'HotInv7.2_7.10'!E64)</f>
        <v>Valore Contabile Iniziale</v>
      </c>
      <c r="E5" s="261" t="str">
        <f>IF('HotInv7.2_7.10'!F64="","",'HotInv7.2_7.10'!F64)</f>
        <v/>
      </c>
      <c r="F5" s="261">
        <f>IF('HotInv7.2_7.10'!G64="","",'HotInv7.2_7.10'!G64)</f>
        <v>7000000</v>
      </c>
      <c r="G5" s="261">
        <f>IF('HotInv7.2_7.10'!H64="","",'HotInv7.2_7.10'!H64)</f>
        <v>7290000</v>
      </c>
      <c r="H5" s="261">
        <f>IF('HotInv7.2_7.10'!I64="","",'HotInv7.2_7.10'!I64)</f>
        <v>7030000</v>
      </c>
      <c r="I5" s="261">
        <f>IF('HotInv7.2_7.10'!J64="","",'HotInv7.2_7.10'!J64)</f>
        <v>6770000</v>
      </c>
      <c r="J5" s="261">
        <f>IF('HotInv7.2_7.10'!K64="","",'HotInv7.2_7.10'!K64)</f>
        <v>6510000</v>
      </c>
      <c r="K5" s="261">
        <f>IF('HotInv7.2_7.10'!L64="","",'HotInv7.2_7.10'!L64)</f>
        <v>6250000</v>
      </c>
      <c r="L5" s="963" t="str">
        <f>IF('HotInv7.2_7.10'!M64="","",'HotInv7.2_7.10'!M64)</f>
        <v/>
      </c>
      <c r="M5" s="959" t="str">
        <f>IF('HotInv7.2_7.10'!N64="","",'HotInv7.2_7.10'!N64)</f>
        <v/>
      </c>
      <c r="N5" s="959" t="str">
        <f>IF('HotInv7.2_7.10'!O64="","",'HotInv7.2_7.10'!O64)</f>
        <v/>
      </c>
      <c r="O5" s="959" t="str">
        <f>IF('HotInv7.2_7.10'!P64="","",'HotInv7.2_7.10'!P64)</f>
        <v/>
      </c>
      <c r="P5" s="959" t="str">
        <f>IF('HotInv7.2_7.10'!Q64="","",'HotInv7.2_7.10'!Q64)</f>
        <v/>
      </c>
    </row>
    <row r="6" spans="1:16" s="968" customFormat="1" ht="16.5" customHeight="1">
      <c r="A6" s="1256"/>
      <c r="B6" s="63"/>
      <c r="C6" s="959" t="str">
        <f>IF('HotInv7.2_7.10'!C65="","",'HotInv7.2_7.10'!C65)</f>
        <v/>
      </c>
      <c r="D6" s="959" t="str">
        <f>IF('HotInv7.2_7.10'!E65="","",'HotInv7.2_7.10'!E65)</f>
        <v>Acquisizione Albergo</v>
      </c>
      <c r="E6" s="261">
        <f>IF('HotInv7.2_7.10'!F65="","",'HotInv7.2_7.10'!F65)</f>
        <v>7000000</v>
      </c>
      <c r="F6" s="261">
        <f>IF('HotInv7.2_7.10'!G65="","",'HotInv7.2_7.10'!G65)</f>
        <v>0</v>
      </c>
      <c r="G6" s="261">
        <f>IF('HotInv7.2_7.10'!H65="","",'HotInv7.2_7.10'!H65)</f>
        <v>0</v>
      </c>
      <c r="H6" s="261">
        <f>IF('HotInv7.2_7.10'!I65="","",'HotInv7.2_7.10'!I65)</f>
        <v>0</v>
      </c>
      <c r="I6" s="261">
        <f>IF('HotInv7.2_7.10'!J65="","",'HotInv7.2_7.10'!J65)</f>
        <v>0</v>
      </c>
      <c r="J6" s="261">
        <f>IF('HotInv7.2_7.10'!K65="","",'HotInv7.2_7.10'!K65)</f>
        <v>0</v>
      </c>
      <c r="K6" s="261">
        <f>IF('HotInv7.2_7.10'!L65="","",'HotInv7.2_7.10'!L65)</f>
        <v>0</v>
      </c>
      <c r="L6" s="963">
        <f>IF('HotInv7.2_7.10'!M65="","",'HotInv7.2_7.10'!M65)</f>
        <v>7000000</v>
      </c>
      <c r="M6" s="959" t="str">
        <f>IF('HotInv7.2_7.10'!N65="","",'HotInv7.2_7.10'!N65)</f>
        <v/>
      </c>
      <c r="N6" s="959" t="str">
        <f>IF('HotInv7.2_7.10'!O65="","",'HotInv7.2_7.10'!O65)</f>
        <v/>
      </c>
      <c r="O6" s="959" t="str">
        <f>IF('HotInv7.2_7.10'!P65="","",'HotInv7.2_7.10'!P65)</f>
        <v/>
      </c>
      <c r="P6" s="959" t="str">
        <f>IF('HotInv7.2_7.10'!Q65="","",'HotInv7.2_7.10'!Q65)</f>
        <v/>
      </c>
    </row>
    <row r="7" spans="1:16" s="968" customFormat="1" ht="16.5" customHeight="1">
      <c r="A7" s="1256"/>
      <c r="B7" s="63"/>
      <c r="C7" s="959" t="str">
        <f>IF('HotInv7.2_7.10'!C66="","",'HotInv7.2_7.10'!C66)</f>
        <v/>
      </c>
      <c r="D7" s="959" t="str">
        <f>IF('HotInv7.2_7.10'!E66="","",'HotInv7.2_7.10'!E66)</f>
        <v>Ristrutturazione</v>
      </c>
      <c r="E7" s="261">
        <f>IF('HotInv7.2_7.10'!F66="","",'HotInv7.2_7.10'!F66)</f>
        <v>0</v>
      </c>
      <c r="F7" s="261">
        <f>IF('HotInv7.2_7.10'!G66="","",'HotInv7.2_7.10'!G66)</f>
        <v>500000</v>
      </c>
      <c r="G7" s="261">
        <f>IF('HotInv7.2_7.10'!H66="","",'HotInv7.2_7.10'!H66)</f>
        <v>0</v>
      </c>
      <c r="H7" s="261">
        <f>IF('HotInv7.2_7.10'!I66="","",'HotInv7.2_7.10'!I66)</f>
        <v>0</v>
      </c>
      <c r="I7" s="261">
        <f>IF('HotInv7.2_7.10'!J66="","",'HotInv7.2_7.10'!J66)</f>
        <v>0</v>
      </c>
      <c r="J7" s="261">
        <f>IF('HotInv7.2_7.10'!K66="","",'HotInv7.2_7.10'!K66)</f>
        <v>0</v>
      </c>
      <c r="K7" s="261">
        <f>IF('HotInv7.2_7.10'!L66="","",'HotInv7.2_7.10'!L66)</f>
        <v>0</v>
      </c>
      <c r="L7" s="963">
        <f>IF('HotInv7.2_7.10'!M66="","",'HotInv7.2_7.10'!M66)</f>
        <v>500000</v>
      </c>
      <c r="M7" s="959" t="str">
        <f>IF('HotInv7.2_7.10'!N66="","",'HotInv7.2_7.10'!N66)</f>
        <v/>
      </c>
      <c r="N7" s="959" t="str">
        <f>IF('HotInv7.2_7.10'!O66="","",'HotInv7.2_7.10'!O66)</f>
        <v/>
      </c>
      <c r="O7" s="959" t="str">
        <f>IF('HotInv7.2_7.10'!P66="","",'HotInv7.2_7.10'!P66)</f>
        <v/>
      </c>
      <c r="P7" s="959" t="str">
        <f>IF('HotInv7.2_7.10'!Q66="","",'HotInv7.2_7.10'!Q66)</f>
        <v/>
      </c>
    </row>
    <row r="8" spans="1:16" s="968" customFormat="1" ht="16.5" customHeight="1">
      <c r="A8" s="1256"/>
      <c r="B8" s="63"/>
      <c r="C8" s="959" t="str">
        <f>IF('HotInv7.2_7.10'!C67="","",'HotInv7.2_7.10'!C67)</f>
        <v/>
      </c>
      <c r="D8" s="959" t="str">
        <f>IF('HotInv7.2_7.10'!E67="","",'HotInv7.2_7.10'!E67)</f>
        <v>Ammortamento Albergo</v>
      </c>
      <c r="E8" s="261" t="str">
        <f>IF('HotInv7.2_7.10'!F67="","",'HotInv7.2_7.10'!F67)</f>
        <v/>
      </c>
      <c r="F8" s="261">
        <f>IF('HotInv7.2_7.10'!G67="","",'HotInv7.2_7.10'!G67)</f>
        <v>210000</v>
      </c>
      <c r="G8" s="261">
        <f>IF('HotInv7.2_7.10'!H67="","",'HotInv7.2_7.10'!H67)</f>
        <v>210000</v>
      </c>
      <c r="H8" s="261">
        <f>IF('HotInv7.2_7.10'!I67="","",'HotInv7.2_7.10'!I67)</f>
        <v>210000</v>
      </c>
      <c r="I8" s="261">
        <f>IF('HotInv7.2_7.10'!J67="","",'HotInv7.2_7.10'!J67)</f>
        <v>210000</v>
      </c>
      <c r="J8" s="261">
        <f>IF('HotInv7.2_7.10'!K67="","",'HotInv7.2_7.10'!K67)</f>
        <v>210000</v>
      </c>
      <c r="K8" s="261" t="str">
        <f>IF('HotInv7.2_7.10'!L67="","",'HotInv7.2_7.10'!L67)</f>
        <v/>
      </c>
      <c r="L8" s="963">
        <f>IF('HotInv7.2_7.10'!M67="","",'HotInv7.2_7.10'!M67)</f>
        <v>1050000</v>
      </c>
      <c r="M8" s="959" t="str">
        <f>IF('HotInv7.2_7.10'!N67="","",'HotInv7.2_7.10'!N67)</f>
        <v/>
      </c>
      <c r="N8" s="959" t="str">
        <f>IF('HotInv7.2_7.10'!O67="","",'HotInv7.2_7.10'!O67)</f>
        <v/>
      </c>
      <c r="O8" s="959" t="str">
        <f>IF('HotInv7.2_7.10'!P67="","",'HotInv7.2_7.10'!P67)</f>
        <v/>
      </c>
      <c r="P8" s="959" t="str">
        <f>IF('HotInv7.2_7.10'!Q67="","",'HotInv7.2_7.10'!Q67)</f>
        <v/>
      </c>
    </row>
    <row r="9" spans="1:16" s="968" customFormat="1" ht="16.5" customHeight="1">
      <c r="A9" s="1256"/>
      <c r="B9" s="63"/>
      <c r="C9" s="959" t="str">
        <f>IF('HotInv7.2_7.10'!C68="","",'HotInv7.2_7.10'!C68)</f>
        <v/>
      </c>
      <c r="D9" s="959" t="str">
        <f>IF('HotInv7.2_7.10'!E68="","",'HotInv7.2_7.10'!E68)</f>
        <v>Ammortamento Ristrutturazione</v>
      </c>
      <c r="E9" s="261" t="str">
        <f>IF('HotInv7.2_7.10'!F68="","",'HotInv7.2_7.10'!F68)</f>
        <v/>
      </c>
      <c r="F9" s="261" t="str">
        <f>IF('HotInv7.2_7.10'!G68="","",'HotInv7.2_7.10'!G68)</f>
        <v/>
      </c>
      <c r="G9" s="261">
        <f>IF('HotInv7.2_7.10'!H68="","",'HotInv7.2_7.10'!H68)</f>
        <v>50000</v>
      </c>
      <c r="H9" s="261">
        <f>IF('HotInv7.2_7.10'!I68="","",'HotInv7.2_7.10'!I68)</f>
        <v>50000</v>
      </c>
      <c r="I9" s="261">
        <f>IF('HotInv7.2_7.10'!J68="","",'HotInv7.2_7.10'!J68)</f>
        <v>50000</v>
      </c>
      <c r="J9" s="261">
        <f>IF('HotInv7.2_7.10'!K68="","",'HotInv7.2_7.10'!K68)</f>
        <v>50000</v>
      </c>
      <c r="K9" s="261" t="str">
        <f>IF('HotInv7.2_7.10'!L68="","",'HotInv7.2_7.10'!L68)</f>
        <v/>
      </c>
      <c r="L9" s="963">
        <f>IF('HotInv7.2_7.10'!M68="","",'HotInv7.2_7.10'!M68)</f>
        <v>200000</v>
      </c>
      <c r="M9" s="959" t="str">
        <f>IF('HotInv7.2_7.10'!N68="","",'HotInv7.2_7.10'!N68)</f>
        <v/>
      </c>
      <c r="N9" s="959" t="str">
        <f>IF('HotInv7.2_7.10'!O68="","",'HotInv7.2_7.10'!O68)</f>
        <v/>
      </c>
      <c r="O9" s="959" t="str">
        <f>IF('HotInv7.2_7.10'!P68="","",'HotInv7.2_7.10'!P68)</f>
        <v/>
      </c>
      <c r="P9" s="959" t="str">
        <f>IF('HotInv7.2_7.10'!Q68="","",'HotInv7.2_7.10'!Q68)</f>
        <v/>
      </c>
    </row>
    <row r="10" spans="1:16" s="968" customFormat="1" ht="16.5" customHeight="1">
      <c r="A10" s="1256"/>
      <c r="B10" s="64"/>
      <c r="C10" s="959" t="str">
        <f>IF('HotInv7.2_7.10'!C69="","",'HotInv7.2_7.10'!C69)</f>
        <v/>
      </c>
      <c r="D10" s="959" t="str">
        <f>IF('HotInv7.2_7.10'!E69="","",'HotInv7.2_7.10'!E69)</f>
        <v>Valore Contabile Finale</v>
      </c>
      <c r="E10" s="261">
        <f>IF('HotInv7.2_7.10'!F69="","",'HotInv7.2_7.10'!F69)</f>
        <v>7000000</v>
      </c>
      <c r="F10" s="261">
        <f>IF('HotInv7.2_7.10'!G69="","",'HotInv7.2_7.10'!G69)</f>
        <v>7290000</v>
      </c>
      <c r="G10" s="261">
        <f>IF('HotInv7.2_7.10'!H69="","",'HotInv7.2_7.10'!H69)</f>
        <v>7030000</v>
      </c>
      <c r="H10" s="261">
        <f>IF('HotInv7.2_7.10'!I69="","",'HotInv7.2_7.10'!I69)</f>
        <v>6770000</v>
      </c>
      <c r="I10" s="261">
        <f>IF('HotInv7.2_7.10'!J69="","",'HotInv7.2_7.10'!J69)</f>
        <v>6510000</v>
      </c>
      <c r="J10" s="261">
        <f>IF('HotInv7.2_7.10'!K69="","",'HotInv7.2_7.10'!K69)</f>
        <v>6250000</v>
      </c>
      <c r="K10" s="261">
        <f>IF('HotInv7.2_7.10'!L69="","",'HotInv7.2_7.10'!L69)</f>
        <v>6250000</v>
      </c>
      <c r="L10" s="963" t="str">
        <f>IF('HotInv7.2_7.10'!M69="","",'HotInv7.2_7.10'!M69)</f>
        <v/>
      </c>
      <c r="M10" s="959" t="str">
        <f>IF('HotInv7.2_7.10'!N69="","",'HotInv7.2_7.10'!N69)</f>
        <v/>
      </c>
      <c r="N10" s="959" t="str">
        <f>IF('HotInv7.2_7.10'!O69="","",'HotInv7.2_7.10'!O69)</f>
        <v/>
      </c>
      <c r="O10" s="959" t="str">
        <f>IF('HotInv7.2_7.10'!P69="","",'HotInv7.2_7.10'!P69)</f>
        <v/>
      </c>
      <c r="P10" s="959" t="str">
        <f>IF('HotInv7.2_7.10'!Q69="","",'HotInv7.2_7.10'!Q69)</f>
        <v/>
      </c>
    </row>
    <row r="11" spans="1:16" s="968" customFormat="1" ht="16.5" customHeight="1">
      <c r="A11" s="1256"/>
      <c r="B11" s="64"/>
      <c r="C11" s="959" t="str">
        <f>IF('HotInv7.2_7.10'!C70="","",'HotInv7.2_7.10'!C70)</f>
        <v/>
      </c>
      <c r="D11" s="959" t="str">
        <f>IF('HotInv7.2_7.10'!E70="","",'HotInv7.2_7.10'!E70)</f>
        <v>Prezzo di vendita netto</v>
      </c>
      <c r="E11" s="261" t="str">
        <f>IF('HotInv7.2_7.10'!F70="","",'HotInv7.2_7.10'!F70)</f>
        <v/>
      </c>
      <c r="F11" s="261" t="str">
        <f>IF('HotInv7.2_7.10'!G70="","",'HotInv7.2_7.10'!G70)</f>
        <v/>
      </c>
      <c r="G11" s="261" t="str">
        <f>IF('HotInv7.2_7.10'!H70="","",'HotInv7.2_7.10'!H70)</f>
        <v/>
      </c>
      <c r="H11" s="261" t="str">
        <f>IF('HotInv7.2_7.10'!I70="","",'HotInv7.2_7.10'!I70)</f>
        <v/>
      </c>
      <c r="I11" s="261" t="str">
        <f>IF('HotInv7.2_7.10'!J70="","",'HotInv7.2_7.10'!J70)</f>
        <v/>
      </c>
      <c r="J11" s="261" t="str">
        <f>IF('HotInv7.2_7.10'!K70="","",'HotInv7.2_7.10'!K70)</f>
        <v/>
      </c>
      <c r="K11" s="261">
        <f>IF('HotInv7.2_7.10'!L70="","",'HotInv7.2_7.10'!L70)</f>
        <v>10813267.79999999</v>
      </c>
      <c r="L11" s="963">
        <f>IF('HotInv7.2_7.10'!M70="","",'HotInv7.2_7.10'!M70)</f>
        <v>10813267.79999999</v>
      </c>
      <c r="M11" s="959" t="str">
        <f>IF('HotInv7.2_7.10'!N70="","",'HotInv7.2_7.10'!N70)</f>
        <v/>
      </c>
      <c r="N11" s="959" t="str">
        <f>IF('HotInv7.2_7.10'!O70="","",'HotInv7.2_7.10'!O70)</f>
        <v/>
      </c>
      <c r="O11" s="959" t="str">
        <f>IF('HotInv7.2_7.10'!P70="","",'HotInv7.2_7.10'!P70)</f>
        <v/>
      </c>
      <c r="P11" s="959" t="str">
        <f>IF('HotInv7.2_7.10'!Q70="","",'HotInv7.2_7.10'!Q70)</f>
        <v/>
      </c>
    </row>
    <row r="12" spans="1:16" s="968" customFormat="1" ht="16.5" customHeight="1">
      <c r="A12" s="1256"/>
      <c r="B12" s="64"/>
      <c r="C12" s="959" t="str">
        <f>IF('HotInv7.2_7.10'!C71="","",'HotInv7.2_7.10'!C71)</f>
        <v/>
      </c>
      <c r="D12" s="969" t="str">
        <f>IF('HotInv7.2_7.10'!E71="","",'HotInv7.2_7.10'!E71)</f>
        <v>Plusvalenza</v>
      </c>
      <c r="E12" s="264" t="str">
        <f>IF('HotInv7.2_7.10'!F71="","",'HotInv7.2_7.10'!F71)</f>
        <v/>
      </c>
      <c r="F12" s="264" t="str">
        <f>IF('HotInv7.2_7.10'!G71="","",'HotInv7.2_7.10'!G71)</f>
        <v/>
      </c>
      <c r="G12" s="264" t="str">
        <f>IF('HotInv7.2_7.10'!H71="","",'HotInv7.2_7.10'!H71)</f>
        <v/>
      </c>
      <c r="H12" s="264" t="str">
        <f>IF('HotInv7.2_7.10'!I71="","",'HotInv7.2_7.10'!I71)</f>
        <v/>
      </c>
      <c r="I12" s="264" t="str">
        <f>IF('HotInv7.2_7.10'!J71="","",'HotInv7.2_7.10'!J71)</f>
        <v/>
      </c>
      <c r="J12" s="264" t="str">
        <f>IF('HotInv7.2_7.10'!K71="","",'HotInv7.2_7.10'!K71)</f>
        <v/>
      </c>
      <c r="K12" s="264">
        <f>IF('HotInv7.2_7.10'!L71="","",'HotInv7.2_7.10'!L71)</f>
        <v>4563267.7999999896</v>
      </c>
      <c r="L12" s="966">
        <f>IF('HotInv7.2_7.10'!M71="","",'HotInv7.2_7.10'!M71)</f>
        <v>4563267.7999999896</v>
      </c>
      <c r="M12" s="959" t="str">
        <f>IF('HotInv7.2_7.10'!N71="","",'HotInv7.2_7.10'!N71)</f>
        <v/>
      </c>
      <c r="N12" s="959" t="str">
        <f>IF('HotInv7.2_7.10'!O71="","",'HotInv7.2_7.10'!O71)</f>
        <v/>
      </c>
      <c r="O12" s="959" t="str">
        <f>IF('HotInv7.2_7.10'!P71="","",'HotInv7.2_7.10'!P71)</f>
        <v/>
      </c>
      <c r="P12" s="959" t="str">
        <f>IF('HotInv7.2_7.10'!Q71="","",'HotInv7.2_7.10'!Q71)</f>
        <v/>
      </c>
    </row>
    <row r="13" spans="1:16">
      <c r="A13" s="1256"/>
    </row>
    <row r="14" spans="1:16">
      <c r="A14" s="1256"/>
    </row>
    <row r="15" spans="1:16">
      <c r="A15" s="1256"/>
    </row>
    <row r="16" spans="1:16">
      <c r="A16" s="1256"/>
    </row>
    <row r="17" spans="1:1">
      <c r="A17" s="1256"/>
    </row>
    <row r="18" spans="1:1">
      <c r="A18" s="1256"/>
    </row>
    <row r="19" spans="1:1">
      <c r="A19" s="1256"/>
    </row>
    <row r="20" spans="1:1">
      <c r="A20" s="1256"/>
    </row>
    <row r="21" spans="1:1">
      <c r="A21" s="1256"/>
    </row>
    <row r="22" spans="1:1">
      <c r="A22" s="1256"/>
    </row>
    <row r="23" spans="1:1">
      <c r="A23" s="1256"/>
    </row>
    <row r="24" spans="1:1">
      <c r="A24" s="1256"/>
    </row>
    <row r="25" spans="1:1">
      <c r="A25" s="1256"/>
    </row>
    <row r="26" spans="1:1">
      <c r="A26" s="1256"/>
    </row>
    <row r="27" spans="1:1">
      <c r="A27" s="1256"/>
    </row>
    <row r="28" spans="1:1">
      <c r="A28" s="1256"/>
    </row>
    <row r="29" spans="1:1">
      <c r="A29" s="1256"/>
    </row>
    <row r="30" spans="1:1">
      <c r="A30" s="1256"/>
    </row>
    <row r="31" spans="1:1">
      <c r="A31" s="1256"/>
    </row>
    <row r="32" spans="1:1">
      <c r="A32" s="1256"/>
    </row>
  </sheetData>
  <sheetProtection algorithmName="SHA-512" hashValue="0D/n2x8PbGii924jJ5l8Hau27f9MMCVwjtc2P1zS7QaOZaMQFI2XnYarEGPNtw+zDTzcCGlEqLc4oPNlyycD7w==" saltValue="PXFpCJVN0aWphQDiXiEu/w==" spinCount="100000" sheet="1" objects="1" scenarios="1"/>
  <mergeCells count="3">
    <mergeCell ref="D3:L3"/>
    <mergeCell ref="A4:A32"/>
    <mergeCell ref="C1:J1"/>
  </mergeCells>
  <conditionalFormatting sqref="M4:P12 C5:L12 C4:D4">
    <cfRule type="cellIs" dxfId="18" priority="2" operator="equal">
      <formula>0</formula>
    </cfRule>
  </conditionalFormatting>
  <conditionalFormatting sqref="F4:L4">
    <cfRule type="cellIs" dxfId="17" priority="1" operator="equal">
      <formula>0</formula>
    </cfRule>
  </conditionalFormatting>
  <hyperlinks>
    <hyperlink ref="A4" r:id="rId1" xr:uid="{00000000-0004-0000-1800-000000000000}"/>
  </hyperlinks>
  <pageMargins left="0.7" right="0.7" top="0.75" bottom="0.75" header="0.3" footer="0.3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Foglio26">
    <tabColor theme="9"/>
  </sheetPr>
  <dimension ref="A1:J32"/>
  <sheetViews>
    <sheetView showGridLines="0" workbookViewId="0">
      <selection activeCell="C1" sqref="C1:J1"/>
    </sheetView>
  </sheetViews>
  <sheetFormatPr baseColWidth="10" defaultColWidth="9.1640625" defaultRowHeight="15"/>
  <cols>
    <col min="1" max="1" width="11.5" style="1221" customWidth="1"/>
    <col min="2" max="2" width="4" style="64" customWidth="1"/>
    <col min="3" max="3" width="11.1640625" style="16" bestFit="1" customWidth="1"/>
    <col min="4" max="4" width="31.5" style="16" bestFit="1" customWidth="1"/>
    <col min="5" max="9" width="11.5" style="124" customWidth="1"/>
    <col min="10" max="10" width="12.5" style="16" customWidth="1"/>
    <col min="11" max="16384" width="9.1640625" style="16"/>
  </cols>
  <sheetData>
    <row r="1" spans="1:10" s="1221" customFormat="1" ht="60" customHeight="1">
      <c r="C1" s="1266" t="s">
        <v>1220</v>
      </c>
      <c r="D1" s="1267"/>
      <c r="E1" s="1267"/>
      <c r="F1" s="1267"/>
      <c r="G1" s="1267"/>
      <c r="H1" s="1267"/>
      <c r="I1" s="1267"/>
      <c r="J1" s="1267"/>
    </row>
    <row r="2" spans="1:10">
      <c r="D2" s="17"/>
      <c r="E2" s="542"/>
      <c r="F2" s="542"/>
      <c r="G2" s="542"/>
      <c r="H2" s="542"/>
      <c r="I2" s="542"/>
      <c r="J2" s="17"/>
    </row>
    <row r="3" spans="1:10" ht="20.25" customHeight="1">
      <c r="B3" s="63"/>
      <c r="D3" s="1284" t="s">
        <v>656</v>
      </c>
      <c r="E3" s="1284"/>
      <c r="F3" s="1284"/>
      <c r="G3" s="1284"/>
      <c r="H3" s="1284"/>
      <c r="I3" s="1284"/>
      <c r="J3" s="1284"/>
    </row>
    <row r="4" spans="1:10">
      <c r="A4" s="1255" t="s">
        <v>1264</v>
      </c>
      <c r="B4" s="63"/>
      <c r="C4" s="930"/>
      <c r="D4" s="931" t="str">
        <f>IF('HotInv7.2_7.10'!E6="","",'HotInv7.2_7.10'!E6)</f>
        <v>Anno</v>
      </c>
      <c r="E4" s="932">
        <f>IF('HotInv7.2_7.10'!G6="","",'HotInv7.2_7.10'!G6)</f>
        <v>1</v>
      </c>
      <c r="F4" s="932">
        <f>IF('HotInv7.2_7.10'!H6="","",'HotInv7.2_7.10'!H6)</f>
        <v>2</v>
      </c>
      <c r="G4" s="932">
        <f>IF('HotInv7.2_7.10'!I6="","",'HotInv7.2_7.10'!I6)</f>
        <v>3</v>
      </c>
      <c r="H4" s="932">
        <f>IF('HotInv7.2_7.10'!J6="","",'HotInv7.2_7.10'!J6)</f>
        <v>4</v>
      </c>
      <c r="I4" s="932">
        <f>IF('HotInv7.2_7.10'!K6="","",'HotInv7.2_7.10'!K6)</f>
        <v>5</v>
      </c>
      <c r="J4" s="933" t="str">
        <f>IF('HotInv7.2_7.10'!M6="","",'HotInv7.2_7.10'!M6)</f>
        <v>Totale</v>
      </c>
    </row>
    <row r="5" spans="1:10">
      <c r="A5" s="1256"/>
      <c r="B5" s="63"/>
      <c r="C5" s="930"/>
      <c r="D5" s="930" t="str">
        <f>IF('HotInv7.2_7.10'!E74="","",'HotInv7.2_7.10'!E74)</f>
        <v>Reparto Camere</v>
      </c>
      <c r="E5" s="934">
        <f>IF('HotInv7.2_7.10'!G74="","",'HotInv7.2_7.10'!G74)</f>
        <v>700000</v>
      </c>
      <c r="F5" s="934">
        <f>IF('HotInv7.2_7.10'!H74="","",'HotInv7.2_7.10'!H74)</f>
        <v>840000</v>
      </c>
      <c r="G5" s="934">
        <f>IF('HotInv7.2_7.10'!I74="","",'HotInv7.2_7.10'!I74)</f>
        <v>1008000</v>
      </c>
      <c r="H5" s="934">
        <f>IF('HotInv7.2_7.10'!J74="","",'HotInv7.2_7.10'!J74)</f>
        <v>1108800</v>
      </c>
      <c r="I5" s="934">
        <f>IF('HotInv7.2_7.10'!K74="","",'HotInv7.2_7.10'!K74)</f>
        <v>1164240</v>
      </c>
      <c r="J5" s="935">
        <f>IF('HotInv7.2_7.10'!M74="","",'HotInv7.2_7.10'!M74)</f>
        <v>4821040</v>
      </c>
    </row>
    <row r="6" spans="1:10">
      <c r="A6" s="1256"/>
      <c r="B6" s="63"/>
      <c r="C6" s="930"/>
      <c r="D6" s="930" t="str">
        <f>IF('HotInv7.2_7.10'!E75="","",'HotInv7.2_7.10'!E75)</f>
        <v>Reparto Ristorazione</v>
      </c>
      <c r="E6" s="934">
        <f>IF('HotInv7.2_7.10'!G75="","",'HotInv7.2_7.10'!G75)</f>
        <v>210000</v>
      </c>
      <c r="F6" s="934">
        <f>IF('HotInv7.2_7.10'!H75="","",'HotInv7.2_7.10'!H75)</f>
        <v>252000</v>
      </c>
      <c r="G6" s="934">
        <f>IF('HotInv7.2_7.10'!I75="","",'HotInv7.2_7.10'!I75)</f>
        <v>302400</v>
      </c>
      <c r="H6" s="934">
        <f>IF('HotInv7.2_7.10'!J75="","",'HotInv7.2_7.10'!J75)</f>
        <v>332640</v>
      </c>
      <c r="I6" s="934">
        <f>IF('HotInv7.2_7.10'!K75="","",'HotInv7.2_7.10'!K75)</f>
        <v>349272</v>
      </c>
      <c r="J6" s="935">
        <f>IF('HotInv7.2_7.10'!M75="","",'HotInv7.2_7.10'!M75)</f>
        <v>1446312</v>
      </c>
    </row>
    <row r="7" spans="1:10">
      <c r="A7" s="1256"/>
      <c r="B7" s="63"/>
      <c r="C7" s="930"/>
      <c r="D7" s="930" t="str">
        <f>IF('HotInv7.2_7.10'!E76="","",'HotInv7.2_7.10'!E76)</f>
        <v>Altri reparti</v>
      </c>
      <c r="E7" s="934">
        <f>IF('HotInv7.2_7.10'!G76="","",'HotInv7.2_7.10'!G76)</f>
        <v>70000</v>
      </c>
      <c r="F7" s="934">
        <f>IF('HotInv7.2_7.10'!H76="","",'HotInv7.2_7.10'!H76)</f>
        <v>84000</v>
      </c>
      <c r="G7" s="934">
        <f>IF('HotInv7.2_7.10'!I76="","",'HotInv7.2_7.10'!I76)</f>
        <v>100800</v>
      </c>
      <c r="H7" s="934">
        <f>IF('HotInv7.2_7.10'!J76="","",'HotInv7.2_7.10'!J76)</f>
        <v>110880</v>
      </c>
      <c r="I7" s="934">
        <f>IF('HotInv7.2_7.10'!K76="","",'HotInv7.2_7.10'!K76)</f>
        <v>116424</v>
      </c>
      <c r="J7" s="935">
        <f>IF('HotInv7.2_7.10'!M76="","",'HotInv7.2_7.10'!M76)</f>
        <v>482104</v>
      </c>
    </row>
    <row r="8" spans="1:10">
      <c r="A8" s="1256"/>
      <c r="B8" s="63"/>
      <c r="C8" s="930"/>
      <c r="D8" s="931" t="str">
        <f>IF('HotInv7.2_7.10'!E78="","",'HotInv7.2_7.10'!E78)</f>
        <v>Totale Ricavi</v>
      </c>
      <c r="E8" s="936">
        <f>IF('HotInv7.2_7.10'!G78="","",'HotInv7.2_7.10'!G78)</f>
        <v>980000</v>
      </c>
      <c r="F8" s="936">
        <f>IF('HotInv7.2_7.10'!H78="","",'HotInv7.2_7.10'!H78)</f>
        <v>1176000</v>
      </c>
      <c r="G8" s="936">
        <f>IF('HotInv7.2_7.10'!I78="","",'HotInv7.2_7.10'!I78)</f>
        <v>1411200</v>
      </c>
      <c r="H8" s="936">
        <f>IF('HotInv7.2_7.10'!J78="","",'HotInv7.2_7.10'!J78)</f>
        <v>1552320</v>
      </c>
      <c r="I8" s="936">
        <f>IF('HotInv7.2_7.10'!K78="","",'HotInv7.2_7.10'!K78)</f>
        <v>1629936</v>
      </c>
      <c r="J8" s="935">
        <f>IF('HotInv7.2_7.10'!M78="","",'HotInv7.2_7.10'!M78)</f>
        <v>6749456</v>
      </c>
    </row>
    <row r="9" spans="1:10">
      <c r="A9" s="1256"/>
      <c r="B9" s="63"/>
      <c r="C9" s="930"/>
      <c r="D9" s="930" t="str">
        <f>IF('HotInv7.2_7.10'!E79="","",'HotInv7.2_7.10'!E79)</f>
        <v/>
      </c>
      <c r="E9" s="934" t="str">
        <f>IF('HotInv7.2_7.10'!G79="","",'HotInv7.2_7.10'!G79)</f>
        <v/>
      </c>
      <c r="F9" s="934" t="str">
        <f>IF('HotInv7.2_7.10'!H79="","",'HotInv7.2_7.10'!H79)</f>
        <v/>
      </c>
      <c r="G9" s="934" t="str">
        <f>IF('HotInv7.2_7.10'!I79="","",'HotInv7.2_7.10'!I79)</f>
        <v/>
      </c>
      <c r="H9" s="934" t="str">
        <f>IF('HotInv7.2_7.10'!J79="","",'HotInv7.2_7.10'!J79)</f>
        <v/>
      </c>
      <c r="I9" s="934" t="str">
        <f>IF('HotInv7.2_7.10'!K79="","",'HotInv7.2_7.10'!K79)</f>
        <v/>
      </c>
      <c r="J9" s="944" t="str">
        <f>IF('HotInv7.2_7.10'!M79="","",'HotInv7.2_7.10'!M79)</f>
        <v/>
      </c>
    </row>
    <row r="10" spans="1:10">
      <c r="A10" s="1256"/>
      <c r="C10" s="930"/>
      <c r="D10" s="930" t="str">
        <f>IF('HotInv7.2_7.10'!E80="","",'HotInv7.2_7.10'!E80)</f>
        <v>Reparto Camere</v>
      </c>
      <c r="E10" s="934">
        <f>IF('HotInv7.2_7.10'!G80="","",'HotInv7.2_7.10'!G80)</f>
        <v>210000</v>
      </c>
      <c r="F10" s="934">
        <f>IF('HotInv7.2_7.10'!H80="","",'HotInv7.2_7.10'!H80)</f>
        <v>252000</v>
      </c>
      <c r="G10" s="934">
        <f>IF('HotInv7.2_7.10'!I80="","",'HotInv7.2_7.10'!I80)</f>
        <v>302400</v>
      </c>
      <c r="H10" s="934">
        <f>IF('HotInv7.2_7.10'!J80="","",'HotInv7.2_7.10'!J80)</f>
        <v>332640</v>
      </c>
      <c r="I10" s="934">
        <f>IF('HotInv7.2_7.10'!K80="","",'HotInv7.2_7.10'!K80)</f>
        <v>349272</v>
      </c>
      <c r="J10" s="935">
        <f>IF('HotInv7.2_7.10'!M80="","",'HotInv7.2_7.10'!M80)</f>
        <v>1446312</v>
      </c>
    </row>
    <row r="11" spans="1:10">
      <c r="A11" s="1256"/>
      <c r="C11" s="930"/>
      <c r="D11" s="930" t="str">
        <f>IF('HotInv7.2_7.10'!E81="","",'HotInv7.2_7.10'!E81)</f>
        <v>Reparto Ristorazione</v>
      </c>
      <c r="E11" s="934">
        <f>IF('HotInv7.2_7.10'!G81="","",'HotInv7.2_7.10'!G81)</f>
        <v>168000</v>
      </c>
      <c r="F11" s="934">
        <f>IF('HotInv7.2_7.10'!H81="","",'HotInv7.2_7.10'!H81)</f>
        <v>201600</v>
      </c>
      <c r="G11" s="934">
        <f>IF('HotInv7.2_7.10'!I81="","",'HotInv7.2_7.10'!I81)</f>
        <v>241920</v>
      </c>
      <c r="H11" s="934">
        <f>IF('HotInv7.2_7.10'!J81="","",'HotInv7.2_7.10'!J81)</f>
        <v>266112</v>
      </c>
      <c r="I11" s="934">
        <f>IF('HotInv7.2_7.10'!K81="","",'HotInv7.2_7.10'!K81)</f>
        <v>279417.60000000003</v>
      </c>
      <c r="J11" s="935">
        <f>IF('HotInv7.2_7.10'!M81="","",'HotInv7.2_7.10'!M81)</f>
        <v>1157049.6000000001</v>
      </c>
    </row>
    <row r="12" spans="1:10">
      <c r="A12" s="1256"/>
      <c r="C12" s="930"/>
      <c r="D12" s="930" t="str">
        <f>IF('HotInv7.2_7.10'!E82="","",'HotInv7.2_7.10'!E82)</f>
        <v>Altri reparti</v>
      </c>
      <c r="E12" s="934">
        <f>IF('HotInv7.2_7.10'!G82="","",'HotInv7.2_7.10'!G82)</f>
        <v>35000</v>
      </c>
      <c r="F12" s="934">
        <f>IF('HotInv7.2_7.10'!H82="","",'HotInv7.2_7.10'!H82)</f>
        <v>42000</v>
      </c>
      <c r="G12" s="934">
        <f>IF('HotInv7.2_7.10'!I82="","",'HotInv7.2_7.10'!I82)</f>
        <v>50400</v>
      </c>
      <c r="H12" s="934">
        <f>IF('HotInv7.2_7.10'!J82="","",'HotInv7.2_7.10'!J82)</f>
        <v>55440</v>
      </c>
      <c r="I12" s="934">
        <f>IF('HotInv7.2_7.10'!K82="","",'HotInv7.2_7.10'!K82)</f>
        <v>58212</v>
      </c>
      <c r="J12" s="935">
        <f>IF('HotInv7.2_7.10'!M82="","",'HotInv7.2_7.10'!M82)</f>
        <v>241052</v>
      </c>
    </row>
    <row r="13" spans="1:10">
      <c r="A13" s="1256"/>
      <c r="C13" s="930"/>
      <c r="D13" s="930" t="str">
        <f>IF('HotInv7.2_7.10'!E83="","",'HotInv7.2_7.10'!E83)</f>
        <v>Costi generali e amministrativi</v>
      </c>
      <c r="E13" s="934">
        <f>IF('HotInv7.2_7.10'!G83="","",'HotInv7.2_7.10'!G83)</f>
        <v>98000</v>
      </c>
      <c r="F13" s="934">
        <f>IF('HotInv7.2_7.10'!H83="","",'HotInv7.2_7.10'!H83)</f>
        <v>117600</v>
      </c>
      <c r="G13" s="934">
        <f>IF('HotInv7.2_7.10'!I83="","",'HotInv7.2_7.10'!I83)</f>
        <v>141120</v>
      </c>
      <c r="H13" s="934">
        <f>IF('HotInv7.2_7.10'!J83="","",'HotInv7.2_7.10'!J83)</f>
        <v>155232</v>
      </c>
      <c r="I13" s="934">
        <f>IF('HotInv7.2_7.10'!K83="","",'HotInv7.2_7.10'!K83)</f>
        <v>162993.60000000001</v>
      </c>
      <c r="J13" s="935">
        <f>IF('HotInv7.2_7.10'!M83="","",'HotInv7.2_7.10'!M83)</f>
        <v>674945.6</v>
      </c>
    </row>
    <row r="14" spans="1:10">
      <c r="A14" s="1256"/>
      <c r="C14" s="930"/>
      <c r="D14" s="930" t="str">
        <f>IF('HotInv7.2_7.10'!E84="","",'HotInv7.2_7.10'!E84)</f>
        <v>Marketing e vendite</v>
      </c>
      <c r="E14" s="934">
        <f>IF('HotInv7.2_7.10'!G84="","",'HotInv7.2_7.10'!G84)</f>
        <v>49000</v>
      </c>
      <c r="F14" s="934">
        <f>IF('HotInv7.2_7.10'!H84="","",'HotInv7.2_7.10'!H84)</f>
        <v>58800</v>
      </c>
      <c r="G14" s="934">
        <f>IF('HotInv7.2_7.10'!I84="","",'HotInv7.2_7.10'!I84)</f>
        <v>70560</v>
      </c>
      <c r="H14" s="934">
        <f>IF('HotInv7.2_7.10'!J84="","",'HotInv7.2_7.10'!J84)</f>
        <v>77616</v>
      </c>
      <c r="I14" s="934">
        <f>IF('HotInv7.2_7.10'!K84="","",'HotInv7.2_7.10'!K84)</f>
        <v>81496.800000000003</v>
      </c>
      <c r="J14" s="935">
        <f>IF('HotInv7.2_7.10'!M84="","",'HotInv7.2_7.10'!M84)</f>
        <v>337472.8</v>
      </c>
    </row>
    <row r="15" spans="1:10">
      <c r="A15" s="1256"/>
      <c r="C15" s="930"/>
      <c r="D15" s="930" t="str">
        <f>IF('HotInv7.2_7.10'!E85="","",'HotInv7.2_7.10'!E85)</f>
        <v>Costi di gestione dell'immobile</v>
      </c>
      <c r="E15" s="934">
        <f>IF('HotInv7.2_7.10'!G85="","",'HotInv7.2_7.10'!G85)</f>
        <v>50000</v>
      </c>
      <c r="F15" s="934">
        <f>IF('HotInv7.2_7.10'!H85="","",'HotInv7.2_7.10'!H85)</f>
        <v>51000</v>
      </c>
      <c r="G15" s="934">
        <f>IF('HotInv7.2_7.10'!I85="","",'HotInv7.2_7.10'!I85)</f>
        <v>52020</v>
      </c>
      <c r="H15" s="934">
        <f>IF('HotInv7.2_7.10'!J85="","",'HotInv7.2_7.10'!J85)</f>
        <v>53060.4</v>
      </c>
      <c r="I15" s="934">
        <f>IF('HotInv7.2_7.10'!K85="","",'HotInv7.2_7.10'!K85)</f>
        <v>54121.608</v>
      </c>
      <c r="J15" s="935">
        <f>IF('HotInv7.2_7.10'!M85="","",'HotInv7.2_7.10'!M85)</f>
        <v>260202.008</v>
      </c>
    </row>
    <row r="16" spans="1:10">
      <c r="A16" s="1256"/>
      <c r="C16" s="930"/>
      <c r="D16" s="930" t="str">
        <f>IF('HotInv7.2_7.10'!E86="","",'HotInv7.2_7.10'!E86)</f>
        <v>Utenze</v>
      </c>
      <c r="E16" s="934">
        <f>IF('HotInv7.2_7.10'!G86="","",'HotInv7.2_7.10'!G86)</f>
        <v>39200</v>
      </c>
      <c r="F16" s="934">
        <f>IF('HotInv7.2_7.10'!H86="","",'HotInv7.2_7.10'!H86)</f>
        <v>47040</v>
      </c>
      <c r="G16" s="934">
        <f>IF('HotInv7.2_7.10'!I86="","",'HotInv7.2_7.10'!I86)</f>
        <v>56448</v>
      </c>
      <c r="H16" s="934">
        <f>IF('HotInv7.2_7.10'!J86="","",'HotInv7.2_7.10'!J86)</f>
        <v>62092.800000000003</v>
      </c>
      <c r="I16" s="934">
        <f>IF('HotInv7.2_7.10'!K86="","",'HotInv7.2_7.10'!K86)</f>
        <v>65197.440000000002</v>
      </c>
      <c r="J16" s="935">
        <f>IF('HotInv7.2_7.10'!M86="","",'HotInv7.2_7.10'!M86)</f>
        <v>269978.23999999999</v>
      </c>
    </row>
    <row r="17" spans="1:10">
      <c r="A17" s="1256"/>
      <c r="C17" s="930"/>
      <c r="D17" s="930" t="str">
        <f>IF('HotInv7.2_7.10'!E87="","",'HotInv7.2_7.10'!E87)</f>
        <v>Costi di Management</v>
      </c>
      <c r="E17" s="934">
        <f>IF('HotInv7.2_7.10'!G87="","",'HotInv7.2_7.10'!G87)</f>
        <v>78400</v>
      </c>
      <c r="F17" s="934">
        <f>IF('HotInv7.2_7.10'!H87="","",'HotInv7.2_7.10'!H87)</f>
        <v>94080</v>
      </c>
      <c r="G17" s="934">
        <f>IF('HotInv7.2_7.10'!I87="","",'HotInv7.2_7.10'!I87)</f>
        <v>112896</v>
      </c>
      <c r="H17" s="934">
        <f>IF('HotInv7.2_7.10'!J87="","",'HotInv7.2_7.10'!J87)</f>
        <v>124185.60000000001</v>
      </c>
      <c r="I17" s="934">
        <f>IF('HotInv7.2_7.10'!K87="","",'HotInv7.2_7.10'!K87)</f>
        <v>130394.88</v>
      </c>
      <c r="J17" s="935">
        <f>IF('HotInv7.2_7.10'!M87="","",'HotInv7.2_7.10'!M87)</f>
        <v>539956.47999999998</v>
      </c>
    </row>
    <row r="18" spans="1:10">
      <c r="A18" s="1256"/>
      <c r="C18" s="930"/>
      <c r="D18" s="930" t="str">
        <f>IF('HotInv7.2_7.10'!E88="","",'HotInv7.2_7.10'!E88)</f>
        <v>Assicurazioni</v>
      </c>
      <c r="E18" s="934">
        <f>IF('HotInv7.2_7.10'!G88="","",'HotInv7.2_7.10'!G88)</f>
        <v>9800</v>
      </c>
      <c r="F18" s="934">
        <f>IF('HotInv7.2_7.10'!H88="","",'HotInv7.2_7.10'!H88)</f>
        <v>11760</v>
      </c>
      <c r="G18" s="934">
        <f>IF('HotInv7.2_7.10'!I88="","",'HotInv7.2_7.10'!I88)</f>
        <v>14112</v>
      </c>
      <c r="H18" s="934">
        <f>IF('HotInv7.2_7.10'!J88="","",'HotInv7.2_7.10'!J88)</f>
        <v>15523.2</v>
      </c>
      <c r="I18" s="934">
        <f>IF('HotInv7.2_7.10'!K88="","",'HotInv7.2_7.10'!K88)</f>
        <v>16299.36</v>
      </c>
      <c r="J18" s="935">
        <f>IF('HotInv7.2_7.10'!M88="","",'HotInv7.2_7.10'!M88)</f>
        <v>67494.559999999998</v>
      </c>
    </row>
    <row r="19" spans="1:10">
      <c r="A19" s="1256"/>
      <c r="C19" s="930"/>
      <c r="D19" s="931" t="str">
        <f>IF('HotInv7.2_7.10'!E90="","",'HotInv7.2_7.10'!E90)</f>
        <v xml:space="preserve">Totale Costi </v>
      </c>
      <c r="E19" s="936">
        <f>IF('HotInv7.2_7.10'!G90="","",'HotInv7.2_7.10'!G90)</f>
        <v>737400</v>
      </c>
      <c r="F19" s="936">
        <f>IF('HotInv7.2_7.10'!H90="","",'HotInv7.2_7.10'!H90)</f>
        <v>875880</v>
      </c>
      <c r="G19" s="936">
        <f>IF('HotInv7.2_7.10'!I90="","",'HotInv7.2_7.10'!I90)</f>
        <v>1041876</v>
      </c>
      <c r="H19" s="936">
        <f>IF('HotInv7.2_7.10'!J90="","",'HotInv7.2_7.10'!J90)</f>
        <v>1141902</v>
      </c>
      <c r="I19" s="936">
        <f>IF('HotInv7.2_7.10'!K90="","",'HotInv7.2_7.10'!K90)</f>
        <v>1197405.2880000004</v>
      </c>
      <c r="J19" s="935">
        <f>IF('HotInv7.2_7.10'!M90="","",'HotInv7.2_7.10'!M90)</f>
        <v>4994463.2880000006</v>
      </c>
    </row>
    <row r="20" spans="1:10">
      <c r="A20" s="1256"/>
      <c r="C20" s="930"/>
      <c r="D20" s="930" t="str">
        <f>IF('HotInv7.2_7.10'!E91="","",'HotInv7.2_7.10'!E91)</f>
        <v/>
      </c>
      <c r="E20" s="934" t="str">
        <f>IF('HotInv7.2_7.10'!G91="","",'HotInv7.2_7.10'!G91)</f>
        <v/>
      </c>
      <c r="F20" s="934" t="str">
        <f>IF('HotInv7.2_7.10'!H91="","",'HotInv7.2_7.10'!H91)</f>
        <v/>
      </c>
      <c r="G20" s="934" t="str">
        <f>IF('HotInv7.2_7.10'!I91="","",'HotInv7.2_7.10'!I91)</f>
        <v/>
      </c>
      <c r="H20" s="934" t="str">
        <f>IF('HotInv7.2_7.10'!J91="","",'HotInv7.2_7.10'!J91)</f>
        <v/>
      </c>
      <c r="I20" s="934" t="str">
        <f>IF('HotInv7.2_7.10'!K91="","",'HotInv7.2_7.10'!K91)</f>
        <v/>
      </c>
      <c r="J20" s="944" t="str">
        <f>IF('HotInv7.2_7.10'!M91="","",'HotInv7.2_7.10'!M91)</f>
        <v/>
      </c>
    </row>
    <row r="21" spans="1:10">
      <c r="A21" s="1256"/>
      <c r="C21" s="930"/>
      <c r="D21" s="931" t="str">
        <f>IF('HotInv7.2_7.10'!E92="","",'HotInv7.2_7.10'!E92)</f>
        <v>Margine Operativo Lordo</v>
      </c>
      <c r="E21" s="936">
        <f>IF('HotInv7.2_7.10'!G92="","",'HotInv7.2_7.10'!G92)</f>
        <v>242600</v>
      </c>
      <c r="F21" s="936">
        <f>IF('HotInv7.2_7.10'!H92="","",'HotInv7.2_7.10'!H92)</f>
        <v>300120</v>
      </c>
      <c r="G21" s="936">
        <f>IF('HotInv7.2_7.10'!I92="","",'HotInv7.2_7.10'!I92)</f>
        <v>369324</v>
      </c>
      <c r="H21" s="936">
        <f>IF('HotInv7.2_7.10'!J92="","",'HotInv7.2_7.10'!J92)</f>
        <v>410418</v>
      </c>
      <c r="I21" s="936">
        <f>IF('HotInv7.2_7.10'!K92="","",'HotInv7.2_7.10'!K92)</f>
        <v>432530.71199999959</v>
      </c>
      <c r="J21" s="935">
        <f>IF('HotInv7.2_7.10'!M92="","",'HotInv7.2_7.10'!M92)</f>
        <v>1754992.7119999996</v>
      </c>
    </row>
    <row r="22" spans="1:10">
      <c r="A22" s="1256"/>
      <c r="C22" s="930"/>
      <c r="D22" s="930" t="str">
        <f>IF('HotInv7.2_7.10'!E93="","",'HotInv7.2_7.10'!E93)</f>
        <v>Ammortamento Albergo</v>
      </c>
      <c r="E22" s="934">
        <f>IF('HotInv7.2_7.10'!G93="","",'HotInv7.2_7.10'!G93)</f>
        <v>210000</v>
      </c>
      <c r="F22" s="934">
        <f>IF('HotInv7.2_7.10'!H93="","",'HotInv7.2_7.10'!H93)</f>
        <v>210000</v>
      </c>
      <c r="G22" s="934">
        <f>IF('HotInv7.2_7.10'!I93="","",'HotInv7.2_7.10'!I93)</f>
        <v>210000</v>
      </c>
      <c r="H22" s="934">
        <f>IF('HotInv7.2_7.10'!J93="","",'HotInv7.2_7.10'!J93)</f>
        <v>210000</v>
      </c>
      <c r="I22" s="934">
        <f>IF('HotInv7.2_7.10'!K93="","",'HotInv7.2_7.10'!K93)</f>
        <v>210000</v>
      </c>
      <c r="J22" s="935">
        <f>IF('HotInv7.2_7.10'!M93="","",'HotInv7.2_7.10'!M93)</f>
        <v>1050000</v>
      </c>
    </row>
    <row r="23" spans="1:10">
      <c r="A23" s="1256"/>
      <c r="C23" s="930"/>
      <c r="D23" s="930" t="str">
        <f>IF('HotInv7.2_7.10'!E94="","",'HotInv7.2_7.10'!E94)</f>
        <v>Ammortamento Ristrutturazione</v>
      </c>
      <c r="E23" s="934">
        <f>IF('HotInv7.2_7.10'!G94="","",'HotInv7.2_7.10'!G94)</f>
        <v>0</v>
      </c>
      <c r="F23" s="934">
        <f>IF('HotInv7.2_7.10'!H94="","",'HotInv7.2_7.10'!H94)</f>
        <v>50000</v>
      </c>
      <c r="G23" s="934">
        <f>IF('HotInv7.2_7.10'!I94="","",'HotInv7.2_7.10'!I94)</f>
        <v>50000</v>
      </c>
      <c r="H23" s="934">
        <f>IF('HotInv7.2_7.10'!J94="","",'HotInv7.2_7.10'!J94)</f>
        <v>50000</v>
      </c>
      <c r="I23" s="934">
        <f>IF('HotInv7.2_7.10'!K94="","",'HotInv7.2_7.10'!K94)</f>
        <v>50000</v>
      </c>
      <c r="J23" s="935">
        <f>IF('HotInv7.2_7.10'!M94="","",'HotInv7.2_7.10'!M94)</f>
        <v>200000</v>
      </c>
    </row>
    <row r="24" spans="1:10">
      <c r="A24" s="1256"/>
      <c r="C24" s="930"/>
      <c r="D24" s="951" t="str">
        <f>IF('HotInv7.2_7.10'!E95="","",'HotInv7.2_7.10'!E95)</f>
        <v>Reddito Operativo (Lordo)</v>
      </c>
      <c r="E24" s="952">
        <f>IF('HotInv7.2_7.10'!G95="","",'HotInv7.2_7.10'!G95)</f>
        <v>32600</v>
      </c>
      <c r="F24" s="952">
        <f>IF('HotInv7.2_7.10'!H95="","",'HotInv7.2_7.10'!H95)</f>
        <v>40120</v>
      </c>
      <c r="G24" s="952">
        <f>IF('HotInv7.2_7.10'!I95="","",'HotInv7.2_7.10'!I95)</f>
        <v>109324</v>
      </c>
      <c r="H24" s="952">
        <f>IF('HotInv7.2_7.10'!J95="","",'HotInv7.2_7.10'!J95)</f>
        <v>150418</v>
      </c>
      <c r="I24" s="952">
        <f>IF('HotInv7.2_7.10'!K95="","",'HotInv7.2_7.10'!K95)</f>
        <v>172530.71199999959</v>
      </c>
      <c r="J24" s="953">
        <f>IF('HotInv7.2_7.10'!M95="","",'HotInv7.2_7.10'!M95)</f>
        <v>504992.71199999959</v>
      </c>
    </row>
    <row r="25" spans="1:10">
      <c r="A25" s="1256"/>
    </row>
    <row r="26" spans="1:10">
      <c r="A26" s="1256"/>
    </row>
    <row r="27" spans="1:10">
      <c r="A27" s="1256"/>
    </row>
    <row r="28" spans="1:10">
      <c r="A28" s="1256"/>
    </row>
    <row r="29" spans="1:10">
      <c r="A29" s="1256"/>
    </row>
    <row r="30" spans="1:10">
      <c r="A30" s="1256"/>
    </row>
    <row r="31" spans="1:10">
      <c r="A31" s="1256"/>
    </row>
    <row r="32" spans="1:10">
      <c r="A32" s="1256"/>
    </row>
  </sheetData>
  <sheetProtection algorithmName="SHA-512" hashValue="Ohx/qoGS7hOQCIfpaf7JLCzBGnq+rTKqiydzxxM42fGZRuf1pqIOpQV+D1HA9hwFIA97OgIVc2aKFcbOgnLRHg==" saltValue="6xSPEzbovwwEm0Mu8JoEGw==" spinCount="100000" sheet="1" objects="1" scenarios="1"/>
  <mergeCells count="3">
    <mergeCell ref="D3:J3"/>
    <mergeCell ref="A4:A32"/>
    <mergeCell ref="C1:J1"/>
  </mergeCells>
  <conditionalFormatting sqref="C4:J24">
    <cfRule type="cellIs" dxfId="16" priority="1" operator="equal">
      <formula>0</formula>
    </cfRule>
  </conditionalFormatting>
  <hyperlinks>
    <hyperlink ref="A4" r:id="rId1" xr:uid="{00000000-0004-0000-1900-000000000000}"/>
  </hyperlinks>
  <pageMargins left="0.7" right="0.7" top="0.75" bottom="0.75" header="0.3" footer="0.3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Foglio27">
    <tabColor theme="9"/>
  </sheetPr>
  <dimension ref="A1:L32"/>
  <sheetViews>
    <sheetView showGridLines="0" workbookViewId="0">
      <selection activeCell="B2" sqref="B1:B1048576"/>
    </sheetView>
  </sheetViews>
  <sheetFormatPr baseColWidth="10" defaultColWidth="9.1640625" defaultRowHeight="15"/>
  <cols>
    <col min="1" max="1" width="11.5" style="1221" customWidth="1"/>
    <col min="2" max="2" width="4" style="64" customWidth="1"/>
    <col min="3" max="3" width="9.1640625" style="16"/>
    <col min="4" max="4" width="41.1640625" style="16" bestFit="1" customWidth="1"/>
    <col min="5" max="5" width="11.5" style="124" bestFit="1" customWidth="1"/>
    <col min="6" max="6" width="9.5" style="124" bestFit="1" customWidth="1"/>
    <col min="7" max="10" width="9.1640625" style="124" bestFit="1" customWidth="1"/>
    <col min="11" max="11" width="11.5" style="124" bestFit="1" customWidth="1"/>
    <col min="12" max="12" width="15.1640625" style="16" customWidth="1"/>
    <col min="13" max="16384" width="9.1640625" style="16"/>
  </cols>
  <sheetData>
    <row r="1" spans="1:12" s="1221" customFormat="1" ht="60" customHeight="1">
      <c r="C1" s="1266" t="s">
        <v>1220</v>
      </c>
      <c r="D1" s="1267"/>
      <c r="E1" s="1267"/>
      <c r="F1" s="1267"/>
      <c r="G1" s="1267"/>
      <c r="H1" s="1267"/>
      <c r="I1" s="1267"/>
      <c r="J1" s="1267"/>
      <c r="K1" s="1227"/>
    </row>
    <row r="2" spans="1:12">
      <c r="D2" s="17"/>
      <c r="E2" s="542"/>
      <c r="F2" s="542"/>
      <c r="G2" s="542"/>
      <c r="H2" s="542"/>
      <c r="I2" s="542"/>
      <c r="J2" s="542"/>
      <c r="K2" s="542"/>
      <c r="L2" s="17"/>
    </row>
    <row r="3" spans="1:12" ht="20.25" customHeight="1">
      <c r="B3" s="63"/>
      <c r="D3" s="1284" t="s">
        <v>657</v>
      </c>
      <c r="E3" s="1284"/>
      <c r="F3" s="1284"/>
      <c r="G3" s="1284"/>
      <c r="H3" s="1284"/>
      <c r="I3" s="1284"/>
      <c r="J3" s="1284"/>
      <c r="K3" s="1284"/>
      <c r="L3" s="1284"/>
    </row>
    <row r="4" spans="1:12" s="962" customFormat="1" ht="15.75" customHeight="1">
      <c r="A4" s="1255" t="s">
        <v>1264</v>
      </c>
      <c r="B4" s="63"/>
      <c r="C4" s="959"/>
      <c r="D4" s="960" t="str">
        <f>IF('HotInv7.2_7.10'!E6="","",'HotInv7.2_7.10'!E6)</f>
        <v>Anno</v>
      </c>
      <c r="E4" s="269">
        <f>IF('HotInv7.2_7.10'!F6="","",'HotInv7.2_7.10'!F6)</f>
        <v>0</v>
      </c>
      <c r="F4" s="269">
        <f>IF('HotInv7.2_7.10'!G6="","",'HotInv7.2_7.10'!G6)</f>
        <v>1</v>
      </c>
      <c r="G4" s="269">
        <f>IF('HotInv7.2_7.10'!H6="","",'HotInv7.2_7.10'!H6)</f>
        <v>2</v>
      </c>
      <c r="H4" s="269">
        <f>IF('HotInv7.2_7.10'!I6="","",'HotInv7.2_7.10'!I6)</f>
        <v>3</v>
      </c>
      <c r="I4" s="269">
        <f>IF('HotInv7.2_7.10'!J6="","",'HotInv7.2_7.10'!J6)</f>
        <v>4</v>
      </c>
      <c r="J4" s="269">
        <f>IF('HotInv7.2_7.10'!K6="","",'HotInv7.2_7.10'!K6)</f>
        <v>5</v>
      </c>
      <c r="K4" s="269">
        <f>IF('HotInv7.2_7.10'!L6="","",'HotInv7.2_7.10'!L6)</f>
        <v>6</v>
      </c>
      <c r="L4" s="961" t="str">
        <f>IF('HotInv7.2_7.10'!M6="","",'HotInv7.2_7.10'!M6)</f>
        <v>Totale</v>
      </c>
    </row>
    <row r="5" spans="1:12" s="962" customFormat="1" ht="15.75" customHeight="1">
      <c r="A5" s="1256"/>
      <c r="B5" s="63"/>
      <c r="C5" s="959"/>
      <c r="D5" s="960" t="str">
        <f>IF('HotInv7.2_7.10'!E105="","",'HotInv7.2_7.10'!E105)</f>
        <v>Reddito Operativo (Lordo)</v>
      </c>
      <c r="E5" s="265">
        <f>IF('HotInv7.2_7.10'!F105="","",'HotInv7.2_7.10'!F105)</f>
        <v>0</v>
      </c>
      <c r="F5" s="265">
        <f>IF('HotInv7.2_7.10'!G105="","",'HotInv7.2_7.10'!G105)</f>
        <v>32600</v>
      </c>
      <c r="G5" s="265">
        <f>IF('HotInv7.2_7.10'!H105="","",'HotInv7.2_7.10'!H105)</f>
        <v>40120</v>
      </c>
      <c r="H5" s="265">
        <f>IF('HotInv7.2_7.10'!I105="","",'HotInv7.2_7.10'!I105)</f>
        <v>109324</v>
      </c>
      <c r="I5" s="265">
        <f>IF('HotInv7.2_7.10'!J105="","",'HotInv7.2_7.10'!J105)</f>
        <v>150418</v>
      </c>
      <c r="J5" s="265">
        <f>IF('HotInv7.2_7.10'!K105="","",'HotInv7.2_7.10'!K105)</f>
        <v>172530.71199999959</v>
      </c>
      <c r="K5" s="265">
        <f>IF('HotInv7.2_7.10'!L105="","",'HotInv7.2_7.10'!L105)</f>
        <v>0</v>
      </c>
      <c r="L5" s="963">
        <f>IF('HotInv7.2_7.10'!M105="","",'HotInv7.2_7.10'!M105)</f>
        <v>504992.71199999959</v>
      </c>
    </row>
    <row r="6" spans="1:12" s="962" customFormat="1" ht="15.75" customHeight="1">
      <c r="A6" s="1256"/>
      <c r="B6" s="63"/>
      <c r="C6" s="959"/>
      <c r="D6" s="959" t="str">
        <f>IF('HotInv7.2_7.10'!E106="","",'HotInv7.2_7.10'!E106)</f>
        <v>Imposte Operative</v>
      </c>
      <c r="E6" s="261">
        <f>IF('HotInv7.2_7.10'!F106="","",'HotInv7.2_7.10'!F106)</f>
        <v>0</v>
      </c>
      <c r="F6" s="261">
        <f>IF('HotInv7.2_7.10'!G106="","",'HotInv7.2_7.10'!G106)</f>
        <v>-9095.4</v>
      </c>
      <c r="G6" s="261">
        <f>IF('HotInv7.2_7.10'!H106="","",'HotInv7.2_7.10'!H106)</f>
        <v>-11193.48</v>
      </c>
      <c r="H6" s="261">
        <f>IF('HotInv7.2_7.10'!I106="","",'HotInv7.2_7.10'!I106)</f>
        <v>-30501.395999999997</v>
      </c>
      <c r="I6" s="261">
        <f>IF('HotInv7.2_7.10'!J106="","",'HotInv7.2_7.10'!J106)</f>
        <v>-41966.621999999996</v>
      </c>
      <c r="J6" s="261">
        <f>IF('HotInv7.2_7.10'!K106="","",'HotInv7.2_7.10'!K106)</f>
        <v>-48136.068647999884</v>
      </c>
      <c r="K6" s="261">
        <f>IF('HotInv7.2_7.10'!L106="","",'HotInv7.2_7.10'!L106)</f>
        <v>0</v>
      </c>
      <c r="L6" s="963">
        <f>IF('HotInv7.2_7.10'!M106="","",'HotInv7.2_7.10'!M106)</f>
        <v>-140892.96664799989</v>
      </c>
    </row>
    <row r="7" spans="1:12" s="962" customFormat="1" ht="15.75" customHeight="1">
      <c r="A7" s="1256"/>
      <c r="B7" s="63"/>
      <c r="C7" s="959"/>
      <c r="D7" s="959" t="str">
        <f>IF('HotInv7.2_7.10'!E107="","",'HotInv7.2_7.10'!E107)</f>
        <v>Ammortamento Albergo</v>
      </c>
      <c r="E7" s="261">
        <f>IF('HotInv7.2_7.10'!F107="","",'HotInv7.2_7.10'!F107)</f>
        <v>0</v>
      </c>
      <c r="F7" s="261">
        <f>IF('HotInv7.2_7.10'!G107="","",'HotInv7.2_7.10'!G107)</f>
        <v>210000</v>
      </c>
      <c r="G7" s="261">
        <f>IF('HotInv7.2_7.10'!H107="","",'HotInv7.2_7.10'!H107)</f>
        <v>210000</v>
      </c>
      <c r="H7" s="261">
        <f>IF('HotInv7.2_7.10'!I107="","",'HotInv7.2_7.10'!I107)</f>
        <v>210000</v>
      </c>
      <c r="I7" s="261">
        <f>IF('HotInv7.2_7.10'!J107="","",'HotInv7.2_7.10'!J107)</f>
        <v>210000</v>
      </c>
      <c r="J7" s="261">
        <f>IF('HotInv7.2_7.10'!K107="","",'HotInv7.2_7.10'!K107)</f>
        <v>210000</v>
      </c>
      <c r="K7" s="261">
        <f>IF('HotInv7.2_7.10'!L107="","",'HotInv7.2_7.10'!L107)</f>
        <v>0</v>
      </c>
      <c r="L7" s="963">
        <f>IF('HotInv7.2_7.10'!M107="","",'HotInv7.2_7.10'!M107)</f>
        <v>1050000</v>
      </c>
    </row>
    <row r="8" spans="1:12" s="962" customFormat="1" ht="15.75" customHeight="1">
      <c r="A8" s="1256"/>
      <c r="B8" s="63"/>
      <c r="C8" s="959"/>
      <c r="D8" s="959" t="str">
        <f>IF('HotInv7.2_7.10'!E108="","",'HotInv7.2_7.10'!E108)</f>
        <v>Ammortamento Ristrutturazione</v>
      </c>
      <c r="E8" s="261">
        <f>IF('HotInv7.2_7.10'!F108="","",'HotInv7.2_7.10'!F108)</f>
        <v>0</v>
      </c>
      <c r="F8" s="261">
        <f>IF('HotInv7.2_7.10'!G108="","",'HotInv7.2_7.10'!G108)</f>
        <v>0</v>
      </c>
      <c r="G8" s="261">
        <f>IF('HotInv7.2_7.10'!H108="","",'HotInv7.2_7.10'!H108)</f>
        <v>50000</v>
      </c>
      <c r="H8" s="261">
        <f>IF('HotInv7.2_7.10'!I108="","",'HotInv7.2_7.10'!I108)</f>
        <v>50000</v>
      </c>
      <c r="I8" s="261">
        <f>IF('HotInv7.2_7.10'!J108="","",'HotInv7.2_7.10'!J108)</f>
        <v>50000</v>
      </c>
      <c r="J8" s="261">
        <f>IF('HotInv7.2_7.10'!K108="","",'HotInv7.2_7.10'!K108)</f>
        <v>50000</v>
      </c>
      <c r="K8" s="261">
        <f>IF('HotInv7.2_7.10'!L108="","",'HotInv7.2_7.10'!L108)</f>
        <v>0</v>
      </c>
      <c r="L8" s="963">
        <f>IF('HotInv7.2_7.10'!M108="","",'HotInv7.2_7.10'!M108)</f>
        <v>200000</v>
      </c>
    </row>
    <row r="9" spans="1:12" s="962" customFormat="1" ht="15.75" customHeight="1">
      <c r="A9" s="1256"/>
      <c r="B9" s="63"/>
      <c r="C9" s="959"/>
      <c r="D9" s="960" t="str">
        <f>IF('HotInv7.2_7.10'!E109="","",'HotInv7.2_7.10'!E109)</f>
        <v>Flusso di circolante della gestione corrente</v>
      </c>
      <c r="E9" s="265">
        <f>IF('HotInv7.2_7.10'!F109="","",'HotInv7.2_7.10'!F109)</f>
        <v>0</v>
      </c>
      <c r="F9" s="265">
        <f>IF('HotInv7.2_7.10'!G109="","",'HotInv7.2_7.10'!G109)</f>
        <v>233504.6</v>
      </c>
      <c r="G9" s="265">
        <f>IF('HotInv7.2_7.10'!H109="","",'HotInv7.2_7.10'!H109)</f>
        <v>288926.52</v>
      </c>
      <c r="H9" s="265">
        <f>IF('HotInv7.2_7.10'!I109="","",'HotInv7.2_7.10'!I109)</f>
        <v>338822.60399999999</v>
      </c>
      <c r="I9" s="265">
        <f>IF('HotInv7.2_7.10'!J109="","",'HotInv7.2_7.10'!J109)</f>
        <v>368451.37800000003</v>
      </c>
      <c r="J9" s="265">
        <f>IF('HotInv7.2_7.10'!K109="","",'HotInv7.2_7.10'!K109)</f>
        <v>384394.64335199969</v>
      </c>
      <c r="K9" s="265">
        <f>IF('HotInv7.2_7.10'!L109="","",'HotInv7.2_7.10'!L109)</f>
        <v>0</v>
      </c>
      <c r="L9" s="963">
        <f>IF('HotInv7.2_7.10'!M109="","",'HotInv7.2_7.10'!M109)</f>
        <v>1614099.7453519995</v>
      </c>
    </row>
    <row r="10" spans="1:12" s="962" customFormat="1" ht="15.75" customHeight="1">
      <c r="A10" s="1256"/>
      <c r="B10" s="64"/>
      <c r="C10" s="959"/>
      <c r="D10" s="959" t="str">
        <f>IF('HotInv7.2_7.10'!E110="","",'HotInv7.2_7.10'!E110)</f>
        <v>Totale uscite investimento</v>
      </c>
      <c r="E10" s="261">
        <f>IF('HotInv7.2_7.10'!F110="","",'HotInv7.2_7.10'!F110)</f>
        <v>-7000000</v>
      </c>
      <c r="F10" s="261">
        <f>IF('HotInv7.2_7.10'!G110="","",'HotInv7.2_7.10'!G110)</f>
        <v>-500000</v>
      </c>
      <c r="G10" s="261">
        <f>IF('HotInv7.2_7.10'!H110="","",'HotInv7.2_7.10'!H110)</f>
        <v>0</v>
      </c>
      <c r="H10" s="261">
        <f>IF('HotInv7.2_7.10'!I110="","",'HotInv7.2_7.10'!I110)</f>
        <v>0</v>
      </c>
      <c r="I10" s="261">
        <f>IF('HotInv7.2_7.10'!J110="","",'HotInv7.2_7.10'!J110)</f>
        <v>0</v>
      </c>
      <c r="J10" s="261">
        <f>IF('HotInv7.2_7.10'!K110="","",'HotInv7.2_7.10'!K110)</f>
        <v>0</v>
      </c>
      <c r="K10" s="261">
        <f>IF('HotInv7.2_7.10'!L110="","",'HotInv7.2_7.10'!L110)</f>
        <v>0</v>
      </c>
      <c r="L10" s="963">
        <f>IF('HotInv7.2_7.10'!M110="","",'HotInv7.2_7.10'!M110)</f>
        <v>-7500000</v>
      </c>
    </row>
    <row r="11" spans="1:12" s="962" customFormat="1" ht="15.75" customHeight="1">
      <c r="A11" s="1256"/>
      <c r="B11" s="64"/>
      <c r="C11" s="959"/>
      <c r="D11" s="959" t="str">
        <f>IF('HotInv7.2_7.10'!E111="","",'HotInv7.2_7.10'!E111)</f>
        <v>Vendita Albergo</v>
      </c>
      <c r="E11" s="261">
        <f>IF('HotInv7.2_7.10'!F111="","",'HotInv7.2_7.10'!F111)</f>
        <v>0</v>
      </c>
      <c r="F11" s="261">
        <f>IF('HotInv7.2_7.10'!G111="","",'HotInv7.2_7.10'!G111)</f>
        <v>0</v>
      </c>
      <c r="G11" s="261">
        <f>IF('HotInv7.2_7.10'!H111="","",'HotInv7.2_7.10'!H111)</f>
        <v>0</v>
      </c>
      <c r="H11" s="261">
        <f>IF('HotInv7.2_7.10'!I111="","",'HotInv7.2_7.10'!I111)</f>
        <v>0</v>
      </c>
      <c r="I11" s="261">
        <f>IF('HotInv7.2_7.10'!J111="","",'HotInv7.2_7.10'!J111)</f>
        <v>0</v>
      </c>
      <c r="J11" s="261">
        <f>IF('HotInv7.2_7.10'!K111="","",'HotInv7.2_7.10'!K111)</f>
        <v>0</v>
      </c>
      <c r="K11" s="261">
        <f>IF('HotInv7.2_7.10'!L111="","",'HotInv7.2_7.10'!L111)</f>
        <v>10813267.79999999</v>
      </c>
      <c r="L11" s="963">
        <f>IF('HotInv7.2_7.10'!M111="","",'HotInv7.2_7.10'!M111)</f>
        <v>10813267.79999999</v>
      </c>
    </row>
    <row r="12" spans="1:12" s="962" customFormat="1" ht="15.75" customHeight="1">
      <c r="A12" s="1256"/>
      <c r="B12" s="64"/>
      <c r="C12" s="959"/>
      <c r="D12" s="959" t="str">
        <f>IF('HotInv7.2_7.10'!E112="","",'HotInv7.2_7.10'!E112)</f>
        <v>Imposte Plusvalenza</v>
      </c>
      <c r="E12" s="261">
        <f>IF('HotInv7.2_7.10'!F112="","",'HotInv7.2_7.10'!F112)</f>
        <v>0</v>
      </c>
      <c r="F12" s="261">
        <f>IF('HotInv7.2_7.10'!G112="","",'HotInv7.2_7.10'!G112)</f>
        <v>0</v>
      </c>
      <c r="G12" s="261">
        <f>IF('HotInv7.2_7.10'!H112="","",'HotInv7.2_7.10'!H112)</f>
        <v>0</v>
      </c>
      <c r="H12" s="261">
        <f>IF('HotInv7.2_7.10'!I112="","",'HotInv7.2_7.10'!I112)</f>
        <v>0</v>
      </c>
      <c r="I12" s="261">
        <f>IF('HotInv7.2_7.10'!J112="","",'HotInv7.2_7.10'!J112)</f>
        <v>0</v>
      </c>
      <c r="J12" s="261">
        <f>IF('HotInv7.2_7.10'!K112="","",'HotInv7.2_7.10'!K112)</f>
        <v>0</v>
      </c>
      <c r="K12" s="261">
        <f>IF('HotInv7.2_7.10'!L112="","",'HotInv7.2_7.10'!L112)</f>
        <v>-1273151.7161999969</v>
      </c>
      <c r="L12" s="963">
        <f>IF('HotInv7.2_7.10'!M112="","",'HotInv7.2_7.10'!M112)</f>
        <v>-1273151.7161999969</v>
      </c>
    </row>
    <row r="13" spans="1:12" s="962" customFormat="1" ht="15.75" customHeight="1">
      <c r="A13" s="1256"/>
      <c r="B13" s="64"/>
      <c r="C13" s="959"/>
      <c r="D13" s="964" t="str">
        <f>IF('HotInv7.2_7.10'!E113="","",'HotInv7.2_7.10'!E113)</f>
        <v>Flusso di cassa operativo (FCFO)</v>
      </c>
      <c r="E13" s="965">
        <f>IF('HotInv7.2_7.10'!F113="","",'HotInv7.2_7.10'!F113)</f>
        <v>-7000000</v>
      </c>
      <c r="F13" s="965">
        <f>IF('HotInv7.2_7.10'!G113="","",'HotInv7.2_7.10'!G113)</f>
        <v>-266495.40000000002</v>
      </c>
      <c r="G13" s="965">
        <f>IF('HotInv7.2_7.10'!H113="","",'HotInv7.2_7.10'!H113)</f>
        <v>288926.52</v>
      </c>
      <c r="H13" s="965">
        <f>IF('HotInv7.2_7.10'!I113="","",'HotInv7.2_7.10'!I113)</f>
        <v>338822.60399999999</v>
      </c>
      <c r="I13" s="965">
        <f>IF('HotInv7.2_7.10'!J113="","",'HotInv7.2_7.10'!J113)</f>
        <v>368451.37800000003</v>
      </c>
      <c r="J13" s="965">
        <f>IF('HotInv7.2_7.10'!K113="","",'HotInv7.2_7.10'!K113)</f>
        <v>384394.64335199969</v>
      </c>
      <c r="K13" s="965">
        <f>IF('HotInv7.2_7.10'!L113="","",'HotInv7.2_7.10'!L113)</f>
        <v>9540116.0837999918</v>
      </c>
      <c r="L13" s="966">
        <f>IF('HotInv7.2_7.10'!M113="","",'HotInv7.2_7.10'!M113)</f>
        <v>3654215.8291519918</v>
      </c>
    </row>
    <row r="14" spans="1:12">
      <c r="A14" s="1256"/>
      <c r="C14" s="930"/>
      <c r="D14" s="938"/>
      <c r="E14" s="936"/>
      <c r="F14" s="936"/>
      <c r="G14" s="936"/>
      <c r="H14" s="936"/>
      <c r="I14" s="936"/>
      <c r="J14" s="936"/>
      <c r="K14" s="936"/>
      <c r="L14" s="935"/>
    </row>
    <row r="15" spans="1:12">
      <c r="A15" s="1256"/>
      <c r="C15" s="930"/>
      <c r="D15" s="939" t="str">
        <f>IF('HotInv7.2_7.10'!E114="","",'HotInv7.2_7.10'!E114)</f>
        <v xml:space="preserve">VAN FCFO@WACC </v>
      </c>
      <c r="E15" s="940">
        <f>IF('HotInv7.2_7.10'!F114="","",'HotInv7.2_7.10'!F114)</f>
        <v>192018.69005871285</v>
      </c>
      <c r="F15" s="941" t="str">
        <f>IF('HotInv7.2_7.10'!G114="","",'HotInv7.2_7.10'!G114)</f>
        <v xml:space="preserve">WACC </v>
      </c>
      <c r="G15" s="942">
        <f>IF('HotInv7.2_7.10'!H114="","",'HotInv7.2_7.10'!H114)</f>
        <v>7.0000000000000007E-2</v>
      </c>
      <c r="H15" s="934" t="str">
        <f>IF('HotInv7.2_7.10'!I114="","",'HotInv7.2_7.10'!I114)</f>
        <v/>
      </c>
      <c r="I15" s="934" t="str">
        <f>IF('HotInv7.2_7.10'!J114="","",'HotInv7.2_7.10'!J114)</f>
        <v/>
      </c>
      <c r="J15" s="934" t="str">
        <f>IF('HotInv7.2_7.10'!K114="","",'HotInv7.2_7.10'!K114)</f>
        <v/>
      </c>
      <c r="K15" s="934" t="str">
        <f>IF('HotInv7.2_7.10'!L114="","",'HotInv7.2_7.10'!L114)</f>
        <v/>
      </c>
      <c r="L15" s="944" t="str">
        <f>IF('HotInv7.2_7.10'!M114="","",'HotInv7.2_7.10'!M114)</f>
        <v/>
      </c>
    </row>
    <row r="16" spans="1:12">
      <c r="A16" s="1256"/>
      <c r="C16" s="930"/>
      <c r="D16" s="945" t="str">
        <f>IF('HotInv7.2_7.10'!E115="","",'HotInv7.2_7.10'!E115)</f>
        <v>IRR @FCFO</v>
      </c>
      <c r="E16" s="946">
        <f>IF('HotInv7.2_7.10'!F115="","",'HotInv7.2_7.10'!F115)</f>
        <v>7.500348899539655E-2</v>
      </c>
      <c r="F16" s="934" t="str">
        <f>IF('HotInv7.2_7.10'!G115="","",'HotInv7.2_7.10'!G115)</f>
        <v/>
      </c>
      <c r="G16" s="934" t="str">
        <f>IF('HotInv7.2_7.10'!H115="","",'HotInv7.2_7.10'!H115)</f>
        <v/>
      </c>
      <c r="H16" s="934" t="str">
        <f>IF('HotInv7.2_7.10'!I115="","",'HotInv7.2_7.10'!I115)</f>
        <v/>
      </c>
      <c r="I16" s="934" t="str">
        <f>IF('HotInv7.2_7.10'!J115="","",'HotInv7.2_7.10'!J115)</f>
        <v/>
      </c>
      <c r="J16" s="934" t="str">
        <f>IF('HotInv7.2_7.10'!K115="","",'HotInv7.2_7.10'!K115)</f>
        <v/>
      </c>
      <c r="K16" s="934" t="str">
        <f>IF('HotInv7.2_7.10'!L115="","",'HotInv7.2_7.10'!L115)</f>
        <v/>
      </c>
      <c r="L16" s="944" t="str">
        <f>IF('HotInv7.2_7.10'!M115="","",'HotInv7.2_7.10'!M115)</f>
        <v/>
      </c>
    </row>
    <row r="17" spans="1:1">
      <c r="A17" s="1256"/>
    </row>
    <row r="18" spans="1:1">
      <c r="A18" s="1256"/>
    </row>
    <row r="19" spans="1:1">
      <c r="A19" s="1256"/>
    </row>
    <row r="20" spans="1:1">
      <c r="A20" s="1256"/>
    </row>
    <row r="21" spans="1:1">
      <c r="A21" s="1256"/>
    </row>
    <row r="22" spans="1:1">
      <c r="A22" s="1256"/>
    </row>
    <row r="23" spans="1:1">
      <c r="A23" s="1256"/>
    </row>
    <row r="24" spans="1:1">
      <c r="A24" s="1256"/>
    </row>
    <row r="25" spans="1:1">
      <c r="A25" s="1256"/>
    </row>
    <row r="26" spans="1:1">
      <c r="A26" s="1256"/>
    </row>
    <row r="27" spans="1:1">
      <c r="A27" s="1256"/>
    </row>
    <row r="28" spans="1:1">
      <c r="A28" s="1256"/>
    </row>
    <row r="29" spans="1:1">
      <c r="A29" s="1256"/>
    </row>
    <row r="30" spans="1:1">
      <c r="A30" s="1256"/>
    </row>
    <row r="31" spans="1:1">
      <c r="A31" s="1256"/>
    </row>
    <row r="32" spans="1:1">
      <c r="A32" s="1256"/>
    </row>
  </sheetData>
  <sheetProtection algorithmName="SHA-512" hashValue="all/zqEGLy9C9OIvRJJnf03snKkpPT68hKa1p2tToIQ/CaQ5cxqI39Hq5WSSAbqYPBveVNxq/50YlZoAT1VVxQ==" saltValue="NG8xUYP+7IwhqiFtdO+hpA==" spinCount="100000" sheet="1" objects="1" scenarios="1"/>
  <mergeCells count="3">
    <mergeCell ref="D3:L3"/>
    <mergeCell ref="A4:A32"/>
    <mergeCell ref="C1:J1"/>
  </mergeCells>
  <conditionalFormatting sqref="F4:L4 C15:C16 H15:L16 C4:D4 C5:L14">
    <cfRule type="cellIs" dxfId="15" priority="2" operator="equal">
      <formula>0</formula>
    </cfRule>
  </conditionalFormatting>
  <conditionalFormatting sqref="D15:G16">
    <cfRule type="cellIs" dxfId="14" priority="1" operator="equal">
      <formula>0</formula>
    </cfRule>
  </conditionalFormatting>
  <hyperlinks>
    <hyperlink ref="A4" r:id="rId1" xr:uid="{00000000-0004-0000-1A00-000000000000}"/>
  </hyperlinks>
  <pageMargins left="0.7" right="0.7" top="0.75" bottom="0.75" header="0.3" footer="0.3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Foglio28">
    <tabColor theme="9"/>
  </sheetPr>
  <dimension ref="A1:R32"/>
  <sheetViews>
    <sheetView showGridLines="0" workbookViewId="0">
      <selection activeCell="C1" sqref="C1:J1"/>
    </sheetView>
  </sheetViews>
  <sheetFormatPr baseColWidth="10" defaultColWidth="9.1640625" defaultRowHeight="15"/>
  <cols>
    <col min="1" max="1" width="11.5" style="1221" customWidth="1"/>
    <col min="2" max="2" width="4" style="64" customWidth="1"/>
    <col min="3" max="3" width="9.1640625" style="16"/>
    <col min="4" max="4" width="5.5" style="16" customWidth="1"/>
    <col min="5" max="5" width="5.1640625" style="16" customWidth="1"/>
    <col min="6" max="6" width="24.5" style="16" customWidth="1"/>
    <col min="7" max="13" width="10.5" style="124" bestFit="1" customWidth="1"/>
    <col min="14" max="14" width="12" style="16" bestFit="1" customWidth="1"/>
    <col min="15" max="16384" width="9.1640625" style="16"/>
  </cols>
  <sheetData>
    <row r="1" spans="1:18" s="1221" customFormat="1" ht="60" customHeight="1">
      <c r="C1" s="1266" t="s">
        <v>1220</v>
      </c>
      <c r="D1" s="1267"/>
      <c r="E1" s="1267"/>
      <c r="F1" s="1267"/>
      <c r="G1" s="1267"/>
      <c r="H1" s="1267"/>
      <c r="I1" s="1267"/>
      <c r="J1" s="1267"/>
      <c r="K1" s="1227"/>
      <c r="L1" s="1227"/>
      <c r="M1" s="1227"/>
    </row>
    <row r="2" spans="1:18">
      <c r="D2" s="17"/>
      <c r="E2" s="17"/>
      <c r="F2" s="17"/>
      <c r="G2" s="542"/>
      <c r="H2" s="542"/>
      <c r="I2" s="542"/>
      <c r="J2" s="542"/>
      <c r="K2" s="542"/>
      <c r="L2" s="542"/>
      <c r="M2" s="542"/>
      <c r="N2" s="17"/>
    </row>
    <row r="3" spans="1:18" ht="20.25" customHeight="1">
      <c r="B3" s="63"/>
      <c r="D3" s="1284" t="s">
        <v>658</v>
      </c>
      <c r="E3" s="1284"/>
      <c r="F3" s="1284"/>
      <c r="G3" s="1284"/>
      <c r="H3" s="1284"/>
      <c r="I3" s="1284"/>
      <c r="J3" s="1284"/>
      <c r="K3" s="1284"/>
      <c r="L3" s="1284"/>
      <c r="M3" s="1284"/>
      <c r="N3" s="1284"/>
    </row>
    <row r="4" spans="1:18" ht="16.5" customHeight="1">
      <c r="A4" s="1255" t="s">
        <v>1264</v>
      </c>
      <c r="B4" s="63"/>
      <c r="D4" s="930" t="str">
        <f>IF('HotInv7.2_7.10'!C6="","",'HotInv7.2_7.10'!C6)</f>
        <v/>
      </c>
      <c r="E4" s="930" t="str">
        <f>IF('HotInv7.2_7.10'!D6="","",'HotInv7.2_7.10'!D6)</f>
        <v/>
      </c>
      <c r="F4" s="931" t="str">
        <f>IF('HotInv7.2_7.10'!E6="","",'HotInv7.2_7.10'!E6)</f>
        <v>Anno</v>
      </c>
      <c r="G4" s="932">
        <f>IF('HotInv7.2_7.10'!F6="","",'HotInv7.2_7.10'!F6)</f>
        <v>0</v>
      </c>
      <c r="H4" s="932">
        <f>IF('HotInv7.2_7.10'!G6="","",'HotInv7.2_7.10'!G6)</f>
        <v>1</v>
      </c>
      <c r="I4" s="932">
        <f>IF('HotInv7.2_7.10'!H6="","",'HotInv7.2_7.10'!H6)</f>
        <v>2</v>
      </c>
      <c r="J4" s="932">
        <f>IF('HotInv7.2_7.10'!I6="","",'HotInv7.2_7.10'!I6)</f>
        <v>3</v>
      </c>
      <c r="K4" s="932">
        <f>IF('HotInv7.2_7.10'!J6="","",'HotInv7.2_7.10'!J6)</f>
        <v>4</v>
      </c>
      <c r="L4" s="932">
        <f>IF('HotInv7.2_7.10'!K6="","",'HotInv7.2_7.10'!K6)</f>
        <v>5</v>
      </c>
      <c r="M4" s="932">
        <f>IF('HotInv7.2_7.10'!L6="","",'HotInv7.2_7.10'!L6)</f>
        <v>6</v>
      </c>
      <c r="N4" s="933" t="str">
        <f>IF('HotInv7.2_7.10'!M6="","",'HotInv7.2_7.10'!M6)</f>
        <v>Totale</v>
      </c>
      <c r="O4" s="930" t="str">
        <f>IF('HotInv7.2_7.10'!N6="","",'HotInv7.2_7.10'!N6)</f>
        <v/>
      </c>
      <c r="P4" s="930" t="str">
        <f>IF('HotInv7.2_7.10'!O6="","",'HotInv7.2_7.10'!O6)</f>
        <v/>
      </c>
      <c r="Q4" s="930" t="str">
        <f>IF('HotInv7.2_7.10'!P6="","",'HotInv7.2_7.10'!P6)</f>
        <v/>
      </c>
      <c r="R4" s="930" t="str">
        <f>IF('HotInv7.2_7.10'!Q6="","",'HotInv7.2_7.10'!Q6)</f>
        <v/>
      </c>
    </row>
    <row r="5" spans="1:18" ht="16.5" customHeight="1">
      <c r="A5" s="1256"/>
      <c r="B5" s="63"/>
      <c r="D5" s="930" t="str">
        <f>IF('HotInv7.2_7.10'!C44="","",'HotInv7.2_7.10'!C44)</f>
        <v/>
      </c>
      <c r="E5" s="930" t="str">
        <f>IF('HotInv7.2_7.10'!D44="","",'HotInv7.2_7.10'!D44)</f>
        <v/>
      </c>
      <c r="F5" s="930" t="str">
        <f>IF('HotInv7.2_7.10'!E44="","",'HotInv7.2_7.10'!E44)</f>
        <v>Debito Iniziale</v>
      </c>
      <c r="G5" s="934" t="str">
        <f>IF('HotInv7.2_7.10'!F44="","",'HotInv7.2_7.10'!F44)</f>
        <v/>
      </c>
      <c r="H5" s="934">
        <f>IF('HotInv7.2_7.10'!G44="","",'HotInv7.2_7.10'!G44)</f>
        <v>3500000</v>
      </c>
      <c r="I5" s="934">
        <f>IF('HotInv7.2_7.10'!H44="","",'HotInv7.2_7.10'!H44)</f>
        <v>3750000</v>
      </c>
      <c r="J5" s="934">
        <f>IF('HotInv7.2_7.10'!I44="","",'HotInv7.2_7.10'!I44)</f>
        <v>3750000</v>
      </c>
      <c r="K5" s="934">
        <f>IF('HotInv7.2_7.10'!J44="","",'HotInv7.2_7.10'!J44)</f>
        <v>3750000</v>
      </c>
      <c r="L5" s="934">
        <f>IF('HotInv7.2_7.10'!K44="","",'HotInv7.2_7.10'!K44)</f>
        <v>3750000</v>
      </c>
      <c r="M5" s="934">
        <f>IF('HotInv7.2_7.10'!L44="","",'HotInv7.2_7.10'!L44)</f>
        <v>3750000</v>
      </c>
      <c r="N5" s="935">
        <f>IF('HotInv7.2_7.10'!M44="","",'HotInv7.2_7.10'!M44)</f>
        <v>22250000</v>
      </c>
      <c r="O5" s="930" t="str">
        <f>IF('HotInv7.2_7.10'!N44="","",'HotInv7.2_7.10'!N44)</f>
        <v/>
      </c>
      <c r="P5" s="930" t="str">
        <f>IF('HotInv7.2_7.10'!O44="","",'HotInv7.2_7.10'!O44)</f>
        <v/>
      </c>
      <c r="Q5" s="930" t="str">
        <f>IF('HotInv7.2_7.10'!P44="","",'HotInv7.2_7.10'!P44)</f>
        <v/>
      </c>
      <c r="R5" s="930" t="str">
        <f>IF('HotInv7.2_7.10'!Q44="","",'HotInv7.2_7.10'!Q44)</f>
        <v/>
      </c>
    </row>
    <row r="6" spans="1:18" ht="16.5" customHeight="1">
      <c r="A6" s="1256"/>
      <c r="B6" s="63"/>
      <c r="D6" s="930" t="str">
        <f>IF('HotInv7.2_7.10'!C45="","",'HotInv7.2_7.10'!C45)</f>
        <v>LTV</v>
      </c>
      <c r="E6" s="955">
        <f>IF('HotInv7.2_7.10'!D45="","",'HotInv7.2_7.10'!D45)</f>
        <v>0.5</v>
      </c>
      <c r="F6" s="930" t="str">
        <f>IF('HotInv7.2_7.10'!E45="","",'HotInv7.2_7.10'!E45)</f>
        <v>Erogazione Finanziamento</v>
      </c>
      <c r="G6" s="934">
        <f>IF('HotInv7.2_7.10'!F45="","",'HotInv7.2_7.10'!F45)</f>
        <v>3500000</v>
      </c>
      <c r="H6" s="934">
        <f>IF('HotInv7.2_7.10'!G45="","",'HotInv7.2_7.10'!G45)</f>
        <v>250000</v>
      </c>
      <c r="I6" s="934"/>
      <c r="J6" s="934"/>
      <c r="K6" s="934"/>
      <c r="L6" s="934"/>
      <c r="M6" s="934"/>
      <c r="N6" s="935">
        <f>IF('HotInv7.2_7.10'!M45="","",'HotInv7.2_7.10'!M45)</f>
        <v>3750000</v>
      </c>
      <c r="O6" s="930" t="str">
        <f>IF('HotInv7.2_7.10'!N45="","",'HotInv7.2_7.10'!N45)</f>
        <v/>
      </c>
      <c r="P6" s="930" t="str">
        <f>IF('HotInv7.2_7.10'!O45="","",'HotInv7.2_7.10'!O45)</f>
        <v/>
      </c>
      <c r="Q6" s="930" t="str">
        <f>IF('HotInv7.2_7.10'!P45="","",'HotInv7.2_7.10'!P45)</f>
        <v/>
      </c>
      <c r="R6" s="930" t="str">
        <f>IF('HotInv7.2_7.10'!Q45="","",'HotInv7.2_7.10'!Q45)</f>
        <v/>
      </c>
    </row>
    <row r="7" spans="1:18" ht="16.5" customHeight="1">
      <c r="A7" s="1256"/>
      <c r="B7" s="63"/>
      <c r="D7" s="930" t="str">
        <f>IF('HotInv7.2_7.10'!C46="","",'HotInv7.2_7.10'!C46)</f>
        <v/>
      </c>
      <c r="E7" s="930" t="str">
        <f>IF('HotInv7.2_7.10'!D46="","",'HotInv7.2_7.10'!D46)</f>
        <v/>
      </c>
      <c r="F7" s="930" t="str">
        <f>IF('HotInv7.2_7.10'!E46="","",'HotInv7.2_7.10'!E46)</f>
        <v>Rimborso Finanziamento</v>
      </c>
      <c r="G7" s="934" t="str">
        <f>IF('HotInv7.2_7.10'!F46="","",'HotInv7.2_7.10'!F46)</f>
        <v/>
      </c>
      <c r="H7" s="934" t="str">
        <f>IF('HotInv7.2_7.10'!G46="","",'HotInv7.2_7.10'!G46)</f>
        <v/>
      </c>
      <c r="I7" s="934" t="str">
        <f>IF('HotInv7.2_7.10'!H46="","",'HotInv7.2_7.10'!H46)</f>
        <v/>
      </c>
      <c r="J7" s="934" t="str">
        <f>IF('HotInv7.2_7.10'!I46="","",'HotInv7.2_7.10'!I46)</f>
        <v/>
      </c>
      <c r="K7" s="934" t="str">
        <f>IF('HotInv7.2_7.10'!J46="","",'HotInv7.2_7.10'!J46)</f>
        <v/>
      </c>
      <c r="L7" s="934" t="str">
        <f>IF('HotInv7.2_7.10'!K46="","",'HotInv7.2_7.10'!K46)</f>
        <v/>
      </c>
      <c r="M7" s="934">
        <f>IF('HotInv7.2_7.10'!L46="","",'HotInv7.2_7.10'!L46)</f>
        <v>3750000</v>
      </c>
      <c r="N7" s="935">
        <f>IF('HotInv7.2_7.10'!M46="","",'HotInv7.2_7.10'!M46)</f>
        <v>3750000</v>
      </c>
      <c r="O7" s="930" t="str">
        <f>IF('HotInv7.2_7.10'!N46="","",'HotInv7.2_7.10'!N46)</f>
        <v/>
      </c>
      <c r="P7" s="930" t="str">
        <f>IF('HotInv7.2_7.10'!O46="","",'HotInv7.2_7.10'!O46)</f>
        <v/>
      </c>
      <c r="Q7" s="930" t="str">
        <f>IF('HotInv7.2_7.10'!P46="","",'HotInv7.2_7.10'!P46)</f>
        <v/>
      </c>
      <c r="R7" s="930" t="str">
        <f>IF('HotInv7.2_7.10'!Q46="","",'HotInv7.2_7.10'!Q46)</f>
        <v/>
      </c>
    </row>
    <row r="8" spans="1:18" ht="16.5" customHeight="1">
      <c r="A8" s="1256"/>
      <c r="B8" s="63"/>
      <c r="D8" s="930" t="str">
        <f>IF('HotInv7.2_7.10'!C47="","",'HotInv7.2_7.10'!C47)</f>
        <v/>
      </c>
      <c r="E8" s="930" t="str">
        <f>IF('HotInv7.2_7.10'!D47="","",'HotInv7.2_7.10'!D47)</f>
        <v/>
      </c>
      <c r="F8" s="930" t="str">
        <f>IF('HotInv7.2_7.10'!E47="","",'HotInv7.2_7.10'!E47)</f>
        <v>Debito Finale</v>
      </c>
      <c r="G8" s="934">
        <f>IF('HotInv7.2_7.10'!F47="","",'HotInv7.2_7.10'!F47)</f>
        <v>3500000</v>
      </c>
      <c r="H8" s="934">
        <f>IF('HotInv7.2_7.10'!G47="","",'HotInv7.2_7.10'!G47)</f>
        <v>3750000</v>
      </c>
      <c r="I8" s="934">
        <f>IF('HotInv7.2_7.10'!H47="","",'HotInv7.2_7.10'!H47)</f>
        <v>3750000</v>
      </c>
      <c r="J8" s="934">
        <f>IF('HotInv7.2_7.10'!I47="","",'HotInv7.2_7.10'!I47)</f>
        <v>3750000</v>
      </c>
      <c r="K8" s="934">
        <f>IF('HotInv7.2_7.10'!J47="","",'HotInv7.2_7.10'!J47)</f>
        <v>3750000</v>
      </c>
      <c r="L8" s="934">
        <f>IF('HotInv7.2_7.10'!K47="","",'HotInv7.2_7.10'!K47)</f>
        <v>3750000</v>
      </c>
      <c r="M8" s="934">
        <f>IF('HotInv7.2_7.10'!L47="","",'HotInv7.2_7.10'!L47)</f>
        <v>0</v>
      </c>
      <c r="N8" s="935">
        <f>IF('HotInv7.2_7.10'!M47="","",'HotInv7.2_7.10'!M47)</f>
        <v>22250000</v>
      </c>
      <c r="O8" s="930" t="str">
        <f>IF('HotInv7.2_7.10'!N47="","",'HotInv7.2_7.10'!N47)</f>
        <v/>
      </c>
      <c r="P8" s="930" t="str">
        <f>IF('HotInv7.2_7.10'!O47="","",'HotInv7.2_7.10'!O47)</f>
        <v/>
      </c>
      <c r="Q8" s="930" t="str">
        <f>IF('HotInv7.2_7.10'!P47="","",'HotInv7.2_7.10'!P47)</f>
        <v/>
      </c>
      <c r="R8" s="930" t="str">
        <f>IF('HotInv7.2_7.10'!Q47="","",'HotInv7.2_7.10'!Q47)</f>
        <v/>
      </c>
    </row>
    <row r="9" spans="1:18" ht="16.5" customHeight="1">
      <c r="A9" s="1256"/>
      <c r="B9" s="63"/>
      <c r="D9" s="956" t="str">
        <f>IF('HotInv7.2_7.10'!C48="","",'HotInv7.2_7.10'!C48)</f>
        <v>Tasso</v>
      </c>
      <c r="E9" s="957">
        <f>IF('HotInv7.2_7.10'!D48="","",'HotInv7.2_7.10'!D48)</f>
        <v>0.03</v>
      </c>
      <c r="F9" s="956" t="str">
        <f>IF('HotInv7.2_7.10'!E48="","",'HotInv7.2_7.10'!E48)</f>
        <v>Oneri finanziari</v>
      </c>
      <c r="G9" s="958">
        <f>IF('HotInv7.2_7.10'!F48="","",'HotInv7.2_7.10'!F48)</f>
        <v>105000</v>
      </c>
      <c r="H9" s="958">
        <f>IF('HotInv7.2_7.10'!G48="","",'HotInv7.2_7.10'!G48)</f>
        <v>108750</v>
      </c>
      <c r="I9" s="958">
        <f>IF('HotInv7.2_7.10'!H48="","",'HotInv7.2_7.10'!H48)</f>
        <v>112500</v>
      </c>
      <c r="J9" s="958">
        <f>IF('HotInv7.2_7.10'!I48="","",'HotInv7.2_7.10'!I48)</f>
        <v>112500</v>
      </c>
      <c r="K9" s="958">
        <f>IF('HotInv7.2_7.10'!J48="","",'HotInv7.2_7.10'!J48)</f>
        <v>112500</v>
      </c>
      <c r="L9" s="958">
        <f>IF('HotInv7.2_7.10'!K48="","",'HotInv7.2_7.10'!K48)</f>
        <v>112500</v>
      </c>
      <c r="M9" s="958">
        <f>IF('HotInv7.2_7.10'!L48="","",'HotInv7.2_7.10'!L48)</f>
        <v>56250</v>
      </c>
      <c r="N9" s="953">
        <f>IF('HotInv7.2_7.10'!M48="","",'HotInv7.2_7.10'!M48)</f>
        <v>720000</v>
      </c>
      <c r="O9" s="930" t="str">
        <f>IF('HotInv7.2_7.10'!N48="","",'HotInv7.2_7.10'!N48)</f>
        <v/>
      </c>
      <c r="P9" s="930" t="str">
        <f>IF('HotInv7.2_7.10'!O48="","",'HotInv7.2_7.10'!O48)</f>
        <v/>
      </c>
      <c r="Q9" s="930" t="str">
        <f>IF('HotInv7.2_7.10'!P48="","",'HotInv7.2_7.10'!P48)</f>
        <v/>
      </c>
      <c r="R9" s="930" t="str">
        <f>IF('HotInv7.2_7.10'!Q48="","",'HotInv7.2_7.10'!Q48)</f>
        <v/>
      </c>
    </row>
    <row r="10" spans="1:18">
      <c r="A10" s="1256"/>
    </row>
    <row r="11" spans="1:18">
      <c r="A11" s="1256"/>
    </row>
    <row r="12" spans="1:18">
      <c r="A12" s="1256"/>
    </row>
    <row r="13" spans="1:18">
      <c r="A13" s="1256"/>
    </row>
    <row r="14" spans="1:18">
      <c r="A14" s="1256"/>
    </row>
    <row r="15" spans="1:18">
      <c r="A15" s="1256"/>
    </row>
    <row r="16" spans="1:18">
      <c r="A16" s="1256"/>
    </row>
    <row r="17" spans="1:1">
      <c r="A17" s="1256"/>
    </row>
    <row r="18" spans="1:1">
      <c r="A18" s="1256"/>
    </row>
    <row r="19" spans="1:1">
      <c r="A19" s="1256"/>
    </row>
    <row r="20" spans="1:1">
      <c r="A20" s="1256"/>
    </row>
    <row r="21" spans="1:1">
      <c r="A21" s="1256"/>
    </row>
    <row r="22" spans="1:1">
      <c r="A22" s="1256"/>
    </row>
    <row r="23" spans="1:1">
      <c r="A23" s="1256"/>
    </row>
    <row r="24" spans="1:1">
      <c r="A24" s="1256"/>
    </row>
    <row r="25" spans="1:1">
      <c r="A25" s="1256"/>
    </row>
    <row r="26" spans="1:1">
      <c r="A26" s="1256"/>
    </row>
    <row r="27" spans="1:1">
      <c r="A27" s="1256"/>
    </row>
    <row r="28" spans="1:1">
      <c r="A28" s="1256"/>
    </row>
    <row r="29" spans="1:1">
      <c r="A29" s="1256"/>
    </row>
    <row r="30" spans="1:1">
      <c r="A30" s="1256"/>
    </row>
    <row r="31" spans="1:1">
      <c r="A31" s="1256"/>
    </row>
    <row r="32" spans="1:1">
      <c r="A32" s="1256"/>
    </row>
  </sheetData>
  <sheetProtection algorithmName="SHA-512" hashValue="eL7/X55EWwVLJe3gWu4iIx8NZXtEN9mZHb3l0Aba+FAwzihrrL+NjXEdyGLeoR69ZYf/xCLGlpzbF2YncS11Nw==" saltValue="qX8QbmCH/0FiU5yRJVQFJA==" spinCount="100000" sheet="1" objects="1" scenarios="1"/>
  <mergeCells count="3">
    <mergeCell ref="D3:N3"/>
    <mergeCell ref="A4:A32"/>
    <mergeCell ref="C1:J1"/>
  </mergeCells>
  <conditionalFormatting sqref="O4:R9 D5:N9">
    <cfRule type="cellIs" dxfId="13" priority="2" operator="equal">
      <formula>0</formula>
    </cfRule>
  </conditionalFormatting>
  <conditionalFormatting sqref="D4:F4 H4:N4">
    <cfRule type="cellIs" dxfId="12" priority="1" operator="equal">
      <formula>0</formula>
    </cfRule>
  </conditionalFormatting>
  <hyperlinks>
    <hyperlink ref="A4" r:id="rId1" xr:uid="{00000000-0004-0000-1B00-000000000000}"/>
  </hyperlinks>
  <pageMargins left="0.7" right="0.7" top="0.75" bottom="0.75" header="0.3" footer="0.3"/>
  <pageSetup paperSize="9" orientation="portrait" verticalDpi="0" r:id="rId2"/>
  <drawing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Foglio29">
    <tabColor theme="9"/>
  </sheetPr>
  <dimension ref="A1:P32"/>
  <sheetViews>
    <sheetView showGridLines="0" workbookViewId="0">
      <selection activeCell="F27" sqref="F27"/>
    </sheetView>
  </sheetViews>
  <sheetFormatPr baseColWidth="10" defaultColWidth="9.1640625" defaultRowHeight="15"/>
  <cols>
    <col min="1" max="1" width="11.5" style="1221" customWidth="1"/>
    <col min="2" max="2" width="4" style="64" customWidth="1"/>
    <col min="3" max="3" width="6.5" style="16" customWidth="1"/>
    <col min="4" max="4" width="46.5" style="16" bestFit="1" customWidth="1"/>
    <col min="5" max="5" width="11.5" style="124" bestFit="1" customWidth="1"/>
    <col min="6" max="10" width="9.5" style="124" bestFit="1" customWidth="1"/>
    <col min="11" max="11" width="11.5" style="124" bestFit="1" customWidth="1"/>
    <col min="12" max="12" width="14.5" style="16" customWidth="1"/>
    <col min="13" max="16384" width="9.1640625" style="16"/>
  </cols>
  <sheetData>
    <row r="1" spans="1:16" s="1221" customFormat="1" ht="60" customHeight="1">
      <c r="C1" s="1266" t="s">
        <v>1220</v>
      </c>
      <c r="D1" s="1267"/>
      <c r="E1" s="1267"/>
      <c r="F1" s="1267"/>
      <c r="G1" s="1267"/>
      <c r="H1" s="1267"/>
      <c r="I1" s="1267"/>
      <c r="J1" s="1267"/>
      <c r="K1" s="1227"/>
    </row>
    <row r="2" spans="1:16">
      <c r="D2" s="17"/>
      <c r="E2" s="542"/>
      <c r="F2" s="542"/>
      <c r="G2" s="542"/>
      <c r="H2" s="542"/>
      <c r="I2" s="542"/>
      <c r="J2" s="542"/>
      <c r="K2" s="542"/>
      <c r="L2" s="17"/>
    </row>
    <row r="3" spans="1:16" ht="20.25" customHeight="1">
      <c r="B3" s="63"/>
      <c r="D3" s="1284" t="s">
        <v>659</v>
      </c>
      <c r="E3" s="1284"/>
      <c r="F3" s="1284"/>
      <c r="G3" s="1284"/>
      <c r="H3" s="1284"/>
      <c r="I3" s="1284"/>
      <c r="J3" s="1284"/>
      <c r="K3" s="1284"/>
      <c r="L3" s="1284"/>
    </row>
    <row r="4" spans="1:16">
      <c r="A4" s="1255" t="s">
        <v>1264</v>
      </c>
      <c r="B4" s="63"/>
      <c r="C4" s="930" t="str">
        <f>IF('HotInv7.2_7.10'!D6="","",'HotInv7.2_7.10'!D6)</f>
        <v/>
      </c>
      <c r="D4" s="931" t="str">
        <f>IF('HotInv7.2_7.10'!E6="","",'HotInv7.2_7.10'!E6)</f>
        <v>Anno</v>
      </c>
      <c r="E4" s="932">
        <f>IF('HotInv7.2_7.10'!F6="","",'HotInv7.2_7.10'!F6)</f>
        <v>0</v>
      </c>
      <c r="F4" s="932">
        <f>IF('HotInv7.2_7.10'!G6="","",'HotInv7.2_7.10'!G6)</f>
        <v>1</v>
      </c>
      <c r="G4" s="932">
        <f>IF('HotInv7.2_7.10'!H6="","",'HotInv7.2_7.10'!H6)</f>
        <v>2</v>
      </c>
      <c r="H4" s="932">
        <f>IF('HotInv7.2_7.10'!I6="","",'HotInv7.2_7.10'!I6)</f>
        <v>3</v>
      </c>
      <c r="I4" s="932">
        <f>IF('HotInv7.2_7.10'!J6="","",'HotInv7.2_7.10'!J6)</f>
        <v>4</v>
      </c>
      <c r="J4" s="932">
        <f>IF('HotInv7.2_7.10'!K6="","",'HotInv7.2_7.10'!K6)</f>
        <v>5</v>
      </c>
      <c r="K4" s="932">
        <f>IF('HotInv7.2_7.10'!L6="","",'HotInv7.2_7.10'!L6)</f>
        <v>6</v>
      </c>
      <c r="L4" s="933" t="str">
        <f>IF('HotInv7.2_7.10'!M6="","",'HotInv7.2_7.10'!M6)</f>
        <v>Totale</v>
      </c>
      <c r="M4" s="930" t="str">
        <f>IF('HotInv7.2_7.10'!N6="","",'HotInv7.2_7.10'!N6)</f>
        <v/>
      </c>
      <c r="N4" s="930" t="str">
        <f>IF('HotInv7.2_7.10'!O6="","",'HotInv7.2_7.10'!O6)</f>
        <v/>
      </c>
      <c r="O4" s="930" t="str">
        <f>IF('HotInv7.2_7.10'!P6="","",'HotInv7.2_7.10'!P6)</f>
        <v/>
      </c>
      <c r="P4" s="930" t="str">
        <f>IF('HotInv7.2_7.10'!Q6="","",'HotInv7.2_7.10'!Q6)</f>
        <v/>
      </c>
    </row>
    <row r="5" spans="1:16">
      <c r="A5" s="1256"/>
      <c r="B5" s="63"/>
      <c r="C5" s="954" t="str">
        <f>IF('HotInv7.2_7.10'!D39="","",'HotInv7.2_7.10'!D39)</f>
        <v/>
      </c>
      <c r="D5" s="931" t="str">
        <f>IF('HotInv7.2_7.10'!E39="","",'HotInv7.2_7.10'!E39)</f>
        <v>Flusso di cassa operativo lordo (FCFO Lordo)</v>
      </c>
      <c r="E5" s="936">
        <f>IF('HotInv7.2_7.10'!F39="","",'HotInv7.2_7.10'!F39)</f>
        <v>-7000000</v>
      </c>
      <c r="F5" s="936">
        <f>IF('HotInv7.2_7.10'!G39="","",'HotInv7.2_7.10'!G39)</f>
        <v>-257400</v>
      </c>
      <c r="G5" s="936">
        <f>IF('HotInv7.2_7.10'!H39="","",'HotInv7.2_7.10'!H39)</f>
        <v>300120</v>
      </c>
      <c r="H5" s="936">
        <f>IF('HotInv7.2_7.10'!I39="","",'HotInv7.2_7.10'!I39)</f>
        <v>369324</v>
      </c>
      <c r="I5" s="936">
        <f>IF('HotInv7.2_7.10'!J39="","",'HotInv7.2_7.10'!J39)</f>
        <v>410418</v>
      </c>
      <c r="J5" s="936">
        <f>IF('HotInv7.2_7.10'!K39="","",'HotInv7.2_7.10'!K39)</f>
        <v>432530.71199999959</v>
      </c>
      <c r="K5" s="936">
        <f>IF('HotInv7.2_7.10'!L39="","",'HotInv7.2_7.10'!L39)</f>
        <v>10813267.79999999</v>
      </c>
      <c r="L5" s="935">
        <f>IF('HotInv7.2_7.10'!M39="","",'HotInv7.2_7.10'!M39)</f>
        <v>5068260.5119999889</v>
      </c>
      <c r="M5" s="930" t="str">
        <f>IF('HotInv7.2_7.10'!N39="","",'HotInv7.2_7.10'!N39)</f>
        <v/>
      </c>
      <c r="N5" s="930" t="str">
        <f>IF('HotInv7.2_7.10'!O39="","",'HotInv7.2_7.10'!O39)</f>
        <v/>
      </c>
      <c r="O5" s="930" t="str">
        <f>IF('HotInv7.2_7.10'!P39="","",'HotInv7.2_7.10'!P39)</f>
        <v/>
      </c>
      <c r="P5" s="930" t="str">
        <f>IF('HotInv7.2_7.10'!Q39="","",'HotInv7.2_7.10'!Q39)</f>
        <v/>
      </c>
    </row>
    <row r="6" spans="1:16">
      <c r="A6" s="1256"/>
      <c r="B6" s="63"/>
      <c r="C6" s="954"/>
      <c r="D6" s="938"/>
      <c r="E6" s="936"/>
      <c r="F6" s="936"/>
      <c r="G6" s="936"/>
      <c r="H6" s="936"/>
      <c r="I6" s="936"/>
      <c r="J6" s="936"/>
      <c r="K6" s="936"/>
      <c r="L6" s="935"/>
      <c r="M6" s="930"/>
      <c r="N6" s="930"/>
      <c r="O6" s="930"/>
      <c r="P6" s="930"/>
    </row>
    <row r="7" spans="1:16">
      <c r="A7" s="1256"/>
      <c r="B7" s="63"/>
      <c r="C7" s="930" t="str">
        <f>IF('HotInv7.2_7.10'!D51="","",'HotInv7.2_7.10'!D51)</f>
        <v/>
      </c>
      <c r="D7" s="930" t="str">
        <f>IF('HotInv7.2_7.10'!E51="","",'HotInv7.2_7.10'!E51)</f>
        <v>Erogazione Finanziamento</v>
      </c>
      <c r="E7" s="934">
        <f>IF('HotInv7.2_7.10'!F51="","",'HotInv7.2_7.10'!F51)</f>
        <v>3500000</v>
      </c>
      <c r="F7" s="934">
        <f>IF('HotInv7.2_7.10'!G51="","",'HotInv7.2_7.10'!G51)</f>
        <v>250000</v>
      </c>
      <c r="G7" s="934">
        <f>IF('HotInv7.2_7.10'!H51="","",'HotInv7.2_7.10'!H51)</f>
        <v>0</v>
      </c>
      <c r="H7" s="934">
        <f>IF('HotInv7.2_7.10'!I51="","",'HotInv7.2_7.10'!I51)</f>
        <v>0</v>
      </c>
      <c r="I7" s="934">
        <f>IF('HotInv7.2_7.10'!J51="","",'HotInv7.2_7.10'!J51)</f>
        <v>0</v>
      </c>
      <c r="J7" s="934">
        <f>IF('HotInv7.2_7.10'!K51="","",'HotInv7.2_7.10'!K51)</f>
        <v>0</v>
      </c>
      <c r="K7" s="934">
        <f>IF('HotInv7.2_7.10'!L51="","",'HotInv7.2_7.10'!L51)</f>
        <v>0</v>
      </c>
      <c r="L7" s="935">
        <f>IF('HotInv7.2_7.10'!M51="","",'HotInv7.2_7.10'!M51)</f>
        <v>3750000</v>
      </c>
      <c r="M7" s="930" t="str">
        <f>IF('HotInv7.2_7.10'!N51="","",'HotInv7.2_7.10'!N51)</f>
        <v/>
      </c>
      <c r="N7" s="930" t="str">
        <f>IF('HotInv7.2_7.10'!O51="","",'HotInv7.2_7.10'!O51)</f>
        <v/>
      </c>
      <c r="O7" s="930" t="str">
        <f>IF('HotInv7.2_7.10'!P51="","",'HotInv7.2_7.10'!P51)</f>
        <v/>
      </c>
      <c r="P7" s="930" t="str">
        <f>IF('HotInv7.2_7.10'!Q51="","",'HotInv7.2_7.10'!Q51)</f>
        <v/>
      </c>
    </row>
    <row r="8" spans="1:16">
      <c r="A8" s="1256"/>
      <c r="B8" s="63"/>
      <c r="C8" s="930" t="str">
        <f>IF('HotInv7.2_7.10'!D53="","",'HotInv7.2_7.10'!D53)</f>
        <v/>
      </c>
      <c r="D8" s="931" t="str">
        <f>IF('HotInv7.2_7.10'!E53="","",'HotInv7.2_7.10'!E53)</f>
        <v>Totale entrate finanziamento</v>
      </c>
      <c r="E8" s="936">
        <f>IF('HotInv7.2_7.10'!F53="","",'HotInv7.2_7.10'!F53)</f>
        <v>3500000</v>
      </c>
      <c r="F8" s="936">
        <f>IF('HotInv7.2_7.10'!G53="","",'HotInv7.2_7.10'!G53)</f>
        <v>250000</v>
      </c>
      <c r="G8" s="936">
        <f>IF('HotInv7.2_7.10'!H53="","",'HotInv7.2_7.10'!H53)</f>
        <v>0</v>
      </c>
      <c r="H8" s="936">
        <f>IF('HotInv7.2_7.10'!I53="","",'HotInv7.2_7.10'!I53)</f>
        <v>0</v>
      </c>
      <c r="I8" s="936">
        <f>IF('HotInv7.2_7.10'!J53="","",'HotInv7.2_7.10'!J53)</f>
        <v>0</v>
      </c>
      <c r="J8" s="936">
        <f>IF('HotInv7.2_7.10'!K53="","",'HotInv7.2_7.10'!K53)</f>
        <v>0</v>
      </c>
      <c r="K8" s="936">
        <f>IF('HotInv7.2_7.10'!L53="","",'HotInv7.2_7.10'!L53)</f>
        <v>0</v>
      </c>
      <c r="L8" s="935">
        <f>IF('HotInv7.2_7.10'!M53="","",'HotInv7.2_7.10'!M53)</f>
        <v>3750000</v>
      </c>
      <c r="M8" s="930" t="str">
        <f>IF('HotInv7.2_7.10'!N53="","",'HotInv7.2_7.10'!N53)</f>
        <v/>
      </c>
      <c r="N8" s="930" t="str">
        <f>IF('HotInv7.2_7.10'!O53="","",'HotInv7.2_7.10'!O53)</f>
        <v/>
      </c>
      <c r="O8" s="930" t="str">
        <f>IF('HotInv7.2_7.10'!P53="","",'HotInv7.2_7.10'!P53)</f>
        <v/>
      </c>
      <c r="P8" s="930" t="str">
        <f>IF('HotInv7.2_7.10'!Q53="","",'HotInv7.2_7.10'!Q53)</f>
        <v/>
      </c>
    </row>
    <row r="9" spans="1:16">
      <c r="A9" s="1256"/>
      <c r="B9" s="63"/>
      <c r="C9" s="930" t="str">
        <f>IF('HotInv7.2_7.10'!D54="","",'HotInv7.2_7.10'!D54)</f>
        <v/>
      </c>
      <c r="D9" s="930" t="str">
        <f>IF('HotInv7.2_7.10'!E54="","",'HotInv7.2_7.10'!E54)</f>
        <v/>
      </c>
      <c r="E9" s="934" t="str">
        <f>IF('HotInv7.2_7.10'!F54="","",'HotInv7.2_7.10'!F54)</f>
        <v/>
      </c>
      <c r="F9" s="934" t="str">
        <f>IF('HotInv7.2_7.10'!G54="","",'HotInv7.2_7.10'!G54)</f>
        <v/>
      </c>
      <c r="G9" s="934" t="str">
        <f>IF('HotInv7.2_7.10'!H54="","",'HotInv7.2_7.10'!H54)</f>
        <v/>
      </c>
      <c r="H9" s="934" t="str">
        <f>IF('HotInv7.2_7.10'!I54="","",'HotInv7.2_7.10'!I54)</f>
        <v/>
      </c>
      <c r="I9" s="934" t="str">
        <f>IF('HotInv7.2_7.10'!J54="","",'HotInv7.2_7.10'!J54)</f>
        <v/>
      </c>
      <c r="J9" s="934" t="str">
        <f>IF('HotInv7.2_7.10'!K54="","",'HotInv7.2_7.10'!K54)</f>
        <v/>
      </c>
      <c r="K9" s="934" t="str">
        <f>IF('HotInv7.2_7.10'!L54="","",'HotInv7.2_7.10'!L54)</f>
        <v/>
      </c>
      <c r="L9" s="935" t="str">
        <f>IF('HotInv7.2_7.10'!M54="","",'HotInv7.2_7.10'!M54)</f>
        <v/>
      </c>
      <c r="M9" s="930" t="str">
        <f>IF('HotInv7.2_7.10'!N54="","",'HotInv7.2_7.10'!N54)</f>
        <v/>
      </c>
      <c r="N9" s="930" t="str">
        <f>IF('HotInv7.2_7.10'!O54="","",'HotInv7.2_7.10'!O54)</f>
        <v/>
      </c>
      <c r="O9" s="930" t="str">
        <f>IF('HotInv7.2_7.10'!P54="","",'HotInv7.2_7.10'!P54)</f>
        <v/>
      </c>
      <c r="P9" s="930" t="str">
        <f>IF('HotInv7.2_7.10'!Q54="","",'HotInv7.2_7.10'!Q54)</f>
        <v/>
      </c>
    </row>
    <row r="10" spans="1:16">
      <c r="A10" s="1256"/>
      <c r="C10" s="930" t="str">
        <f>IF('HotInv7.2_7.10'!D55="","",'HotInv7.2_7.10'!D55)</f>
        <v/>
      </c>
      <c r="D10" s="930" t="str">
        <f>IF('HotInv7.2_7.10'!E55="","",'HotInv7.2_7.10'!E55)</f>
        <v>Rimborso Finanziamento</v>
      </c>
      <c r="E10" s="934">
        <f>IF('HotInv7.2_7.10'!F55="","",'HotInv7.2_7.10'!F55)</f>
        <v>0</v>
      </c>
      <c r="F10" s="934">
        <f>IF('HotInv7.2_7.10'!G55="","",'HotInv7.2_7.10'!G55)</f>
        <v>0</v>
      </c>
      <c r="G10" s="934">
        <f>IF('HotInv7.2_7.10'!H55="","",'HotInv7.2_7.10'!H55)</f>
        <v>0</v>
      </c>
      <c r="H10" s="934">
        <f>IF('HotInv7.2_7.10'!I55="","",'HotInv7.2_7.10'!I55)</f>
        <v>0</v>
      </c>
      <c r="I10" s="934">
        <f>IF('HotInv7.2_7.10'!J55="","",'HotInv7.2_7.10'!J55)</f>
        <v>0</v>
      </c>
      <c r="J10" s="934">
        <f>IF('HotInv7.2_7.10'!K55="","",'HotInv7.2_7.10'!K55)</f>
        <v>0</v>
      </c>
      <c r="K10" s="934">
        <f>IF('HotInv7.2_7.10'!L55="","",'HotInv7.2_7.10'!L55)</f>
        <v>-3750000</v>
      </c>
      <c r="L10" s="935">
        <f>IF('HotInv7.2_7.10'!M55="","",'HotInv7.2_7.10'!M55)</f>
        <v>-3750000</v>
      </c>
      <c r="M10" s="930" t="str">
        <f>IF('HotInv7.2_7.10'!N55="","",'HotInv7.2_7.10'!N55)</f>
        <v/>
      </c>
      <c r="N10" s="930" t="str">
        <f>IF('HotInv7.2_7.10'!O55="","",'HotInv7.2_7.10'!O55)</f>
        <v/>
      </c>
      <c r="O10" s="930" t="str">
        <f>IF('HotInv7.2_7.10'!P55="","",'HotInv7.2_7.10'!P55)</f>
        <v/>
      </c>
      <c r="P10" s="930" t="str">
        <f>IF('HotInv7.2_7.10'!Q55="","",'HotInv7.2_7.10'!Q55)</f>
        <v/>
      </c>
    </row>
    <row r="11" spans="1:16">
      <c r="A11" s="1256"/>
      <c r="C11" s="930" t="str">
        <f>IF('HotInv7.2_7.10'!D56="","",'HotInv7.2_7.10'!D56)</f>
        <v/>
      </c>
      <c r="D11" s="930" t="str">
        <f>IF('HotInv7.2_7.10'!E56="","",'HotInv7.2_7.10'!E56)</f>
        <v>Oneri finanziari</v>
      </c>
      <c r="E11" s="934">
        <f>IF('HotInv7.2_7.10'!F56="","",'HotInv7.2_7.10'!F56)</f>
        <v>-105000</v>
      </c>
      <c r="F11" s="934">
        <f>IF('HotInv7.2_7.10'!G56="","",'HotInv7.2_7.10'!G56)</f>
        <v>-108750</v>
      </c>
      <c r="G11" s="934">
        <f>IF('HotInv7.2_7.10'!H56="","",'HotInv7.2_7.10'!H56)</f>
        <v>-112500</v>
      </c>
      <c r="H11" s="934">
        <f>IF('HotInv7.2_7.10'!I56="","",'HotInv7.2_7.10'!I56)</f>
        <v>-112500</v>
      </c>
      <c r="I11" s="934">
        <f>IF('HotInv7.2_7.10'!J56="","",'HotInv7.2_7.10'!J56)</f>
        <v>-112500</v>
      </c>
      <c r="J11" s="934">
        <f>IF('HotInv7.2_7.10'!K56="","",'HotInv7.2_7.10'!K56)</f>
        <v>-112500</v>
      </c>
      <c r="K11" s="934">
        <f>IF('HotInv7.2_7.10'!L56="","",'HotInv7.2_7.10'!L56)</f>
        <v>-56250</v>
      </c>
      <c r="L11" s="935">
        <f>IF('HotInv7.2_7.10'!M56="","",'HotInv7.2_7.10'!M56)</f>
        <v>-720000</v>
      </c>
      <c r="M11" s="930" t="str">
        <f>IF('HotInv7.2_7.10'!N56="","",'HotInv7.2_7.10'!N56)</f>
        <v/>
      </c>
      <c r="N11" s="930" t="str">
        <f>IF('HotInv7.2_7.10'!O56="","",'HotInv7.2_7.10'!O56)</f>
        <v/>
      </c>
      <c r="O11" s="930" t="str">
        <f>IF('HotInv7.2_7.10'!P56="","",'HotInv7.2_7.10'!P56)</f>
        <v/>
      </c>
      <c r="P11" s="930" t="str">
        <f>IF('HotInv7.2_7.10'!Q56="","",'HotInv7.2_7.10'!Q56)</f>
        <v/>
      </c>
    </row>
    <row r="12" spans="1:16">
      <c r="A12" s="1256"/>
      <c r="C12" s="930" t="str">
        <f>IF('HotInv7.2_7.10'!D58="","",'HotInv7.2_7.10'!D58)</f>
        <v/>
      </c>
      <c r="D12" s="931" t="str">
        <f>IF('HotInv7.2_7.10'!E58="","",'HotInv7.2_7.10'!E58)</f>
        <v>Totale uscite finanziamento</v>
      </c>
      <c r="E12" s="936">
        <f>IF('HotInv7.2_7.10'!F58="","",'HotInv7.2_7.10'!F58)</f>
        <v>-105000</v>
      </c>
      <c r="F12" s="936">
        <f>IF('HotInv7.2_7.10'!G58="","",'HotInv7.2_7.10'!G58)</f>
        <v>-108750</v>
      </c>
      <c r="G12" s="936">
        <f>IF('HotInv7.2_7.10'!H58="","",'HotInv7.2_7.10'!H58)</f>
        <v>-112500</v>
      </c>
      <c r="H12" s="936">
        <f>IF('HotInv7.2_7.10'!I58="","",'HotInv7.2_7.10'!I58)</f>
        <v>-112500</v>
      </c>
      <c r="I12" s="936">
        <f>IF('HotInv7.2_7.10'!J58="","",'HotInv7.2_7.10'!J58)</f>
        <v>-112500</v>
      </c>
      <c r="J12" s="936">
        <f>IF('HotInv7.2_7.10'!K58="","",'HotInv7.2_7.10'!K58)</f>
        <v>-112500</v>
      </c>
      <c r="K12" s="936">
        <f>IF('HotInv7.2_7.10'!L58="","",'HotInv7.2_7.10'!L58)</f>
        <v>-3806250</v>
      </c>
      <c r="L12" s="935">
        <f>IF('HotInv7.2_7.10'!M58="","",'HotInv7.2_7.10'!M58)</f>
        <v>-4470000</v>
      </c>
      <c r="M12" s="930" t="str">
        <f>IF('HotInv7.2_7.10'!N58="","",'HotInv7.2_7.10'!N58)</f>
        <v/>
      </c>
      <c r="N12" s="930" t="str">
        <f>IF('HotInv7.2_7.10'!O58="","",'HotInv7.2_7.10'!O58)</f>
        <v/>
      </c>
      <c r="O12" s="930" t="str">
        <f>IF('HotInv7.2_7.10'!P58="","",'HotInv7.2_7.10'!P58)</f>
        <v/>
      </c>
      <c r="P12" s="930" t="str">
        <f>IF('HotInv7.2_7.10'!Q58="","",'HotInv7.2_7.10'!Q58)</f>
        <v/>
      </c>
    </row>
    <row r="13" spans="1:16">
      <c r="A13" s="1256"/>
      <c r="C13" s="930" t="str">
        <f>IF('HotInv7.2_7.10'!D59="","",'HotInv7.2_7.10'!D59)</f>
        <v/>
      </c>
      <c r="D13" s="930" t="str">
        <f>IF('HotInv7.2_7.10'!E59="","",'HotInv7.2_7.10'!E59)</f>
        <v/>
      </c>
      <c r="E13" s="934" t="str">
        <f>IF('HotInv7.2_7.10'!F59="","",'HotInv7.2_7.10'!F59)</f>
        <v/>
      </c>
      <c r="F13" s="934" t="str">
        <f>IF('HotInv7.2_7.10'!G59="","",'HotInv7.2_7.10'!G59)</f>
        <v/>
      </c>
      <c r="G13" s="934" t="str">
        <f>IF('HotInv7.2_7.10'!H59="","",'HotInv7.2_7.10'!H59)</f>
        <v/>
      </c>
      <c r="H13" s="934" t="str">
        <f>IF('HotInv7.2_7.10'!I59="","",'HotInv7.2_7.10'!I59)</f>
        <v/>
      </c>
      <c r="I13" s="934" t="str">
        <f>IF('HotInv7.2_7.10'!J59="","",'HotInv7.2_7.10'!J59)</f>
        <v/>
      </c>
      <c r="J13" s="934" t="str">
        <f>IF('HotInv7.2_7.10'!K59="","",'HotInv7.2_7.10'!K59)</f>
        <v/>
      </c>
      <c r="K13" s="934" t="str">
        <f>IF('HotInv7.2_7.10'!L59="","",'HotInv7.2_7.10'!L59)</f>
        <v/>
      </c>
      <c r="L13" s="935" t="str">
        <f>IF('HotInv7.2_7.10'!M59="","",'HotInv7.2_7.10'!M59)</f>
        <v/>
      </c>
      <c r="M13" s="930" t="str">
        <f>IF('HotInv7.2_7.10'!N59="","",'HotInv7.2_7.10'!N59)</f>
        <v/>
      </c>
      <c r="N13" s="930" t="str">
        <f>IF('HotInv7.2_7.10'!O59="","",'HotInv7.2_7.10'!O59)</f>
        <v/>
      </c>
      <c r="O13" s="930" t="str">
        <f>IF('HotInv7.2_7.10'!P59="","",'HotInv7.2_7.10'!P59)</f>
        <v/>
      </c>
      <c r="P13" s="930" t="str">
        <f>IF('HotInv7.2_7.10'!Q59="","",'HotInv7.2_7.10'!Q59)</f>
        <v/>
      </c>
    </row>
    <row r="14" spans="1:16">
      <c r="A14" s="1256"/>
      <c r="C14" s="954" t="str">
        <f>IF('HotInv7.2_7.10'!D60="","",'HotInv7.2_7.10'!D60)</f>
        <v/>
      </c>
      <c r="D14" s="951" t="str">
        <f>IF('HotInv7.2_7.10'!E60="","",'HotInv7.2_7.10'!E60)</f>
        <v>Flusso di cassa dell'azionista Lordo (FCFE Lordo)</v>
      </c>
      <c r="E14" s="952">
        <f>IF('HotInv7.2_7.10'!F60="","",'HotInv7.2_7.10'!F60)</f>
        <v>-3605000</v>
      </c>
      <c r="F14" s="952">
        <f>IF('HotInv7.2_7.10'!G60="","",'HotInv7.2_7.10'!G60)</f>
        <v>-116150</v>
      </c>
      <c r="G14" s="952">
        <f>IF('HotInv7.2_7.10'!H60="","",'HotInv7.2_7.10'!H60)</f>
        <v>187620</v>
      </c>
      <c r="H14" s="952">
        <f>IF('HotInv7.2_7.10'!I60="","",'HotInv7.2_7.10'!I60)</f>
        <v>256824</v>
      </c>
      <c r="I14" s="952">
        <f>IF('HotInv7.2_7.10'!J60="","",'HotInv7.2_7.10'!J60)</f>
        <v>297918</v>
      </c>
      <c r="J14" s="952">
        <f>IF('HotInv7.2_7.10'!K60="","",'HotInv7.2_7.10'!K60)</f>
        <v>320030.71199999959</v>
      </c>
      <c r="K14" s="952">
        <f>IF('HotInv7.2_7.10'!L60="","",'HotInv7.2_7.10'!L60)</f>
        <v>7007017.7999999896</v>
      </c>
      <c r="L14" s="953">
        <f>IF('HotInv7.2_7.10'!M60="","",'HotInv7.2_7.10'!M60)</f>
        <v>4348260.5119999889</v>
      </c>
      <c r="M14" s="930" t="str">
        <f>IF('HotInv7.2_7.10'!N60="","",'HotInv7.2_7.10'!N60)</f>
        <v/>
      </c>
      <c r="N14" s="930" t="str">
        <f>IF('HotInv7.2_7.10'!O60="","",'HotInv7.2_7.10'!O60)</f>
        <v/>
      </c>
      <c r="O14" s="930" t="str">
        <f>IF('HotInv7.2_7.10'!P60="","",'HotInv7.2_7.10'!P60)</f>
        <v/>
      </c>
      <c r="P14" s="930" t="str">
        <f>IF('HotInv7.2_7.10'!Q60="","",'HotInv7.2_7.10'!Q60)</f>
        <v/>
      </c>
    </row>
    <row r="15" spans="1:16">
      <c r="A15" s="1256"/>
      <c r="C15" s="954"/>
      <c r="D15" s="938"/>
      <c r="E15" s="936"/>
      <c r="F15" s="936"/>
      <c r="G15" s="936"/>
      <c r="H15" s="936"/>
      <c r="I15" s="936"/>
      <c r="J15" s="936"/>
      <c r="K15" s="936"/>
      <c r="L15" s="935"/>
      <c r="M15" s="930"/>
      <c r="N15" s="930"/>
      <c r="O15" s="930"/>
      <c r="P15" s="930"/>
    </row>
    <row r="16" spans="1:16">
      <c r="A16" s="1256"/>
      <c r="C16" s="930" t="str">
        <f>IF('HotInv7.2_7.10'!D61="","",'HotInv7.2_7.10'!D61)</f>
        <v/>
      </c>
      <c r="D16" s="939" t="str">
        <f>IF('HotInv7.2_7.10'!E61="","",'HotInv7.2_7.10'!E61)</f>
        <v>VAN FCFE@Ke Lordo</v>
      </c>
      <c r="E16" s="940">
        <f>IF('HotInv7.2_7.10'!F61="","",'HotInv7.2_7.10'!F61)</f>
        <v>544565.98817688879</v>
      </c>
      <c r="F16" s="941" t="str">
        <f>IF('HotInv7.2_7.10'!G61="","",'HotInv7.2_7.10'!G61)</f>
        <v>Ke Lordo</v>
      </c>
      <c r="G16" s="942">
        <f>IF('HotInv7.2_7.10'!H61="","",'HotInv7.2_7.10'!H61)</f>
        <v>0.12</v>
      </c>
      <c r="H16" s="934" t="str">
        <f>IF('HotInv7.2_7.10'!I61="","",'HotInv7.2_7.10'!I61)</f>
        <v/>
      </c>
      <c r="I16" s="934" t="str">
        <f>IF('HotInv7.2_7.10'!J61="","",'HotInv7.2_7.10'!J61)</f>
        <v/>
      </c>
      <c r="J16" s="934" t="str">
        <f>IF('HotInv7.2_7.10'!K61="","",'HotInv7.2_7.10'!K61)</f>
        <v/>
      </c>
      <c r="K16" s="934" t="str">
        <f>IF('HotInv7.2_7.10'!L61="","",'HotInv7.2_7.10'!L61)</f>
        <v/>
      </c>
      <c r="L16" s="935" t="str">
        <f>IF('HotInv7.2_7.10'!M61="","",'HotInv7.2_7.10'!M61)</f>
        <v/>
      </c>
      <c r="M16" s="930" t="str">
        <f>IF('HotInv7.2_7.10'!N61="","",'HotInv7.2_7.10'!N61)</f>
        <v/>
      </c>
      <c r="N16" s="930" t="str">
        <f>IF('HotInv7.2_7.10'!O61="","",'HotInv7.2_7.10'!O61)</f>
        <v/>
      </c>
      <c r="O16" s="930" t="str">
        <f>IF('HotInv7.2_7.10'!P61="","",'HotInv7.2_7.10'!P61)</f>
        <v/>
      </c>
      <c r="P16" s="930" t="str">
        <f>IF('HotInv7.2_7.10'!Q61="","",'HotInv7.2_7.10'!Q61)</f>
        <v/>
      </c>
    </row>
    <row r="17" spans="1:16">
      <c r="A17" s="1256"/>
      <c r="C17" s="930" t="str">
        <f>IF('HotInv7.2_7.10'!D62="","",'HotInv7.2_7.10'!D62)</f>
        <v/>
      </c>
      <c r="D17" s="945" t="str">
        <f>IF('HotInv7.2_7.10'!E62="","",'HotInv7.2_7.10'!E62)</f>
        <v>IRR @(FCFE Lordo)</v>
      </c>
      <c r="E17" s="946">
        <f>IF('HotInv7.2_7.10'!F62="","",'HotInv7.2_7.10'!F62)</f>
        <v>0.14794948604399627</v>
      </c>
      <c r="F17" s="934" t="str">
        <f>IF('HotInv7.2_7.10'!G62="","",'HotInv7.2_7.10'!G62)</f>
        <v/>
      </c>
      <c r="G17" s="934" t="str">
        <f>IF('HotInv7.2_7.10'!H62="","",'HotInv7.2_7.10'!H62)</f>
        <v/>
      </c>
      <c r="H17" s="934" t="str">
        <f>IF('HotInv7.2_7.10'!I62="","",'HotInv7.2_7.10'!I62)</f>
        <v/>
      </c>
      <c r="I17" s="934" t="str">
        <f>IF('HotInv7.2_7.10'!J62="","",'HotInv7.2_7.10'!J62)</f>
        <v/>
      </c>
      <c r="J17" s="934" t="str">
        <f>IF('HotInv7.2_7.10'!K62="","",'HotInv7.2_7.10'!K62)</f>
        <v/>
      </c>
      <c r="K17" s="934" t="str">
        <f>IF('HotInv7.2_7.10'!L62="","",'HotInv7.2_7.10'!L62)</f>
        <v/>
      </c>
      <c r="L17" s="944" t="str">
        <f>IF('HotInv7.2_7.10'!M62="","",'HotInv7.2_7.10'!M62)</f>
        <v/>
      </c>
      <c r="M17" s="930" t="str">
        <f>IF('HotInv7.2_7.10'!N62="","",'HotInv7.2_7.10'!N62)</f>
        <v/>
      </c>
      <c r="N17" s="930" t="str">
        <f>IF('HotInv7.2_7.10'!O62="","",'HotInv7.2_7.10'!O62)</f>
        <v/>
      </c>
      <c r="O17" s="930" t="str">
        <f>IF('HotInv7.2_7.10'!P62="","",'HotInv7.2_7.10'!P62)</f>
        <v/>
      </c>
      <c r="P17" s="930" t="str">
        <f>IF('HotInv7.2_7.10'!Q62="","",'HotInv7.2_7.10'!Q62)</f>
        <v/>
      </c>
    </row>
    <row r="18" spans="1:16">
      <c r="A18" s="1256"/>
    </row>
    <row r="19" spans="1:16">
      <c r="A19" s="1256"/>
    </row>
    <row r="20" spans="1:16">
      <c r="A20" s="1256"/>
    </row>
    <row r="21" spans="1:16">
      <c r="A21" s="1256"/>
    </row>
    <row r="22" spans="1:16">
      <c r="A22" s="1256"/>
    </row>
    <row r="23" spans="1:16">
      <c r="A23" s="1256"/>
    </row>
    <row r="24" spans="1:16">
      <c r="A24" s="1256"/>
    </row>
    <row r="25" spans="1:16">
      <c r="A25" s="1256"/>
    </row>
    <row r="26" spans="1:16">
      <c r="A26" s="1256"/>
    </row>
    <row r="27" spans="1:16">
      <c r="A27" s="1256"/>
    </row>
    <row r="28" spans="1:16">
      <c r="A28" s="1256"/>
    </row>
    <row r="29" spans="1:16">
      <c r="A29" s="1256"/>
    </row>
    <row r="30" spans="1:16">
      <c r="A30" s="1256"/>
    </row>
    <row r="31" spans="1:16">
      <c r="A31" s="1256"/>
    </row>
    <row r="32" spans="1:16">
      <c r="A32" s="1256"/>
    </row>
  </sheetData>
  <sheetProtection algorithmName="SHA-512" hashValue="S56C+hVJMEsM1SeVFhJuIl56UlsRPlBWcHtgjqE7h/BZpyd9vrq5s2XolPw7JEwE5FqT1223D371KbaIiqM3jQ==" saltValue="+jf7rPrHa9U1gRPvmRtFqQ==" spinCount="100000" sheet="1" objects="1" scenarios="1"/>
  <mergeCells count="3">
    <mergeCell ref="D3:L3"/>
    <mergeCell ref="A4:A32"/>
    <mergeCell ref="C1:J1"/>
  </mergeCells>
  <conditionalFormatting sqref="M4:P17 C5:L6 C8:L10 C12:L15 C4:D4 C16:C17">
    <cfRule type="cellIs" dxfId="11" priority="4" operator="equal">
      <formula>0</formula>
    </cfRule>
  </conditionalFormatting>
  <conditionalFormatting sqref="F4:L4 H16:L17 D11:L11 D7:L7">
    <cfRule type="cellIs" dxfId="10" priority="3" operator="equal">
      <formula>0</formula>
    </cfRule>
  </conditionalFormatting>
  <conditionalFormatting sqref="E16:G17">
    <cfRule type="cellIs" dxfId="9" priority="2" operator="equal">
      <formula>0</formula>
    </cfRule>
  </conditionalFormatting>
  <conditionalFormatting sqref="D16:D17">
    <cfRule type="cellIs" dxfId="8" priority="1" operator="equal">
      <formula>0</formula>
    </cfRule>
  </conditionalFormatting>
  <hyperlinks>
    <hyperlink ref="A4" r:id="rId1" xr:uid="{00000000-0004-0000-1C00-000000000000}"/>
  </hyperlinks>
  <pageMargins left="0.7" right="0.7" top="0.75" bottom="0.75" header="0.3" footer="0.3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oglio3">
    <tabColor theme="9"/>
  </sheetPr>
  <dimension ref="A1:J46"/>
  <sheetViews>
    <sheetView showGridLines="0" workbookViewId="0">
      <selection activeCell="C37" sqref="C37"/>
    </sheetView>
  </sheetViews>
  <sheetFormatPr baseColWidth="10" defaultColWidth="9.1640625" defaultRowHeight="15"/>
  <cols>
    <col min="1" max="1" width="11.5" style="1221" customWidth="1"/>
    <col min="2" max="2" width="3.5" style="16" customWidth="1"/>
    <col min="3" max="3" width="73.5" style="16" bestFit="1" customWidth="1"/>
    <col min="4" max="4" width="10.5" style="16" bestFit="1" customWidth="1"/>
    <col min="5" max="16384" width="9.1640625" style="16"/>
  </cols>
  <sheetData>
    <row r="1" spans="1:10" s="1221" customFormat="1" ht="60" customHeight="1">
      <c r="C1" s="1266" t="s">
        <v>1220</v>
      </c>
      <c r="D1" s="1267"/>
      <c r="E1" s="1267"/>
      <c r="F1" s="1267"/>
      <c r="G1" s="1267"/>
      <c r="H1" s="1267"/>
      <c r="I1" s="1267"/>
      <c r="J1" s="1267"/>
    </row>
    <row r="2" spans="1:10">
      <c r="C2" s="17"/>
      <c r="D2" s="17"/>
    </row>
    <row r="3" spans="1:10">
      <c r="C3" s="1265" t="s">
        <v>63</v>
      </c>
      <c r="D3" s="1265"/>
      <c r="E3" s="49"/>
    </row>
    <row r="4" spans="1:10">
      <c r="A4" s="1255" t="s">
        <v>1264</v>
      </c>
      <c r="B4" s="18"/>
    </row>
    <row r="5" spans="1:10">
      <c r="A5" s="1256"/>
      <c r="B5" s="21"/>
      <c r="C5" s="50" t="s">
        <v>64</v>
      </c>
    </row>
    <row r="6" spans="1:10">
      <c r="A6" s="1256"/>
      <c r="B6" s="23"/>
      <c r="C6" s="51" t="s">
        <v>65</v>
      </c>
      <c r="D6" s="27">
        <v>5400000</v>
      </c>
    </row>
    <row r="7" spans="1:10">
      <c r="A7" s="1256"/>
      <c r="B7" s="25"/>
      <c r="C7" s="51" t="s">
        <v>66</v>
      </c>
      <c r="D7" s="27">
        <v>75000</v>
      </c>
    </row>
    <row r="8" spans="1:10">
      <c r="A8" s="1256"/>
      <c r="B8" s="25"/>
      <c r="C8" s="52" t="s">
        <v>67</v>
      </c>
      <c r="D8" s="53">
        <v>0</v>
      </c>
    </row>
    <row r="9" spans="1:10">
      <c r="A9" s="1256"/>
      <c r="B9" s="25"/>
      <c r="C9" s="49" t="s">
        <v>68</v>
      </c>
      <c r="D9" s="53">
        <v>0</v>
      </c>
    </row>
    <row r="10" spans="1:10">
      <c r="A10" s="1256"/>
      <c r="B10" s="30"/>
      <c r="C10" s="50" t="s">
        <v>69</v>
      </c>
      <c r="D10" s="38">
        <f>SUM(D6:D9)</f>
        <v>5475000</v>
      </c>
    </row>
    <row r="11" spans="1:10">
      <c r="A11" s="1256"/>
      <c r="B11" s="25"/>
      <c r="C11" s="50" t="s">
        <v>70</v>
      </c>
      <c r="D11" s="53"/>
    </row>
    <row r="12" spans="1:10">
      <c r="A12" s="1256"/>
      <c r="B12" s="25"/>
      <c r="C12" s="51" t="s">
        <v>71</v>
      </c>
      <c r="D12" s="27">
        <v>857725</v>
      </c>
    </row>
    <row r="13" spans="1:10">
      <c r="A13" s="1256"/>
      <c r="B13" s="25"/>
      <c r="C13" s="51" t="s">
        <v>72</v>
      </c>
      <c r="D13" s="27">
        <v>829050</v>
      </c>
    </row>
    <row r="14" spans="1:10">
      <c r="A14" s="1256"/>
      <c r="B14" s="30"/>
      <c r="C14" s="51" t="s">
        <v>73</v>
      </c>
      <c r="D14" s="27">
        <v>36500</v>
      </c>
    </row>
    <row r="15" spans="1:10">
      <c r="A15" s="1256"/>
      <c r="B15" s="35"/>
      <c r="C15" s="51" t="s">
        <v>74</v>
      </c>
      <c r="D15" s="54"/>
      <c r="E15" s="49"/>
    </row>
    <row r="16" spans="1:10">
      <c r="A16" s="1256"/>
      <c r="B16" s="30"/>
      <c r="C16" s="55" t="s">
        <v>75</v>
      </c>
      <c r="D16" s="27">
        <v>872000</v>
      </c>
      <c r="E16" s="49"/>
    </row>
    <row r="17" spans="1:5">
      <c r="A17" s="1256"/>
      <c r="B17" s="25"/>
      <c r="C17" s="55" t="s">
        <v>76</v>
      </c>
      <c r="D17" s="27">
        <v>328000</v>
      </c>
      <c r="E17" s="49"/>
    </row>
    <row r="18" spans="1:5">
      <c r="A18" s="1256"/>
      <c r="B18" s="25"/>
      <c r="C18" s="55" t="s">
        <v>77</v>
      </c>
      <c r="D18" s="27">
        <v>68500</v>
      </c>
    </row>
    <row r="19" spans="1:5">
      <c r="A19" s="1256"/>
      <c r="B19" s="25"/>
      <c r="C19" s="55" t="s">
        <v>78</v>
      </c>
      <c r="D19" s="27">
        <v>209500</v>
      </c>
    </row>
    <row r="20" spans="1:5">
      <c r="A20" s="1256"/>
      <c r="B20" s="30"/>
      <c r="C20" s="56" t="s">
        <v>79</v>
      </c>
      <c r="D20" s="57">
        <f>SUM(D16:D19)</f>
        <v>1478000</v>
      </c>
    </row>
    <row r="21" spans="1:5">
      <c r="A21" s="1256"/>
      <c r="B21" s="25"/>
      <c r="C21" s="51" t="s">
        <v>80</v>
      </c>
      <c r="D21" s="54"/>
    </row>
    <row r="22" spans="1:5">
      <c r="A22" s="1256"/>
      <c r="B22" s="30"/>
      <c r="C22" s="55" t="s">
        <v>81</v>
      </c>
      <c r="D22" s="27">
        <v>120000</v>
      </c>
    </row>
    <row r="23" spans="1:5">
      <c r="A23" s="1256"/>
      <c r="B23" s="35"/>
      <c r="C23" s="55" t="s">
        <v>82</v>
      </c>
      <c r="D23" s="27">
        <v>285000</v>
      </c>
      <c r="E23" s="49"/>
    </row>
    <row r="24" spans="1:5">
      <c r="A24" s="1256"/>
      <c r="B24" s="30"/>
      <c r="C24" s="55" t="s">
        <v>83</v>
      </c>
      <c r="D24" s="27">
        <v>1000</v>
      </c>
      <c r="E24" s="49"/>
    </row>
    <row r="25" spans="1:5">
      <c r="A25" s="1256"/>
      <c r="B25" s="39"/>
      <c r="C25" s="50" t="s">
        <v>84</v>
      </c>
      <c r="D25" s="57">
        <f>SUM(D22:D24)</f>
        <v>406000</v>
      </c>
      <c r="E25" s="49"/>
    </row>
    <row r="26" spans="1:5">
      <c r="A26" s="1256"/>
      <c r="B26" s="41"/>
      <c r="C26" s="51" t="s">
        <v>85</v>
      </c>
      <c r="D26" s="27">
        <v>12500</v>
      </c>
      <c r="E26" s="49"/>
    </row>
    <row r="27" spans="1:5">
      <c r="A27" s="1256"/>
      <c r="B27" s="43"/>
      <c r="C27" s="51" t="s">
        <v>86</v>
      </c>
      <c r="D27" s="27">
        <v>161975</v>
      </c>
    </row>
    <row r="28" spans="1:5">
      <c r="A28" s="1256"/>
      <c r="B28" s="30"/>
      <c r="C28" s="50" t="s">
        <v>87</v>
      </c>
      <c r="D28" s="57">
        <f>SUM(D25:D27,D20,D12:D14)</f>
        <v>3781750</v>
      </c>
    </row>
    <row r="29" spans="1:5">
      <c r="A29" s="1256"/>
      <c r="B29" s="30"/>
      <c r="C29" s="49" t="s">
        <v>88</v>
      </c>
      <c r="D29" s="58">
        <f>D10-D28</f>
        <v>1693250</v>
      </c>
    </row>
    <row r="30" spans="1:5">
      <c r="A30" s="1256"/>
      <c r="B30" s="30"/>
      <c r="C30" s="50" t="s">
        <v>89</v>
      </c>
      <c r="D30" s="54"/>
    </row>
    <row r="31" spans="1:5">
      <c r="A31" s="1256"/>
      <c r="B31" s="30"/>
      <c r="C31" s="51" t="s">
        <v>90</v>
      </c>
      <c r="D31" s="53">
        <v>0</v>
      </c>
      <c r="E31" s="49"/>
    </row>
    <row r="32" spans="1:5">
      <c r="A32" s="1256"/>
      <c r="B32" s="30"/>
      <c r="C32" s="51" t="s">
        <v>91</v>
      </c>
      <c r="D32" s="27">
        <v>1850</v>
      </c>
    </row>
    <row r="33" spans="2:5">
      <c r="B33" s="25"/>
      <c r="C33" s="55" t="s">
        <v>92</v>
      </c>
      <c r="D33" s="53">
        <v>0</v>
      </c>
    </row>
    <row r="34" spans="2:5">
      <c r="B34" s="25"/>
      <c r="C34" s="55" t="s">
        <v>93</v>
      </c>
      <c r="D34" s="53">
        <v>0</v>
      </c>
    </row>
    <row r="35" spans="2:5">
      <c r="B35" s="30"/>
      <c r="C35" s="51" t="s">
        <v>94</v>
      </c>
      <c r="D35" s="27">
        <v>11000</v>
      </c>
    </row>
    <row r="36" spans="2:5">
      <c r="B36" s="25"/>
      <c r="C36" s="50" t="s">
        <v>95</v>
      </c>
      <c r="D36" s="57">
        <f>D32-D35</f>
        <v>-9150</v>
      </c>
      <c r="E36" s="49"/>
    </row>
    <row r="37" spans="2:5">
      <c r="B37" s="25"/>
      <c r="C37" s="50" t="s">
        <v>96</v>
      </c>
      <c r="D37" s="54"/>
      <c r="E37" s="49"/>
    </row>
    <row r="38" spans="2:5">
      <c r="B38" s="30"/>
      <c r="C38" s="51" t="s">
        <v>97</v>
      </c>
      <c r="D38" s="53">
        <v>0</v>
      </c>
      <c r="E38" s="49"/>
    </row>
    <row r="39" spans="2:5">
      <c r="B39" s="43"/>
      <c r="C39" s="51" t="s">
        <v>98</v>
      </c>
      <c r="D39" s="53">
        <v>0</v>
      </c>
    </row>
    <row r="40" spans="2:5">
      <c r="B40" s="43"/>
      <c r="C40" s="50" t="s">
        <v>99</v>
      </c>
      <c r="D40" s="53">
        <v>0</v>
      </c>
    </row>
    <row r="41" spans="2:5">
      <c r="B41" s="30"/>
      <c r="C41" s="50" t="s">
        <v>100</v>
      </c>
      <c r="D41" s="57">
        <f>D29+D36</f>
        <v>1684100</v>
      </c>
    </row>
    <row r="42" spans="2:5">
      <c r="B42" s="30"/>
      <c r="C42" s="51" t="s">
        <v>101</v>
      </c>
      <c r="D42" s="27">
        <v>404184</v>
      </c>
    </row>
    <row r="43" spans="2:5">
      <c r="B43" s="30"/>
      <c r="C43" s="55" t="s">
        <v>102</v>
      </c>
      <c r="D43" s="27">
        <v>65750</v>
      </c>
      <c r="E43" s="49"/>
    </row>
    <row r="44" spans="2:5">
      <c r="B44" s="43"/>
      <c r="C44" s="55" t="s">
        <v>103</v>
      </c>
      <c r="D44" s="53">
        <v>0</v>
      </c>
    </row>
    <row r="45" spans="2:5">
      <c r="B45" s="30"/>
      <c r="C45" s="59" t="s">
        <v>104</v>
      </c>
      <c r="D45" s="60">
        <f>D41-SUM(D42:D44)</f>
        <v>1214166</v>
      </c>
    </row>
    <row r="46" spans="2:5">
      <c r="D46" s="54"/>
    </row>
  </sheetData>
  <sheetProtection algorithmName="SHA-512" hashValue="5W5i1PfzqftX9ZUFM6eKeMX9rYWwLU15QqwFEYwsZVtWzx7MAxh4dmLA6rG5sGbZ4+ej7lwojhxE0LfmT510Og==" saltValue="v1REILpLYe5nffAaa3yljw==" spinCount="100000" sheet="1" objects="1" scenarios="1"/>
  <mergeCells count="3">
    <mergeCell ref="C3:D3"/>
    <mergeCell ref="A4:A32"/>
    <mergeCell ref="C1:J1"/>
  </mergeCells>
  <hyperlinks>
    <hyperlink ref="A4" r:id="rId1" xr:uid="{00000000-0004-0000-0200-000000000000}"/>
  </hyperlinks>
  <pageMargins left="0.7" right="0.7" top="0.75" bottom="0.75" header="0.3" footer="0.3"/>
  <pageSetup paperSize="9" orientation="portrait" r:id="rId2"/>
  <drawing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Foglio30">
    <tabColor theme="9"/>
  </sheetPr>
  <dimension ref="A1:P32"/>
  <sheetViews>
    <sheetView showGridLines="0" workbookViewId="0">
      <selection activeCell="B2" sqref="B1:B1048576"/>
    </sheetView>
  </sheetViews>
  <sheetFormatPr baseColWidth="10" defaultColWidth="9.1640625" defaultRowHeight="15"/>
  <cols>
    <col min="1" max="1" width="11.5" style="1221" customWidth="1"/>
    <col min="2" max="2" width="4" style="64" customWidth="1"/>
    <col min="3" max="3" width="9.1640625" style="16"/>
    <col min="4" max="4" width="34.5" style="16" bestFit="1" customWidth="1"/>
    <col min="5" max="5" width="9.5" style="124" bestFit="1" customWidth="1"/>
    <col min="6" max="10" width="9.1640625" style="124" bestFit="1" customWidth="1"/>
    <col min="11" max="11" width="10.5" style="124" bestFit="1" customWidth="1"/>
    <col min="12" max="12" width="14.5" style="16" customWidth="1"/>
    <col min="13" max="16384" width="9.1640625" style="16"/>
  </cols>
  <sheetData>
    <row r="1" spans="1:16" s="1221" customFormat="1" ht="60" customHeight="1">
      <c r="C1" s="1266" t="s">
        <v>1220</v>
      </c>
      <c r="D1" s="1267"/>
      <c r="E1" s="1267"/>
      <c r="F1" s="1267"/>
      <c r="G1" s="1267"/>
      <c r="H1" s="1267"/>
      <c r="I1" s="1267"/>
      <c r="J1" s="1267"/>
      <c r="K1" s="1227"/>
    </row>
    <row r="2" spans="1:16">
      <c r="D2" s="947"/>
      <c r="E2" s="948"/>
      <c r="F2" s="948"/>
      <c r="G2" s="948"/>
      <c r="H2" s="948"/>
      <c r="I2" s="948"/>
      <c r="J2" s="948"/>
      <c r="K2" s="948"/>
      <c r="L2" s="947"/>
    </row>
    <row r="3" spans="1:16" ht="18" customHeight="1">
      <c r="B3" s="63"/>
      <c r="D3" s="1284" t="s">
        <v>1099</v>
      </c>
      <c r="E3" s="1284"/>
      <c r="F3" s="1284"/>
      <c r="G3" s="1284"/>
      <c r="H3" s="1284"/>
      <c r="I3" s="1284"/>
      <c r="J3" s="1284"/>
      <c r="K3" s="1284"/>
      <c r="L3" s="1284"/>
    </row>
    <row r="4" spans="1:16" ht="15.75" customHeight="1">
      <c r="A4" s="1255" t="s">
        <v>1264</v>
      </c>
      <c r="B4" s="63"/>
      <c r="C4" s="930" t="str">
        <f>IF('HotInv7.2_7.10'!C6="","",'HotInv7.2_7.10'!C6)</f>
        <v/>
      </c>
      <c r="D4" s="931" t="str">
        <f>IF('HotInv7.2_7.10'!E6="","",'HotInv7.2_7.10'!E6)</f>
        <v>Anno</v>
      </c>
      <c r="E4" s="932">
        <f>IF('HotInv7.2_7.10'!F6="","",'HotInv7.2_7.10'!F6)</f>
        <v>0</v>
      </c>
      <c r="F4" s="932">
        <f>IF('HotInv7.2_7.10'!G6="","",'HotInv7.2_7.10'!G6)</f>
        <v>1</v>
      </c>
      <c r="G4" s="932">
        <f>IF('HotInv7.2_7.10'!H6="","",'HotInv7.2_7.10'!H6)</f>
        <v>2</v>
      </c>
      <c r="H4" s="932">
        <f>IF('HotInv7.2_7.10'!I6="","",'HotInv7.2_7.10'!I6)</f>
        <v>3</v>
      </c>
      <c r="I4" s="932">
        <f>IF('HotInv7.2_7.10'!J6="","",'HotInv7.2_7.10'!J6)</f>
        <v>4</v>
      </c>
      <c r="J4" s="932">
        <f>IF('HotInv7.2_7.10'!K6="","",'HotInv7.2_7.10'!K6)</f>
        <v>5</v>
      </c>
      <c r="K4" s="932">
        <f>IF('HotInv7.2_7.10'!L6="","",'HotInv7.2_7.10'!L6)</f>
        <v>6</v>
      </c>
      <c r="L4" s="933" t="str">
        <f>IF('HotInv7.2_7.10'!M6="","",'HotInv7.2_7.10'!M6)</f>
        <v>Totale</v>
      </c>
      <c r="M4" s="930" t="str">
        <f>IF('HotInv7.2_7.10'!N6="","",'HotInv7.2_7.10'!N6)</f>
        <v/>
      </c>
      <c r="N4" s="930" t="str">
        <f>IF('HotInv7.2_7.10'!O6="","",'HotInv7.2_7.10'!O6)</f>
        <v/>
      </c>
      <c r="O4" s="930" t="str">
        <f>IF('HotInv7.2_7.10'!P6="","",'HotInv7.2_7.10'!P6)</f>
        <v/>
      </c>
      <c r="P4" s="930" t="str">
        <f>IF('HotInv7.2_7.10'!Q6="","",'HotInv7.2_7.10'!Q6)</f>
        <v/>
      </c>
    </row>
    <row r="5" spans="1:16" ht="15.75" customHeight="1">
      <c r="A5" s="1256"/>
      <c r="B5" s="63"/>
      <c r="C5" s="930" t="str">
        <f>IF('HotInv7.2_7.10'!C73="","",'HotInv7.2_7.10'!C73)</f>
        <v/>
      </c>
      <c r="D5" s="949" t="str">
        <f>IF('HotInv7.2_7.10'!E73="","",'HotInv7.2_7.10'!E73)</f>
        <v>Conto Economico</v>
      </c>
      <c r="E5" s="943" t="str">
        <f>IF('HotInv7.2_7.10'!F73="","",'HotInv7.2_7.10'!F73)</f>
        <v/>
      </c>
      <c r="F5" s="943" t="str">
        <f>IF('HotInv7.2_7.10'!G73="","",'HotInv7.2_7.10'!G73)</f>
        <v/>
      </c>
      <c r="G5" s="943" t="str">
        <f>IF('HotInv7.2_7.10'!H73="","",'HotInv7.2_7.10'!H73)</f>
        <v/>
      </c>
      <c r="H5" s="943" t="str">
        <f>IF('HotInv7.2_7.10'!I73="","",'HotInv7.2_7.10'!I73)</f>
        <v/>
      </c>
      <c r="I5" s="943" t="str">
        <f>IF('HotInv7.2_7.10'!J73="","",'HotInv7.2_7.10'!J73)</f>
        <v/>
      </c>
      <c r="J5" s="943" t="str">
        <f>IF('HotInv7.2_7.10'!K73="","",'HotInv7.2_7.10'!K73)</f>
        <v/>
      </c>
      <c r="K5" s="943" t="str">
        <f>IF('HotInv7.2_7.10'!L73="","",'HotInv7.2_7.10'!L73)</f>
        <v/>
      </c>
      <c r="L5" s="950" t="str">
        <f>IF('HotInv7.2_7.10'!M73="","",'HotInv7.2_7.10'!M73)</f>
        <v/>
      </c>
      <c r="M5" s="930" t="str">
        <f>IF('HotInv7.2_7.10'!N73="","",'HotInv7.2_7.10'!N73)</f>
        <v/>
      </c>
      <c r="N5" s="930" t="str">
        <f>IF('HotInv7.2_7.10'!O73="","",'HotInv7.2_7.10'!O73)</f>
        <v/>
      </c>
      <c r="O5" s="930" t="str">
        <f>IF('HotInv7.2_7.10'!P73="","",'HotInv7.2_7.10'!P73)</f>
        <v/>
      </c>
      <c r="P5" s="930" t="str">
        <f>IF('HotInv7.2_7.10'!Q73="","",'HotInv7.2_7.10'!Q73)</f>
        <v/>
      </c>
    </row>
    <row r="6" spans="1:16" ht="15.75" customHeight="1">
      <c r="A6" s="1256"/>
      <c r="B6" s="63"/>
      <c r="C6" s="930" t="str">
        <f>IF('HotInv7.2_7.10'!C95="","",'HotInv7.2_7.10'!C95)</f>
        <v/>
      </c>
      <c r="D6" s="931" t="str">
        <f>IF('HotInv7.2_7.10'!E95="","",'HotInv7.2_7.10'!E95)</f>
        <v>Reddito Operativo (Lordo)</v>
      </c>
      <c r="E6" s="936">
        <f>IF('HotInv7.2_7.10'!F95="","",'HotInv7.2_7.10'!F95)</f>
        <v>0</v>
      </c>
      <c r="F6" s="936">
        <f>IF('HotInv7.2_7.10'!G95="","",'HotInv7.2_7.10'!G95)</f>
        <v>32600</v>
      </c>
      <c r="G6" s="936">
        <f>IF('HotInv7.2_7.10'!H95="","",'HotInv7.2_7.10'!H95)</f>
        <v>40120</v>
      </c>
      <c r="H6" s="936">
        <f>IF('HotInv7.2_7.10'!I95="","",'HotInv7.2_7.10'!I95)</f>
        <v>109324</v>
      </c>
      <c r="I6" s="936">
        <f>IF('HotInv7.2_7.10'!J95="","",'HotInv7.2_7.10'!J95)</f>
        <v>150418</v>
      </c>
      <c r="J6" s="936">
        <f>IF('HotInv7.2_7.10'!K95="","",'HotInv7.2_7.10'!K95)</f>
        <v>172530.71199999959</v>
      </c>
      <c r="K6" s="936">
        <f>IF('HotInv7.2_7.10'!L95="","",'HotInv7.2_7.10'!L95)</f>
        <v>0</v>
      </c>
      <c r="L6" s="935">
        <f>IF('HotInv7.2_7.10'!M95="","",'HotInv7.2_7.10'!M95)</f>
        <v>504992.71199999959</v>
      </c>
      <c r="M6" s="930" t="str">
        <f>IF('HotInv7.2_7.10'!N95="","",'HotInv7.2_7.10'!N95)</f>
        <v/>
      </c>
      <c r="N6" s="930" t="str">
        <f>IF('HotInv7.2_7.10'!O95="","",'HotInv7.2_7.10'!O95)</f>
        <v/>
      </c>
      <c r="O6" s="930" t="str">
        <f>IF('HotInv7.2_7.10'!P95="","",'HotInv7.2_7.10'!P95)</f>
        <v/>
      </c>
      <c r="P6" s="930" t="str">
        <f>IF('HotInv7.2_7.10'!Q95="","",'HotInv7.2_7.10'!Q95)</f>
        <v/>
      </c>
    </row>
    <row r="7" spans="1:16" ht="15.75" customHeight="1">
      <c r="A7" s="1256"/>
      <c r="B7" s="63"/>
      <c r="C7" s="930" t="str">
        <f>IF('HotInv7.2_7.10'!C96="","",'HotInv7.2_7.10'!C96)</f>
        <v/>
      </c>
      <c r="D7" s="930" t="str">
        <f>IF('HotInv7.2_7.10'!E96="","",'HotInv7.2_7.10'!E96)</f>
        <v>Plusvalenza</v>
      </c>
      <c r="E7" s="934">
        <f>IF('HotInv7.2_7.10'!F96="","",'HotInv7.2_7.10'!F96)</f>
        <v>0</v>
      </c>
      <c r="F7" s="934">
        <f>IF('HotInv7.2_7.10'!G96="","",'HotInv7.2_7.10'!G96)</f>
        <v>0</v>
      </c>
      <c r="G7" s="934">
        <f>IF('HotInv7.2_7.10'!H96="","",'HotInv7.2_7.10'!H96)</f>
        <v>0</v>
      </c>
      <c r="H7" s="934">
        <f>IF('HotInv7.2_7.10'!I96="","",'HotInv7.2_7.10'!I96)</f>
        <v>0</v>
      </c>
      <c r="I7" s="934">
        <f>IF('HotInv7.2_7.10'!J96="","",'HotInv7.2_7.10'!J96)</f>
        <v>0</v>
      </c>
      <c r="J7" s="934">
        <f>IF('HotInv7.2_7.10'!K96="","",'HotInv7.2_7.10'!K96)</f>
        <v>0</v>
      </c>
      <c r="K7" s="934">
        <f>IF('HotInv7.2_7.10'!L96="","",'HotInv7.2_7.10'!L96)</f>
        <v>4563267.7999999896</v>
      </c>
      <c r="L7" s="935">
        <f>IF('HotInv7.2_7.10'!M96="","",'HotInv7.2_7.10'!M96)</f>
        <v>4563267.7999999896</v>
      </c>
      <c r="M7" s="930" t="str">
        <f>IF('HotInv7.2_7.10'!N96="","",'HotInv7.2_7.10'!N96)</f>
        <v/>
      </c>
      <c r="N7" s="930" t="str">
        <f>IF('HotInv7.2_7.10'!O96="","",'HotInv7.2_7.10'!O96)</f>
        <v/>
      </c>
      <c r="O7" s="930" t="str">
        <f>IF('HotInv7.2_7.10'!P96="","",'HotInv7.2_7.10'!P96)</f>
        <v/>
      </c>
      <c r="P7" s="930" t="str">
        <f>IF('HotInv7.2_7.10'!Q96="","",'HotInv7.2_7.10'!Q96)</f>
        <v/>
      </c>
    </row>
    <row r="8" spans="1:16" ht="15.75" customHeight="1">
      <c r="A8" s="1256"/>
      <c r="B8" s="63"/>
      <c r="C8" s="930" t="str">
        <f>IF('HotInv7.2_7.10'!C97="","",'HotInv7.2_7.10'!C97)</f>
        <v/>
      </c>
      <c r="D8" s="931" t="str">
        <f>IF('HotInv7.2_7.10'!E97="","",'HotInv7.2_7.10'!E97)</f>
        <v>Risultato post gestione straordinaria</v>
      </c>
      <c r="E8" s="936">
        <f>IF('HotInv7.2_7.10'!F97="","",'HotInv7.2_7.10'!F97)</f>
        <v>0</v>
      </c>
      <c r="F8" s="936">
        <f>IF('HotInv7.2_7.10'!G97="","",'HotInv7.2_7.10'!G97)</f>
        <v>32600</v>
      </c>
      <c r="G8" s="936">
        <f>IF('HotInv7.2_7.10'!H97="","",'HotInv7.2_7.10'!H97)</f>
        <v>40120</v>
      </c>
      <c r="H8" s="936">
        <f>IF('HotInv7.2_7.10'!I97="","",'HotInv7.2_7.10'!I97)</f>
        <v>109324</v>
      </c>
      <c r="I8" s="936">
        <f>IF('HotInv7.2_7.10'!J97="","",'HotInv7.2_7.10'!J97)</f>
        <v>150418</v>
      </c>
      <c r="J8" s="936">
        <f>IF('HotInv7.2_7.10'!K97="","",'HotInv7.2_7.10'!K97)</f>
        <v>172530.71199999959</v>
      </c>
      <c r="K8" s="936">
        <f>IF('HotInv7.2_7.10'!L97="","",'HotInv7.2_7.10'!L97)</f>
        <v>4563267.7999999896</v>
      </c>
      <c r="L8" s="935">
        <f>IF('HotInv7.2_7.10'!M97="","",'HotInv7.2_7.10'!M97)</f>
        <v>5068260.5119999889</v>
      </c>
      <c r="M8" s="930" t="str">
        <f>IF('HotInv7.2_7.10'!N97="","",'HotInv7.2_7.10'!N97)</f>
        <v/>
      </c>
      <c r="N8" s="930" t="str">
        <f>IF('HotInv7.2_7.10'!O97="","",'HotInv7.2_7.10'!O97)</f>
        <v/>
      </c>
      <c r="O8" s="930" t="str">
        <f>IF('HotInv7.2_7.10'!P97="","",'HotInv7.2_7.10'!P97)</f>
        <v/>
      </c>
      <c r="P8" s="930" t="str">
        <f>IF('HotInv7.2_7.10'!Q97="","",'HotInv7.2_7.10'!Q97)</f>
        <v/>
      </c>
    </row>
    <row r="9" spans="1:16" ht="15.75" customHeight="1">
      <c r="A9" s="1256"/>
      <c r="B9" s="63"/>
      <c r="C9" s="930" t="str">
        <f>IF('HotInv7.2_7.10'!C98="","",'HotInv7.2_7.10'!C98)</f>
        <v/>
      </c>
      <c r="D9" s="930" t="str">
        <f>IF('HotInv7.2_7.10'!E98="","",'HotInv7.2_7.10'!E98)</f>
        <v>Oneri finanziari</v>
      </c>
      <c r="E9" s="934">
        <f>IF('HotInv7.2_7.10'!F98="","",'HotInv7.2_7.10'!F98)</f>
        <v>105000</v>
      </c>
      <c r="F9" s="934">
        <f>IF('HotInv7.2_7.10'!G98="","",'HotInv7.2_7.10'!G98)</f>
        <v>108750</v>
      </c>
      <c r="G9" s="934">
        <f>IF('HotInv7.2_7.10'!H98="","",'HotInv7.2_7.10'!H98)</f>
        <v>112500</v>
      </c>
      <c r="H9" s="934">
        <f>IF('HotInv7.2_7.10'!I98="","",'HotInv7.2_7.10'!I98)</f>
        <v>112500</v>
      </c>
      <c r="I9" s="934">
        <f>IF('HotInv7.2_7.10'!J98="","",'HotInv7.2_7.10'!J98)</f>
        <v>112500</v>
      </c>
      <c r="J9" s="934">
        <f>IF('HotInv7.2_7.10'!K98="","",'HotInv7.2_7.10'!K98)</f>
        <v>112500</v>
      </c>
      <c r="K9" s="934">
        <f>IF('HotInv7.2_7.10'!L98="","",'HotInv7.2_7.10'!L98)</f>
        <v>56250</v>
      </c>
      <c r="L9" s="935">
        <f>IF('HotInv7.2_7.10'!M98="","",'HotInv7.2_7.10'!M98)</f>
        <v>720000</v>
      </c>
      <c r="M9" s="930" t="str">
        <f>IF('HotInv7.2_7.10'!N98="","",'HotInv7.2_7.10'!N98)</f>
        <v/>
      </c>
      <c r="N9" s="930" t="str">
        <f>IF('HotInv7.2_7.10'!O98="","",'HotInv7.2_7.10'!O98)</f>
        <v/>
      </c>
      <c r="O9" s="930" t="str">
        <f>IF('HotInv7.2_7.10'!P98="","",'HotInv7.2_7.10'!P98)</f>
        <v/>
      </c>
      <c r="P9" s="930" t="str">
        <f>IF('HotInv7.2_7.10'!Q98="","",'HotInv7.2_7.10'!Q98)</f>
        <v/>
      </c>
    </row>
    <row r="10" spans="1:16" ht="15.75" customHeight="1">
      <c r="A10" s="1256"/>
      <c r="C10" s="930" t="str">
        <f>IF('HotInv7.2_7.10'!C99="","",'HotInv7.2_7.10'!C99)</f>
        <v/>
      </c>
      <c r="D10" s="931" t="str">
        <f>IF('HotInv7.2_7.10'!E99="","",'HotInv7.2_7.10'!E99)</f>
        <v>Reddito Ante Imposte</v>
      </c>
      <c r="E10" s="936">
        <f>IF('HotInv7.2_7.10'!F99="","",'HotInv7.2_7.10'!F99)</f>
        <v>-105000</v>
      </c>
      <c r="F10" s="936">
        <f>IF('HotInv7.2_7.10'!G99="","",'HotInv7.2_7.10'!G99)</f>
        <v>-76150</v>
      </c>
      <c r="G10" s="936">
        <f>IF('HotInv7.2_7.10'!H99="","",'HotInv7.2_7.10'!H99)</f>
        <v>-72380</v>
      </c>
      <c r="H10" s="936">
        <f>IF('HotInv7.2_7.10'!I99="","",'HotInv7.2_7.10'!I99)</f>
        <v>-3176</v>
      </c>
      <c r="I10" s="936">
        <f>IF('HotInv7.2_7.10'!J99="","",'HotInv7.2_7.10'!J99)</f>
        <v>37918</v>
      </c>
      <c r="J10" s="936">
        <f>IF('HotInv7.2_7.10'!K99="","",'HotInv7.2_7.10'!K99)</f>
        <v>60030.711999999592</v>
      </c>
      <c r="K10" s="936">
        <f>IF('HotInv7.2_7.10'!L99="","",'HotInv7.2_7.10'!L99)</f>
        <v>4507017.7999999896</v>
      </c>
      <c r="L10" s="935">
        <f>IF('HotInv7.2_7.10'!M99="","",'HotInv7.2_7.10'!M99)</f>
        <v>4348260.5119999889</v>
      </c>
      <c r="M10" s="930" t="str">
        <f>IF('HotInv7.2_7.10'!N99="","",'HotInv7.2_7.10'!N99)</f>
        <v/>
      </c>
      <c r="N10" s="930" t="str">
        <f>IF('HotInv7.2_7.10'!O99="","",'HotInv7.2_7.10'!O99)</f>
        <v/>
      </c>
      <c r="O10" s="930" t="str">
        <f>IF('HotInv7.2_7.10'!P99="","",'HotInv7.2_7.10'!P99)</f>
        <v/>
      </c>
      <c r="P10" s="930" t="str">
        <f>IF('HotInv7.2_7.10'!Q99="","",'HotInv7.2_7.10'!Q99)</f>
        <v/>
      </c>
    </row>
    <row r="11" spans="1:16" ht="15.75" customHeight="1">
      <c r="A11" s="1256"/>
      <c r="C11" s="930" t="str">
        <f>IF('HotInv7.2_7.10'!C100="","",'HotInv7.2_7.10'!C100)</f>
        <v/>
      </c>
      <c r="D11" s="930" t="str">
        <f>IF('HotInv7.2_7.10'!E100="","",'HotInv7.2_7.10'!E100)</f>
        <v>Imposte IRAP</v>
      </c>
      <c r="E11" s="934">
        <f>IF('HotInv7.2_7.10'!F100="","",'HotInv7.2_7.10'!F100)</f>
        <v>0</v>
      </c>
      <c r="F11" s="934">
        <f>IF('HotInv7.2_7.10'!G100="","",'HotInv7.2_7.10'!G100)</f>
        <v>1271.4000000000001</v>
      </c>
      <c r="G11" s="934">
        <f>IF('HotInv7.2_7.10'!H100="","",'HotInv7.2_7.10'!H100)</f>
        <v>1564.68</v>
      </c>
      <c r="H11" s="934">
        <f>IF('HotInv7.2_7.10'!I100="","",'HotInv7.2_7.10'!I100)</f>
        <v>4263.6360000000004</v>
      </c>
      <c r="I11" s="934">
        <f>IF('HotInv7.2_7.10'!J100="","",'HotInv7.2_7.10'!J100)</f>
        <v>5866.3019999999997</v>
      </c>
      <c r="J11" s="934">
        <f>IF('HotInv7.2_7.10'!K100="","",'HotInv7.2_7.10'!K100)</f>
        <v>6728.6977679999845</v>
      </c>
      <c r="K11" s="934">
        <f>IF('HotInv7.2_7.10'!L100="","",'HotInv7.2_7.10'!L100)</f>
        <v>0</v>
      </c>
      <c r="L11" s="935">
        <f>IF('HotInv7.2_7.10'!M100="","",'HotInv7.2_7.10'!M100)</f>
        <v>19694.715767999984</v>
      </c>
      <c r="M11" s="930" t="str">
        <f>IF('HotInv7.2_7.10'!N100="","",'HotInv7.2_7.10'!N100)</f>
        <v/>
      </c>
      <c r="N11" s="930" t="str">
        <f>IF('HotInv7.2_7.10'!O100="","",'HotInv7.2_7.10'!O100)</f>
        <v/>
      </c>
      <c r="O11" s="930" t="str">
        <f>IF('HotInv7.2_7.10'!P100="","",'HotInv7.2_7.10'!P100)</f>
        <v/>
      </c>
      <c r="P11" s="930" t="str">
        <f>IF('HotInv7.2_7.10'!Q100="","",'HotInv7.2_7.10'!Q100)</f>
        <v/>
      </c>
    </row>
    <row r="12" spans="1:16" ht="15.75" customHeight="1">
      <c r="A12" s="1256"/>
      <c r="C12" s="930" t="str">
        <f>IF('HotInv7.2_7.10'!C101="","",'HotInv7.2_7.10'!C101)</f>
        <v/>
      </c>
      <c r="D12" s="930" t="str">
        <f>IF('HotInv7.2_7.10'!E101="","",'HotInv7.2_7.10'!E101)</f>
        <v>Imposte IRES</v>
      </c>
      <c r="E12" s="934">
        <f>IF('HotInv7.2_7.10'!F101="","",'HotInv7.2_7.10'!F101)</f>
        <v>-25200</v>
      </c>
      <c r="F12" s="934">
        <f>IF('HotInv7.2_7.10'!G101="","",'HotInv7.2_7.10'!G101)</f>
        <v>-18276</v>
      </c>
      <c r="G12" s="934">
        <f>IF('HotInv7.2_7.10'!H101="","",'HotInv7.2_7.10'!H101)</f>
        <v>-17371.2</v>
      </c>
      <c r="H12" s="934">
        <f>IF('HotInv7.2_7.10'!I101="","",'HotInv7.2_7.10'!I101)</f>
        <v>-762.24</v>
      </c>
      <c r="I12" s="934">
        <f>IF('HotInv7.2_7.10'!J101="","",'HotInv7.2_7.10'!J101)</f>
        <v>9100.32</v>
      </c>
      <c r="J12" s="934">
        <f>IF('HotInv7.2_7.10'!K101="","",'HotInv7.2_7.10'!K101)</f>
        <v>14407.370879999902</v>
      </c>
      <c r="K12" s="934">
        <f>IF('HotInv7.2_7.10'!L101="","",'HotInv7.2_7.10'!L101)</f>
        <v>1081684.2719999976</v>
      </c>
      <c r="L12" s="935">
        <f>IF('HotInv7.2_7.10'!M101="","",'HotInv7.2_7.10'!M101)</f>
        <v>1043582.5228799975</v>
      </c>
      <c r="M12" s="930" t="str">
        <f>IF('HotInv7.2_7.10'!N101="","",'HotInv7.2_7.10'!N101)</f>
        <v/>
      </c>
      <c r="N12" s="930" t="str">
        <f>IF('HotInv7.2_7.10'!O101="","",'HotInv7.2_7.10'!O101)</f>
        <v/>
      </c>
      <c r="O12" s="930" t="str">
        <f>IF('HotInv7.2_7.10'!P101="","",'HotInv7.2_7.10'!P101)</f>
        <v/>
      </c>
      <c r="P12" s="930" t="str">
        <f>IF('HotInv7.2_7.10'!Q101="","",'HotInv7.2_7.10'!Q101)</f>
        <v/>
      </c>
    </row>
    <row r="13" spans="1:16" ht="15.75" customHeight="1">
      <c r="A13" s="1256"/>
      <c r="C13" s="930" t="str">
        <f>IF('HotInv7.2_7.10'!C102="","",'HotInv7.2_7.10'!C102)</f>
        <v/>
      </c>
      <c r="D13" s="951" t="str">
        <f>IF('HotInv7.2_7.10'!E102="","",'HotInv7.2_7.10'!E102)</f>
        <v>Reddito Netto</v>
      </c>
      <c r="E13" s="952">
        <f>IF('HotInv7.2_7.10'!F102="","",'HotInv7.2_7.10'!F102)</f>
        <v>-79800</v>
      </c>
      <c r="F13" s="952">
        <f>IF('HotInv7.2_7.10'!G102="","",'HotInv7.2_7.10'!G102)</f>
        <v>-59145.399999999994</v>
      </c>
      <c r="G13" s="952">
        <f>IF('HotInv7.2_7.10'!H102="","",'HotInv7.2_7.10'!H102)</f>
        <v>-56573.479999999996</v>
      </c>
      <c r="H13" s="952">
        <f>IF('HotInv7.2_7.10'!I102="","",'HotInv7.2_7.10'!I102)</f>
        <v>-6677.3960000000006</v>
      </c>
      <c r="I13" s="952">
        <f>IF('HotInv7.2_7.10'!J102="","",'HotInv7.2_7.10'!J102)</f>
        <v>22951.378000000001</v>
      </c>
      <c r="J13" s="952">
        <f>IF('HotInv7.2_7.10'!K102="","",'HotInv7.2_7.10'!K102)</f>
        <v>38894.643351999708</v>
      </c>
      <c r="K13" s="952">
        <f>IF('HotInv7.2_7.10'!L102="","",'HotInv7.2_7.10'!L102)</f>
        <v>3425333.527999992</v>
      </c>
      <c r="L13" s="953">
        <f>IF('HotInv7.2_7.10'!M102="","",'HotInv7.2_7.10'!M102)</f>
        <v>3284983.2733519915</v>
      </c>
      <c r="M13" s="930" t="str">
        <f>IF('HotInv7.2_7.10'!N102="","",'HotInv7.2_7.10'!N102)</f>
        <v/>
      </c>
      <c r="N13" s="930" t="str">
        <f>IF('HotInv7.2_7.10'!O102="","",'HotInv7.2_7.10'!O102)</f>
        <v/>
      </c>
      <c r="O13" s="930" t="str">
        <f>IF('HotInv7.2_7.10'!P102="","",'HotInv7.2_7.10'!P102)</f>
        <v/>
      </c>
      <c r="P13" s="930" t="str">
        <f>IF('HotInv7.2_7.10'!Q102="","",'HotInv7.2_7.10'!Q102)</f>
        <v/>
      </c>
    </row>
    <row r="14" spans="1:16">
      <c r="A14" s="1256"/>
      <c r="C14" s="930" t="str">
        <f>IF('HotInv7.2_7.10'!C103="","",'HotInv7.2_7.10'!C103)</f>
        <v/>
      </c>
      <c r="D14" s="931" t="str">
        <f>IF('HotInv7.2_7.10'!E103="","",'HotInv7.2_7.10'!E103)</f>
        <v/>
      </c>
      <c r="E14" s="936" t="str">
        <f>IF('HotInv7.2_7.10'!F103="","",'HotInv7.2_7.10'!F103)</f>
        <v/>
      </c>
      <c r="F14" s="936" t="str">
        <f>IF('HotInv7.2_7.10'!G103="","",'HotInv7.2_7.10'!G103)</f>
        <v/>
      </c>
      <c r="G14" s="936" t="str">
        <f>IF('HotInv7.2_7.10'!H103="","",'HotInv7.2_7.10'!H103)</f>
        <v/>
      </c>
      <c r="H14" s="936" t="str">
        <f>IF('HotInv7.2_7.10'!I103="","",'HotInv7.2_7.10'!I103)</f>
        <v/>
      </c>
      <c r="I14" s="936" t="str">
        <f>IF('HotInv7.2_7.10'!J103="","",'HotInv7.2_7.10'!J103)</f>
        <v/>
      </c>
      <c r="J14" s="936" t="str">
        <f>IF('HotInv7.2_7.10'!K103="","",'HotInv7.2_7.10'!K103)</f>
        <v/>
      </c>
      <c r="K14" s="936" t="str">
        <f>IF('HotInv7.2_7.10'!L103="","",'HotInv7.2_7.10'!L103)</f>
        <v/>
      </c>
      <c r="L14" s="935" t="str">
        <f>IF('HotInv7.2_7.10'!M103="","",'HotInv7.2_7.10'!M103)</f>
        <v/>
      </c>
      <c r="M14" s="930" t="str">
        <f>IF('HotInv7.2_7.10'!N103="","",'HotInv7.2_7.10'!N103)</f>
        <v/>
      </c>
      <c r="N14" s="930" t="str">
        <f>IF('HotInv7.2_7.10'!O103="","",'HotInv7.2_7.10'!O103)</f>
        <v/>
      </c>
      <c r="O14" s="930" t="str">
        <f>IF('HotInv7.2_7.10'!P103="","",'HotInv7.2_7.10'!P103)</f>
        <v/>
      </c>
      <c r="P14" s="930" t="str">
        <f>IF('HotInv7.2_7.10'!Q103="","",'HotInv7.2_7.10'!Q103)</f>
        <v/>
      </c>
    </row>
    <row r="15" spans="1:16">
      <c r="A15" s="1256"/>
      <c r="C15" s="930" t="str">
        <f>IF('HotInv7.2_7.10'!C134="","",'HotInv7.2_7.10'!C134)</f>
        <v/>
      </c>
      <c r="D15" s="930" t="str">
        <f>IF('HotInv7.2_7.10'!E134="","",'HotInv7.2_7.10'!E134)</f>
        <v/>
      </c>
      <c r="E15" s="943" t="str">
        <f>IF('HotInv7.2_7.10'!F134="","",'HotInv7.2_7.10'!F134)</f>
        <v/>
      </c>
      <c r="F15" s="943" t="str">
        <f>IF('HotInv7.2_7.10'!G134="","",'HotInv7.2_7.10'!G134)</f>
        <v/>
      </c>
      <c r="G15" s="943" t="str">
        <f>IF('HotInv7.2_7.10'!H134="","",'HotInv7.2_7.10'!H134)</f>
        <v/>
      </c>
      <c r="H15" s="943" t="str">
        <f>IF('HotInv7.2_7.10'!I134="","",'HotInv7.2_7.10'!I134)</f>
        <v/>
      </c>
      <c r="I15" s="943" t="str">
        <f>IF('HotInv7.2_7.10'!J134="","",'HotInv7.2_7.10'!J134)</f>
        <v/>
      </c>
      <c r="J15" s="943" t="str">
        <f>IF('HotInv7.2_7.10'!K134="","",'HotInv7.2_7.10'!K134)</f>
        <v/>
      </c>
      <c r="K15" s="943" t="str">
        <f>IF('HotInv7.2_7.10'!L134="","",'HotInv7.2_7.10'!L134)</f>
        <v/>
      </c>
      <c r="L15" s="930" t="str">
        <f>IF('HotInv7.2_7.10'!M134="","",'HotInv7.2_7.10'!M134)</f>
        <v/>
      </c>
      <c r="M15" s="930" t="str">
        <f>IF('HotInv7.2_7.10'!N134="","",'HotInv7.2_7.10'!N134)</f>
        <v/>
      </c>
      <c r="N15" s="930" t="str">
        <f>IF('HotInv7.2_7.10'!O134="","",'HotInv7.2_7.10'!O134)</f>
        <v/>
      </c>
      <c r="O15" s="930" t="str">
        <f>IF('HotInv7.2_7.10'!P134="","",'HotInv7.2_7.10'!P134)</f>
        <v/>
      </c>
      <c r="P15" s="930" t="str">
        <f>IF('HotInv7.2_7.10'!Q134="","",'HotInv7.2_7.10'!Q134)</f>
        <v/>
      </c>
    </row>
    <row r="16" spans="1:16">
      <c r="A16" s="1256"/>
      <c r="C16" s="930" t="str">
        <f>IF('HotInv7.2_7.10'!C135="","",'HotInv7.2_7.10'!C135)</f>
        <v/>
      </c>
      <c r="D16" s="930" t="str">
        <f>IF('HotInv7.2_7.10'!E135="","",'HotInv7.2_7.10'!E135)</f>
        <v/>
      </c>
      <c r="E16" s="943" t="str">
        <f>IF('HotInv7.2_7.10'!F135="","",'HotInv7.2_7.10'!F135)</f>
        <v/>
      </c>
      <c r="F16" s="943" t="str">
        <f>IF('HotInv7.2_7.10'!G135="","",'HotInv7.2_7.10'!G135)</f>
        <v/>
      </c>
      <c r="G16" s="943" t="str">
        <f>IF('HotInv7.2_7.10'!H135="","",'HotInv7.2_7.10'!H135)</f>
        <v/>
      </c>
      <c r="H16" s="943" t="str">
        <f>IF('HotInv7.2_7.10'!I135="","",'HotInv7.2_7.10'!I135)</f>
        <v/>
      </c>
      <c r="I16" s="943" t="str">
        <f>IF('HotInv7.2_7.10'!J135="","",'HotInv7.2_7.10'!J135)</f>
        <v/>
      </c>
      <c r="J16" s="943" t="str">
        <f>IF('HotInv7.2_7.10'!K135="","",'HotInv7.2_7.10'!K135)</f>
        <v/>
      </c>
      <c r="K16" s="943" t="str">
        <f>IF('HotInv7.2_7.10'!L135="","",'HotInv7.2_7.10'!L135)</f>
        <v/>
      </c>
      <c r="L16" s="930" t="str">
        <f>IF('HotInv7.2_7.10'!M135="","",'HotInv7.2_7.10'!M135)</f>
        <v/>
      </c>
      <c r="M16" s="930" t="str">
        <f>IF('HotInv7.2_7.10'!N135="","",'HotInv7.2_7.10'!N135)</f>
        <v/>
      </c>
      <c r="N16" s="930" t="str">
        <f>IF('HotInv7.2_7.10'!O135="","",'HotInv7.2_7.10'!O135)</f>
        <v/>
      </c>
      <c r="O16" s="930" t="str">
        <f>IF('HotInv7.2_7.10'!P135="","",'HotInv7.2_7.10'!P135)</f>
        <v/>
      </c>
      <c r="P16" s="930" t="str">
        <f>IF('HotInv7.2_7.10'!Q135="","",'HotInv7.2_7.10'!Q135)</f>
        <v/>
      </c>
    </row>
    <row r="17" spans="1:16">
      <c r="A17" s="1256"/>
      <c r="C17" s="930" t="str">
        <f>IF('HotInv7.2_7.10'!C136="","",'HotInv7.2_7.10'!C136)</f>
        <v/>
      </c>
      <c r="D17" s="930" t="str">
        <f>IF('HotInv7.2_7.10'!E136="","",'HotInv7.2_7.10'!E136)</f>
        <v/>
      </c>
      <c r="E17" s="943" t="str">
        <f>IF('HotInv7.2_7.10'!F136="","",'HotInv7.2_7.10'!F136)</f>
        <v/>
      </c>
      <c r="F17" s="943" t="str">
        <f>IF('HotInv7.2_7.10'!G136="","",'HotInv7.2_7.10'!G136)</f>
        <v/>
      </c>
      <c r="G17" s="943" t="str">
        <f>IF('HotInv7.2_7.10'!H136="","",'HotInv7.2_7.10'!H136)</f>
        <v/>
      </c>
      <c r="H17" s="943" t="str">
        <f>IF('HotInv7.2_7.10'!I136="","",'HotInv7.2_7.10'!I136)</f>
        <v/>
      </c>
      <c r="I17" s="943" t="str">
        <f>IF('HotInv7.2_7.10'!J136="","",'HotInv7.2_7.10'!J136)</f>
        <v/>
      </c>
      <c r="J17" s="943" t="str">
        <f>IF('HotInv7.2_7.10'!K136="","",'HotInv7.2_7.10'!K136)</f>
        <v/>
      </c>
      <c r="K17" s="943" t="str">
        <f>IF('HotInv7.2_7.10'!L136="","",'HotInv7.2_7.10'!L136)</f>
        <v/>
      </c>
      <c r="L17" s="930" t="str">
        <f>IF('HotInv7.2_7.10'!M136="","",'HotInv7.2_7.10'!M136)</f>
        <v/>
      </c>
      <c r="M17" s="930" t="str">
        <f>IF('HotInv7.2_7.10'!N136="","",'HotInv7.2_7.10'!N136)</f>
        <v/>
      </c>
      <c r="N17" s="930" t="str">
        <f>IF('HotInv7.2_7.10'!O136="","",'HotInv7.2_7.10'!O136)</f>
        <v/>
      </c>
      <c r="O17" s="930" t="str">
        <f>IF('HotInv7.2_7.10'!P136="","",'HotInv7.2_7.10'!P136)</f>
        <v/>
      </c>
      <c r="P17" s="930" t="str">
        <f>IF('HotInv7.2_7.10'!Q136="","",'HotInv7.2_7.10'!Q136)</f>
        <v/>
      </c>
    </row>
    <row r="18" spans="1:16">
      <c r="A18" s="1256"/>
      <c r="C18" s="930" t="str">
        <f>IF('HotInv7.2_7.10'!C137="","",'HotInv7.2_7.10'!C137)</f>
        <v/>
      </c>
      <c r="D18" s="930" t="str">
        <f>IF('HotInv7.2_7.10'!E137="","",'HotInv7.2_7.10'!E137)</f>
        <v/>
      </c>
      <c r="E18" s="943" t="str">
        <f>IF('HotInv7.2_7.10'!F137="","",'HotInv7.2_7.10'!F137)</f>
        <v/>
      </c>
      <c r="F18" s="943" t="str">
        <f>IF('HotInv7.2_7.10'!G137="","",'HotInv7.2_7.10'!G137)</f>
        <v/>
      </c>
      <c r="G18" s="943" t="str">
        <f>IF('HotInv7.2_7.10'!H137="","",'HotInv7.2_7.10'!H137)</f>
        <v/>
      </c>
      <c r="H18" s="943" t="str">
        <f>IF('HotInv7.2_7.10'!I137="","",'HotInv7.2_7.10'!I137)</f>
        <v/>
      </c>
      <c r="I18" s="943" t="str">
        <f>IF('HotInv7.2_7.10'!J137="","",'HotInv7.2_7.10'!J137)</f>
        <v/>
      </c>
      <c r="J18" s="943" t="str">
        <f>IF('HotInv7.2_7.10'!K137="","",'HotInv7.2_7.10'!K137)</f>
        <v/>
      </c>
      <c r="K18" s="943" t="str">
        <f>IF('HotInv7.2_7.10'!L137="","",'HotInv7.2_7.10'!L137)</f>
        <v/>
      </c>
      <c r="L18" s="930" t="str">
        <f>IF('HotInv7.2_7.10'!M137="","",'HotInv7.2_7.10'!M137)</f>
        <v/>
      </c>
      <c r="M18" s="930" t="str">
        <f>IF('HotInv7.2_7.10'!N137="","",'HotInv7.2_7.10'!N137)</f>
        <v/>
      </c>
      <c r="N18" s="930" t="str">
        <f>IF('HotInv7.2_7.10'!O137="","",'HotInv7.2_7.10'!O137)</f>
        <v/>
      </c>
      <c r="O18" s="930" t="str">
        <f>IF('HotInv7.2_7.10'!P137="","",'HotInv7.2_7.10'!P137)</f>
        <v/>
      </c>
      <c r="P18" s="930" t="str">
        <f>IF('HotInv7.2_7.10'!Q137="","",'HotInv7.2_7.10'!Q137)</f>
        <v/>
      </c>
    </row>
    <row r="19" spans="1:16">
      <c r="A19" s="1256"/>
      <c r="C19" s="930" t="str">
        <f>IF('HotInv7.2_7.10'!C138="","",'HotInv7.2_7.10'!C138)</f>
        <v/>
      </c>
      <c r="D19" s="930" t="str">
        <f>IF('HotInv7.2_7.10'!E138="","",'HotInv7.2_7.10'!E138)</f>
        <v/>
      </c>
      <c r="E19" s="943" t="str">
        <f>IF('HotInv7.2_7.10'!F138="","",'HotInv7.2_7.10'!F138)</f>
        <v/>
      </c>
      <c r="F19" s="943" t="str">
        <f>IF('HotInv7.2_7.10'!G138="","",'HotInv7.2_7.10'!G138)</f>
        <v/>
      </c>
      <c r="G19" s="943" t="str">
        <f>IF('HotInv7.2_7.10'!H138="","",'HotInv7.2_7.10'!H138)</f>
        <v/>
      </c>
      <c r="H19" s="943" t="str">
        <f>IF('HotInv7.2_7.10'!I138="","",'HotInv7.2_7.10'!I138)</f>
        <v/>
      </c>
      <c r="I19" s="943" t="str">
        <f>IF('HotInv7.2_7.10'!J138="","",'HotInv7.2_7.10'!J138)</f>
        <v/>
      </c>
      <c r="J19" s="943" t="str">
        <f>IF('HotInv7.2_7.10'!K138="","",'HotInv7.2_7.10'!K138)</f>
        <v/>
      </c>
      <c r="K19" s="943" t="str">
        <f>IF('HotInv7.2_7.10'!L138="","",'HotInv7.2_7.10'!L138)</f>
        <v/>
      </c>
      <c r="L19" s="930" t="str">
        <f>IF('HotInv7.2_7.10'!M138="","",'HotInv7.2_7.10'!M138)</f>
        <v/>
      </c>
      <c r="M19" s="930" t="str">
        <f>IF('HotInv7.2_7.10'!N138="","",'HotInv7.2_7.10'!N138)</f>
        <v/>
      </c>
      <c r="N19" s="930" t="str">
        <f>IF('HotInv7.2_7.10'!O138="","",'HotInv7.2_7.10'!O138)</f>
        <v/>
      </c>
      <c r="O19" s="930" t="str">
        <f>IF('HotInv7.2_7.10'!P138="","",'HotInv7.2_7.10'!P138)</f>
        <v/>
      </c>
      <c r="P19" s="930" t="str">
        <f>IF('HotInv7.2_7.10'!Q138="","",'HotInv7.2_7.10'!Q138)</f>
        <v/>
      </c>
    </row>
    <row r="20" spans="1:16">
      <c r="A20" s="1256"/>
    </row>
    <row r="21" spans="1:16">
      <c r="A21" s="1256"/>
    </row>
    <row r="22" spans="1:16">
      <c r="A22" s="1256"/>
    </row>
    <row r="23" spans="1:16">
      <c r="A23" s="1256"/>
    </row>
    <row r="24" spans="1:16">
      <c r="A24" s="1256"/>
    </row>
    <row r="25" spans="1:16">
      <c r="A25" s="1256"/>
    </row>
    <row r="26" spans="1:16">
      <c r="A26" s="1256"/>
    </row>
    <row r="27" spans="1:16">
      <c r="A27" s="1256"/>
    </row>
    <row r="28" spans="1:16">
      <c r="A28" s="1256"/>
    </row>
    <row r="29" spans="1:16">
      <c r="A29" s="1256"/>
    </row>
    <row r="30" spans="1:16">
      <c r="A30" s="1256"/>
    </row>
    <row r="31" spans="1:16">
      <c r="A31" s="1256"/>
    </row>
    <row r="32" spans="1:16">
      <c r="A32" s="1256"/>
    </row>
  </sheetData>
  <sheetProtection algorithmName="SHA-512" hashValue="FsHBAVLHYlAYwSF2DbAc6tbNjaMMuj+Qs1r2yMFXd9W3YuKMYfvP810UN/S8WgoVKQa87NPGN6eMPwV4kaxWoA==" saltValue="4JuRmB4rtR4XgwHUn923lw==" spinCount="100000" sheet="1" objects="1" scenarios="1"/>
  <mergeCells count="3">
    <mergeCell ref="D3:L3"/>
    <mergeCell ref="A4:A32"/>
    <mergeCell ref="C1:J1"/>
  </mergeCells>
  <conditionalFormatting sqref="M4:P14 C5:L14 C15:P19 C4:D4">
    <cfRule type="cellIs" dxfId="7" priority="2" operator="equal">
      <formula>0</formula>
    </cfRule>
  </conditionalFormatting>
  <conditionalFormatting sqref="F4:L4">
    <cfRule type="cellIs" dxfId="6" priority="1" operator="equal">
      <formula>0</formula>
    </cfRule>
  </conditionalFormatting>
  <hyperlinks>
    <hyperlink ref="A4" r:id="rId1" xr:uid="{00000000-0004-0000-1D00-000000000000}"/>
  </hyperlinks>
  <pageMargins left="0.7" right="0.7" top="0.75" bottom="0.75" header="0.3" footer="0.3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Foglio31">
    <tabColor theme="9"/>
  </sheetPr>
  <dimension ref="A1:P32"/>
  <sheetViews>
    <sheetView showGridLines="0" workbookViewId="0">
      <selection activeCell="C2" sqref="C1:C1048576"/>
    </sheetView>
  </sheetViews>
  <sheetFormatPr baseColWidth="10" defaultColWidth="9.1640625" defaultRowHeight="15"/>
  <cols>
    <col min="1" max="1" width="11.5" style="1221" customWidth="1"/>
    <col min="2" max="3" width="4.5" style="16" customWidth="1"/>
    <col min="4" max="4" width="40.5" style="16" bestFit="1" customWidth="1"/>
    <col min="5" max="5" width="11.5" style="124" bestFit="1" customWidth="1"/>
    <col min="6" max="6" width="9.5" style="124" bestFit="1" customWidth="1"/>
    <col min="7" max="10" width="9.1640625" style="124" bestFit="1" customWidth="1"/>
    <col min="11" max="11" width="11.5" style="124" bestFit="1" customWidth="1"/>
    <col min="12" max="12" width="14" style="16" customWidth="1"/>
    <col min="13" max="16384" width="9.1640625" style="16"/>
  </cols>
  <sheetData>
    <row r="1" spans="1:16" s="1221" customFormat="1" ht="60" customHeight="1">
      <c r="B1" s="1266" t="s">
        <v>1220</v>
      </c>
      <c r="C1" s="1267"/>
      <c r="D1" s="1267"/>
      <c r="E1" s="1267"/>
      <c r="F1" s="1267"/>
      <c r="G1" s="1267"/>
      <c r="H1" s="1267"/>
      <c r="I1" s="1267"/>
      <c r="J1" s="1227"/>
      <c r="K1" s="1227"/>
    </row>
    <row r="2" spans="1:16">
      <c r="D2" s="17"/>
      <c r="E2" s="542"/>
      <c r="F2" s="542"/>
      <c r="G2" s="542"/>
      <c r="H2" s="542"/>
      <c r="I2" s="542"/>
      <c r="J2" s="542"/>
      <c r="K2" s="542"/>
      <c r="L2" s="17"/>
    </row>
    <row r="3" spans="1:16" ht="19.5" customHeight="1">
      <c r="D3" s="1284" t="s">
        <v>660</v>
      </c>
      <c r="E3" s="1284"/>
      <c r="F3" s="1284"/>
      <c r="G3" s="1284"/>
      <c r="H3" s="1284"/>
      <c r="I3" s="1284"/>
      <c r="J3" s="1284"/>
      <c r="K3" s="1284"/>
      <c r="L3" s="1284"/>
    </row>
    <row r="4" spans="1:16" ht="17.5" customHeight="1">
      <c r="A4" s="1255" t="s">
        <v>1264</v>
      </c>
      <c r="B4" s="930"/>
      <c r="C4" s="930"/>
      <c r="D4" s="931" t="str">
        <f>IF('HotInv7.2_7.10'!E6="","",'HotInv7.2_7.10'!E6)</f>
        <v>Anno</v>
      </c>
      <c r="E4" s="932">
        <f>IF('HotInv7.2_7.10'!F6="","",'HotInv7.2_7.10'!F6)</f>
        <v>0</v>
      </c>
      <c r="F4" s="932">
        <f>IF('HotInv7.2_7.10'!G6="","",'HotInv7.2_7.10'!G6)</f>
        <v>1</v>
      </c>
      <c r="G4" s="932">
        <f>IF('HotInv7.2_7.10'!H6="","",'HotInv7.2_7.10'!H6)</f>
        <v>2</v>
      </c>
      <c r="H4" s="932">
        <f>IF('HotInv7.2_7.10'!I6="","",'HotInv7.2_7.10'!I6)</f>
        <v>3</v>
      </c>
      <c r="I4" s="932">
        <f>IF('HotInv7.2_7.10'!J6="","",'HotInv7.2_7.10'!J6)</f>
        <v>4</v>
      </c>
      <c r="J4" s="932">
        <f>IF('HotInv7.2_7.10'!K6="","",'HotInv7.2_7.10'!K6)</f>
        <v>5</v>
      </c>
      <c r="K4" s="932">
        <f>IF('HotInv7.2_7.10'!L6="","",'HotInv7.2_7.10'!L6)</f>
        <v>6</v>
      </c>
      <c r="L4" s="933" t="str">
        <f>IF('HotInv7.2_7.10'!M6="","",'HotInv7.2_7.10'!M6)</f>
        <v>Totale</v>
      </c>
      <c r="M4" s="930"/>
      <c r="N4" s="930"/>
      <c r="O4" s="930"/>
      <c r="P4" s="930"/>
    </row>
    <row r="5" spans="1:16" ht="17.5" customHeight="1">
      <c r="A5" s="1256"/>
      <c r="B5" s="930"/>
      <c r="C5" s="930"/>
      <c r="D5" s="930" t="str">
        <f>IF('HotInv7.2_7.10'!E117="","",'HotInv7.2_7.10'!E117)</f>
        <v>Reddito Netto</v>
      </c>
      <c r="E5" s="934">
        <f>IF('HotInv7.2_7.10'!F117="","",'HotInv7.2_7.10'!F117)</f>
        <v>-79800</v>
      </c>
      <c r="F5" s="934">
        <f>IF('HotInv7.2_7.10'!G117="","",'HotInv7.2_7.10'!G117)</f>
        <v>-59145.399999999994</v>
      </c>
      <c r="G5" s="934">
        <f>IF('HotInv7.2_7.10'!H117="","",'HotInv7.2_7.10'!H117)</f>
        <v>-56573.479999999996</v>
      </c>
      <c r="H5" s="934">
        <f>IF('HotInv7.2_7.10'!I117="","",'HotInv7.2_7.10'!I117)</f>
        <v>-6677.3960000000006</v>
      </c>
      <c r="I5" s="934">
        <f>IF('HotInv7.2_7.10'!J117="","",'HotInv7.2_7.10'!J117)</f>
        <v>22951.378000000001</v>
      </c>
      <c r="J5" s="934">
        <f>IF('HotInv7.2_7.10'!K117="","",'HotInv7.2_7.10'!K117)</f>
        <v>38894.643351999708</v>
      </c>
      <c r="K5" s="934">
        <f>IF('HotInv7.2_7.10'!L117="","",'HotInv7.2_7.10'!L117)</f>
        <v>3425333.527999992</v>
      </c>
      <c r="L5" s="935">
        <f>IF('HotInv7.2_7.10'!M117="","",'HotInv7.2_7.10'!M117)</f>
        <v>3284983.2733519915</v>
      </c>
      <c r="M5" s="930"/>
      <c r="N5" s="930"/>
      <c r="O5" s="930"/>
      <c r="P5" s="930"/>
    </row>
    <row r="6" spans="1:16" ht="17.5" customHeight="1">
      <c r="A6" s="1256"/>
      <c r="B6" s="930"/>
      <c r="C6" s="930"/>
      <c r="D6" s="930" t="str">
        <f>IF('HotInv7.2_7.10'!E118="","",'HotInv7.2_7.10'!E118)</f>
        <v>Ammortamento Albergo</v>
      </c>
      <c r="E6" s="934">
        <f>IF('HotInv7.2_7.10'!F118="","",'HotInv7.2_7.10'!F118)</f>
        <v>0</v>
      </c>
      <c r="F6" s="934">
        <f>IF('HotInv7.2_7.10'!G118="","",'HotInv7.2_7.10'!G118)</f>
        <v>210000</v>
      </c>
      <c r="G6" s="934">
        <f>IF('HotInv7.2_7.10'!H118="","",'HotInv7.2_7.10'!H118)</f>
        <v>210000</v>
      </c>
      <c r="H6" s="934">
        <f>IF('HotInv7.2_7.10'!I118="","",'HotInv7.2_7.10'!I118)</f>
        <v>210000</v>
      </c>
      <c r="I6" s="934">
        <f>IF('HotInv7.2_7.10'!J118="","",'HotInv7.2_7.10'!J118)</f>
        <v>210000</v>
      </c>
      <c r="J6" s="934">
        <f>IF('HotInv7.2_7.10'!K118="","",'HotInv7.2_7.10'!K118)</f>
        <v>210000</v>
      </c>
      <c r="K6" s="934">
        <f>IF('HotInv7.2_7.10'!L118="","",'HotInv7.2_7.10'!L118)</f>
        <v>0</v>
      </c>
      <c r="L6" s="935">
        <f>IF('HotInv7.2_7.10'!M118="","",'HotInv7.2_7.10'!M118)</f>
        <v>1050000</v>
      </c>
      <c r="M6" s="930"/>
      <c r="N6" s="930"/>
      <c r="O6" s="930"/>
      <c r="P6" s="930"/>
    </row>
    <row r="7" spans="1:16" ht="17.5" customHeight="1">
      <c r="A7" s="1256"/>
      <c r="B7" s="930"/>
      <c r="C7" s="930"/>
      <c r="D7" s="930" t="str">
        <f>IF('HotInv7.2_7.10'!E119="","",'HotInv7.2_7.10'!E119)</f>
        <v>Ammortamento Ristrutturazione</v>
      </c>
      <c r="E7" s="934">
        <f>IF('HotInv7.2_7.10'!F119="","",'HotInv7.2_7.10'!F119)</f>
        <v>0</v>
      </c>
      <c r="F7" s="934">
        <f>IF('HotInv7.2_7.10'!G119="","",'HotInv7.2_7.10'!G119)</f>
        <v>0</v>
      </c>
      <c r="G7" s="934">
        <f>IF('HotInv7.2_7.10'!H119="","",'HotInv7.2_7.10'!H119)</f>
        <v>50000</v>
      </c>
      <c r="H7" s="934">
        <f>IF('HotInv7.2_7.10'!I119="","",'HotInv7.2_7.10'!I119)</f>
        <v>50000</v>
      </c>
      <c r="I7" s="934">
        <f>IF('HotInv7.2_7.10'!J119="","",'HotInv7.2_7.10'!J119)</f>
        <v>50000</v>
      </c>
      <c r="J7" s="934">
        <f>IF('HotInv7.2_7.10'!K119="","",'HotInv7.2_7.10'!K119)</f>
        <v>50000</v>
      </c>
      <c r="K7" s="934">
        <f>IF('HotInv7.2_7.10'!L119="","",'HotInv7.2_7.10'!L119)</f>
        <v>0</v>
      </c>
      <c r="L7" s="935">
        <f>IF('HotInv7.2_7.10'!M119="","",'HotInv7.2_7.10'!M119)</f>
        <v>200000</v>
      </c>
      <c r="M7" s="930"/>
      <c r="N7" s="930"/>
      <c r="O7" s="930"/>
      <c r="P7" s="930"/>
    </row>
    <row r="8" spans="1:16" ht="17.5" customHeight="1">
      <c r="A8" s="1256"/>
      <c r="B8" s="930"/>
      <c r="C8" s="930"/>
      <c r="D8" s="931" t="str">
        <f>IF('HotInv7.2_7.10'!E120="","",'HotInv7.2_7.10'!E120)</f>
        <v xml:space="preserve">Flusso di cassa gestionale </v>
      </c>
      <c r="E8" s="936">
        <f>IF('HotInv7.2_7.10'!F120="","",'HotInv7.2_7.10'!F120)</f>
        <v>-79800</v>
      </c>
      <c r="F8" s="936">
        <f>IF('HotInv7.2_7.10'!G120="","",'HotInv7.2_7.10'!G120)</f>
        <v>150854.6</v>
      </c>
      <c r="G8" s="936">
        <f>IF('HotInv7.2_7.10'!H120="","",'HotInv7.2_7.10'!H120)</f>
        <v>203426.52000000002</v>
      </c>
      <c r="H8" s="936">
        <f>IF('HotInv7.2_7.10'!I120="","",'HotInv7.2_7.10'!I120)</f>
        <v>253322.60399999999</v>
      </c>
      <c r="I8" s="936">
        <f>IF('HotInv7.2_7.10'!J120="","",'HotInv7.2_7.10'!J120)</f>
        <v>282951.37800000003</v>
      </c>
      <c r="J8" s="936">
        <f>IF('HotInv7.2_7.10'!K120="","",'HotInv7.2_7.10'!K120)</f>
        <v>298894.64335199969</v>
      </c>
      <c r="K8" s="936">
        <f>IF('HotInv7.2_7.10'!L120="","",'HotInv7.2_7.10'!L120)</f>
        <v>3425333.527999992</v>
      </c>
      <c r="L8" s="935">
        <f>IF('HotInv7.2_7.10'!M120="","",'HotInv7.2_7.10'!M120)</f>
        <v>4534983.2733519915</v>
      </c>
      <c r="M8" s="930"/>
      <c r="N8" s="930"/>
      <c r="O8" s="930"/>
      <c r="P8" s="930"/>
    </row>
    <row r="9" spans="1:16" ht="17.5" customHeight="1">
      <c r="A9" s="1256"/>
      <c r="B9" s="930"/>
      <c r="C9" s="930"/>
      <c r="D9" s="930" t="str">
        <f>IF('HotInv7.2_7.10'!E121="","",'HotInv7.2_7.10'!E121)</f>
        <v>Erogazione Finanziamento</v>
      </c>
      <c r="E9" s="934">
        <f>IF('HotInv7.2_7.10'!F121="","",'HotInv7.2_7.10'!F121)</f>
        <v>3500000</v>
      </c>
      <c r="F9" s="934">
        <f>IF('HotInv7.2_7.10'!G121="","",'HotInv7.2_7.10'!G121)</f>
        <v>250000</v>
      </c>
      <c r="G9" s="934">
        <f>IF('HotInv7.2_7.10'!H121="","",'HotInv7.2_7.10'!H121)</f>
        <v>0</v>
      </c>
      <c r="H9" s="934">
        <f>IF('HotInv7.2_7.10'!I121="","",'HotInv7.2_7.10'!I121)</f>
        <v>0</v>
      </c>
      <c r="I9" s="934">
        <f>IF('HotInv7.2_7.10'!J121="","",'HotInv7.2_7.10'!J121)</f>
        <v>0</v>
      </c>
      <c r="J9" s="934">
        <f>IF('HotInv7.2_7.10'!K121="","",'HotInv7.2_7.10'!K121)</f>
        <v>0</v>
      </c>
      <c r="K9" s="934">
        <f>IF('HotInv7.2_7.10'!L121="","",'HotInv7.2_7.10'!L121)</f>
        <v>0</v>
      </c>
      <c r="L9" s="935">
        <f>IF('HotInv7.2_7.10'!M121="","",'HotInv7.2_7.10'!M121)</f>
        <v>3750000</v>
      </c>
      <c r="M9" s="930"/>
      <c r="N9" s="930"/>
      <c r="O9" s="930"/>
      <c r="P9" s="930"/>
    </row>
    <row r="10" spans="1:16" ht="17.5" customHeight="1">
      <c r="A10" s="1256"/>
      <c r="B10" s="930"/>
      <c r="C10" s="930"/>
      <c r="D10" s="930" t="str">
        <f>IF('HotInv7.2_7.10'!E122="","",'HotInv7.2_7.10'!E122)</f>
        <v>Rimborso Finanziamento</v>
      </c>
      <c r="E10" s="934">
        <f>IF('HotInv7.2_7.10'!F122="","",'HotInv7.2_7.10'!F122)</f>
        <v>0</v>
      </c>
      <c r="F10" s="934">
        <f>IF('HotInv7.2_7.10'!G122="","",'HotInv7.2_7.10'!G122)</f>
        <v>0</v>
      </c>
      <c r="G10" s="934">
        <f>IF('HotInv7.2_7.10'!H122="","",'HotInv7.2_7.10'!H122)</f>
        <v>0</v>
      </c>
      <c r="H10" s="934">
        <f>IF('HotInv7.2_7.10'!I122="","",'HotInv7.2_7.10'!I122)</f>
        <v>0</v>
      </c>
      <c r="I10" s="934">
        <f>IF('HotInv7.2_7.10'!J122="","",'HotInv7.2_7.10'!J122)</f>
        <v>0</v>
      </c>
      <c r="J10" s="934">
        <f>IF('HotInv7.2_7.10'!K122="","",'HotInv7.2_7.10'!K122)</f>
        <v>0</v>
      </c>
      <c r="K10" s="934">
        <f>IF('HotInv7.2_7.10'!L122="","",'HotInv7.2_7.10'!L122)</f>
        <v>-3750000</v>
      </c>
      <c r="L10" s="935">
        <f>IF('HotInv7.2_7.10'!M122="","",'HotInv7.2_7.10'!M122)</f>
        <v>-3750000</v>
      </c>
      <c r="M10" s="930"/>
      <c r="N10" s="930"/>
      <c r="O10" s="930"/>
      <c r="P10" s="930"/>
    </row>
    <row r="11" spans="1:16" ht="17.5" customHeight="1">
      <c r="A11" s="1256"/>
      <c r="B11" s="930"/>
      <c r="C11" s="930"/>
      <c r="D11" s="930" t="str">
        <f>IF('HotInv7.2_7.10'!E123="","",'HotInv7.2_7.10'!E123)</f>
        <v>Totale uscite investimento</v>
      </c>
      <c r="E11" s="934">
        <f>IF('HotInv7.2_7.10'!F123="","",'HotInv7.2_7.10'!F123)</f>
        <v>-7000000</v>
      </c>
      <c r="F11" s="934">
        <f>IF('HotInv7.2_7.10'!G123="","",'HotInv7.2_7.10'!G123)</f>
        <v>-500000</v>
      </c>
      <c r="G11" s="934">
        <f>IF('HotInv7.2_7.10'!H123="","",'HotInv7.2_7.10'!H123)</f>
        <v>0</v>
      </c>
      <c r="H11" s="934">
        <f>IF('HotInv7.2_7.10'!I123="","",'HotInv7.2_7.10'!I123)</f>
        <v>0</v>
      </c>
      <c r="I11" s="934">
        <f>IF('HotInv7.2_7.10'!J123="","",'HotInv7.2_7.10'!J123)</f>
        <v>0</v>
      </c>
      <c r="J11" s="934">
        <f>IF('HotInv7.2_7.10'!K123="","",'HotInv7.2_7.10'!K123)</f>
        <v>0</v>
      </c>
      <c r="K11" s="934">
        <f>IF('HotInv7.2_7.10'!L123="","",'HotInv7.2_7.10'!L123)</f>
        <v>0</v>
      </c>
      <c r="L11" s="935">
        <f>IF('HotInv7.2_7.10'!M123="","",'HotInv7.2_7.10'!M123)</f>
        <v>-7500000</v>
      </c>
      <c r="M11" s="930"/>
      <c r="N11" s="930"/>
      <c r="O11" s="930"/>
      <c r="P11" s="930"/>
    </row>
    <row r="12" spans="1:16" ht="17.5" customHeight="1">
      <c r="A12" s="1256"/>
      <c r="B12" s="930"/>
      <c r="C12" s="930"/>
      <c r="D12" s="937" t="str">
        <f>IF('HotInv7.2_7.10'!E124="","",'HotInv7.2_7.10'!E124)</f>
        <v>Valore Contabile Finale</v>
      </c>
      <c r="E12" s="934" t="str">
        <f>IF('HotInv7.2_7.10'!F124="","",'HotInv7.2_7.10'!F124)</f>
        <v/>
      </c>
      <c r="F12" s="934" t="str">
        <f>IF('HotInv7.2_7.10'!G124="","",'HotInv7.2_7.10'!G124)</f>
        <v/>
      </c>
      <c r="G12" s="934" t="str">
        <f>IF('HotInv7.2_7.10'!H124="","",'HotInv7.2_7.10'!H124)</f>
        <v/>
      </c>
      <c r="H12" s="934" t="str">
        <f>IF('HotInv7.2_7.10'!I124="","",'HotInv7.2_7.10'!I124)</f>
        <v/>
      </c>
      <c r="I12" s="934" t="str">
        <f>IF('HotInv7.2_7.10'!J124="","",'HotInv7.2_7.10'!J124)</f>
        <v/>
      </c>
      <c r="J12" s="934" t="str">
        <f>IF('HotInv7.2_7.10'!K124="","",'HotInv7.2_7.10'!K124)</f>
        <v/>
      </c>
      <c r="K12" s="934">
        <f>IF('HotInv7.2_7.10'!L124="","",'HotInv7.2_7.10'!L124)</f>
        <v>6250000</v>
      </c>
      <c r="L12" s="935">
        <f>IF('HotInv7.2_7.10'!M124="","",'HotInv7.2_7.10'!M124)</f>
        <v>6250000</v>
      </c>
      <c r="M12" s="930"/>
      <c r="N12" s="930"/>
      <c r="O12" s="930"/>
      <c r="P12" s="930"/>
    </row>
    <row r="13" spans="1:16" ht="17.5" customHeight="1">
      <c r="A13" s="1256"/>
      <c r="B13" s="930"/>
      <c r="C13" s="930"/>
      <c r="D13" s="931" t="str">
        <f>IF('HotInv7.2_7.10'!E125="","",'HotInv7.2_7.10'!E125)</f>
        <v>Flusso di cassa dell'azionista lordo (FCFE)</v>
      </c>
      <c r="E13" s="936">
        <f>IF('HotInv7.2_7.10'!F125="","",'HotInv7.2_7.10'!F125)</f>
        <v>-3579800</v>
      </c>
      <c r="F13" s="936">
        <f>IF('HotInv7.2_7.10'!G125="","",'HotInv7.2_7.10'!G125)</f>
        <v>-99145.400000000023</v>
      </c>
      <c r="G13" s="936">
        <f>IF('HotInv7.2_7.10'!H125="","",'HotInv7.2_7.10'!H125)</f>
        <v>203426.52000000002</v>
      </c>
      <c r="H13" s="936">
        <f>IF('HotInv7.2_7.10'!I125="","",'HotInv7.2_7.10'!I125)</f>
        <v>253322.60399999999</v>
      </c>
      <c r="I13" s="936">
        <f>IF('HotInv7.2_7.10'!J125="","",'HotInv7.2_7.10'!J125)</f>
        <v>282951.37800000003</v>
      </c>
      <c r="J13" s="936">
        <f>IF('HotInv7.2_7.10'!K125="","",'HotInv7.2_7.10'!K125)</f>
        <v>298894.64335199969</v>
      </c>
      <c r="K13" s="936">
        <f>IF('HotInv7.2_7.10'!L125="","",'HotInv7.2_7.10'!L125)</f>
        <v>5925333.5279999916</v>
      </c>
      <c r="L13" s="935">
        <f>IF('HotInv7.2_7.10'!M125="","",'HotInv7.2_7.10'!M125)</f>
        <v>3284983.2733519911</v>
      </c>
      <c r="M13" s="930"/>
      <c r="N13" s="930"/>
      <c r="O13" s="930"/>
      <c r="P13" s="930"/>
    </row>
    <row r="14" spans="1:16">
      <c r="A14" s="1256"/>
      <c r="B14" s="930"/>
      <c r="C14" s="930"/>
      <c r="D14" s="938"/>
      <c r="E14" s="936"/>
      <c r="F14" s="936"/>
      <c r="G14" s="936"/>
      <c r="H14" s="936"/>
      <c r="I14" s="936"/>
      <c r="J14" s="936"/>
      <c r="K14" s="936"/>
      <c r="L14" s="935"/>
      <c r="M14" s="930"/>
      <c r="N14" s="930"/>
      <c r="O14" s="930"/>
      <c r="P14" s="930"/>
    </row>
    <row r="15" spans="1:16">
      <c r="A15" s="1256"/>
      <c r="B15" s="930"/>
      <c r="C15" s="930"/>
      <c r="D15" s="939" t="str">
        <f>IF('HotInv7.2_7.10'!E126="","",'HotInv7.2_7.10'!E126)</f>
        <v>VAN FCFE@Ke</v>
      </c>
      <c r="E15" s="940">
        <f>IF('HotInv7.2_7.10'!F126="","",'HotInv7.2_7.10'!F126)</f>
        <v>212906.18312941119</v>
      </c>
      <c r="F15" s="941" t="str">
        <f>IF('HotInv7.2_7.10'!G126="","",'HotInv7.2_7.10'!G126)</f>
        <v>Ke</v>
      </c>
      <c r="G15" s="942">
        <f>IF('HotInv7.2_7.10'!H126="","",'HotInv7.2_7.10'!H126)</f>
        <v>0.11</v>
      </c>
      <c r="H15" s="943" t="str">
        <f>IF('HotInv7.2_7.10'!I126="","",'HotInv7.2_7.10'!I126)</f>
        <v/>
      </c>
      <c r="I15" s="943" t="str">
        <f>IF('HotInv7.2_7.10'!J126="","",'HotInv7.2_7.10'!J126)</f>
        <v/>
      </c>
      <c r="J15" s="934" t="str">
        <f>IF('HotInv7.2_7.10'!K126="","",'HotInv7.2_7.10'!K126)</f>
        <v/>
      </c>
      <c r="K15" s="934" t="str">
        <f>IF('HotInv7.2_7.10'!L126="","",'HotInv7.2_7.10'!L126)</f>
        <v/>
      </c>
      <c r="L15" s="944" t="str">
        <f>IF('HotInv7.2_7.10'!M126="","",'HotInv7.2_7.10'!M126)</f>
        <v/>
      </c>
      <c r="M15" s="930"/>
      <c r="N15" s="930"/>
      <c r="O15" s="930"/>
      <c r="P15" s="930"/>
    </row>
    <row r="16" spans="1:16">
      <c r="A16" s="1256"/>
      <c r="B16" s="930"/>
      <c r="C16" s="930"/>
      <c r="D16" s="945" t="str">
        <f>IF('HotInv7.2_7.10'!E127="","",'HotInv7.2_7.10'!E127)</f>
        <v>IRR @FCFE</v>
      </c>
      <c r="E16" s="946">
        <f>IF('HotInv7.2_7.10'!F127="","",'HotInv7.2_7.10'!F127)</f>
        <v>0.12141110756929518</v>
      </c>
      <c r="F16" s="934" t="str">
        <f>IF('HotInv7.2_7.10'!G127="","",'HotInv7.2_7.10'!G127)</f>
        <v/>
      </c>
      <c r="G16" s="934" t="str">
        <f>IF('HotInv7.2_7.10'!H127="","",'HotInv7.2_7.10'!H127)</f>
        <v/>
      </c>
      <c r="H16" s="934" t="str">
        <f>IF('HotInv7.2_7.10'!I127="","",'HotInv7.2_7.10'!I127)</f>
        <v/>
      </c>
      <c r="I16" s="934" t="str">
        <f>IF('HotInv7.2_7.10'!J127="","",'HotInv7.2_7.10'!J127)</f>
        <v/>
      </c>
      <c r="J16" s="934" t="str">
        <f>IF('HotInv7.2_7.10'!K127="","",'HotInv7.2_7.10'!K127)</f>
        <v/>
      </c>
      <c r="K16" s="934" t="str">
        <f>IF('HotInv7.2_7.10'!L127="","",'HotInv7.2_7.10'!L127)</f>
        <v/>
      </c>
      <c r="L16" s="944" t="str">
        <f>IF('HotInv7.2_7.10'!M127="","",'HotInv7.2_7.10'!M127)</f>
        <v/>
      </c>
      <c r="M16" s="930"/>
      <c r="N16" s="930"/>
      <c r="O16" s="930"/>
      <c r="P16" s="930"/>
    </row>
    <row r="17" spans="1:16">
      <c r="A17" s="1256"/>
      <c r="B17" s="930"/>
      <c r="C17" s="930"/>
      <c r="D17" s="930"/>
      <c r="E17" s="943"/>
      <c r="F17" s="943"/>
      <c r="G17" s="943"/>
      <c r="H17" s="943"/>
      <c r="I17" s="943"/>
      <c r="J17" s="943"/>
      <c r="K17" s="943"/>
      <c r="L17" s="930"/>
      <c r="M17" s="930"/>
      <c r="N17" s="930"/>
      <c r="O17" s="930"/>
      <c r="P17" s="930"/>
    </row>
    <row r="18" spans="1:16">
      <c r="A18" s="1256"/>
      <c r="B18" s="930"/>
      <c r="C18" s="930"/>
      <c r="D18" s="930"/>
      <c r="E18" s="943"/>
      <c r="F18" s="943"/>
      <c r="G18" s="943"/>
      <c r="H18" s="943"/>
      <c r="I18" s="943"/>
      <c r="J18" s="943"/>
      <c r="K18" s="943"/>
      <c r="L18" s="930"/>
      <c r="M18" s="930"/>
      <c r="N18" s="930"/>
      <c r="O18" s="930"/>
      <c r="P18" s="930"/>
    </row>
    <row r="19" spans="1:16">
      <c r="A19" s="1256"/>
      <c r="B19" s="930"/>
      <c r="C19" s="930"/>
      <c r="D19" s="930"/>
      <c r="E19" s="943"/>
      <c r="F19" s="943"/>
      <c r="G19" s="943"/>
      <c r="H19" s="943"/>
      <c r="I19" s="943"/>
      <c r="J19" s="943"/>
      <c r="K19" s="943"/>
      <c r="L19" s="930"/>
      <c r="M19" s="930"/>
      <c r="N19" s="930"/>
      <c r="O19" s="930"/>
      <c r="P19" s="930"/>
    </row>
    <row r="20" spans="1:16">
      <c r="A20" s="1256"/>
      <c r="B20" s="930"/>
      <c r="C20" s="930"/>
      <c r="D20" s="930"/>
      <c r="E20" s="943"/>
      <c r="F20" s="943"/>
      <c r="G20" s="943"/>
      <c r="H20" s="943"/>
      <c r="I20" s="943"/>
      <c r="J20" s="943"/>
      <c r="K20" s="943"/>
      <c r="L20" s="930"/>
      <c r="M20" s="930"/>
      <c r="N20" s="930"/>
      <c r="O20" s="930"/>
      <c r="P20" s="930"/>
    </row>
    <row r="21" spans="1:16">
      <c r="A21" s="1256"/>
      <c r="B21" s="930"/>
      <c r="C21" s="930"/>
      <c r="D21" s="930"/>
      <c r="E21" s="943"/>
      <c r="F21" s="943"/>
      <c r="G21" s="943"/>
      <c r="H21" s="943"/>
      <c r="I21" s="943"/>
      <c r="J21" s="943"/>
      <c r="K21" s="943"/>
      <c r="L21" s="930"/>
      <c r="M21" s="930"/>
      <c r="N21" s="930"/>
      <c r="O21" s="930"/>
      <c r="P21" s="930"/>
    </row>
    <row r="22" spans="1:16">
      <c r="A22" s="1256"/>
      <c r="B22" s="930"/>
      <c r="C22" s="930"/>
      <c r="D22" s="930"/>
      <c r="E22" s="943"/>
      <c r="F22" s="943"/>
      <c r="G22" s="943"/>
      <c r="H22" s="943"/>
      <c r="I22" s="943"/>
      <c r="J22" s="943"/>
      <c r="K22" s="943"/>
      <c r="L22" s="930"/>
      <c r="M22" s="930"/>
      <c r="N22" s="930"/>
      <c r="O22" s="930"/>
      <c r="P22" s="930"/>
    </row>
    <row r="23" spans="1:16">
      <c r="A23" s="1256"/>
      <c r="B23" s="930"/>
      <c r="C23" s="930"/>
      <c r="D23" s="930"/>
      <c r="E23" s="943"/>
      <c r="F23" s="943"/>
      <c r="G23" s="943"/>
      <c r="H23" s="943"/>
      <c r="I23" s="943"/>
      <c r="J23" s="943"/>
      <c r="K23" s="943"/>
      <c r="L23" s="930"/>
      <c r="M23" s="930"/>
      <c r="N23" s="930"/>
      <c r="O23" s="930"/>
      <c r="P23" s="930"/>
    </row>
    <row r="24" spans="1:16">
      <c r="A24" s="1256"/>
      <c r="B24" s="930"/>
      <c r="C24" s="930"/>
      <c r="D24" s="930"/>
      <c r="E24" s="943"/>
      <c r="F24" s="943"/>
      <c r="G24" s="943"/>
      <c r="H24" s="943"/>
      <c r="I24" s="943"/>
      <c r="J24" s="943"/>
      <c r="K24" s="943"/>
      <c r="L24" s="930"/>
      <c r="M24" s="930"/>
      <c r="N24" s="930"/>
      <c r="O24" s="930"/>
      <c r="P24" s="930"/>
    </row>
    <row r="25" spans="1:16">
      <c r="A25" s="1256"/>
      <c r="B25" s="930"/>
      <c r="C25" s="930"/>
      <c r="D25" s="930"/>
      <c r="E25" s="943"/>
      <c r="F25" s="943"/>
      <c r="G25" s="943"/>
      <c r="H25" s="943"/>
      <c r="I25" s="943"/>
      <c r="J25" s="943"/>
      <c r="K25" s="943"/>
      <c r="L25" s="930"/>
      <c r="M25" s="930"/>
      <c r="N25" s="930"/>
      <c r="O25" s="930"/>
      <c r="P25" s="930"/>
    </row>
    <row r="26" spans="1:16">
      <c r="A26" s="1256"/>
      <c r="B26" s="930"/>
      <c r="C26" s="930"/>
      <c r="D26" s="930"/>
      <c r="E26" s="943"/>
      <c r="F26" s="943"/>
      <c r="G26" s="943"/>
      <c r="H26" s="943"/>
      <c r="I26" s="943"/>
      <c r="J26" s="943"/>
      <c r="K26" s="943"/>
      <c r="L26" s="930"/>
      <c r="M26" s="930"/>
      <c r="N26" s="930"/>
      <c r="O26" s="930"/>
      <c r="P26" s="930"/>
    </row>
    <row r="27" spans="1:16">
      <c r="A27" s="1256"/>
      <c r="B27" s="930"/>
      <c r="C27" s="930"/>
      <c r="D27" s="930"/>
      <c r="E27" s="943"/>
      <c r="F27" s="943"/>
      <c r="G27" s="943"/>
      <c r="H27" s="943"/>
      <c r="I27" s="943"/>
      <c r="J27" s="943"/>
      <c r="K27" s="943"/>
      <c r="L27" s="930"/>
      <c r="M27" s="930"/>
      <c r="N27" s="930"/>
      <c r="O27" s="930"/>
      <c r="P27" s="930"/>
    </row>
    <row r="28" spans="1:16">
      <c r="A28" s="1256"/>
    </row>
    <row r="29" spans="1:16">
      <c r="A29" s="1256"/>
    </row>
    <row r="30" spans="1:16">
      <c r="A30" s="1256"/>
    </row>
    <row r="31" spans="1:16">
      <c r="A31" s="1256"/>
    </row>
    <row r="32" spans="1:16">
      <c r="A32" s="1256"/>
    </row>
  </sheetData>
  <sheetProtection algorithmName="SHA-512" hashValue="vDNvvlVL1v6fpAwMWH/4IRPzs0xAhpuruaCwwpiXtitzG60eUffoYjl+6E1YY2w/ilYy2+b0YglnFvyTYdfwVA==" saltValue="OsZhMrKCsNJQZ5VD6vQLcQ==" spinCount="100000" sheet="1" objects="1" scenarios="1"/>
  <mergeCells count="3">
    <mergeCell ref="D3:L3"/>
    <mergeCell ref="A4:A32"/>
    <mergeCell ref="B1:I1"/>
  </mergeCells>
  <conditionalFormatting sqref="B17:P27 M4:P16 B5:L12">
    <cfRule type="cellIs" dxfId="5" priority="4" operator="equal">
      <formula>0</formula>
    </cfRule>
  </conditionalFormatting>
  <conditionalFormatting sqref="E15:G16">
    <cfRule type="cellIs" dxfId="4" priority="2" operator="equal">
      <formula>0</formula>
    </cfRule>
  </conditionalFormatting>
  <conditionalFormatting sqref="D15:D16">
    <cfRule type="cellIs" dxfId="3" priority="1" operator="equal">
      <formula>0</formula>
    </cfRule>
  </conditionalFormatting>
  <conditionalFormatting sqref="B4:D4 F4:L4 B13:B14 D13:L14 J15:L15 B15:C16 H16:L16">
    <cfRule type="cellIs" dxfId="2" priority="3" operator="equal">
      <formula>0</formula>
    </cfRule>
  </conditionalFormatting>
  <hyperlinks>
    <hyperlink ref="A4" r:id="rId1" xr:uid="{00000000-0004-0000-1E00-000000000000}"/>
  </hyperlinks>
  <pageMargins left="0.7" right="0.7" top="0.75" bottom="0.75" header="0.3" footer="0.3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Foglio32">
    <tabColor theme="9"/>
  </sheetPr>
  <dimension ref="A1:O55"/>
  <sheetViews>
    <sheetView showGridLines="0" zoomScale="90" zoomScaleNormal="90" workbookViewId="0">
      <selection activeCell="B1" sqref="B1:J1"/>
    </sheetView>
  </sheetViews>
  <sheetFormatPr baseColWidth="10" defaultColWidth="9.1640625" defaultRowHeight="15"/>
  <cols>
    <col min="1" max="1" width="11.5" style="1221" customWidth="1"/>
    <col min="2" max="2" width="3.5" style="64" customWidth="1"/>
    <col min="3" max="3" width="49.5" style="64" bestFit="1" customWidth="1"/>
    <col min="4" max="13" width="12.83203125" style="64" customWidth="1"/>
    <col min="14" max="16384" width="9.1640625" style="64"/>
  </cols>
  <sheetData>
    <row r="1" spans="1:15" s="1221" customFormat="1" ht="60" customHeight="1">
      <c r="B1" s="1266" t="s">
        <v>1220</v>
      </c>
      <c r="C1" s="1267"/>
      <c r="D1" s="1267"/>
      <c r="E1" s="1267"/>
      <c r="F1" s="1267"/>
      <c r="G1" s="1267"/>
      <c r="H1" s="1267"/>
      <c r="I1" s="1267"/>
    </row>
    <row r="2" spans="1:15">
      <c r="B2" s="113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105"/>
      <c r="N2" s="113"/>
    </row>
    <row r="3" spans="1:15" s="131" customFormat="1" ht="19.5" customHeight="1">
      <c r="A3" s="1223"/>
      <c r="B3" s="130"/>
      <c r="C3" s="1273" t="s">
        <v>519</v>
      </c>
      <c r="D3" s="1273"/>
      <c r="E3" s="1273"/>
      <c r="F3" s="1273"/>
      <c r="G3" s="1273"/>
      <c r="H3" s="1273"/>
      <c r="I3" s="1273"/>
      <c r="J3" s="1273"/>
      <c r="K3" s="1273"/>
      <c r="L3" s="1273"/>
      <c r="M3" s="1273"/>
      <c r="N3" s="130"/>
    </row>
    <row r="4" spans="1:15">
      <c r="A4" s="1255" t="s">
        <v>1264</v>
      </c>
      <c r="B4" s="113"/>
      <c r="C4" s="113"/>
      <c r="D4" s="1270" t="s">
        <v>490</v>
      </c>
      <c r="E4" s="1270"/>
      <c r="F4" s="1270" t="s">
        <v>491</v>
      </c>
      <c r="G4" s="1270"/>
      <c r="H4" s="1270" t="s">
        <v>492</v>
      </c>
      <c r="I4" s="1270"/>
      <c r="J4" s="1270" t="s">
        <v>493</v>
      </c>
      <c r="K4" s="1270"/>
      <c r="L4" s="1270" t="s">
        <v>494</v>
      </c>
      <c r="M4" s="1270"/>
      <c r="N4" s="113"/>
    </row>
    <row r="5" spans="1:15">
      <c r="A5" s="1256"/>
      <c r="B5" s="113"/>
      <c r="C5" s="132" t="s">
        <v>520</v>
      </c>
      <c r="D5" s="1245">
        <v>174</v>
      </c>
      <c r="E5" s="1245"/>
      <c r="F5" s="1245">
        <v>174</v>
      </c>
      <c r="G5" s="1245"/>
      <c r="H5" s="1245">
        <v>174</v>
      </c>
      <c r="I5" s="1245"/>
      <c r="J5" s="1245">
        <v>174</v>
      </c>
      <c r="K5" s="1245"/>
      <c r="L5" s="1245">
        <v>174</v>
      </c>
      <c r="M5" s="1245"/>
      <c r="N5" s="113"/>
    </row>
    <row r="6" spans="1:15">
      <c r="A6" s="1256"/>
      <c r="B6" s="113"/>
      <c r="C6" s="132" t="s">
        <v>521</v>
      </c>
      <c r="D6" s="1246">
        <v>0.67300000000000004</v>
      </c>
      <c r="E6" s="1245"/>
      <c r="F6" s="1246">
        <v>0.67</v>
      </c>
      <c r="G6" s="1245"/>
      <c r="H6" s="1246">
        <v>0.63200000000000001</v>
      </c>
      <c r="I6" s="1245"/>
      <c r="J6" s="1246">
        <v>0.65</v>
      </c>
      <c r="K6" s="1245"/>
      <c r="L6" s="1246">
        <v>0.66200000000000003</v>
      </c>
      <c r="M6" s="1245"/>
      <c r="N6" s="113"/>
    </row>
    <row r="7" spans="1:15">
      <c r="A7" s="1256"/>
      <c r="B7" s="113"/>
      <c r="C7" s="132" t="s">
        <v>522</v>
      </c>
      <c r="D7" s="1247">
        <v>351</v>
      </c>
      <c r="E7" s="1248">
        <v>236.22300000000001</v>
      </c>
      <c r="F7" s="1247">
        <v>367</v>
      </c>
      <c r="G7" s="1248">
        <v>245.89000000000001</v>
      </c>
      <c r="H7" s="1247">
        <v>370</v>
      </c>
      <c r="I7" s="1248">
        <v>233.84</v>
      </c>
      <c r="J7" s="1247">
        <v>348</v>
      </c>
      <c r="K7" s="1248">
        <v>226.20000000000002</v>
      </c>
      <c r="L7" s="1247">
        <v>356</v>
      </c>
      <c r="M7" s="1248">
        <v>235.67200000000003</v>
      </c>
      <c r="N7" s="113"/>
    </row>
    <row r="8" spans="1:15">
      <c r="A8" s="1256"/>
      <c r="B8" s="113"/>
      <c r="C8" s="132" t="s">
        <v>523</v>
      </c>
      <c r="D8" s="1249"/>
      <c r="E8" s="1249"/>
      <c r="F8" s="1250">
        <v>4.5584045584045586E-2</v>
      </c>
      <c r="G8" s="1251">
        <v>4.0923195455141968E-2</v>
      </c>
      <c r="H8" s="1250">
        <v>8.1743869209809257E-3</v>
      </c>
      <c r="I8" s="1251">
        <v>-4.9005652934238933E-2</v>
      </c>
      <c r="J8" s="1250">
        <v>-5.9459459459459463E-2</v>
      </c>
      <c r="K8" s="1251">
        <v>-3.2671912418747805E-2</v>
      </c>
      <c r="L8" s="1250">
        <v>2.2988505747126436E-2</v>
      </c>
      <c r="M8" s="1251">
        <v>4.1874447391688802E-2</v>
      </c>
      <c r="N8" s="113"/>
    </row>
    <row r="9" spans="1:15">
      <c r="A9" s="1256"/>
      <c r="B9" s="113"/>
      <c r="C9" s="137"/>
      <c r="D9" s="137"/>
      <c r="E9" s="137"/>
      <c r="F9" s="137"/>
      <c r="G9" s="137"/>
      <c r="H9" s="137"/>
      <c r="I9" s="137"/>
      <c r="J9" s="137"/>
      <c r="K9" s="137"/>
      <c r="L9" s="137"/>
      <c r="M9" s="137"/>
      <c r="N9" s="113"/>
    </row>
    <row r="10" spans="1:15">
      <c r="A10" s="1256"/>
      <c r="B10" s="113"/>
      <c r="C10" s="104" t="s">
        <v>105</v>
      </c>
      <c r="D10" s="138"/>
      <c r="E10" s="139"/>
      <c r="F10" s="138"/>
      <c r="G10" s="139"/>
      <c r="H10" s="138"/>
      <c r="I10" s="139"/>
      <c r="J10" s="138"/>
      <c r="K10" s="139"/>
      <c r="L10" s="138"/>
      <c r="M10" s="139"/>
      <c r="N10" s="113"/>
      <c r="O10" s="140"/>
    </row>
    <row r="11" spans="1:15">
      <c r="A11" s="1256"/>
      <c r="B11" s="113"/>
      <c r="C11" s="113"/>
      <c r="D11" s="141"/>
      <c r="E11" s="142"/>
      <c r="F11" s="141"/>
      <c r="G11" s="142"/>
      <c r="H11" s="141"/>
      <c r="I11" s="142"/>
      <c r="J11" s="141"/>
      <c r="K11" s="142"/>
      <c r="L11" s="141"/>
      <c r="M11" s="142"/>
      <c r="N11" s="113"/>
    </row>
    <row r="12" spans="1:15">
      <c r="A12" s="1256"/>
      <c r="B12" s="113"/>
      <c r="C12" s="104" t="s">
        <v>106</v>
      </c>
      <c r="D12" s="141"/>
      <c r="E12" s="142"/>
      <c r="F12" s="141"/>
      <c r="G12" s="142"/>
      <c r="H12" s="141"/>
      <c r="I12" s="142"/>
      <c r="J12" s="141"/>
      <c r="K12" s="142"/>
      <c r="L12" s="141"/>
      <c r="M12" s="142"/>
      <c r="N12" s="113"/>
    </row>
    <row r="13" spans="1:15">
      <c r="A13" s="1256"/>
      <c r="B13" s="113"/>
      <c r="C13" s="103" t="s">
        <v>107</v>
      </c>
      <c r="D13" s="928">
        <f>ROUND((+D5*365*D6*D7),-2)</f>
        <v>15002500</v>
      </c>
      <c r="E13" s="144">
        <f>+D13/D17</f>
        <v>0.64025691362239667</v>
      </c>
      <c r="F13" s="928">
        <f>ROUND((+F5*365*F6*F7),-2)</f>
        <v>15616500</v>
      </c>
      <c r="G13" s="144">
        <f>+F13/F17</f>
        <v>0.67631710010610424</v>
      </c>
      <c r="H13" s="928">
        <f>ROUND((+H5*365*H6*H7),-2)</f>
        <v>14851200</v>
      </c>
      <c r="I13" s="144">
        <f>+H13/H17</f>
        <v>0.65449160908193482</v>
      </c>
      <c r="J13" s="928">
        <f>ROUND((+J5*365*J6*J7),-2)</f>
        <v>14366000</v>
      </c>
      <c r="K13" s="144">
        <f>+J13/J17</f>
        <v>0.64478774876347611</v>
      </c>
      <c r="L13" s="928">
        <f>ROUND((+L5*365*L6*L7),-2)</f>
        <v>14967500</v>
      </c>
      <c r="M13" s="144">
        <f>+L13/L17</f>
        <v>0.65458306546486655</v>
      </c>
      <c r="N13" s="113"/>
      <c r="O13" s="145"/>
    </row>
    <row r="14" spans="1:15">
      <c r="A14" s="1256"/>
      <c r="B14" s="113"/>
      <c r="C14" s="103" t="s">
        <v>108</v>
      </c>
      <c r="D14" s="146">
        <v>7458000</v>
      </c>
      <c r="E14" s="144">
        <f>+D14/D17</f>
        <v>0.31828269033799933</v>
      </c>
      <c r="F14" s="146">
        <v>6580000</v>
      </c>
      <c r="G14" s="144">
        <f>+F14/F17</f>
        <v>0.28496567852580068</v>
      </c>
      <c r="H14" s="146">
        <v>6934000</v>
      </c>
      <c r="I14" s="144">
        <f>+H14/H17</f>
        <v>0.30558101819207445</v>
      </c>
      <c r="J14" s="146">
        <v>7001200</v>
      </c>
      <c r="K14" s="144">
        <f>+J14/J17</f>
        <v>0.31423416306855412</v>
      </c>
      <c r="L14" s="146">
        <v>6978200</v>
      </c>
      <c r="M14" s="144">
        <f>+L14/L17</f>
        <v>0.30518199748968977</v>
      </c>
      <c r="N14" s="113"/>
    </row>
    <row r="15" spans="1:15">
      <c r="A15" s="1256"/>
      <c r="B15" s="113"/>
      <c r="C15" s="103" t="s">
        <v>109</v>
      </c>
      <c r="D15" s="146">
        <v>863000</v>
      </c>
      <c r="E15" s="144">
        <f>+D15/D17</f>
        <v>3.6829976101058384E-2</v>
      </c>
      <c r="F15" s="146">
        <v>785000</v>
      </c>
      <c r="G15" s="144">
        <f>+F15/F17</f>
        <v>3.3996665295251291E-2</v>
      </c>
      <c r="H15" s="146">
        <v>798000</v>
      </c>
      <c r="I15" s="144">
        <f>+H15/H17</f>
        <v>3.516781836130306E-2</v>
      </c>
      <c r="J15" s="146">
        <v>801000</v>
      </c>
      <c r="K15" s="144">
        <f>+J15/J17</f>
        <v>3.5951203310562743E-2</v>
      </c>
      <c r="L15" s="146">
        <v>799000</v>
      </c>
      <c r="M15" s="144">
        <f>+L15/L17</f>
        <v>3.4943168151423308E-2</v>
      </c>
      <c r="N15" s="113"/>
    </row>
    <row r="16" spans="1:15">
      <c r="A16" s="1256"/>
      <c r="B16" s="113"/>
      <c r="C16" s="103" t="s">
        <v>110</v>
      </c>
      <c r="D16" s="146">
        <v>108500</v>
      </c>
      <c r="E16" s="144">
        <f>+D16/D17</f>
        <v>4.6304199385455783E-3</v>
      </c>
      <c r="F16" s="146">
        <v>109000</v>
      </c>
      <c r="G16" s="144">
        <f>+F16/F17</f>
        <v>4.7205560728438099E-3</v>
      </c>
      <c r="H16" s="146">
        <v>108000</v>
      </c>
      <c r="I16" s="144">
        <f>+H16/H17</f>
        <v>4.7595543646876326E-3</v>
      </c>
      <c r="J16" s="146">
        <v>112000</v>
      </c>
      <c r="K16" s="144">
        <f>+J16/J17</f>
        <v>5.0268848574070253E-3</v>
      </c>
      <c r="L16" s="146">
        <v>121000</v>
      </c>
      <c r="M16" s="144">
        <f>+L16/L17</f>
        <v>5.291768894020301E-3</v>
      </c>
      <c r="N16" s="113"/>
    </row>
    <row r="17" spans="1:14">
      <c r="A17" s="1256"/>
      <c r="B17" s="113"/>
      <c r="C17" s="147" t="s">
        <v>1020</v>
      </c>
      <c r="D17" s="397">
        <f t="shared" ref="D17:M17" si="0">SUM(D13:D16)</f>
        <v>23432000</v>
      </c>
      <c r="E17" s="149">
        <f t="shared" si="0"/>
        <v>1</v>
      </c>
      <c r="F17" s="397">
        <f t="shared" si="0"/>
        <v>23090500</v>
      </c>
      <c r="G17" s="149">
        <f t="shared" si="0"/>
        <v>1</v>
      </c>
      <c r="H17" s="397">
        <f t="shared" si="0"/>
        <v>22691200</v>
      </c>
      <c r="I17" s="149">
        <f t="shared" si="0"/>
        <v>1</v>
      </c>
      <c r="J17" s="397">
        <f t="shared" si="0"/>
        <v>22280200</v>
      </c>
      <c r="K17" s="149">
        <f t="shared" si="0"/>
        <v>1</v>
      </c>
      <c r="L17" s="397">
        <f t="shared" si="0"/>
        <v>22865700</v>
      </c>
      <c r="M17" s="149">
        <f t="shared" si="0"/>
        <v>0.99999999999999989</v>
      </c>
      <c r="N17" s="113"/>
    </row>
    <row r="18" spans="1:14">
      <c r="A18" s="1256"/>
      <c r="B18" s="113"/>
      <c r="C18" s="113"/>
      <c r="D18" s="150"/>
      <c r="E18" s="151"/>
      <c r="F18" s="150"/>
      <c r="G18" s="151"/>
      <c r="H18" s="150"/>
      <c r="I18" s="151"/>
      <c r="J18" s="150"/>
      <c r="K18" s="151"/>
      <c r="L18" s="150"/>
      <c r="M18" s="151"/>
      <c r="N18" s="113"/>
    </row>
    <row r="19" spans="1:14">
      <c r="A19" s="1256"/>
      <c r="B19" s="113"/>
      <c r="C19" s="104" t="s">
        <v>112</v>
      </c>
      <c r="D19" s="150"/>
      <c r="E19" s="151"/>
      <c r="F19" s="150"/>
      <c r="G19" s="151"/>
      <c r="H19" s="150"/>
      <c r="I19" s="151"/>
      <c r="J19" s="150"/>
      <c r="K19" s="151"/>
      <c r="L19" s="150"/>
      <c r="M19" s="151"/>
      <c r="N19" s="113"/>
    </row>
    <row r="20" spans="1:14">
      <c r="A20" s="1256"/>
      <c r="B20" s="113"/>
      <c r="C20" s="103" t="s">
        <v>107</v>
      </c>
      <c r="D20" s="928">
        <f>+D13*E20</f>
        <v>4950825</v>
      </c>
      <c r="E20" s="152">
        <v>0.33</v>
      </c>
      <c r="F20" s="928">
        <f>+F13*G20</f>
        <v>5075362.5</v>
      </c>
      <c r="G20" s="152">
        <v>0.32500000000000001</v>
      </c>
      <c r="H20" s="928">
        <f>+H13*I20</f>
        <v>4752384</v>
      </c>
      <c r="I20" s="152">
        <v>0.32</v>
      </c>
      <c r="J20" s="928">
        <f>+J13*K20</f>
        <v>4712048</v>
      </c>
      <c r="K20" s="152">
        <v>0.32800000000000001</v>
      </c>
      <c r="L20" s="928">
        <f>+L13*M20</f>
        <v>4759665</v>
      </c>
      <c r="M20" s="152">
        <v>0.318</v>
      </c>
      <c r="N20" s="113"/>
    </row>
    <row r="21" spans="1:14">
      <c r="A21" s="1256"/>
      <c r="B21" s="113"/>
      <c r="C21" s="103" t="s">
        <v>113</v>
      </c>
      <c r="D21" s="928">
        <f>+D14*E21</f>
        <v>6040980</v>
      </c>
      <c r="E21" s="152">
        <v>0.81</v>
      </c>
      <c r="F21" s="928">
        <f>+F14*G21</f>
        <v>5264000</v>
      </c>
      <c r="G21" s="152">
        <v>0.8</v>
      </c>
      <c r="H21" s="928">
        <f>+H14*I21</f>
        <v>5408520</v>
      </c>
      <c r="I21" s="152">
        <v>0.78</v>
      </c>
      <c r="J21" s="928">
        <f>+J14*K21</f>
        <v>5635966</v>
      </c>
      <c r="K21" s="152">
        <v>0.80500000000000005</v>
      </c>
      <c r="L21" s="928">
        <f>+L14*M21</f>
        <v>5582560</v>
      </c>
      <c r="M21" s="152">
        <v>0.8</v>
      </c>
      <c r="N21" s="113"/>
    </row>
    <row r="22" spans="1:14">
      <c r="A22" s="1256"/>
      <c r="B22" s="113"/>
      <c r="C22" s="103" t="s">
        <v>109</v>
      </c>
      <c r="D22" s="928">
        <f>+D15*E22</f>
        <v>466020.00000000006</v>
      </c>
      <c r="E22" s="152">
        <v>0.54</v>
      </c>
      <c r="F22" s="928">
        <f>+F15*G22</f>
        <v>416050</v>
      </c>
      <c r="G22" s="152">
        <v>0.53</v>
      </c>
      <c r="H22" s="928">
        <f>+H15*I22</f>
        <v>391020</v>
      </c>
      <c r="I22" s="152">
        <v>0.49</v>
      </c>
      <c r="J22" s="928">
        <f>+J15*K22</f>
        <v>408510</v>
      </c>
      <c r="K22" s="152">
        <v>0.51</v>
      </c>
      <c r="L22" s="928">
        <f>+L15*M22</f>
        <v>411485</v>
      </c>
      <c r="M22" s="152">
        <v>0.51500000000000001</v>
      </c>
      <c r="N22" s="113"/>
    </row>
    <row r="23" spans="1:14">
      <c r="A23" s="1256"/>
      <c r="B23" s="113"/>
      <c r="C23" s="104" t="s">
        <v>114</v>
      </c>
      <c r="D23" s="397">
        <f>SUM(D20:D22)</f>
        <v>11457825</v>
      </c>
      <c r="E23" s="144">
        <f>+D23/D17</f>
        <v>0.48898194776374188</v>
      </c>
      <c r="F23" s="397">
        <f>SUM(F20:F22)</f>
        <v>10755412.5</v>
      </c>
      <c r="G23" s="144">
        <f>+F23/F17</f>
        <v>0.46579383296160759</v>
      </c>
      <c r="H23" s="397">
        <f>SUM(H20:H22)</f>
        <v>10551924</v>
      </c>
      <c r="I23" s="144">
        <f>+H23/H17</f>
        <v>0.4650227400930757</v>
      </c>
      <c r="J23" s="397">
        <f>SUM(J20:J22)</f>
        <v>10756524</v>
      </c>
      <c r="K23" s="144">
        <f>+J23/J17</f>
        <v>0.48278399655299326</v>
      </c>
      <c r="L23" s="397">
        <f>SUM(L20:L22)</f>
        <v>10753710</v>
      </c>
      <c r="M23" s="144">
        <f>+L23/L17</f>
        <v>0.47029874440756242</v>
      </c>
      <c r="N23" s="113"/>
    </row>
    <row r="24" spans="1:14">
      <c r="A24" s="1256"/>
      <c r="B24" s="113"/>
      <c r="C24" s="113"/>
      <c r="D24" s="150"/>
      <c r="E24" s="151"/>
      <c r="F24" s="150"/>
      <c r="G24" s="151"/>
      <c r="H24" s="150"/>
      <c r="I24" s="151"/>
      <c r="J24" s="150"/>
      <c r="K24" s="151"/>
      <c r="L24" s="150"/>
      <c r="M24" s="151"/>
      <c r="N24" s="113"/>
    </row>
    <row r="25" spans="1:14">
      <c r="A25" s="1256"/>
      <c r="B25" s="113"/>
      <c r="C25" s="104" t="s">
        <v>115</v>
      </c>
      <c r="D25" s="397">
        <f>+D17-D23</f>
        <v>11974175</v>
      </c>
      <c r="E25" s="153">
        <f>+D25/D17</f>
        <v>0.51101805223625807</v>
      </c>
      <c r="F25" s="397">
        <f>+F17-F23</f>
        <v>12335087.5</v>
      </c>
      <c r="G25" s="153">
        <f>+F25/F17</f>
        <v>0.53420616703839241</v>
      </c>
      <c r="H25" s="397">
        <f>+H17-H23</f>
        <v>12139276</v>
      </c>
      <c r="I25" s="153">
        <f>+H25/H17</f>
        <v>0.53497725990692424</v>
      </c>
      <c r="J25" s="397">
        <f>+J17-J23</f>
        <v>11523676</v>
      </c>
      <c r="K25" s="153">
        <f>+J25/J17</f>
        <v>0.5172160034470068</v>
      </c>
      <c r="L25" s="397">
        <f>+L17-L23</f>
        <v>12111990</v>
      </c>
      <c r="M25" s="153">
        <f>+L25/L17</f>
        <v>0.52970125559243764</v>
      </c>
      <c r="N25" s="113"/>
    </row>
    <row r="26" spans="1:14">
      <c r="A26" s="1256"/>
      <c r="B26" s="113"/>
      <c r="C26" s="113"/>
      <c r="D26" s="150"/>
      <c r="E26" s="151"/>
      <c r="F26" s="150"/>
      <c r="G26" s="151"/>
      <c r="H26" s="150"/>
      <c r="I26" s="151"/>
      <c r="J26" s="150"/>
      <c r="K26" s="151"/>
      <c r="L26" s="150"/>
      <c r="M26" s="151"/>
      <c r="N26" s="113"/>
    </row>
    <row r="27" spans="1:14">
      <c r="A27" s="1256"/>
      <c r="B27" s="113"/>
      <c r="C27" s="104" t="s">
        <v>116</v>
      </c>
      <c r="D27" s="150"/>
      <c r="E27" s="151"/>
      <c r="F27" s="150"/>
      <c r="G27" s="151"/>
      <c r="H27" s="150"/>
      <c r="I27" s="151"/>
      <c r="J27" s="150"/>
      <c r="K27" s="151"/>
      <c r="L27" s="150"/>
      <c r="M27" s="151"/>
      <c r="N27" s="113"/>
    </row>
    <row r="28" spans="1:14">
      <c r="A28" s="1256"/>
      <c r="B28" s="113"/>
      <c r="C28" s="103" t="s">
        <v>117</v>
      </c>
      <c r="D28" s="928">
        <f>+D17*E28</f>
        <v>2226040</v>
      </c>
      <c r="E28" s="152">
        <v>9.5000000000000001E-2</v>
      </c>
      <c r="F28" s="928">
        <f>+F17*G28</f>
        <v>2262869</v>
      </c>
      <c r="G28" s="152">
        <v>9.8000000000000004E-2</v>
      </c>
      <c r="H28" s="928">
        <f>+H17*I28</f>
        <v>2201046.4</v>
      </c>
      <c r="I28" s="152">
        <v>9.7000000000000003E-2</v>
      </c>
      <c r="J28" s="928">
        <f>+J17*K28</f>
        <v>1782416</v>
      </c>
      <c r="K28" s="152">
        <v>0.08</v>
      </c>
      <c r="L28" s="928">
        <f>+L17*M28</f>
        <v>2149375.7999999998</v>
      </c>
      <c r="M28" s="152">
        <v>9.4E-2</v>
      </c>
      <c r="N28" s="113"/>
    </row>
    <row r="29" spans="1:14">
      <c r="A29" s="1256"/>
      <c r="B29" s="113"/>
      <c r="C29" s="103" t="s">
        <v>118</v>
      </c>
      <c r="D29" s="928">
        <f>+D17*E29</f>
        <v>913848</v>
      </c>
      <c r="E29" s="152">
        <v>3.9E-2</v>
      </c>
      <c r="F29" s="928">
        <f>+F17*G29</f>
        <v>923620</v>
      </c>
      <c r="G29" s="152">
        <v>0.04</v>
      </c>
      <c r="H29" s="928">
        <f>+H17*I29</f>
        <v>953030.4</v>
      </c>
      <c r="I29" s="152">
        <v>4.2000000000000003E-2</v>
      </c>
      <c r="J29" s="928">
        <f>+J17*K29</f>
        <v>846647.6</v>
      </c>
      <c r="K29" s="152">
        <v>3.7999999999999999E-2</v>
      </c>
      <c r="L29" s="928">
        <f>+L17*M29</f>
        <v>846030.89999999991</v>
      </c>
      <c r="M29" s="152">
        <v>3.6999999999999998E-2</v>
      </c>
      <c r="N29" s="113"/>
    </row>
    <row r="30" spans="1:14">
      <c r="A30" s="1256"/>
      <c r="B30" s="113"/>
      <c r="C30" s="103" t="s">
        <v>119</v>
      </c>
      <c r="D30" s="928">
        <f>+D17*E30</f>
        <v>1312192</v>
      </c>
      <c r="E30" s="152">
        <v>5.6000000000000001E-2</v>
      </c>
      <c r="F30" s="928">
        <f>+F17*G30</f>
        <v>1246887</v>
      </c>
      <c r="G30" s="152">
        <v>5.3999999999999999E-2</v>
      </c>
      <c r="H30" s="928">
        <f>+H17*I30</f>
        <v>1248016</v>
      </c>
      <c r="I30" s="152">
        <v>5.5E-2</v>
      </c>
      <c r="J30" s="928">
        <f>+J17*K30</f>
        <v>1203130.8</v>
      </c>
      <c r="K30" s="152">
        <v>5.3999999999999999E-2</v>
      </c>
      <c r="L30" s="928">
        <f>+L17*M30</f>
        <v>1326210.6000000001</v>
      </c>
      <c r="M30" s="152">
        <v>5.8000000000000003E-2</v>
      </c>
      <c r="N30" s="113"/>
    </row>
    <row r="31" spans="1:14">
      <c r="A31" s="1256"/>
      <c r="B31" s="113"/>
      <c r="C31" s="103" t="s">
        <v>120</v>
      </c>
      <c r="D31" s="928">
        <f>+D17*E31</f>
        <v>679528</v>
      </c>
      <c r="E31" s="152">
        <v>2.9000000000000001E-2</v>
      </c>
      <c r="F31" s="928">
        <f>+F17*G31</f>
        <v>715805.5</v>
      </c>
      <c r="G31" s="152">
        <v>3.1E-2</v>
      </c>
      <c r="H31" s="928">
        <f>+H17*I31</f>
        <v>680736</v>
      </c>
      <c r="I31" s="152">
        <v>0.03</v>
      </c>
      <c r="J31" s="928">
        <f>+J17*K31</f>
        <v>668406</v>
      </c>
      <c r="K31" s="152">
        <v>0.03</v>
      </c>
      <c r="L31" s="928">
        <f>+L17*M31</f>
        <v>708836.7</v>
      </c>
      <c r="M31" s="152">
        <v>3.1E-2</v>
      </c>
      <c r="N31" s="113"/>
    </row>
    <row r="32" spans="1:14">
      <c r="A32" s="1256"/>
      <c r="B32" s="113"/>
      <c r="C32" s="147" t="s">
        <v>1021</v>
      </c>
      <c r="D32" s="397">
        <f>SUM(D28:D31)</f>
        <v>5131608</v>
      </c>
      <c r="E32" s="153">
        <f>+D32/D17</f>
        <v>0.219</v>
      </c>
      <c r="F32" s="397">
        <f>SUM(F28:F31)</f>
        <v>5149181.5</v>
      </c>
      <c r="G32" s="153">
        <f>+F32/F17</f>
        <v>0.223</v>
      </c>
      <c r="H32" s="397">
        <f>SUM(H28:H31)</f>
        <v>5082828.7999999998</v>
      </c>
      <c r="I32" s="153">
        <f>+H32/H17</f>
        <v>0.224</v>
      </c>
      <c r="J32" s="397">
        <f>SUM(J28:J31)</f>
        <v>4500600.4000000004</v>
      </c>
      <c r="K32" s="153">
        <f>+J32/J17</f>
        <v>0.20200000000000001</v>
      </c>
      <c r="L32" s="397">
        <f>SUM(L28:L31)</f>
        <v>5030454</v>
      </c>
      <c r="M32" s="153">
        <f>+L32/L17</f>
        <v>0.22</v>
      </c>
      <c r="N32" s="113"/>
    </row>
    <row r="33" spans="2:14">
      <c r="B33" s="113"/>
      <c r="C33" s="154"/>
      <c r="D33" s="155"/>
      <c r="E33" s="151"/>
      <c r="F33" s="155"/>
      <c r="G33" s="151"/>
      <c r="H33" s="155"/>
      <c r="I33" s="151"/>
      <c r="J33" s="155"/>
      <c r="K33" s="151"/>
      <c r="L33" s="155"/>
      <c r="M33" s="151"/>
      <c r="N33" s="113"/>
    </row>
    <row r="34" spans="2:14">
      <c r="B34" s="113"/>
      <c r="C34" s="104" t="s">
        <v>122</v>
      </c>
      <c r="D34" s="397">
        <f>+D25-D32</f>
        <v>6842567</v>
      </c>
      <c r="E34" s="153">
        <f>+D34/D17</f>
        <v>0.2920180522362581</v>
      </c>
      <c r="F34" s="397">
        <f>+F25-F32</f>
        <v>7185906</v>
      </c>
      <c r="G34" s="153">
        <f>+F34/F17</f>
        <v>0.31120616703839243</v>
      </c>
      <c r="H34" s="397">
        <f>+H25-H32</f>
        <v>7056447.2000000002</v>
      </c>
      <c r="I34" s="153">
        <f>+H34/H17</f>
        <v>0.31097725990692426</v>
      </c>
      <c r="J34" s="397">
        <f>+J25-J32</f>
        <v>7023075.5999999996</v>
      </c>
      <c r="K34" s="153">
        <f>+J34/J17</f>
        <v>0.31521600344700673</v>
      </c>
      <c r="L34" s="397">
        <f>+L25-L32</f>
        <v>7081536</v>
      </c>
      <c r="M34" s="153">
        <f>+L34/L17</f>
        <v>0.30970125559243761</v>
      </c>
      <c r="N34" s="113"/>
    </row>
    <row r="35" spans="2:14">
      <c r="B35" s="113"/>
      <c r="C35" s="113"/>
      <c r="D35" s="150"/>
      <c r="E35" s="151"/>
      <c r="F35" s="150"/>
      <c r="G35" s="151"/>
      <c r="H35" s="150"/>
      <c r="I35" s="151"/>
      <c r="J35" s="150"/>
      <c r="K35" s="151"/>
      <c r="L35" s="150"/>
      <c r="M35" s="151"/>
      <c r="N35" s="113"/>
    </row>
    <row r="36" spans="2:14">
      <c r="B36" s="113"/>
      <c r="C36" s="104" t="s">
        <v>123</v>
      </c>
      <c r="D36" s="150"/>
      <c r="E36" s="150"/>
      <c r="F36" s="150"/>
      <c r="G36" s="150"/>
      <c r="H36" s="150"/>
      <c r="I36" s="150"/>
      <c r="J36" s="150"/>
      <c r="K36" s="150"/>
      <c r="L36" s="150"/>
      <c r="M36" s="150"/>
      <c r="N36" s="113"/>
    </row>
    <row r="37" spans="2:14">
      <c r="B37" s="113"/>
      <c r="C37" s="156" t="s">
        <v>524</v>
      </c>
      <c r="D37" s="928">
        <f>+D13*E37</f>
        <v>450075</v>
      </c>
      <c r="E37" s="352">
        <v>0.03</v>
      </c>
      <c r="F37" s="928">
        <f>+F13*G37</f>
        <v>468495</v>
      </c>
      <c r="G37" s="352">
        <v>0.03</v>
      </c>
      <c r="H37" s="928">
        <f>+H13*I37</f>
        <v>445536</v>
      </c>
      <c r="I37" s="352">
        <v>0.03</v>
      </c>
      <c r="J37" s="928">
        <f>+J13*K37</f>
        <v>430980</v>
      </c>
      <c r="K37" s="352">
        <v>0.03</v>
      </c>
      <c r="L37" s="928">
        <f>+L13*M37</f>
        <v>449025</v>
      </c>
      <c r="M37" s="352">
        <v>0.03</v>
      </c>
      <c r="N37" s="113"/>
    </row>
    <row r="38" spans="2:14">
      <c r="B38" s="113"/>
      <c r="C38" s="156" t="s">
        <v>525</v>
      </c>
      <c r="D38" s="928">
        <f>+D34*E38</f>
        <v>684256.70000000007</v>
      </c>
      <c r="E38" s="352">
        <v>0.1</v>
      </c>
      <c r="F38" s="928">
        <f>+F34*G38</f>
        <v>718590.60000000009</v>
      </c>
      <c r="G38" s="352">
        <v>0.1</v>
      </c>
      <c r="H38" s="928">
        <f>+H34*I38</f>
        <v>705644.72000000009</v>
      </c>
      <c r="I38" s="352">
        <v>0.1</v>
      </c>
      <c r="J38" s="928">
        <f>+J34*K38</f>
        <v>702307.56</v>
      </c>
      <c r="K38" s="352">
        <v>0.1</v>
      </c>
      <c r="L38" s="928">
        <f>+L34*M38</f>
        <v>708153.60000000009</v>
      </c>
      <c r="M38" s="352">
        <v>0.1</v>
      </c>
      <c r="N38" s="113"/>
    </row>
    <row r="39" spans="2:14">
      <c r="B39" s="113"/>
      <c r="C39" s="157" t="s">
        <v>526</v>
      </c>
      <c r="D39" s="397">
        <f>+D37+D38</f>
        <v>1134331.7000000002</v>
      </c>
      <c r="E39" s="153">
        <f>+D39/D17</f>
        <v>4.8409512632297723E-2</v>
      </c>
      <c r="F39" s="397">
        <f>+F37+F38</f>
        <v>1187085.6000000001</v>
      </c>
      <c r="G39" s="153">
        <f>+F39/F17</f>
        <v>5.141012970702237E-2</v>
      </c>
      <c r="H39" s="397">
        <f>+H37+H38</f>
        <v>1151180.7200000002</v>
      </c>
      <c r="I39" s="153">
        <f>+H39/H17</f>
        <v>5.073247426315048E-2</v>
      </c>
      <c r="J39" s="397">
        <f>+J37+J38</f>
        <v>1133287.56</v>
      </c>
      <c r="K39" s="153">
        <f>+J39/J17</f>
        <v>5.0865232807604958E-2</v>
      </c>
      <c r="L39" s="397">
        <f>+L37+L38</f>
        <v>1157178.6000000001</v>
      </c>
      <c r="M39" s="153">
        <f>+L39/L17</f>
        <v>5.0607617523189763E-2</v>
      </c>
      <c r="N39" s="113"/>
    </row>
    <row r="40" spans="2:14">
      <c r="B40" s="113"/>
      <c r="C40" s="113"/>
      <c r="D40" s="150"/>
      <c r="E40" s="151"/>
      <c r="F40" s="150"/>
      <c r="G40" s="151"/>
      <c r="H40" s="150"/>
      <c r="I40" s="151"/>
      <c r="J40" s="150"/>
      <c r="K40" s="151"/>
      <c r="L40" s="150"/>
      <c r="M40" s="151"/>
      <c r="N40" s="113"/>
    </row>
    <row r="41" spans="2:14">
      <c r="B41" s="113"/>
      <c r="C41" s="104" t="s">
        <v>124</v>
      </c>
      <c r="D41" s="397">
        <f>+D34-D39</f>
        <v>5708235.2999999998</v>
      </c>
      <c r="E41" s="153">
        <f>+D41/D17</f>
        <v>0.24360853960396039</v>
      </c>
      <c r="F41" s="397">
        <f>+F34-F39</f>
        <v>5998820.4000000004</v>
      </c>
      <c r="G41" s="153">
        <f>+F41/F17</f>
        <v>0.25979603733137008</v>
      </c>
      <c r="H41" s="397">
        <f>+H34-H39</f>
        <v>5905266.4800000004</v>
      </c>
      <c r="I41" s="153">
        <f>+H41/H17</f>
        <v>0.26024478564377379</v>
      </c>
      <c r="J41" s="397">
        <f>+J34-J39</f>
        <v>5889788.0399999991</v>
      </c>
      <c r="K41" s="153">
        <f>+J41/J17</f>
        <v>0.26435077063940177</v>
      </c>
      <c r="L41" s="397">
        <f>+L34-L39</f>
        <v>5924357.4000000004</v>
      </c>
      <c r="M41" s="153">
        <f>+L41/L17</f>
        <v>0.25909363806924784</v>
      </c>
      <c r="N41" s="113"/>
    </row>
    <row r="42" spans="2:14">
      <c r="B42" s="113"/>
      <c r="C42" s="113"/>
      <c r="D42" s="150"/>
      <c r="E42" s="151"/>
      <c r="F42" s="150"/>
      <c r="G42" s="151"/>
      <c r="H42" s="150"/>
      <c r="I42" s="151"/>
      <c r="J42" s="150"/>
      <c r="K42" s="151"/>
      <c r="L42" s="150"/>
      <c r="M42" s="151"/>
      <c r="N42" s="113"/>
    </row>
    <row r="43" spans="2:14">
      <c r="B43" s="113"/>
      <c r="C43" s="104" t="s">
        <v>125</v>
      </c>
      <c r="D43" s="150"/>
      <c r="E43" s="151"/>
      <c r="F43" s="150"/>
      <c r="G43" s="151"/>
      <c r="H43" s="150"/>
      <c r="I43" s="151"/>
      <c r="J43" s="150"/>
      <c r="K43" s="151"/>
      <c r="L43" s="150"/>
      <c r="M43" s="151"/>
      <c r="N43" s="113"/>
    </row>
    <row r="44" spans="2:14">
      <c r="B44" s="113"/>
      <c r="C44" s="103" t="s">
        <v>126</v>
      </c>
      <c r="D44" s="150">
        <f>+D17*E44</f>
        <v>0</v>
      </c>
      <c r="E44" s="701">
        <v>0</v>
      </c>
      <c r="F44" s="150">
        <f>+F17*G44</f>
        <v>0</v>
      </c>
      <c r="G44" s="701">
        <v>0</v>
      </c>
      <c r="H44" s="150">
        <f>+H17*I44</f>
        <v>0</v>
      </c>
      <c r="I44" s="701">
        <v>0</v>
      </c>
      <c r="J44" s="150">
        <f>+J17*K44</f>
        <v>0</v>
      </c>
      <c r="K44" s="701">
        <v>0</v>
      </c>
      <c r="L44" s="150">
        <f>+L17*M44</f>
        <v>0</v>
      </c>
      <c r="M44" s="701">
        <v>0</v>
      </c>
      <c r="N44" s="113"/>
    </row>
    <row r="45" spans="2:14">
      <c r="B45" s="113"/>
      <c r="C45" s="103" t="s">
        <v>127</v>
      </c>
      <c r="D45" s="146">
        <v>114000</v>
      </c>
      <c r="E45" s="151">
        <f>+D45/D17</f>
        <v>4.8651416865824514E-3</v>
      </c>
      <c r="F45" s="928">
        <f>+D45*(1+1%)</f>
        <v>115140</v>
      </c>
      <c r="G45" s="151">
        <f>+F45/F17</f>
        <v>4.9864662956627184E-3</v>
      </c>
      <c r="H45" s="928">
        <f>+F45*(1+1%)</f>
        <v>116291.4</v>
      </c>
      <c r="I45" s="151">
        <f>+H45/H17</f>
        <v>5.124955930052179E-3</v>
      </c>
      <c r="J45" s="928">
        <f>+H45*(1+1%)</f>
        <v>117454.314</v>
      </c>
      <c r="K45" s="151">
        <f>+J45/J17</f>
        <v>5.2716902900333028E-3</v>
      </c>
      <c r="L45" s="928">
        <f>+J45*(1+1%)</f>
        <v>118628.85713999999</v>
      </c>
      <c r="M45" s="151">
        <f>+L45/L17</f>
        <v>5.188070216087852E-3</v>
      </c>
      <c r="N45" s="113"/>
    </row>
    <row r="46" spans="2:14">
      <c r="B46" s="113"/>
      <c r="C46" s="103" t="s">
        <v>128</v>
      </c>
      <c r="D46" s="146">
        <v>31000</v>
      </c>
      <c r="E46" s="151">
        <f>+D46/D17</f>
        <v>1.3229771252987368E-3</v>
      </c>
      <c r="F46" s="928">
        <f>+D46*(1+1%)</f>
        <v>31310</v>
      </c>
      <c r="G46" s="151">
        <f>+F46/F17</f>
        <v>1.3559689049609147E-3</v>
      </c>
      <c r="H46" s="928">
        <f>+F46*(1+1%)</f>
        <v>31623.1</v>
      </c>
      <c r="I46" s="151">
        <f>+H46/H17</f>
        <v>1.3936283669440134E-3</v>
      </c>
      <c r="J46" s="928">
        <f>+H46*(1+1%)</f>
        <v>31939.330999999998</v>
      </c>
      <c r="K46" s="151">
        <f>+J46/J17</f>
        <v>1.4335298157108103E-3</v>
      </c>
      <c r="L46" s="928">
        <f>+J46*(1+1%)</f>
        <v>32258.724309999998</v>
      </c>
      <c r="M46" s="151">
        <f>+L46/L17</f>
        <v>1.4107910236730123E-3</v>
      </c>
      <c r="N46" s="113"/>
    </row>
    <row r="47" spans="2:14">
      <c r="B47" s="113"/>
      <c r="C47" s="104" t="s">
        <v>129</v>
      </c>
      <c r="D47" s="397">
        <f>SUM(D44:D46)</f>
        <v>145000</v>
      </c>
      <c r="E47" s="153">
        <f>+D47/D17</f>
        <v>6.1881188118811884E-3</v>
      </c>
      <c r="F47" s="397">
        <f>SUM(F44:F46)</f>
        <v>146450</v>
      </c>
      <c r="G47" s="153">
        <f>+F47/F17</f>
        <v>6.3424352006236327E-3</v>
      </c>
      <c r="H47" s="397">
        <f>SUM(H44:H46)</f>
        <v>147914.5</v>
      </c>
      <c r="I47" s="153">
        <f>+H47/H17</f>
        <v>6.5185842969961924E-3</v>
      </c>
      <c r="J47" s="397">
        <f>SUM(J44:J46)</f>
        <v>149393.64499999999</v>
      </c>
      <c r="K47" s="153">
        <f>+J47/J17</f>
        <v>6.7052201057441136E-3</v>
      </c>
      <c r="L47" s="397">
        <f>SUM(L44:L46)</f>
        <v>150887.58145</v>
      </c>
      <c r="M47" s="153">
        <f>+L47/L17</f>
        <v>6.5988612397608641E-3</v>
      </c>
      <c r="N47" s="113"/>
    </row>
    <row r="48" spans="2:14">
      <c r="B48" s="113"/>
      <c r="C48" s="113"/>
      <c r="D48" s="150"/>
      <c r="E48" s="142"/>
      <c r="F48" s="150"/>
      <c r="G48" s="142"/>
      <c r="H48" s="150"/>
      <c r="I48" s="142"/>
      <c r="J48" s="150"/>
      <c r="K48" s="142"/>
      <c r="L48" s="150"/>
      <c r="M48" s="142"/>
      <c r="N48" s="113"/>
    </row>
    <row r="49" spans="2:14">
      <c r="B49" s="113"/>
      <c r="C49" s="104" t="s">
        <v>130</v>
      </c>
      <c r="D49" s="397">
        <f>+D41-D47</f>
        <v>5563235.2999999998</v>
      </c>
      <c r="E49" s="153">
        <f>+D49/D17</f>
        <v>0.2374204207920792</v>
      </c>
      <c r="F49" s="397">
        <f>+F41-F47</f>
        <v>5852370.4000000004</v>
      </c>
      <c r="G49" s="153">
        <f>+F49/F17</f>
        <v>0.25345360213074641</v>
      </c>
      <c r="H49" s="397">
        <f>+H41-H47</f>
        <v>5757351.9800000004</v>
      </c>
      <c r="I49" s="153">
        <f>+H49/H17</f>
        <v>0.25372620134677765</v>
      </c>
      <c r="J49" s="397">
        <f>+J41-J47</f>
        <v>5740394.3949999996</v>
      </c>
      <c r="K49" s="153">
        <f>+J49/J17</f>
        <v>0.25764555053365767</v>
      </c>
      <c r="L49" s="397">
        <f>+L41-L47</f>
        <v>5773469.81855</v>
      </c>
      <c r="M49" s="153">
        <f>+L49/L17</f>
        <v>0.25249477682948696</v>
      </c>
      <c r="N49" s="113"/>
    </row>
    <row r="50" spans="2:14">
      <c r="B50" s="113"/>
      <c r="C50" s="154"/>
      <c r="D50" s="150"/>
      <c r="E50" s="142"/>
      <c r="F50" s="150"/>
      <c r="G50" s="142"/>
      <c r="H50" s="150"/>
      <c r="I50" s="142"/>
      <c r="J50" s="150"/>
      <c r="K50" s="142"/>
      <c r="L50" s="150"/>
      <c r="M50" s="142"/>
      <c r="N50" s="113"/>
    </row>
    <row r="51" spans="2:14">
      <c r="B51" s="113"/>
      <c r="C51" s="103" t="s">
        <v>131</v>
      </c>
      <c r="D51" s="928">
        <f>+D17*E51</f>
        <v>937280</v>
      </c>
      <c r="E51" s="152">
        <v>0.04</v>
      </c>
      <c r="F51" s="928">
        <f>+F17*G51</f>
        <v>923620</v>
      </c>
      <c r="G51" s="152">
        <v>0.04</v>
      </c>
      <c r="H51" s="928">
        <f>+H17*I51</f>
        <v>907648</v>
      </c>
      <c r="I51" s="152">
        <v>0.04</v>
      </c>
      <c r="J51" s="928">
        <f>+J17*K51</f>
        <v>891208</v>
      </c>
      <c r="K51" s="152">
        <v>0.04</v>
      </c>
      <c r="L51" s="928">
        <f>+L17*M51</f>
        <v>914628</v>
      </c>
      <c r="M51" s="152">
        <v>0.04</v>
      </c>
      <c r="N51" s="113"/>
    </row>
    <row r="52" spans="2:14">
      <c r="B52" s="113"/>
      <c r="C52" s="113"/>
      <c r="D52" s="150"/>
      <c r="E52" s="142"/>
      <c r="F52" s="150"/>
      <c r="G52" s="142"/>
      <c r="H52" s="150"/>
      <c r="I52" s="142"/>
      <c r="J52" s="150"/>
      <c r="K52" s="142"/>
      <c r="L52" s="150"/>
      <c r="M52" s="142"/>
      <c r="N52" s="113"/>
    </row>
    <row r="53" spans="2:14">
      <c r="B53" s="113"/>
      <c r="C53" s="104" t="s">
        <v>527</v>
      </c>
      <c r="D53" s="397">
        <f>+D49-D51</f>
        <v>4625955.3</v>
      </c>
      <c r="E53" s="153">
        <f>+D53/D17</f>
        <v>0.19742042079207919</v>
      </c>
      <c r="F53" s="397">
        <f>+F49-F51</f>
        <v>4928750.4000000004</v>
      </c>
      <c r="G53" s="153">
        <f>+F53/F17</f>
        <v>0.21345360213074643</v>
      </c>
      <c r="H53" s="397">
        <f>+H49-H51</f>
        <v>4849703.9800000004</v>
      </c>
      <c r="I53" s="153">
        <f>+H53/H17</f>
        <v>0.21372620134677764</v>
      </c>
      <c r="J53" s="397">
        <f>+J49-J51</f>
        <v>4849186.3949999996</v>
      </c>
      <c r="K53" s="153">
        <f>+J53/J17</f>
        <v>0.21764555053365767</v>
      </c>
      <c r="L53" s="397">
        <f>+L49-L51</f>
        <v>4858841.81855</v>
      </c>
      <c r="M53" s="153">
        <f>+L53/L17</f>
        <v>0.21249477682948695</v>
      </c>
      <c r="N53" s="113"/>
    </row>
    <row r="54" spans="2:14">
      <c r="B54" s="113"/>
      <c r="C54" s="105"/>
      <c r="D54" s="158"/>
      <c r="E54" s="105"/>
      <c r="F54" s="158"/>
      <c r="G54" s="105"/>
      <c r="H54" s="158"/>
      <c r="I54" s="105"/>
      <c r="J54" s="158"/>
      <c r="K54" s="105"/>
      <c r="L54" s="158"/>
      <c r="M54" s="105"/>
      <c r="N54" s="113"/>
    </row>
    <row r="55" spans="2:14">
      <c r="B55" s="113"/>
      <c r="C55" s="113"/>
      <c r="D55" s="113"/>
      <c r="E55" s="113"/>
      <c r="F55" s="113"/>
      <c r="G55" s="113"/>
      <c r="H55" s="113"/>
      <c r="I55" s="113"/>
      <c r="J55" s="113"/>
      <c r="K55" s="113"/>
      <c r="L55" s="113"/>
      <c r="M55" s="113"/>
      <c r="N55" s="113"/>
    </row>
  </sheetData>
  <sheetProtection algorithmName="SHA-512" hashValue="1uSmB9gq6lXjeCUz+QN9n+zx/xCxa3+VBerFbWL9kjwu1O3akrMpjQd36xTxIo9ANG7mazl19apXTWYNy0DRrg==" saltValue="9mH2A27IzQm+o7u7nM9miQ==" spinCount="100000" sheet="1" objects="1" scenarios="1"/>
  <mergeCells count="8">
    <mergeCell ref="A4:A32"/>
    <mergeCell ref="B1:I1"/>
    <mergeCell ref="C3:M3"/>
    <mergeCell ref="D4:E4"/>
    <mergeCell ref="F4:G4"/>
    <mergeCell ref="H4:I4"/>
    <mergeCell ref="J4:K4"/>
    <mergeCell ref="L4:M4"/>
  </mergeCells>
  <hyperlinks>
    <hyperlink ref="A4" r:id="rId1" xr:uid="{00000000-0004-0000-1F00-000000000000}"/>
  </hyperlinks>
  <pageMargins left="0.7" right="0.7" top="0.75" bottom="0.75" header="0.3" footer="0.3"/>
  <pageSetup paperSize="9" orientation="portrait" verticalDpi="0" r:id="rId2"/>
  <ignoredErrors>
    <ignoredError sqref="E9:N12 E54:N55 N8" unlockedFormula="1"/>
    <ignoredError sqref="E14:N53 E13 G13:N13 N7" formula="1" unlockedFormula="1"/>
    <ignoredError sqref="O13:Q53" formula="1"/>
  </ignoredErrors>
  <drawing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Foglio33">
    <tabColor theme="9"/>
  </sheetPr>
  <dimension ref="A1:O55"/>
  <sheetViews>
    <sheetView showGridLines="0" zoomScale="90" zoomScaleNormal="90" workbookViewId="0">
      <selection activeCell="B1" sqref="B1:J1"/>
    </sheetView>
  </sheetViews>
  <sheetFormatPr baseColWidth="10" defaultColWidth="9.1640625" defaultRowHeight="15"/>
  <cols>
    <col min="1" max="1" width="11.5" style="1221" customWidth="1"/>
    <col min="2" max="2" width="3.5" style="64" customWidth="1"/>
    <col min="3" max="3" width="49.5" style="64" bestFit="1" customWidth="1"/>
    <col min="4" max="13" width="12.83203125" style="64" customWidth="1"/>
    <col min="14" max="16384" width="9.1640625" style="64"/>
  </cols>
  <sheetData>
    <row r="1" spans="1:15" s="1221" customFormat="1" ht="60" customHeight="1">
      <c r="B1" s="1266" t="s">
        <v>1220</v>
      </c>
      <c r="C1" s="1267"/>
      <c r="D1" s="1267"/>
      <c r="E1" s="1267"/>
      <c r="F1" s="1267"/>
      <c r="G1" s="1267"/>
      <c r="H1" s="1267"/>
      <c r="I1" s="1267"/>
    </row>
    <row r="2" spans="1:15">
      <c r="B2" s="113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105"/>
      <c r="N2" s="113"/>
    </row>
    <row r="3" spans="1:15" s="131" customFormat="1" ht="20.25" customHeight="1">
      <c r="A3" s="1223"/>
      <c r="B3" s="130"/>
      <c r="C3" s="1273" t="s">
        <v>528</v>
      </c>
      <c r="D3" s="1273"/>
      <c r="E3" s="1273"/>
      <c r="F3" s="1273"/>
      <c r="G3" s="1273"/>
      <c r="H3" s="1273"/>
      <c r="I3" s="1273"/>
      <c r="J3" s="1273"/>
      <c r="K3" s="1273"/>
      <c r="L3" s="1273"/>
      <c r="M3" s="1273"/>
      <c r="N3" s="130"/>
    </row>
    <row r="4" spans="1:15">
      <c r="A4" s="1255" t="s">
        <v>1264</v>
      </c>
      <c r="B4" s="113"/>
      <c r="C4" s="113"/>
      <c r="D4" s="1270" t="s">
        <v>529</v>
      </c>
      <c r="E4" s="1270"/>
      <c r="F4" s="1270" t="s">
        <v>530</v>
      </c>
      <c r="G4" s="1270"/>
      <c r="H4" s="1270" t="s">
        <v>531</v>
      </c>
      <c r="I4" s="1270"/>
      <c r="J4" s="1270" t="s">
        <v>532</v>
      </c>
      <c r="K4" s="1270"/>
      <c r="L4" s="1270" t="s">
        <v>533</v>
      </c>
      <c r="M4" s="1270"/>
      <c r="N4" s="113"/>
    </row>
    <row r="5" spans="1:15">
      <c r="A5" s="1256"/>
      <c r="B5" s="113"/>
      <c r="C5" s="132" t="s">
        <v>520</v>
      </c>
      <c r="D5" s="1245">
        <v>174</v>
      </c>
      <c r="E5" s="1245"/>
      <c r="F5" s="1245">
        <v>174</v>
      </c>
      <c r="G5" s="1245"/>
      <c r="H5" s="1245">
        <v>174</v>
      </c>
      <c r="I5" s="1245"/>
      <c r="J5" s="1245">
        <v>174</v>
      </c>
      <c r="K5" s="1245"/>
      <c r="L5" s="1245">
        <v>174</v>
      </c>
      <c r="M5" s="1245"/>
      <c r="N5" s="113"/>
    </row>
    <row r="6" spans="1:15">
      <c r="A6" s="1256"/>
      <c r="B6" s="113"/>
      <c r="C6" s="132" t="s">
        <v>521</v>
      </c>
      <c r="D6" s="1246">
        <v>0.65500000000000003</v>
      </c>
      <c r="E6" s="1245"/>
      <c r="F6" s="1246">
        <v>0.66</v>
      </c>
      <c r="G6" s="1245"/>
      <c r="H6" s="1246">
        <v>0.66500000000000004</v>
      </c>
      <c r="I6" s="1245"/>
      <c r="J6" s="1246">
        <v>0.67</v>
      </c>
      <c r="K6" s="1245"/>
      <c r="L6" s="1246">
        <v>0.67</v>
      </c>
      <c r="M6" s="1245"/>
      <c r="N6" s="113"/>
    </row>
    <row r="7" spans="1:15">
      <c r="A7" s="1256"/>
      <c r="B7" s="113"/>
      <c r="C7" s="132" t="s">
        <v>522</v>
      </c>
      <c r="D7" s="1247">
        <v>350</v>
      </c>
      <c r="E7" s="1248">
        <v>229.25</v>
      </c>
      <c r="F7" s="1247">
        <v>361</v>
      </c>
      <c r="G7" s="1248">
        <v>238.26000000000002</v>
      </c>
      <c r="H7" s="1247">
        <v>368</v>
      </c>
      <c r="I7" s="1248">
        <v>244.72000000000003</v>
      </c>
      <c r="J7" s="1247">
        <v>370</v>
      </c>
      <c r="K7" s="1248">
        <v>247.9</v>
      </c>
      <c r="L7" s="1247">
        <v>372</v>
      </c>
      <c r="M7" s="1248">
        <v>249.24</v>
      </c>
      <c r="N7" s="113"/>
    </row>
    <row r="8" spans="1:15">
      <c r="A8" s="1256"/>
      <c r="B8" s="113"/>
      <c r="C8" s="132" t="s">
        <v>523</v>
      </c>
      <c r="D8" s="1249"/>
      <c r="E8" s="1249"/>
      <c r="F8" s="1250">
        <v>3.1428571428571431E-2</v>
      </c>
      <c r="G8" s="1251">
        <v>3.9302071973827783E-2</v>
      </c>
      <c r="H8" s="1250">
        <v>1.9390581717451522E-2</v>
      </c>
      <c r="I8" s="1251">
        <v>2.7113237639553461E-2</v>
      </c>
      <c r="J8" s="1250">
        <v>5.434782608695652E-3</v>
      </c>
      <c r="K8" s="1251">
        <v>1.2994442628309816E-2</v>
      </c>
      <c r="L8" s="1250">
        <v>5.4054054054054057E-3</v>
      </c>
      <c r="M8" s="1251">
        <v>5.4054054054054187E-3</v>
      </c>
      <c r="N8" s="113"/>
    </row>
    <row r="9" spans="1:15">
      <c r="A9" s="1256"/>
      <c r="B9" s="113"/>
      <c r="C9" s="137"/>
      <c r="D9" s="137"/>
      <c r="E9" s="137"/>
      <c r="F9" s="137"/>
      <c r="G9" s="137"/>
      <c r="H9" s="137"/>
      <c r="I9" s="137"/>
      <c r="J9" s="137"/>
      <c r="K9" s="137"/>
      <c r="L9" s="137"/>
      <c r="M9" s="137"/>
      <c r="N9" s="113"/>
    </row>
    <row r="10" spans="1:15">
      <c r="A10" s="1256"/>
      <c r="B10" s="113"/>
      <c r="C10" s="104" t="s">
        <v>105</v>
      </c>
      <c r="D10" s="138"/>
      <c r="E10" s="139"/>
      <c r="F10" s="138"/>
      <c r="G10" s="139"/>
      <c r="H10" s="138"/>
      <c r="I10" s="139"/>
      <c r="J10" s="138"/>
      <c r="K10" s="139"/>
      <c r="L10" s="138"/>
      <c r="M10" s="139"/>
      <c r="N10" s="113"/>
      <c r="O10" s="140"/>
    </row>
    <row r="11" spans="1:15">
      <c r="A11" s="1256"/>
      <c r="B11" s="113"/>
      <c r="C11" s="113"/>
      <c r="D11" s="141"/>
      <c r="E11" s="142"/>
      <c r="F11" s="141"/>
      <c r="G11" s="142"/>
      <c r="H11" s="141"/>
      <c r="I11" s="142"/>
      <c r="J11" s="141"/>
      <c r="K11" s="142"/>
      <c r="L11" s="141"/>
      <c r="M11" s="142"/>
      <c r="N11" s="113"/>
    </row>
    <row r="12" spans="1:15">
      <c r="A12" s="1256"/>
      <c r="B12" s="113"/>
      <c r="C12" s="104" t="s">
        <v>106</v>
      </c>
      <c r="D12" s="141"/>
      <c r="E12" s="142"/>
      <c r="F12" s="141"/>
      <c r="G12" s="142"/>
      <c r="H12" s="141"/>
      <c r="I12" s="142"/>
      <c r="J12" s="141"/>
      <c r="K12" s="142"/>
      <c r="L12" s="141"/>
      <c r="M12" s="142"/>
      <c r="N12" s="113"/>
    </row>
    <row r="13" spans="1:15">
      <c r="A13" s="1256"/>
      <c r="B13" s="113"/>
      <c r="C13" s="103" t="s">
        <v>107</v>
      </c>
      <c r="D13" s="928">
        <f>ROUND((+D5*365*D6*D7),-2)</f>
        <v>14559700</v>
      </c>
      <c r="E13" s="144">
        <f>+D13/D17</f>
        <v>0.62151351905131857</v>
      </c>
      <c r="F13" s="928">
        <f>ROUND((+F5*365*F6*F7),-2)</f>
        <v>15131900</v>
      </c>
      <c r="G13" s="144">
        <f>+F13/F17</f>
        <v>0.62905686575292352</v>
      </c>
      <c r="H13" s="928">
        <f>ROUND((+H5*365*H6*H7),-2)</f>
        <v>15542200</v>
      </c>
      <c r="I13" s="144">
        <f>+H13/H17</f>
        <v>0.63337503616736013</v>
      </c>
      <c r="J13" s="928">
        <f>ROUND((+J5*365*J6*J7),-2)</f>
        <v>15744100</v>
      </c>
      <c r="K13" s="144">
        <f>+J13/J17</f>
        <v>0.63540897331896573</v>
      </c>
      <c r="L13" s="928">
        <f>ROUND((+L5*365*L6*L7),-2)</f>
        <v>15829200</v>
      </c>
      <c r="M13" s="144">
        <f>+L13/L17</f>
        <v>0.63635486516474504</v>
      </c>
      <c r="N13" s="113"/>
      <c r="O13" s="145"/>
    </row>
    <row r="14" spans="1:15">
      <c r="A14" s="1256"/>
      <c r="B14" s="113"/>
      <c r="C14" s="103" t="s">
        <v>108</v>
      </c>
      <c r="D14" s="146">
        <v>7863000</v>
      </c>
      <c r="E14" s="144">
        <f>+D14/D17</f>
        <v>0.33564982797039211</v>
      </c>
      <c r="F14" s="146">
        <v>7910000</v>
      </c>
      <c r="G14" s="144">
        <f>+F14/F17</f>
        <v>0.32883113211861204</v>
      </c>
      <c r="H14" s="146">
        <v>7980000</v>
      </c>
      <c r="I14" s="144">
        <f>+H14/H17</f>
        <v>0.32520060149885693</v>
      </c>
      <c r="J14" s="146">
        <v>8010000</v>
      </c>
      <c r="K14" s="144">
        <f>+J14/J17</f>
        <v>0.3232719479859068</v>
      </c>
      <c r="L14" s="146">
        <v>8018000</v>
      </c>
      <c r="M14" s="144">
        <f>+L14/L17</f>
        <v>0.32233424992361748</v>
      </c>
      <c r="N14" s="113"/>
    </row>
    <row r="15" spans="1:15">
      <c r="A15" s="1256"/>
      <c r="B15" s="113"/>
      <c r="C15" s="103" t="s">
        <v>109</v>
      </c>
      <c r="D15" s="146">
        <v>894000</v>
      </c>
      <c r="E15" s="144">
        <f>+D15/D17</f>
        <v>3.8162399364813755E-2</v>
      </c>
      <c r="F15" s="146">
        <v>902000</v>
      </c>
      <c r="G15" s="144">
        <f>+F15/F17</f>
        <v>3.7497557670162836E-2</v>
      </c>
      <c r="H15" s="146">
        <v>904000</v>
      </c>
      <c r="I15" s="144">
        <f>+H15/H17</f>
        <v>3.6839767387840429E-2</v>
      </c>
      <c r="J15" s="146">
        <v>910000</v>
      </c>
      <c r="K15" s="144">
        <f>+J15/J17</f>
        <v>3.6726276238099272E-2</v>
      </c>
      <c r="L15" s="146">
        <v>912000</v>
      </c>
      <c r="M15" s="144">
        <f>+L15/L17</f>
        <v>3.6663611365719523E-2</v>
      </c>
      <c r="N15" s="113"/>
    </row>
    <row r="16" spans="1:15">
      <c r="A16" s="1256"/>
      <c r="B16" s="113"/>
      <c r="C16" s="103" t="s">
        <v>110</v>
      </c>
      <c r="D16" s="146">
        <v>109500</v>
      </c>
      <c r="E16" s="144">
        <f>+D16/D17</f>
        <v>4.6742536134755106E-3</v>
      </c>
      <c r="F16" s="146">
        <v>111000</v>
      </c>
      <c r="G16" s="144">
        <f>+F16/F17</f>
        <v>4.614444458301635E-3</v>
      </c>
      <c r="H16" s="146">
        <v>112500</v>
      </c>
      <c r="I16" s="144">
        <f>+H16/H17</f>
        <v>4.5845949459425318E-3</v>
      </c>
      <c r="J16" s="146">
        <v>113800</v>
      </c>
      <c r="K16" s="144">
        <f>+J16/J17</f>
        <v>4.592802457028239E-3</v>
      </c>
      <c r="L16" s="146">
        <v>115600</v>
      </c>
      <c r="M16" s="144">
        <f>+L16/L17</f>
        <v>4.647273545917957E-3</v>
      </c>
      <c r="N16" s="113"/>
    </row>
    <row r="17" spans="1:14">
      <c r="A17" s="1256"/>
      <c r="B17" s="113"/>
      <c r="C17" s="147" t="s">
        <v>1020</v>
      </c>
      <c r="D17" s="397">
        <f t="shared" ref="D17:M17" si="0">SUM(D13:D16)</f>
        <v>23426200</v>
      </c>
      <c r="E17" s="149">
        <f t="shared" si="0"/>
        <v>1</v>
      </c>
      <c r="F17" s="397">
        <f t="shared" si="0"/>
        <v>24054900</v>
      </c>
      <c r="G17" s="149">
        <f t="shared" si="0"/>
        <v>1</v>
      </c>
      <c r="H17" s="397">
        <f t="shared" si="0"/>
        <v>24538700</v>
      </c>
      <c r="I17" s="149">
        <f t="shared" si="0"/>
        <v>1</v>
      </c>
      <c r="J17" s="397">
        <f t="shared" si="0"/>
        <v>24777900</v>
      </c>
      <c r="K17" s="149">
        <f t="shared" si="0"/>
        <v>1.0000000000000002</v>
      </c>
      <c r="L17" s="397">
        <f t="shared" si="0"/>
        <v>24874800</v>
      </c>
      <c r="M17" s="149">
        <f t="shared" si="0"/>
        <v>1</v>
      </c>
      <c r="N17" s="113"/>
    </row>
    <row r="18" spans="1:14">
      <c r="A18" s="1256"/>
      <c r="B18" s="113"/>
      <c r="C18" s="113"/>
      <c r="D18" s="150"/>
      <c r="E18" s="151"/>
      <c r="F18" s="150"/>
      <c r="G18" s="151"/>
      <c r="H18" s="150"/>
      <c r="I18" s="151"/>
      <c r="J18" s="150"/>
      <c r="K18" s="151"/>
      <c r="L18" s="150"/>
      <c r="M18" s="151"/>
      <c r="N18" s="113"/>
    </row>
    <row r="19" spans="1:14">
      <c r="A19" s="1256"/>
      <c r="B19" s="113"/>
      <c r="C19" s="104" t="s">
        <v>112</v>
      </c>
      <c r="D19" s="150"/>
      <c r="E19" s="151"/>
      <c r="F19" s="150"/>
      <c r="G19" s="151"/>
      <c r="H19" s="150"/>
      <c r="I19" s="151"/>
      <c r="J19" s="150"/>
      <c r="K19" s="151"/>
      <c r="L19" s="150"/>
      <c r="M19" s="151"/>
      <c r="N19" s="113"/>
    </row>
    <row r="20" spans="1:14">
      <c r="A20" s="1256"/>
      <c r="B20" s="113"/>
      <c r="C20" s="103" t="s">
        <v>107</v>
      </c>
      <c r="D20" s="928">
        <f>+D13*E20</f>
        <v>4513507</v>
      </c>
      <c r="E20" s="152">
        <v>0.31</v>
      </c>
      <c r="F20" s="928">
        <f>+F13*G20</f>
        <v>4615229.5</v>
      </c>
      <c r="G20" s="152">
        <v>0.30499999999999999</v>
      </c>
      <c r="H20" s="928">
        <f>+H13*I20</f>
        <v>4662660</v>
      </c>
      <c r="I20" s="152">
        <v>0.3</v>
      </c>
      <c r="J20" s="928">
        <f>+J13*K20</f>
        <v>4723230</v>
      </c>
      <c r="K20" s="152">
        <v>0.3</v>
      </c>
      <c r="L20" s="928">
        <f>+L13*M20</f>
        <v>4748760</v>
      </c>
      <c r="M20" s="152">
        <v>0.3</v>
      </c>
      <c r="N20" s="113"/>
    </row>
    <row r="21" spans="1:14">
      <c r="A21" s="1256"/>
      <c r="B21" s="113"/>
      <c r="C21" s="103" t="s">
        <v>113</v>
      </c>
      <c r="D21" s="928">
        <f>+D14*E21</f>
        <v>6290400</v>
      </c>
      <c r="E21" s="152">
        <v>0.8</v>
      </c>
      <c r="F21" s="928">
        <f>+F14*G21</f>
        <v>6288450</v>
      </c>
      <c r="G21" s="152">
        <v>0.79500000000000004</v>
      </c>
      <c r="H21" s="928">
        <f>+H14*I21</f>
        <v>6304200</v>
      </c>
      <c r="I21" s="152">
        <v>0.79</v>
      </c>
      <c r="J21" s="928">
        <f>+J14*K21</f>
        <v>6247800</v>
      </c>
      <c r="K21" s="152">
        <v>0.78</v>
      </c>
      <c r="L21" s="928">
        <f>+L14*M21</f>
        <v>6254040</v>
      </c>
      <c r="M21" s="152">
        <v>0.78</v>
      </c>
      <c r="N21" s="113"/>
    </row>
    <row r="22" spans="1:14">
      <c r="A22" s="1256"/>
      <c r="B22" s="113"/>
      <c r="C22" s="103" t="s">
        <v>109</v>
      </c>
      <c r="D22" s="928">
        <f>+D15*E22</f>
        <v>455940</v>
      </c>
      <c r="E22" s="152">
        <v>0.51</v>
      </c>
      <c r="F22" s="928">
        <f>+F15*G22</f>
        <v>451000</v>
      </c>
      <c r="G22" s="152">
        <v>0.5</v>
      </c>
      <c r="H22" s="928">
        <f>+H15*I22</f>
        <v>447480</v>
      </c>
      <c r="I22" s="152">
        <v>0.495</v>
      </c>
      <c r="J22" s="928">
        <f>+J15*K22</f>
        <v>445900</v>
      </c>
      <c r="K22" s="152">
        <v>0.49</v>
      </c>
      <c r="L22" s="928">
        <f>+L15*M22</f>
        <v>446880</v>
      </c>
      <c r="M22" s="152">
        <v>0.49</v>
      </c>
      <c r="N22" s="113"/>
    </row>
    <row r="23" spans="1:14">
      <c r="A23" s="1256"/>
      <c r="B23" s="113"/>
      <c r="C23" s="104" t="s">
        <v>114</v>
      </c>
      <c r="D23" s="397">
        <f>SUM(D20:D22)</f>
        <v>11259847</v>
      </c>
      <c r="E23" s="144">
        <f>+D23/D17</f>
        <v>0.48065187695827749</v>
      </c>
      <c r="F23" s="397">
        <f>SUM(F20:F22)</f>
        <v>11354679.5</v>
      </c>
      <c r="G23" s="144">
        <f>+F23/F17</f>
        <v>0.47203187292401966</v>
      </c>
      <c r="H23" s="397">
        <f>SUM(H20:H22)</f>
        <v>11414340</v>
      </c>
      <c r="I23" s="144">
        <f>+H23/H17</f>
        <v>0.46515667089128598</v>
      </c>
      <c r="J23" s="397">
        <f>SUM(J20:J22)</f>
        <v>11416930</v>
      </c>
      <c r="K23" s="144">
        <f>+J23/J17</f>
        <v>0.46077068678136568</v>
      </c>
      <c r="L23" s="397">
        <f>SUM(L20:L22)</f>
        <v>11449680</v>
      </c>
      <c r="M23" s="144">
        <f>+L23/L17</f>
        <v>0.46029234405904773</v>
      </c>
      <c r="N23" s="113"/>
    </row>
    <row r="24" spans="1:14">
      <c r="A24" s="1256"/>
      <c r="B24" s="113"/>
      <c r="C24" s="113"/>
      <c r="D24" s="150"/>
      <c r="E24" s="151"/>
      <c r="F24" s="150"/>
      <c r="G24" s="151"/>
      <c r="H24" s="150"/>
      <c r="I24" s="151"/>
      <c r="J24" s="150"/>
      <c r="K24" s="151"/>
      <c r="L24" s="150"/>
      <c r="M24" s="151"/>
      <c r="N24" s="113"/>
    </row>
    <row r="25" spans="1:14">
      <c r="A25" s="1256"/>
      <c r="B25" s="113"/>
      <c r="C25" s="104" t="s">
        <v>115</v>
      </c>
      <c r="D25" s="397">
        <f>+D17-D23</f>
        <v>12166353</v>
      </c>
      <c r="E25" s="153">
        <f>+D25/D17</f>
        <v>0.51934812304172251</v>
      </c>
      <c r="F25" s="397">
        <f>+F17-F23</f>
        <v>12700220.5</v>
      </c>
      <c r="G25" s="153">
        <f>+F25/F17</f>
        <v>0.5279681270759804</v>
      </c>
      <c r="H25" s="397">
        <f>+H17-H23</f>
        <v>13124360</v>
      </c>
      <c r="I25" s="153">
        <f>+H25/H17</f>
        <v>0.53484332910871402</v>
      </c>
      <c r="J25" s="397">
        <f>+J17-J23</f>
        <v>13360970</v>
      </c>
      <c r="K25" s="153">
        <f>+J25/J17</f>
        <v>0.53922931321863432</v>
      </c>
      <c r="L25" s="397">
        <f>+L17-L23</f>
        <v>13425120</v>
      </c>
      <c r="M25" s="153">
        <f>+L25/L17</f>
        <v>0.53970765594095227</v>
      </c>
      <c r="N25" s="113"/>
    </row>
    <row r="26" spans="1:14">
      <c r="A26" s="1256"/>
      <c r="B26" s="113"/>
      <c r="C26" s="113"/>
      <c r="D26" s="150"/>
      <c r="E26" s="151"/>
      <c r="F26" s="150"/>
      <c r="G26" s="151"/>
      <c r="H26" s="150"/>
      <c r="I26" s="151"/>
      <c r="J26" s="150"/>
      <c r="K26" s="151"/>
      <c r="L26" s="150"/>
      <c r="M26" s="151"/>
      <c r="N26" s="113"/>
    </row>
    <row r="27" spans="1:14">
      <c r="A27" s="1256"/>
      <c r="B27" s="113"/>
      <c r="C27" s="104" t="s">
        <v>116</v>
      </c>
      <c r="D27" s="150"/>
      <c r="E27" s="151"/>
      <c r="F27" s="150"/>
      <c r="G27" s="151"/>
      <c r="H27" s="150"/>
      <c r="I27" s="151"/>
      <c r="J27" s="150"/>
      <c r="K27" s="151"/>
      <c r="L27" s="150"/>
      <c r="M27" s="151"/>
      <c r="N27" s="113"/>
    </row>
    <row r="28" spans="1:14">
      <c r="A28" s="1256"/>
      <c r="B28" s="113"/>
      <c r="C28" s="103" t="s">
        <v>117</v>
      </c>
      <c r="D28" s="928">
        <f>+D17*E28</f>
        <v>2108358</v>
      </c>
      <c r="E28" s="152">
        <v>0.09</v>
      </c>
      <c r="F28" s="928">
        <f>+F17*G28</f>
        <v>2044666.5000000002</v>
      </c>
      <c r="G28" s="152">
        <v>8.5000000000000006E-2</v>
      </c>
      <c r="H28" s="928">
        <f>+H17*I28</f>
        <v>1963096</v>
      </c>
      <c r="I28" s="152">
        <v>0.08</v>
      </c>
      <c r="J28" s="928">
        <f>+J17*K28</f>
        <v>1932676.2</v>
      </c>
      <c r="K28" s="152">
        <v>7.8E-2</v>
      </c>
      <c r="L28" s="928">
        <f>+L17*M28</f>
        <v>1940234.4</v>
      </c>
      <c r="M28" s="152">
        <v>7.8E-2</v>
      </c>
      <c r="N28" s="113"/>
    </row>
    <row r="29" spans="1:14">
      <c r="A29" s="1256"/>
      <c r="B29" s="113"/>
      <c r="C29" s="103" t="s">
        <v>118</v>
      </c>
      <c r="D29" s="928">
        <f>+D17*E29</f>
        <v>937048</v>
      </c>
      <c r="E29" s="152">
        <v>0.04</v>
      </c>
      <c r="F29" s="928">
        <f>+F17*G29</f>
        <v>914086.2</v>
      </c>
      <c r="G29" s="152">
        <v>3.7999999999999999E-2</v>
      </c>
      <c r="H29" s="928">
        <f>+H17*I29</f>
        <v>920201.25</v>
      </c>
      <c r="I29" s="152">
        <v>3.7499999999999999E-2</v>
      </c>
      <c r="J29" s="928">
        <f>+J17*K29</f>
        <v>929171.25</v>
      </c>
      <c r="K29" s="152">
        <v>3.7499999999999999E-2</v>
      </c>
      <c r="L29" s="928">
        <f>+L17*M29</f>
        <v>932805</v>
      </c>
      <c r="M29" s="152">
        <v>3.7499999999999999E-2</v>
      </c>
      <c r="N29" s="113"/>
    </row>
    <row r="30" spans="1:14">
      <c r="A30" s="1256"/>
      <c r="B30" s="113"/>
      <c r="C30" s="103" t="s">
        <v>119</v>
      </c>
      <c r="D30" s="928">
        <f>+D17*E30</f>
        <v>1288441</v>
      </c>
      <c r="E30" s="152">
        <v>5.5E-2</v>
      </c>
      <c r="F30" s="928">
        <f>+F17*G30</f>
        <v>1323019.5</v>
      </c>
      <c r="G30" s="152">
        <v>5.5E-2</v>
      </c>
      <c r="H30" s="928">
        <f>+H17*I30</f>
        <v>1349628.5</v>
      </c>
      <c r="I30" s="152">
        <v>5.5E-2</v>
      </c>
      <c r="J30" s="928">
        <f>+J17*K30</f>
        <v>1362784.5</v>
      </c>
      <c r="K30" s="152">
        <v>5.5E-2</v>
      </c>
      <c r="L30" s="928">
        <f>+L17*M30</f>
        <v>1368114</v>
      </c>
      <c r="M30" s="152">
        <v>5.5E-2</v>
      </c>
      <c r="N30" s="113"/>
    </row>
    <row r="31" spans="1:14">
      <c r="A31" s="1256"/>
      <c r="B31" s="113"/>
      <c r="C31" s="103" t="s">
        <v>120</v>
      </c>
      <c r="D31" s="928">
        <f>+D17*E31</f>
        <v>702786</v>
      </c>
      <c r="E31" s="152">
        <v>0.03</v>
      </c>
      <c r="F31" s="928">
        <f>+F17*G31</f>
        <v>721647</v>
      </c>
      <c r="G31" s="152">
        <v>0.03</v>
      </c>
      <c r="H31" s="928">
        <f>+H17*I31</f>
        <v>736161</v>
      </c>
      <c r="I31" s="152">
        <v>0.03</v>
      </c>
      <c r="J31" s="928">
        <f>+J17*K31</f>
        <v>743337</v>
      </c>
      <c r="K31" s="152">
        <v>0.03</v>
      </c>
      <c r="L31" s="928">
        <f>+L17*M31</f>
        <v>746244</v>
      </c>
      <c r="M31" s="152">
        <v>0.03</v>
      </c>
      <c r="N31" s="113"/>
    </row>
    <row r="32" spans="1:14">
      <c r="A32" s="1256"/>
      <c r="B32" s="113"/>
      <c r="C32" s="147" t="s">
        <v>1021</v>
      </c>
      <c r="D32" s="397">
        <f>SUM(D28:D31)</f>
        <v>5036633</v>
      </c>
      <c r="E32" s="153">
        <f>+D32/D17</f>
        <v>0.215</v>
      </c>
      <c r="F32" s="397">
        <f>SUM(F28:F31)</f>
        <v>5003419.2</v>
      </c>
      <c r="G32" s="153">
        <f>+F32/F17</f>
        <v>0.20800000000000002</v>
      </c>
      <c r="H32" s="397">
        <f>SUM(H28:H31)</f>
        <v>4969086.75</v>
      </c>
      <c r="I32" s="153">
        <f>+H32/H17</f>
        <v>0.20250000000000001</v>
      </c>
      <c r="J32" s="397">
        <f>SUM(J28:J31)</f>
        <v>4967968.95</v>
      </c>
      <c r="K32" s="153">
        <f>+J32/J17</f>
        <v>0.20050000000000001</v>
      </c>
      <c r="L32" s="397">
        <f>SUM(L28:L31)</f>
        <v>4987397.4000000004</v>
      </c>
      <c r="M32" s="153">
        <f>+L32/L17</f>
        <v>0.20050000000000001</v>
      </c>
      <c r="N32" s="113"/>
    </row>
    <row r="33" spans="2:14">
      <c r="B33" s="113"/>
      <c r="C33" s="154"/>
      <c r="D33" s="155"/>
      <c r="E33" s="151"/>
      <c r="F33" s="155"/>
      <c r="G33" s="151"/>
      <c r="H33" s="155"/>
      <c r="I33" s="151"/>
      <c r="J33" s="155"/>
      <c r="K33" s="151"/>
      <c r="L33" s="155"/>
      <c r="M33" s="151"/>
      <c r="N33" s="113"/>
    </row>
    <row r="34" spans="2:14">
      <c r="B34" s="113"/>
      <c r="C34" s="104" t="s">
        <v>122</v>
      </c>
      <c r="D34" s="397">
        <f>+D25-D32</f>
        <v>7129720</v>
      </c>
      <c r="E34" s="153">
        <f>+D34/D17</f>
        <v>0.30434812304172254</v>
      </c>
      <c r="F34" s="397">
        <f>+F25-F32</f>
        <v>7696801.2999999998</v>
      </c>
      <c r="G34" s="153">
        <f>+F34/F17</f>
        <v>0.31996812707598038</v>
      </c>
      <c r="H34" s="397">
        <f>+H25-H32</f>
        <v>8155273.25</v>
      </c>
      <c r="I34" s="153">
        <f>+H34/H17</f>
        <v>0.332343329108714</v>
      </c>
      <c r="J34" s="397">
        <f>+J25-J32</f>
        <v>8393001.0500000007</v>
      </c>
      <c r="K34" s="153">
        <f>+J34/J17</f>
        <v>0.33872931321863436</v>
      </c>
      <c r="L34" s="397">
        <f>+L25-L32</f>
        <v>8437722.5999999996</v>
      </c>
      <c r="M34" s="153">
        <f>+L34/L17</f>
        <v>0.33920765594095226</v>
      </c>
      <c r="N34" s="113"/>
    </row>
    <row r="35" spans="2:14">
      <c r="B35" s="113"/>
      <c r="C35" s="113"/>
      <c r="D35" s="150"/>
      <c r="E35" s="151"/>
      <c r="F35" s="150"/>
      <c r="G35" s="151"/>
      <c r="H35" s="150"/>
      <c r="I35" s="151"/>
      <c r="J35" s="150"/>
      <c r="K35" s="151"/>
      <c r="L35" s="150"/>
      <c r="M35" s="151"/>
      <c r="N35" s="113"/>
    </row>
    <row r="36" spans="2:14">
      <c r="B36" s="113"/>
      <c r="C36" s="104" t="s">
        <v>123</v>
      </c>
      <c r="D36" s="150"/>
      <c r="E36" s="150"/>
      <c r="F36" s="150"/>
      <c r="G36" s="150"/>
      <c r="H36" s="150"/>
      <c r="I36" s="150"/>
      <c r="J36" s="150"/>
      <c r="K36" s="150"/>
      <c r="L36" s="150"/>
      <c r="M36" s="150"/>
      <c r="N36" s="113"/>
    </row>
    <row r="37" spans="2:14">
      <c r="B37" s="113"/>
      <c r="C37" s="156" t="s">
        <v>524</v>
      </c>
      <c r="D37" s="928">
        <f>+D13*E37</f>
        <v>436791</v>
      </c>
      <c r="E37" s="352">
        <v>0.03</v>
      </c>
      <c r="F37" s="928">
        <f>+F13*G37</f>
        <v>453957</v>
      </c>
      <c r="G37" s="352">
        <v>0.03</v>
      </c>
      <c r="H37" s="928">
        <f>+H13*I37</f>
        <v>466266</v>
      </c>
      <c r="I37" s="352">
        <v>0.03</v>
      </c>
      <c r="J37" s="928">
        <f>+J13*K37</f>
        <v>472323</v>
      </c>
      <c r="K37" s="352">
        <v>0.03</v>
      </c>
      <c r="L37" s="928">
        <f>+L13*M37</f>
        <v>474876</v>
      </c>
      <c r="M37" s="352">
        <v>0.03</v>
      </c>
      <c r="N37" s="113"/>
    </row>
    <row r="38" spans="2:14">
      <c r="B38" s="113"/>
      <c r="C38" s="156" t="s">
        <v>525</v>
      </c>
      <c r="D38" s="928">
        <f>+D34*E38</f>
        <v>712972</v>
      </c>
      <c r="E38" s="352">
        <v>0.1</v>
      </c>
      <c r="F38" s="928">
        <f>+F34*G38</f>
        <v>769680.13</v>
      </c>
      <c r="G38" s="352">
        <v>0.1</v>
      </c>
      <c r="H38" s="928">
        <f>+H34*I38</f>
        <v>815527.32500000007</v>
      </c>
      <c r="I38" s="352">
        <v>0.1</v>
      </c>
      <c r="J38" s="928">
        <f>+J34*K38</f>
        <v>839300.1050000001</v>
      </c>
      <c r="K38" s="352">
        <v>0.1</v>
      </c>
      <c r="L38" s="928">
        <f>+L34*M38</f>
        <v>843772.26</v>
      </c>
      <c r="M38" s="352">
        <v>0.1</v>
      </c>
      <c r="N38" s="113"/>
    </row>
    <row r="39" spans="2:14">
      <c r="B39" s="113"/>
      <c r="C39" s="157" t="s">
        <v>526</v>
      </c>
      <c r="D39" s="397">
        <f>+D37+D38</f>
        <v>1149763</v>
      </c>
      <c r="E39" s="153">
        <f>+D39/D17</f>
        <v>4.9080217875711811E-2</v>
      </c>
      <c r="F39" s="397">
        <f>+F37+F38</f>
        <v>1223637.1299999999</v>
      </c>
      <c r="G39" s="153">
        <f>+F39/F17</f>
        <v>5.0868518680185736E-2</v>
      </c>
      <c r="H39" s="397">
        <f>+H37+H38</f>
        <v>1281793.3250000002</v>
      </c>
      <c r="I39" s="153">
        <f>+H39/H17</f>
        <v>5.2235583995892211E-2</v>
      </c>
      <c r="J39" s="397">
        <f>+J37+J38</f>
        <v>1311623.105</v>
      </c>
      <c r="K39" s="153">
        <f>+J39/J17</f>
        <v>5.2935200521432406E-2</v>
      </c>
      <c r="L39" s="397">
        <f>+L37+L38</f>
        <v>1318648.26</v>
      </c>
      <c r="M39" s="153">
        <f>+L39/L17</f>
        <v>5.3011411549037581E-2</v>
      </c>
      <c r="N39" s="113"/>
    </row>
    <row r="40" spans="2:14">
      <c r="B40" s="113"/>
      <c r="C40" s="113"/>
      <c r="D40" s="150"/>
      <c r="E40" s="151"/>
      <c r="F40" s="150"/>
      <c r="G40" s="151"/>
      <c r="H40" s="150"/>
      <c r="I40" s="151"/>
      <c r="J40" s="150"/>
      <c r="K40" s="151"/>
      <c r="L40" s="150"/>
      <c r="M40" s="151"/>
      <c r="N40" s="113"/>
    </row>
    <row r="41" spans="2:14">
      <c r="B41" s="113"/>
      <c r="C41" s="104" t="s">
        <v>124</v>
      </c>
      <c r="D41" s="397">
        <f>+D34-D39</f>
        <v>5979957</v>
      </c>
      <c r="E41" s="153">
        <f>+D41/D17</f>
        <v>0.25526790516601072</v>
      </c>
      <c r="F41" s="397">
        <f>+F34-F39</f>
        <v>6473164.1699999999</v>
      </c>
      <c r="G41" s="153">
        <f>+F41/F17</f>
        <v>0.26909960839579461</v>
      </c>
      <c r="H41" s="397">
        <f>+H34-H39</f>
        <v>6873479.9249999998</v>
      </c>
      <c r="I41" s="153">
        <f>+H41/H17</f>
        <v>0.28010774511282177</v>
      </c>
      <c r="J41" s="397">
        <f>+J34-J39</f>
        <v>7081377.9450000003</v>
      </c>
      <c r="K41" s="153">
        <f>+J41/J17</f>
        <v>0.28579411269720195</v>
      </c>
      <c r="L41" s="397">
        <f>+L34-L39</f>
        <v>7119074.3399999999</v>
      </c>
      <c r="M41" s="153">
        <f>+L41/L17</f>
        <v>0.28619624439191471</v>
      </c>
      <c r="N41" s="113"/>
    </row>
    <row r="42" spans="2:14">
      <c r="B42" s="113"/>
      <c r="C42" s="113"/>
      <c r="D42" s="150"/>
      <c r="E42" s="151"/>
      <c r="F42" s="150"/>
      <c r="G42" s="151"/>
      <c r="H42" s="150"/>
      <c r="I42" s="151"/>
      <c r="J42" s="150"/>
      <c r="K42" s="151"/>
      <c r="L42" s="150"/>
      <c r="M42" s="151"/>
      <c r="N42" s="113"/>
    </row>
    <row r="43" spans="2:14">
      <c r="B43" s="113"/>
      <c r="C43" s="104" t="s">
        <v>125</v>
      </c>
      <c r="D43" s="150"/>
      <c r="E43" s="151"/>
      <c r="F43" s="150"/>
      <c r="G43" s="151"/>
      <c r="H43" s="150"/>
      <c r="I43" s="151"/>
      <c r="J43" s="150"/>
      <c r="K43" s="151"/>
      <c r="L43" s="150"/>
      <c r="M43" s="151"/>
      <c r="N43" s="113"/>
    </row>
    <row r="44" spans="2:14">
      <c r="B44" s="113"/>
      <c r="C44" s="103" t="s">
        <v>126</v>
      </c>
      <c r="D44" s="150">
        <f>+D17*E44</f>
        <v>0</v>
      </c>
      <c r="E44" s="701">
        <v>0</v>
      </c>
      <c r="F44" s="150">
        <f>+F17*G44</f>
        <v>0</v>
      </c>
      <c r="G44" s="701">
        <v>0</v>
      </c>
      <c r="H44" s="150">
        <f>+H17*I44</f>
        <v>0</v>
      </c>
      <c r="I44" s="701">
        <v>0</v>
      </c>
      <c r="J44" s="150">
        <f>+J17*K44</f>
        <v>0</v>
      </c>
      <c r="K44" s="701">
        <v>0</v>
      </c>
      <c r="L44" s="150">
        <f>+L17*M44</f>
        <v>0</v>
      </c>
      <c r="M44" s="701">
        <v>0</v>
      </c>
      <c r="N44" s="113"/>
    </row>
    <row r="45" spans="2:14">
      <c r="B45" s="113"/>
      <c r="C45" s="103" t="s">
        <v>127</v>
      </c>
      <c r="D45" s="146">
        <v>119000</v>
      </c>
      <c r="E45" s="151">
        <f>+D45/D17</f>
        <v>5.0797824657861706E-3</v>
      </c>
      <c r="F45" s="928">
        <f>+D45*(1+1%)</f>
        <v>120190</v>
      </c>
      <c r="G45" s="151">
        <f>+F45/F17</f>
        <v>4.9964872021916532E-3</v>
      </c>
      <c r="H45" s="928">
        <f>+F45*(1+1%)</f>
        <v>121391.9</v>
      </c>
      <c r="I45" s="151">
        <f>+H45/H17</f>
        <v>4.9469572552743217E-3</v>
      </c>
      <c r="J45" s="928">
        <f>+H45*(1+1%)</f>
        <v>122605.81899999999</v>
      </c>
      <c r="K45" s="151">
        <f>+J45/J17</f>
        <v>4.9481925021894503E-3</v>
      </c>
      <c r="L45" s="928">
        <f>+J45*(1+1%)</f>
        <v>123831.87718999998</v>
      </c>
      <c r="M45" s="151">
        <f>+L45/L17</f>
        <v>4.9782059429623552E-3</v>
      </c>
      <c r="N45" s="113"/>
    </row>
    <row r="46" spans="2:14">
      <c r="B46" s="113"/>
      <c r="C46" s="103" t="s">
        <v>128</v>
      </c>
      <c r="D46" s="146">
        <v>33000</v>
      </c>
      <c r="E46" s="151">
        <f>+D46/D17</f>
        <v>1.4086791711844003E-3</v>
      </c>
      <c r="F46" s="928">
        <f>+D46*(1+1%)</f>
        <v>33330</v>
      </c>
      <c r="G46" s="151">
        <f>+F46/F17</f>
        <v>1.3855804846413828E-3</v>
      </c>
      <c r="H46" s="928">
        <f>+F46*(1+1%)</f>
        <v>33663.300000000003</v>
      </c>
      <c r="I46" s="151">
        <f>+H46/H17</f>
        <v>1.3718452892777532E-3</v>
      </c>
      <c r="J46" s="928">
        <f>+H46*(1+1%)</f>
        <v>33999.933000000005</v>
      </c>
      <c r="K46" s="151">
        <f>+J46/J17</f>
        <v>1.3721878367416126E-3</v>
      </c>
      <c r="L46" s="928">
        <f>+J46*(1+1%)</f>
        <v>34339.932330000003</v>
      </c>
      <c r="M46" s="151">
        <f>+L46/L17</f>
        <v>1.3805108917458635E-3</v>
      </c>
      <c r="N46" s="113"/>
    </row>
    <row r="47" spans="2:14">
      <c r="B47" s="113"/>
      <c r="C47" s="104" t="s">
        <v>129</v>
      </c>
      <c r="D47" s="397">
        <f>SUM(D44:D46)</f>
        <v>152000</v>
      </c>
      <c r="E47" s="153">
        <f>+D47/D17</f>
        <v>6.4884616369705718E-3</v>
      </c>
      <c r="F47" s="397">
        <f>SUM(F44:F46)</f>
        <v>153520</v>
      </c>
      <c r="G47" s="153">
        <f>+F47/F17</f>
        <v>6.3820676868330357E-3</v>
      </c>
      <c r="H47" s="397">
        <f>SUM(H44:H46)</f>
        <v>155055.20000000001</v>
      </c>
      <c r="I47" s="153">
        <f>+H47/H17</f>
        <v>6.3188025445520754E-3</v>
      </c>
      <c r="J47" s="397">
        <f>SUM(J44:J46)</f>
        <v>156605.75199999998</v>
      </c>
      <c r="K47" s="153">
        <f>+J47/J17</f>
        <v>6.3203803389310625E-3</v>
      </c>
      <c r="L47" s="397">
        <f>SUM(L44:L46)</f>
        <v>158171.80951999998</v>
      </c>
      <c r="M47" s="153">
        <f>+L47/L17</f>
        <v>6.3587168347082178E-3</v>
      </c>
      <c r="N47" s="113"/>
    </row>
    <row r="48" spans="2:14">
      <c r="B48" s="113"/>
      <c r="C48" s="113"/>
      <c r="D48" s="150"/>
      <c r="E48" s="142"/>
      <c r="F48" s="150"/>
      <c r="G48" s="142"/>
      <c r="H48" s="150"/>
      <c r="I48" s="142"/>
      <c r="J48" s="150"/>
      <c r="K48" s="142"/>
      <c r="L48" s="150"/>
      <c r="M48" s="142"/>
      <c r="N48" s="113"/>
    </row>
    <row r="49" spans="2:14">
      <c r="B49" s="113"/>
      <c r="C49" s="104" t="s">
        <v>130</v>
      </c>
      <c r="D49" s="397">
        <f>+D41-D47</f>
        <v>5827957</v>
      </c>
      <c r="E49" s="153">
        <f>+D49/D17</f>
        <v>0.24877944352904013</v>
      </c>
      <c r="F49" s="397">
        <f>+F41-F47</f>
        <v>6319644.1699999999</v>
      </c>
      <c r="G49" s="153">
        <f>+F49/F17</f>
        <v>0.26271754070896158</v>
      </c>
      <c r="H49" s="397">
        <f>+H41-H47</f>
        <v>6718424.7249999996</v>
      </c>
      <c r="I49" s="153">
        <f>+H49/H17</f>
        <v>0.27378894256826969</v>
      </c>
      <c r="J49" s="397">
        <f>+J41-J47</f>
        <v>6924772.193</v>
      </c>
      <c r="K49" s="153">
        <f>+J49/J17</f>
        <v>0.27947373235827089</v>
      </c>
      <c r="L49" s="397">
        <f>+L41-L47</f>
        <v>6960902.5304800002</v>
      </c>
      <c r="M49" s="153">
        <f>+L49/L17</f>
        <v>0.27983752755720648</v>
      </c>
      <c r="N49" s="113"/>
    </row>
    <row r="50" spans="2:14">
      <c r="B50" s="113"/>
      <c r="C50" s="154"/>
      <c r="D50" s="150"/>
      <c r="E50" s="142"/>
      <c r="F50" s="150"/>
      <c r="G50" s="142"/>
      <c r="H50" s="150"/>
      <c r="I50" s="142"/>
      <c r="J50" s="150"/>
      <c r="K50" s="142"/>
      <c r="L50" s="150"/>
      <c r="M50" s="142"/>
      <c r="N50" s="113"/>
    </row>
    <row r="51" spans="2:14">
      <c r="B51" s="113"/>
      <c r="C51" s="103" t="s">
        <v>131</v>
      </c>
      <c r="D51" s="928">
        <f>+D17*E51</f>
        <v>937048</v>
      </c>
      <c r="E51" s="152">
        <v>0.04</v>
      </c>
      <c r="F51" s="928">
        <f>+F17*G51</f>
        <v>962196</v>
      </c>
      <c r="G51" s="152">
        <v>0.04</v>
      </c>
      <c r="H51" s="928">
        <f>+H17*I51</f>
        <v>981548</v>
      </c>
      <c r="I51" s="152">
        <v>0.04</v>
      </c>
      <c r="J51" s="928">
        <f>+J17*K51</f>
        <v>991116</v>
      </c>
      <c r="K51" s="152">
        <v>0.04</v>
      </c>
      <c r="L51" s="928">
        <f>+L17*M51</f>
        <v>994992</v>
      </c>
      <c r="M51" s="152">
        <v>0.04</v>
      </c>
      <c r="N51" s="113"/>
    </row>
    <row r="52" spans="2:14">
      <c r="B52" s="113"/>
      <c r="C52" s="113"/>
      <c r="D52" s="150"/>
      <c r="E52" s="142"/>
      <c r="F52" s="150"/>
      <c r="G52" s="142"/>
      <c r="H52" s="150"/>
      <c r="I52" s="142"/>
      <c r="J52" s="150"/>
      <c r="K52" s="142"/>
      <c r="L52" s="150"/>
      <c r="M52" s="142"/>
      <c r="N52" s="113"/>
    </row>
    <row r="53" spans="2:14">
      <c r="B53" s="113"/>
      <c r="C53" s="104" t="s">
        <v>527</v>
      </c>
      <c r="D53" s="397">
        <f>+D49-D51</f>
        <v>4890909</v>
      </c>
      <c r="E53" s="153">
        <f>+D53/D17</f>
        <v>0.20877944352904013</v>
      </c>
      <c r="F53" s="397">
        <f>+F49-F51</f>
        <v>5357448.17</v>
      </c>
      <c r="G53" s="153">
        <f>+F53/F17</f>
        <v>0.22271754070896158</v>
      </c>
      <c r="H53" s="397">
        <f>+H49-H51</f>
        <v>5736876.7249999996</v>
      </c>
      <c r="I53" s="153">
        <f>+H53/H17</f>
        <v>0.23378894256826971</v>
      </c>
      <c r="J53" s="397">
        <f>+J49-J51</f>
        <v>5933656.193</v>
      </c>
      <c r="K53" s="153">
        <f>+J53/J17</f>
        <v>0.23947373235827088</v>
      </c>
      <c r="L53" s="397">
        <f>+L49-L51</f>
        <v>5965910.5304800002</v>
      </c>
      <c r="M53" s="153">
        <f>+L53/L17</f>
        <v>0.2398375275572065</v>
      </c>
      <c r="N53" s="113"/>
    </row>
    <row r="54" spans="2:14">
      <c r="B54" s="113"/>
      <c r="C54" s="105"/>
      <c r="D54" s="158"/>
      <c r="E54" s="105"/>
      <c r="F54" s="158"/>
      <c r="G54" s="105"/>
      <c r="H54" s="158"/>
      <c r="I54" s="105"/>
      <c r="J54" s="158"/>
      <c r="K54" s="105"/>
      <c r="L54" s="158"/>
      <c r="M54" s="105"/>
      <c r="N54" s="113"/>
    </row>
    <row r="55" spans="2:14">
      <c r="B55" s="113"/>
      <c r="C55" s="113"/>
      <c r="D55" s="113"/>
      <c r="E55" s="113"/>
      <c r="F55" s="113"/>
      <c r="G55" s="113"/>
      <c r="H55" s="113"/>
      <c r="I55" s="113"/>
      <c r="J55" s="113"/>
      <c r="K55" s="113"/>
      <c r="L55" s="113"/>
      <c r="M55" s="113"/>
      <c r="N55" s="113"/>
    </row>
  </sheetData>
  <sheetProtection algorithmName="SHA-512" hashValue="4FF1uNyo+KOtJIRoqzhZeUZnrl+zGEcENtDLfC63wePSx01z6O4kmCsQ+SeqHPd0PCfqZ0YPbtlvjNzRTiNvqQ==" saltValue="QalbnnVY6LRFM5C3D4TI4w==" spinCount="100000" sheet="1" objects="1" scenarios="1"/>
  <mergeCells count="8">
    <mergeCell ref="A4:A32"/>
    <mergeCell ref="B1:I1"/>
    <mergeCell ref="C3:M3"/>
    <mergeCell ref="D4:E4"/>
    <mergeCell ref="F4:G4"/>
    <mergeCell ref="H4:I4"/>
    <mergeCell ref="J4:K4"/>
    <mergeCell ref="L4:M4"/>
  </mergeCells>
  <hyperlinks>
    <hyperlink ref="A4" r:id="rId1" xr:uid="{00000000-0004-0000-2000-000000000000}"/>
  </hyperlinks>
  <pageMargins left="0.7" right="0.7" top="0.75" bottom="0.75" header="0.3" footer="0.3"/>
  <pageSetup paperSize="9" orientation="portrait" verticalDpi="0" r:id="rId2"/>
  <ignoredErrors>
    <ignoredError sqref="E13:S38 E39:O58" formula="1"/>
  </ignoredErrors>
  <drawing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Foglio34">
    <tabColor theme="9"/>
  </sheetPr>
  <dimension ref="A1:K32"/>
  <sheetViews>
    <sheetView showGridLines="0" zoomScaleNormal="100" workbookViewId="0">
      <selection activeCell="C1" sqref="C1:J1"/>
    </sheetView>
  </sheetViews>
  <sheetFormatPr baseColWidth="10" defaultColWidth="9.1640625" defaultRowHeight="15"/>
  <cols>
    <col min="1" max="1" width="11.5" style="1221" customWidth="1"/>
    <col min="2" max="2" width="4" style="64" customWidth="1"/>
    <col min="3" max="3" width="29.5" style="64" customWidth="1"/>
    <col min="4" max="4" width="6.5" style="64" customWidth="1"/>
    <col min="5" max="10" width="15.5" style="64" customWidth="1"/>
    <col min="11" max="14" width="13.5" style="64" customWidth="1"/>
    <col min="15" max="16384" width="9.1640625" style="64"/>
  </cols>
  <sheetData>
    <row r="1" spans="1:11" s="1221" customFormat="1" ht="60" customHeight="1">
      <c r="C1" s="1266" t="s">
        <v>1220</v>
      </c>
      <c r="D1" s="1267"/>
      <c r="E1" s="1267"/>
      <c r="F1" s="1267"/>
      <c r="G1" s="1267"/>
      <c r="H1" s="1267"/>
      <c r="I1" s="1267"/>
      <c r="J1" s="1267"/>
    </row>
    <row r="2" spans="1:11">
      <c r="C2" s="105"/>
      <c r="D2" s="105"/>
      <c r="E2" s="105"/>
      <c r="F2" s="105"/>
      <c r="G2" s="105"/>
      <c r="H2" s="105"/>
      <c r="I2" s="105"/>
      <c r="J2" s="105"/>
      <c r="K2" s="113"/>
    </row>
    <row r="3" spans="1:11">
      <c r="B3" s="63"/>
      <c r="C3" s="1269" t="s">
        <v>534</v>
      </c>
      <c r="D3" s="1269"/>
      <c r="E3" s="1269"/>
      <c r="F3" s="1269"/>
      <c r="G3" s="1269"/>
      <c r="H3" s="1269"/>
      <c r="I3" s="1269"/>
      <c r="J3" s="1269"/>
      <c r="K3" s="113"/>
    </row>
    <row r="4" spans="1:11">
      <c r="A4" s="1255" t="s">
        <v>1264</v>
      </c>
      <c r="B4" s="63"/>
      <c r="C4" s="114"/>
      <c r="D4" s="114"/>
      <c r="E4" s="176" t="s">
        <v>529</v>
      </c>
      <c r="F4" s="176" t="s">
        <v>530</v>
      </c>
      <c r="G4" s="176" t="s">
        <v>531</v>
      </c>
      <c r="H4" s="176" t="s">
        <v>532</v>
      </c>
      <c r="I4" s="176" t="s">
        <v>533</v>
      </c>
      <c r="J4" s="176" t="s">
        <v>535</v>
      </c>
      <c r="K4" s="113"/>
    </row>
    <row r="5" spans="1:11">
      <c r="A5" s="1256"/>
      <c r="B5" s="63"/>
      <c r="C5" s="100" t="s">
        <v>536</v>
      </c>
      <c r="D5" s="915"/>
      <c r="E5" s="306">
        <f>+'8.15'!D53</f>
        <v>4890909</v>
      </c>
      <c r="F5" s="306">
        <f>+'8.15'!F53</f>
        <v>5357448.17</v>
      </c>
      <c r="G5" s="306">
        <f>+'8.15'!H53</f>
        <v>5736876.7249999996</v>
      </c>
      <c r="H5" s="306">
        <f>+'8.15'!J53</f>
        <v>5933656.193</v>
      </c>
      <c r="I5" s="306">
        <f>+'8.15'!L53</f>
        <v>5965910.5304800002</v>
      </c>
      <c r="J5" s="306">
        <f>+I5*(1+$D$25)</f>
        <v>6055399.1884371992</v>
      </c>
      <c r="K5" s="113"/>
    </row>
    <row r="6" spans="1:11">
      <c r="A6" s="1256"/>
      <c r="B6" s="63"/>
      <c r="C6" s="290"/>
      <c r="D6" s="915"/>
      <c r="E6" s="915"/>
      <c r="F6" s="915"/>
      <c r="G6" s="915"/>
      <c r="H6" s="915"/>
      <c r="I6" s="915"/>
      <c r="J6" s="95"/>
      <c r="K6" s="113"/>
    </row>
    <row r="7" spans="1:11">
      <c r="A7" s="1256"/>
      <c r="B7" s="63"/>
      <c r="C7" s="290"/>
      <c r="D7" s="915"/>
      <c r="E7" s="915"/>
      <c r="F7" s="915"/>
      <c r="G7" s="915"/>
      <c r="H7" s="915"/>
      <c r="I7" s="915"/>
      <c r="J7" s="95"/>
      <c r="K7" s="113"/>
    </row>
    <row r="8" spans="1:11">
      <c r="A8" s="1256"/>
      <c r="B8" s="63"/>
      <c r="C8" s="113"/>
      <c r="D8" s="113"/>
      <c r="E8" s="113"/>
      <c r="F8" s="284"/>
      <c r="G8" s="284"/>
      <c r="H8" s="284"/>
      <c r="I8" s="284"/>
      <c r="J8" s="284"/>
      <c r="K8" s="113"/>
    </row>
    <row r="9" spans="1:11">
      <c r="A9" s="1256"/>
      <c r="B9" s="63"/>
      <c r="C9" s="113"/>
      <c r="D9" s="113"/>
      <c r="E9" s="916"/>
      <c r="F9" s="284"/>
      <c r="G9" s="915"/>
      <c r="H9" s="916"/>
      <c r="I9" s="916"/>
      <c r="J9" s="916"/>
      <c r="K9" s="113"/>
    </row>
    <row r="10" spans="1:11">
      <c r="A10" s="1256"/>
      <c r="C10" s="113"/>
      <c r="D10" s="284"/>
      <c r="E10" s="113"/>
      <c r="F10" s="284"/>
      <c r="G10" s="284"/>
      <c r="H10" s="284"/>
      <c r="I10" s="284"/>
      <c r="J10" s="284"/>
      <c r="K10" s="113"/>
    </row>
    <row r="11" spans="1:11">
      <c r="A11" s="1256"/>
      <c r="C11" s="100" t="s">
        <v>537</v>
      </c>
      <c r="D11" s="917">
        <f>+D27</f>
        <v>0.05</v>
      </c>
      <c r="E11" s="284"/>
      <c r="F11" s="284"/>
      <c r="G11" s="284"/>
      <c r="H11" s="284"/>
      <c r="I11" s="284"/>
      <c r="J11" s="306">
        <f>+J5/D27</f>
        <v>121107983.76874398</v>
      </c>
      <c r="K11" s="113"/>
    </row>
    <row r="12" spans="1:11">
      <c r="A12" s="1256"/>
      <c r="C12" s="100" t="s">
        <v>538</v>
      </c>
      <c r="D12" s="917">
        <f>+D29</f>
        <v>0.01</v>
      </c>
      <c r="E12" s="284"/>
      <c r="F12" s="284"/>
      <c r="G12" s="284"/>
      <c r="H12" s="284"/>
      <c r="I12" s="284"/>
      <c r="J12" s="306">
        <f>+J11*D12</f>
        <v>1211079.8376874398</v>
      </c>
      <c r="K12" s="113"/>
    </row>
    <row r="13" spans="1:11">
      <c r="A13" s="1256"/>
      <c r="C13" s="290"/>
      <c r="D13" s="284"/>
      <c r="E13" s="284"/>
      <c r="F13" s="284"/>
      <c r="G13" s="284"/>
      <c r="H13" s="284"/>
      <c r="I13" s="284"/>
      <c r="J13" s="169"/>
      <c r="K13" s="113"/>
    </row>
    <row r="14" spans="1:11">
      <c r="A14" s="1256"/>
      <c r="C14" s="100" t="s">
        <v>539</v>
      </c>
      <c r="D14" s="284"/>
      <c r="E14" s="306">
        <f>+E5</f>
        <v>4890909</v>
      </c>
      <c r="F14" s="306">
        <f>+F5</f>
        <v>5357448.17</v>
      </c>
      <c r="G14" s="306">
        <f>+G5</f>
        <v>5736876.7249999996</v>
      </c>
      <c r="H14" s="306">
        <f>+H5</f>
        <v>5933656.193</v>
      </c>
      <c r="I14" s="306">
        <f>+I5</f>
        <v>5965910.5304800002</v>
      </c>
      <c r="J14" s="306">
        <f>+J11-J12</f>
        <v>119896903.93105654</v>
      </c>
      <c r="K14" s="113"/>
    </row>
    <row r="15" spans="1:11">
      <c r="A15" s="1256"/>
      <c r="C15" s="100" t="s">
        <v>540</v>
      </c>
      <c r="D15" s="917">
        <f>+D26</f>
        <v>6.5000000000000002E-2</v>
      </c>
      <c r="E15" s="306">
        <f>+E14/(1+D15)^1</f>
        <v>4592402.8169014091</v>
      </c>
      <c r="F15" s="306">
        <f>+F14/(1+D15)^2</f>
        <v>4723443.911040579</v>
      </c>
      <c r="G15" s="306">
        <f>+G14/(1+D15)^3</f>
        <v>4749268.1865769038</v>
      </c>
      <c r="H15" s="306">
        <f>+H14/(1+D15)^4</f>
        <v>4612367.9722499326</v>
      </c>
      <c r="I15" s="306">
        <f>+I14/(1+D15)^5</f>
        <v>4354403.7685959162</v>
      </c>
      <c r="J15" s="306">
        <f>+J14/(1+D15)^6</f>
        <v>82169439.002321243</v>
      </c>
      <c r="K15" s="113"/>
    </row>
    <row r="16" spans="1:11">
      <c r="A16" s="1256"/>
      <c r="C16" s="113"/>
      <c r="D16" s="917"/>
      <c r="E16" s="918"/>
      <c r="F16" s="918"/>
      <c r="G16" s="918"/>
      <c r="H16" s="918"/>
      <c r="I16" s="918"/>
      <c r="J16" s="918"/>
      <c r="K16" s="113"/>
    </row>
    <row r="17" spans="1:11">
      <c r="A17" s="1256"/>
      <c r="C17" s="103" t="s">
        <v>541</v>
      </c>
      <c r="D17" s="919"/>
      <c r="E17" s="301">
        <f>+E15+F15+G15+H15+I15+J15</f>
        <v>105201325.65768598</v>
      </c>
      <c r="F17" s="918"/>
      <c r="G17" s="918"/>
      <c r="H17" s="918"/>
      <c r="I17" s="918"/>
      <c r="J17" s="918"/>
      <c r="K17" s="113"/>
    </row>
    <row r="18" spans="1:11">
      <c r="A18" s="1256"/>
      <c r="C18" s="104" t="s">
        <v>542</v>
      </c>
      <c r="D18" s="919"/>
      <c r="E18" s="301">
        <f>+ROUND(E17,-3)</f>
        <v>105201000</v>
      </c>
      <c r="F18" s="918"/>
      <c r="G18" s="918"/>
      <c r="H18" s="918"/>
      <c r="I18" s="918"/>
      <c r="J18" s="918"/>
      <c r="K18" s="113"/>
    </row>
    <row r="19" spans="1:11">
      <c r="A19" s="1256"/>
      <c r="C19" s="104" t="s">
        <v>543</v>
      </c>
      <c r="D19" s="919"/>
      <c r="E19" s="301">
        <f>ROUND((E18/174),-2)</f>
        <v>604600</v>
      </c>
      <c r="F19" s="918"/>
      <c r="G19" s="918"/>
      <c r="H19" s="918"/>
      <c r="I19" s="918"/>
      <c r="J19" s="918"/>
      <c r="K19" s="113"/>
    </row>
    <row r="20" spans="1:11">
      <c r="A20" s="1256"/>
      <c r="C20" s="920"/>
      <c r="D20" s="921"/>
      <c r="E20" s="299"/>
      <c r="F20" s="922"/>
      <c r="G20" s="922"/>
      <c r="H20" s="922"/>
      <c r="I20" s="922"/>
      <c r="J20" s="922"/>
      <c r="K20" s="113"/>
    </row>
    <row r="21" spans="1:11">
      <c r="A21" s="1256"/>
      <c r="C21" s="107" t="s">
        <v>544</v>
      </c>
      <c r="D21" s="923"/>
      <c r="E21" s="108">
        <f>+E5/$E$17</f>
        <v>4.6490944571501901E-2</v>
      </c>
      <c r="F21" s="108">
        <f>+F5/$E$17</f>
        <v>5.0925671672927122E-2</v>
      </c>
      <c r="G21" s="108">
        <f>+G5/$E$17</f>
        <v>5.4532361537602589E-2</v>
      </c>
      <c r="H21" s="108">
        <f>+H5/$E$17</f>
        <v>5.6402865229165378E-2</v>
      </c>
      <c r="I21" s="108">
        <f>+I5/$E$17</f>
        <v>5.670946153181039E-2</v>
      </c>
      <c r="J21" s="108"/>
      <c r="K21" s="113"/>
    </row>
    <row r="22" spans="1:11">
      <c r="A22" s="1256"/>
      <c r="C22" s="113"/>
      <c r="D22" s="284"/>
      <c r="E22" s="113"/>
      <c r="F22" s="113"/>
      <c r="G22" s="113"/>
      <c r="H22" s="113"/>
      <c r="I22" s="113"/>
      <c r="J22" s="113"/>
      <c r="K22" s="113"/>
    </row>
    <row r="23" spans="1:11">
      <c r="A23" s="1256"/>
      <c r="D23" s="62"/>
    </row>
    <row r="24" spans="1:11">
      <c r="A24" s="1256"/>
    </row>
    <row r="25" spans="1:11">
      <c r="A25" s="1256"/>
      <c r="C25" s="126" t="s">
        <v>545</v>
      </c>
      <c r="D25" s="924">
        <v>1.4999999999999999E-2</v>
      </c>
      <c r="E25" s="129"/>
    </row>
    <row r="26" spans="1:11">
      <c r="A26" s="1256"/>
      <c r="C26" s="126" t="s">
        <v>546</v>
      </c>
      <c r="D26" s="925">
        <f>+D27+D28</f>
        <v>6.5000000000000002E-2</v>
      </c>
      <c r="E26" s="129"/>
    </row>
    <row r="27" spans="1:11">
      <c r="A27" s="1256"/>
      <c r="C27" s="126" t="s">
        <v>547</v>
      </c>
      <c r="D27" s="924">
        <v>0.05</v>
      </c>
      <c r="E27" s="129"/>
    </row>
    <row r="28" spans="1:11">
      <c r="A28" s="1256"/>
      <c r="C28" s="126" t="s">
        <v>548</v>
      </c>
      <c r="D28" s="924">
        <v>1.4999999999999999E-2</v>
      </c>
      <c r="E28" s="129"/>
    </row>
    <row r="29" spans="1:11">
      <c r="A29" s="1256"/>
      <c r="C29" s="126" t="s">
        <v>549</v>
      </c>
      <c r="D29" s="924">
        <v>0.01</v>
      </c>
      <c r="E29" s="129"/>
    </row>
    <row r="30" spans="1:11">
      <c r="A30" s="1256"/>
      <c r="C30" s="129"/>
      <c r="D30" s="926" t="s">
        <v>550</v>
      </c>
      <c r="E30" s="927">
        <f>+NPV(D15,E14:J14)</f>
        <v>105201325.65768598</v>
      </c>
    </row>
    <row r="31" spans="1:11">
      <c r="A31" s="1256"/>
    </row>
    <row r="32" spans="1:11">
      <c r="A32" s="1256"/>
    </row>
  </sheetData>
  <sheetProtection algorithmName="SHA-512" hashValue="AYuxIbrJ6/vBwA0Nr6zNUq5KCG9iNxFor6ZslX0MGMC03k6vvpd3jeYEBDK1GEDa/6jvFN6Fc1ql2SLzIle3Zg==" saltValue="Q94QAnmywy/yLzMoOwp+Eg==" spinCount="100000" sheet="1" objects="1" scenarios="1"/>
  <mergeCells count="3">
    <mergeCell ref="C3:J3"/>
    <mergeCell ref="A4:A32"/>
    <mergeCell ref="C1:J1"/>
  </mergeCells>
  <hyperlinks>
    <hyperlink ref="A4" r:id="rId1" xr:uid="{00000000-0004-0000-2100-000000000000}"/>
  </hyperlinks>
  <pageMargins left="0.7" right="0.7" top="0.75" bottom="0.75" header="0.3" footer="0.3"/>
  <pageSetup paperSize="9" orientation="portrait" r:id="rId2"/>
  <drawing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Foglio35">
    <tabColor theme="9"/>
  </sheetPr>
  <dimension ref="A1:HF2787"/>
  <sheetViews>
    <sheetView showGridLines="0" zoomScaleNormal="100" workbookViewId="0">
      <selection activeCell="C1" sqref="C1:J1"/>
    </sheetView>
  </sheetViews>
  <sheetFormatPr baseColWidth="10" defaultColWidth="7.1640625" defaultRowHeight="15"/>
  <cols>
    <col min="1" max="1" width="11.5" style="1233" customWidth="1"/>
    <col min="2" max="2" width="4" style="64" customWidth="1"/>
    <col min="3" max="3" width="48" style="724" customWidth="1"/>
    <col min="4" max="4" width="0.5" style="724" customWidth="1"/>
    <col min="5" max="5" width="7" style="724" bestFit="1" customWidth="1"/>
    <col min="6" max="6" width="6.5" style="913" customWidth="1"/>
    <col min="7" max="7" width="2.5" style="914" bestFit="1" customWidth="1"/>
    <col min="8" max="8" width="0.1640625" style="724" customWidth="1"/>
    <col min="9" max="9" width="7" style="724" bestFit="1" customWidth="1"/>
    <col min="10" max="10" width="6.5" style="913" customWidth="1"/>
    <col min="11" max="11" width="2.5" style="913" bestFit="1" customWidth="1"/>
    <col min="12" max="12" width="0.1640625" style="724" customWidth="1"/>
    <col min="13" max="13" width="7" style="724" bestFit="1" customWidth="1"/>
    <col min="14" max="14" width="6.5" style="913" customWidth="1"/>
    <col min="15" max="15" width="2.5" style="913" bestFit="1" customWidth="1"/>
    <col min="16" max="16" width="0.1640625" style="724" customWidth="1"/>
    <col min="17" max="17" width="7" style="724" bestFit="1" customWidth="1"/>
    <col min="18" max="18" width="6.5" style="913" customWidth="1"/>
    <col min="19" max="19" width="2.5" style="913" bestFit="1" customWidth="1"/>
    <col min="20" max="20" width="0.1640625" style="724" customWidth="1"/>
    <col min="21" max="21" width="7" style="724" bestFit="1" customWidth="1"/>
    <col min="22" max="22" width="6.5" style="913" customWidth="1"/>
    <col min="23" max="23" width="2.5" style="913" bestFit="1" customWidth="1"/>
    <col min="24" max="24" width="0.1640625" style="724" customWidth="1"/>
    <col min="25" max="25" width="7" style="724" bestFit="1" customWidth="1"/>
    <col min="26" max="26" width="7.5" style="913" customWidth="1"/>
    <col min="27" max="27" width="2.5" style="913" bestFit="1" customWidth="1"/>
    <col min="28" max="28" width="0.1640625" style="724" customWidth="1"/>
    <col min="29" max="29" width="7" style="724" bestFit="1" customWidth="1"/>
    <col min="30" max="30" width="6.5" style="913" customWidth="1"/>
    <col min="31" max="31" width="2.5" style="913" bestFit="1" customWidth="1"/>
    <col min="32" max="32" width="0.1640625" style="724" customWidth="1"/>
    <col min="33" max="33" width="7" style="724" bestFit="1" customWidth="1"/>
    <col min="34" max="34" width="6.5" style="913" customWidth="1"/>
    <col min="35" max="35" width="2.5" style="913" bestFit="1" customWidth="1"/>
    <col min="36" max="36" width="0.1640625" style="724" customWidth="1"/>
    <col min="37" max="37" width="7" style="724" bestFit="1" customWidth="1"/>
    <col min="38" max="38" width="6.5" style="913" customWidth="1"/>
    <col min="39" max="39" width="2.5" style="913" bestFit="1" customWidth="1"/>
    <col min="40" max="40" width="0.1640625" style="724" customWidth="1"/>
    <col min="41" max="41" width="8" style="724" bestFit="1" customWidth="1"/>
    <col min="42" max="42" width="7" style="913" customWidth="1"/>
    <col min="43" max="43" width="2.5" style="913" bestFit="1" customWidth="1"/>
    <col min="44" max="44" width="0.1640625" style="724" customWidth="1"/>
    <col min="45" max="45" width="3.5" style="724" customWidth="1"/>
    <col min="46" max="46" width="9.1640625" style="724" bestFit="1" customWidth="1"/>
    <col min="47" max="47" width="2.5" style="724" bestFit="1" customWidth="1"/>
    <col min="48" max="48" width="1.5" style="724" customWidth="1"/>
    <col min="49" max="49" width="7.1640625" style="724"/>
    <col min="50" max="50" width="17.5" style="724" customWidth="1"/>
    <col min="51" max="51" width="7.5" style="724" bestFit="1" customWidth="1"/>
    <col min="52" max="52" width="6.83203125" style="724" customWidth="1"/>
    <col min="53" max="53" width="2.1640625" style="724" customWidth="1"/>
    <col min="54" max="54" width="7.5" style="724" customWidth="1"/>
    <col min="55" max="55" width="1.5" style="724" customWidth="1"/>
    <col min="56" max="56" width="7.5" style="724" bestFit="1" customWidth="1"/>
    <col min="57" max="57" width="1.83203125" style="724" customWidth="1"/>
    <col min="58" max="58" width="3.83203125" style="724" customWidth="1"/>
    <col min="59" max="60" width="7.1640625" style="724"/>
    <col min="61" max="61" width="3.5" style="724" customWidth="1"/>
    <col min="62" max="62" width="21" style="724" customWidth="1"/>
    <col min="63" max="63" width="8.5" style="724" customWidth="1"/>
    <col min="64" max="65" width="7.1640625" style="724"/>
    <col min="66" max="66" width="3.5" style="724" customWidth="1"/>
    <col min="67" max="67" width="22.5" style="724" customWidth="1"/>
    <col min="68" max="68" width="5.83203125" style="724" customWidth="1"/>
    <col min="69" max="69" width="4.5" style="724" customWidth="1"/>
    <col min="70" max="70" width="7.1640625" style="724"/>
    <col min="71" max="71" width="6.5" style="724" customWidth="1"/>
    <col min="72" max="72" width="8.5" style="724" customWidth="1"/>
    <col min="73" max="73" width="1.5" style="724" customWidth="1"/>
    <col min="74" max="74" width="7" style="724" customWidth="1"/>
    <col min="75" max="75" width="3.5" style="724" customWidth="1"/>
    <col min="76" max="76" width="8.5" style="724" customWidth="1"/>
    <col min="77" max="77" width="1.83203125" style="724" customWidth="1"/>
    <col min="78" max="78" width="6.5" style="724" customWidth="1"/>
    <col min="79" max="79" width="3.5" style="724" customWidth="1"/>
    <col min="80" max="80" width="8.5" style="724" customWidth="1"/>
    <col min="81" max="81" width="7.1640625" style="724"/>
    <col min="82" max="82" width="12.1640625" style="724" customWidth="1"/>
    <col min="83" max="83" width="8.5" style="724" customWidth="1"/>
    <col min="84" max="84" width="1.83203125" style="724" customWidth="1"/>
    <col min="85" max="85" width="4.5" style="724" customWidth="1"/>
    <col min="86" max="86" width="1.83203125" style="724" customWidth="1"/>
    <col min="87" max="87" width="5.5" style="724" customWidth="1"/>
    <col min="88" max="88" width="8.5" style="724" customWidth="1"/>
    <col min="89" max="89" width="2.5" style="724" customWidth="1"/>
    <col min="90" max="90" width="7.1640625" style="724"/>
    <col min="91" max="91" width="1.5" style="724" customWidth="1"/>
    <col min="92" max="92" width="10.5" style="724" customWidth="1"/>
    <col min="93" max="93" width="1.83203125" style="724" customWidth="1"/>
    <col min="94" max="94" width="8.5" style="724" customWidth="1"/>
    <col min="95" max="95" width="7.5" style="724" customWidth="1"/>
    <col min="96" max="96" width="8.5" style="724" customWidth="1"/>
    <col min="97" max="97" width="2.5" style="724" customWidth="1"/>
    <col min="98" max="98" width="7.83203125" style="724" bestFit="1" customWidth="1"/>
    <col min="99" max="99" width="2.5" style="724" customWidth="1"/>
    <col min="100" max="100" width="10" style="724" customWidth="1"/>
    <col min="101" max="101" width="1.83203125" style="724" customWidth="1"/>
    <col min="102" max="102" width="6.83203125" style="724" customWidth="1"/>
    <col min="103" max="103" width="3.83203125" style="724" customWidth="1"/>
    <col min="104" max="104" width="4.5" style="724" customWidth="1"/>
    <col min="105" max="105" width="2.5" style="724" customWidth="1"/>
    <col min="106" max="106" width="9.5" style="724" customWidth="1"/>
    <col min="107" max="107" width="1.83203125" style="724" customWidth="1"/>
    <col min="108" max="108" width="5.83203125" style="724" customWidth="1"/>
    <col min="109" max="110" width="3.5" style="724" customWidth="1"/>
    <col min="111" max="111" width="2.5" style="724" customWidth="1"/>
    <col min="112" max="112" width="3" style="724" customWidth="1"/>
    <col min="113" max="113" width="1.83203125" style="724" customWidth="1"/>
    <col min="114" max="114" width="9.1640625" style="724" customWidth="1"/>
    <col min="115" max="115" width="3.5" style="724" customWidth="1"/>
    <col min="116" max="116" width="4.5" style="724" customWidth="1"/>
    <col min="117" max="117" width="5.83203125" style="724" customWidth="1"/>
    <col min="118" max="118" width="9.5" style="724" customWidth="1"/>
    <col min="119" max="119" width="5.83203125" style="724" customWidth="1"/>
    <col min="120" max="120" width="4.83203125" style="724" customWidth="1"/>
    <col min="121" max="121" width="3.5" style="724" customWidth="1"/>
    <col min="122" max="122" width="7.1640625" style="724"/>
    <col min="123" max="123" width="12.1640625" style="724" customWidth="1"/>
    <col min="124" max="124" width="1.5" style="724" customWidth="1"/>
    <col min="125" max="125" width="11.5" style="724" customWidth="1"/>
    <col min="126" max="126" width="3.5" style="724" customWidth="1"/>
    <col min="127" max="127" width="12.5" style="724" customWidth="1"/>
    <col min="128" max="128" width="10.5" style="724" customWidth="1"/>
    <col min="129" max="129" width="7.1640625" style="724"/>
    <col min="130" max="130" width="27.5" style="724" customWidth="1"/>
    <col min="131" max="131" width="16.1640625" style="724" customWidth="1"/>
    <col min="132" max="132" width="7.1640625" style="724"/>
    <col min="133" max="133" width="27.5" style="724" customWidth="1"/>
    <col min="134" max="134" width="16.1640625" style="724" customWidth="1"/>
    <col min="135" max="135" width="7.1640625" style="724"/>
    <col min="136" max="136" width="17.1640625" style="724" customWidth="1"/>
    <col min="137" max="137" width="8.5" style="724" customWidth="1"/>
    <col min="138" max="138" width="11.83203125" style="724" customWidth="1"/>
    <col min="139" max="139" width="10.5" style="724" customWidth="1"/>
    <col min="140" max="140" width="7.1640625" style="724"/>
    <col min="141" max="141" width="24.83203125" style="724" customWidth="1"/>
    <col min="142" max="142" width="4.5" style="724" customWidth="1"/>
    <col min="143" max="143" width="8.5" style="724" bestFit="1" customWidth="1"/>
    <col min="144" max="144" width="3.5" style="724" customWidth="1"/>
    <col min="145" max="145" width="7" style="724" customWidth="1"/>
    <col min="146" max="146" width="6.5" style="724" customWidth="1"/>
    <col min="147" max="147" width="1.5" style="724" customWidth="1"/>
    <col min="148" max="148" width="11" style="724" customWidth="1"/>
    <col min="149" max="149" width="1.5" style="724" customWidth="1"/>
    <col min="150" max="150" width="8.5" style="724" customWidth="1"/>
    <col min="151" max="151" width="1.5" style="724" customWidth="1"/>
    <col min="152" max="152" width="2.83203125" style="724" customWidth="1"/>
    <col min="153" max="153" width="1.5" style="724" customWidth="1"/>
    <col min="154" max="154" width="8.5" style="724" customWidth="1"/>
    <col min="155" max="155" width="2.5" style="724" customWidth="1"/>
    <col min="156" max="156" width="3.1640625" style="724" customWidth="1"/>
    <col min="157" max="157" width="1.83203125" style="724" customWidth="1"/>
    <col min="158" max="158" width="10.5" style="724" customWidth="1"/>
    <col min="159" max="159" width="1.5" style="724" customWidth="1"/>
    <col min="160" max="160" width="7.1640625" style="724"/>
    <col min="161" max="161" width="1.5" style="724" customWidth="1"/>
    <col min="162" max="162" width="7.1640625" style="724"/>
    <col min="163" max="163" width="7.5" style="724" customWidth="1"/>
    <col min="164" max="164" width="3" style="724" customWidth="1"/>
    <col min="165" max="165" width="13.83203125" style="724" customWidth="1"/>
    <col min="166" max="166" width="7.5" style="724" bestFit="1" customWidth="1"/>
    <col min="167" max="167" width="7.1640625" style="724"/>
    <col min="168" max="168" width="7.5" style="724" bestFit="1" customWidth="1"/>
    <col min="169" max="171" width="7.1640625" style="724"/>
    <col min="172" max="172" width="4.1640625" style="724" customWidth="1"/>
    <col min="173" max="173" width="1.5" style="724" customWidth="1"/>
    <col min="174" max="177" width="7.1640625" style="724"/>
    <col min="178" max="178" width="35.83203125" style="724" customWidth="1"/>
    <col min="179" max="179" width="0.5" style="724" customWidth="1"/>
    <col min="180" max="180" width="1.1640625" style="724" customWidth="1"/>
    <col min="181" max="181" width="12.83203125" style="724" customWidth="1"/>
    <col min="182" max="183" width="7.1640625" style="724"/>
    <col min="184" max="184" width="33.83203125" style="724" customWidth="1"/>
    <col min="185" max="185" width="4.83203125" style="724" customWidth="1"/>
    <col min="186" max="186" width="1.5" style="724" customWidth="1"/>
    <col min="187" max="187" width="4.83203125" style="724" customWidth="1"/>
    <col min="188" max="189" width="1.5" style="724" customWidth="1"/>
    <col min="190" max="190" width="4.83203125" style="724" customWidth="1"/>
    <col min="191" max="191" width="1.5" style="724" customWidth="1"/>
    <col min="192" max="192" width="4.83203125" style="724" customWidth="1"/>
    <col min="193" max="193" width="1.5" style="724" customWidth="1"/>
    <col min="194" max="194" width="4.83203125" style="724" customWidth="1"/>
    <col min="195" max="195" width="1.5" style="724" customWidth="1"/>
    <col min="196" max="196" width="4.83203125" style="724" customWidth="1"/>
    <col min="197" max="197" width="1.5" style="724" customWidth="1"/>
    <col min="198" max="200" width="7.1640625" style="724"/>
    <col min="201" max="201" width="28.5" style="724" customWidth="1"/>
    <col min="202" max="202" width="5.5" style="724" customWidth="1"/>
    <col min="203" max="203" width="2.5" style="724" customWidth="1"/>
    <col min="204" max="204" width="5.5" style="724" customWidth="1"/>
    <col min="205" max="205" width="2.5" style="724" customWidth="1"/>
    <col min="206" max="206" width="5.5" style="724" customWidth="1"/>
    <col min="207" max="207" width="2.5" style="724" customWidth="1"/>
    <col min="208" max="208" width="5.5" style="724" customWidth="1"/>
    <col min="209" max="210" width="2.5" style="724" customWidth="1"/>
    <col min="211" max="211" width="7.1640625" style="724"/>
    <col min="212" max="212" width="2.5" style="724" customWidth="1"/>
    <col min="213" max="213" width="7.1640625" style="724"/>
    <col min="214" max="214" width="2.5" style="724" customWidth="1"/>
    <col min="215" max="16384" width="7.1640625" style="724"/>
  </cols>
  <sheetData>
    <row r="1" spans="1:47" s="1233" customFormat="1" ht="60" customHeight="1">
      <c r="B1" s="1221"/>
      <c r="C1" s="1266" t="s">
        <v>1220</v>
      </c>
      <c r="D1" s="1267"/>
      <c r="E1" s="1267"/>
      <c r="F1" s="1267"/>
      <c r="G1" s="1267"/>
      <c r="H1" s="1267"/>
      <c r="I1" s="1267"/>
      <c r="J1" s="1267"/>
      <c r="K1" s="1234"/>
      <c r="N1" s="1234"/>
      <c r="O1" s="1234"/>
      <c r="R1" s="1234"/>
      <c r="S1" s="1234"/>
      <c r="V1" s="1234"/>
      <c r="W1" s="1234"/>
      <c r="Z1" s="1234"/>
      <c r="AA1" s="1234"/>
      <c r="AD1" s="1234"/>
      <c r="AE1" s="1234"/>
      <c r="AH1" s="1234"/>
      <c r="AI1" s="1234"/>
      <c r="AL1" s="1234"/>
      <c r="AM1" s="1234"/>
      <c r="AP1" s="1234"/>
      <c r="AQ1" s="1234"/>
    </row>
    <row r="2" spans="1:47" s="735" customFormat="1">
      <c r="A2" s="1235"/>
      <c r="B2" s="64"/>
      <c r="C2" s="732"/>
      <c r="D2" s="732"/>
      <c r="E2" s="732"/>
      <c r="F2" s="733"/>
      <c r="G2" s="734"/>
      <c r="H2" s="732"/>
      <c r="I2" s="732"/>
      <c r="J2" s="733"/>
      <c r="K2" s="733"/>
      <c r="L2" s="732"/>
      <c r="M2" s="732"/>
      <c r="N2" s="733"/>
      <c r="O2" s="733"/>
      <c r="P2" s="732"/>
      <c r="Q2" s="732"/>
      <c r="R2" s="733"/>
      <c r="S2" s="733"/>
      <c r="T2" s="732"/>
      <c r="U2" s="732"/>
      <c r="V2" s="733"/>
      <c r="W2" s="733"/>
      <c r="X2" s="732"/>
      <c r="Y2" s="732"/>
      <c r="Z2" s="733"/>
      <c r="AA2" s="733"/>
      <c r="AB2" s="732"/>
      <c r="AC2" s="732"/>
      <c r="AD2" s="733"/>
      <c r="AE2" s="733"/>
      <c r="AF2" s="732"/>
      <c r="AG2" s="732"/>
      <c r="AH2" s="733"/>
      <c r="AI2" s="733"/>
      <c r="AJ2" s="732"/>
      <c r="AK2" s="732"/>
      <c r="AL2" s="733"/>
      <c r="AM2" s="733"/>
      <c r="AN2" s="732"/>
      <c r="AO2" s="732"/>
      <c r="AP2" s="733"/>
      <c r="AQ2" s="733"/>
      <c r="AR2" s="725"/>
      <c r="AS2" s="725"/>
    </row>
    <row r="3" spans="1:47" s="735" customFormat="1" ht="21.5" customHeight="1">
      <c r="A3" s="1235"/>
      <c r="B3" s="63"/>
      <c r="C3" s="1273" t="s">
        <v>1000</v>
      </c>
      <c r="D3" s="1273"/>
      <c r="E3" s="1273"/>
      <c r="F3" s="1273"/>
      <c r="G3" s="1273"/>
      <c r="H3" s="1273"/>
      <c r="I3" s="1273"/>
      <c r="J3" s="1273"/>
      <c r="K3" s="1273"/>
      <c r="L3" s="1273"/>
      <c r="M3" s="1273"/>
      <c r="N3" s="1273"/>
      <c r="O3" s="1273"/>
      <c r="P3" s="1273"/>
      <c r="Q3" s="1273"/>
      <c r="R3" s="1273"/>
      <c r="S3" s="1273"/>
      <c r="T3" s="1273"/>
      <c r="U3" s="1273"/>
      <c r="V3" s="1273"/>
      <c r="W3" s="1273"/>
      <c r="X3" s="1273"/>
      <c r="Y3" s="1273"/>
      <c r="Z3" s="1273"/>
      <c r="AA3" s="1273"/>
      <c r="AB3" s="1273"/>
      <c r="AC3" s="1273"/>
      <c r="AD3" s="1273"/>
      <c r="AE3" s="1273"/>
      <c r="AF3" s="1273"/>
      <c r="AG3" s="1273"/>
      <c r="AH3" s="1273"/>
      <c r="AI3" s="1273"/>
      <c r="AJ3" s="1273"/>
      <c r="AK3" s="1273"/>
      <c r="AL3" s="1273"/>
      <c r="AM3" s="1273"/>
      <c r="AN3" s="1273"/>
      <c r="AO3" s="1273"/>
      <c r="AP3" s="1273"/>
      <c r="AQ3" s="1273"/>
      <c r="AR3" s="725"/>
      <c r="AS3" s="725"/>
    </row>
    <row r="4" spans="1:47" s="735" customFormat="1">
      <c r="A4" s="1255" t="s">
        <v>1264</v>
      </c>
      <c r="B4" s="63"/>
      <c r="C4" s="736"/>
      <c r="D4" s="726"/>
      <c r="E4" s="737" t="s">
        <v>328</v>
      </c>
      <c r="F4" s="738"/>
      <c r="G4" s="739"/>
      <c r="H4" s="740"/>
      <c r="I4" s="737" t="s">
        <v>329</v>
      </c>
      <c r="J4" s="738"/>
      <c r="K4" s="738"/>
      <c r="L4" s="740"/>
      <c r="M4" s="737" t="s">
        <v>330</v>
      </c>
      <c r="N4" s="738"/>
      <c r="O4" s="738"/>
      <c r="P4" s="740"/>
      <c r="Q4" s="737" t="s">
        <v>331</v>
      </c>
      <c r="R4" s="738"/>
      <c r="S4" s="738"/>
      <c r="T4" s="740"/>
      <c r="U4" s="737" t="s">
        <v>332</v>
      </c>
      <c r="V4" s="738"/>
      <c r="W4" s="738"/>
      <c r="X4" s="740"/>
      <c r="Y4" s="737" t="s">
        <v>766</v>
      </c>
      <c r="Z4" s="738"/>
      <c r="AA4" s="738"/>
      <c r="AB4" s="740"/>
      <c r="AC4" s="737" t="s">
        <v>767</v>
      </c>
      <c r="AD4" s="738"/>
      <c r="AE4" s="738"/>
      <c r="AF4" s="740"/>
      <c r="AG4" s="737" t="s">
        <v>768</v>
      </c>
      <c r="AH4" s="738"/>
      <c r="AI4" s="738"/>
      <c r="AJ4" s="740"/>
      <c r="AK4" s="737" t="s">
        <v>769</v>
      </c>
      <c r="AL4" s="738"/>
      <c r="AM4" s="738"/>
      <c r="AN4" s="740"/>
      <c r="AO4" s="737" t="s">
        <v>770</v>
      </c>
      <c r="AP4" s="738"/>
      <c r="AQ4" s="738"/>
      <c r="AR4" s="725"/>
      <c r="AS4" s="725"/>
    </row>
    <row r="5" spans="1:47" s="735" customFormat="1" ht="6.75" customHeight="1">
      <c r="A5" s="1256"/>
      <c r="B5" s="63"/>
      <c r="C5" s="741"/>
      <c r="D5" s="726"/>
      <c r="E5" s="742"/>
      <c r="F5" s="743"/>
      <c r="G5" s="744"/>
      <c r="H5" s="726"/>
      <c r="I5" s="742"/>
      <c r="J5" s="743"/>
      <c r="K5" s="743"/>
      <c r="L5" s="726"/>
      <c r="M5" s="742"/>
      <c r="N5" s="743"/>
      <c r="O5" s="743"/>
      <c r="P5" s="726"/>
      <c r="Q5" s="742"/>
      <c r="R5" s="743"/>
      <c r="S5" s="743"/>
      <c r="T5" s="726"/>
      <c r="U5" s="742"/>
      <c r="V5" s="743"/>
      <c r="W5" s="743"/>
      <c r="X5" s="726"/>
      <c r="Y5" s="742"/>
      <c r="Z5" s="743"/>
      <c r="AA5" s="743"/>
      <c r="AB5" s="726"/>
      <c r="AC5" s="742"/>
      <c r="AD5" s="743"/>
      <c r="AE5" s="743"/>
      <c r="AF5" s="726"/>
      <c r="AG5" s="742"/>
      <c r="AH5" s="743"/>
      <c r="AI5" s="743"/>
      <c r="AJ5" s="726"/>
      <c r="AK5" s="742"/>
      <c r="AL5" s="743"/>
      <c r="AM5" s="743"/>
      <c r="AN5" s="726"/>
      <c r="AO5" s="742"/>
      <c r="AP5" s="743"/>
      <c r="AQ5" s="743"/>
      <c r="AR5" s="725"/>
      <c r="AS5" s="725"/>
    </row>
    <row r="6" spans="1:47" s="735" customFormat="1">
      <c r="A6" s="1256"/>
      <c r="B6" s="63"/>
      <c r="C6" s="741" t="s">
        <v>741</v>
      </c>
      <c r="D6" s="726"/>
      <c r="E6" s="745">
        <v>250</v>
      </c>
      <c r="F6" s="743"/>
      <c r="G6" s="744"/>
      <c r="H6" s="726"/>
      <c r="I6" s="745">
        <v>250</v>
      </c>
      <c r="J6" s="743"/>
      <c r="K6" s="743"/>
      <c r="L6" s="726"/>
      <c r="M6" s="745">
        <v>250</v>
      </c>
      <c r="N6" s="743"/>
      <c r="O6" s="743"/>
      <c r="P6" s="726"/>
      <c r="Q6" s="745">
        <v>250</v>
      </c>
      <c r="R6" s="743"/>
      <c r="S6" s="743"/>
      <c r="T6" s="726"/>
      <c r="U6" s="745">
        <v>250</v>
      </c>
      <c r="V6" s="743"/>
      <c r="W6" s="743"/>
      <c r="X6" s="726"/>
      <c r="Y6" s="745">
        <v>250</v>
      </c>
      <c r="Z6" s="743"/>
      <c r="AA6" s="743"/>
      <c r="AB6" s="726"/>
      <c r="AC6" s="745">
        <v>250</v>
      </c>
      <c r="AD6" s="743"/>
      <c r="AE6" s="743"/>
      <c r="AF6" s="726"/>
      <c r="AG6" s="745">
        <v>250</v>
      </c>
      <c r="AH6" s="743"/>
      <c r="AI6" s="743"/>
      <c r="AJ6" s="726"/>
      <c r="AK6" s="745">
        <v>250</v>
      </c>
      <c r="AL6" s="743"/>
      <c r="AM6" s="743"/>
      <c r="AN6" s="726"/>
      <c r="AO6" s="745">
        <v>250</v>
      </c>
      <c r="AP6" s="743"/>
      <c r="AQ6" s="743"/>
      <c r="AR6" s="746"/>
      <c r="AS6" s="725"/>
    </row>
    <row r="7" spans="1:47" s="735" customFormat="1">
      <c r="A7" s="1256"/>
      <c r="B7" s="63"/>
      <c r="C7" s="741" t="s">
        <v>742</v>
      </c>
      <c r="D7" s="726"/>
      <c r="E7" s="747">
        <v>69350</v>
      </c>
      <c r="F7" s="748"/>
      <c r="G7" s="749"/>
      <c r="H7" s="750"/>
      <c r="I7" s="747">
        <v>73000</v>
      </c>
      <c r="J7" s="748"/>
      <c r="K7" s="748"/>
      <c r="L7" s="750"/>
      <c r="M7" s="747">
        <v>71175</v>
      </c>
      <c r="N7" s="748"/>
      <c r="O7" s="748"/>
      <c r="P7" s="750"/>
      <c r="Q7" s="747">
        <v>67525</v>
      </c>
      <c r="R7" s="748"/>
      <c r="S7" s="748"/>
      <c r="T7" s="750"/>
      <c r="U7" s="747">
        <v>67525</v>
      </c>
      <c r="V7" s="748"/>
      <c r="W7" s="748"/>
      <c r="X7" s="750"/>
      <c r="Y7" s="747">
        <v>67525</v>
      </c>
      <c r="Z7" s="748"/>
      <c r="AA7" s="748"/>
      <c r="AB7" s="750"/>
      <c r="AC7" s="747">
        <v>67525</v>
      </c>
      <c r="AD7" s="748"/>
      <c r="AE7" s="748"/>
      <c r="AF7" s="750"/>
      <c r="AG7" s="747">
        <v>67525</v>
      </c>
      <c r="AH7" s="748"/>
      <c r="AI7" s="748"/>
      <c r="AJ7" s="750"/>
      <c r="AK7" s="747">
        <v>67525</v>
      </c>
      <c r="AL7" s="748"/>
      <c r="AM7" s="748"/>
      <c r="AN7" s="750"/>
      <c r="AO7" s="747">
        <v>67525</v>
      </c>
      <c r="AP7" s="748"/>
      <c r="AQ7" s="748"/>
      <c r="AR7" s="751"/>
      <c r="AS7" s="752"/>
      <c r="AT7" s="753"/>
      <c r="AU7" s="753"/>
    </row>
    <row r="8" spans="1:47" s="735" customFormat="1">
      <c r="A8" s="1256"/>
      <c r="B8" s="63"/>
      <c r="C8" s="741" t="s">
        <v>743</v>
      </c>
      <c r="D8" s="726"/>
      <c r="E8" s="754">
        <f>+E7/(E6*365)</f>
        <v>0.76</v>
      </c>
      <c r="F8" s="755"/>
      <c r="G8" s="756"/>
      <c r="H8" s="726"/>
      <c r="I8" s="754">
        <f>+I7/(I6*365)</f>
        <v>0.8</v>
      </c>
      <c r="J8" s="755"/>
      <c r="K8" s="755"/>
      <c r="L8" s="726"/>
      <c r="M8" s="754">
        <f>+M7/(M6*365)</f>
        <v>0.78</v>
      </c>
      <c r="N8" s="755"/>
      <c r="O8" s="755"/>
      <c r="P8" s="726"/>
      <c r="Q8" s="754">
        <f>+Q7/(Q6*365)</f>
        <v>0.74</v>
      </c>
      <c r="R8" s="755"/>
      <c r="S8" s="755"/>
      <c r="T8" s="726"/>
      <c r="U8" s="754">
        <f>+U7/(U6*365)</f>
        <v>0.74</v>
      </c>
      <c r="V8" s="755"/>
      <c r="W8" s="755"/>
      <c r="X8" s="726"/>
      <c r="Y8" s="754">
        <f>+Y7/(Y6*365)</f>
        <v>0.74</v>
      </c>
      <c r="Z8" s="755"/>
      <c r="AA8" s="755"/>
      <c r="AB8" s="726"/>
      <c r="AC8" s="754">
        <f>+AC7/(AC6*365)</f>
        <v>0.74</v>
      </c>
      <c r="AD8" s="755"/>
      <c r="AE8" s="755"/>
      <c r="AF8" s="726"/>
      <c r="AG8" s="754">
        <f>+AG7/(AG6*365)</f>
        <v>0.74</v>
      </c>
      <c r="AH8" s="755"/>
      <c r="AI8" s="755"/>
      <c r="AJ8" s="726"/>
      <c r="AK8" s="754">
        <f>+AK7/(AK6*365)</f>
        <v>0.74</v>
      </c>
      <c r="AL8" s="755"/>
      <c r="AM8" s="755"/>
      <c r="AN8" s="726"/>
      <c r="AO8" s="754">
        <f>+AO7/(AO6*365)</f>
        <v>0.74</v>
      </c>
      <c r="AP8" s="755"/>
      <c r="AQ8" s="755"/>
      <c r="AR8" s="725"/>
      <c r="AS8" s="725"/>
    </row>
    <row r="9" spans="1:47" s="735" customFormat="1">
      <c r="A9" s="1256"/>
      <c r="B9" s="63"/>
      <c r="C9" s="741" t="s">
        <v>996</v>
      </c>
      <c r="D9" s="726"/>
      <c r="E9" s="757">
        <v>87.6002564005842</v>
      </c>
      <c r="F9" s="755"/>
      <c r="G9" s="758"/>
      <c r="H9" s="726"/>
      <c r="I9" s="757">
        <v>89.947135459970511</v>
      </c>
      <c r="J9" s="755"/>
      <c r="K9" s="759"/>
      <c r="L9" s="726"/>
      <c r="M9" s="757">
        <v>92.128561784196407</v>
      </c>
      <c r="N9" s="755"/>
      <c r="O9" s="759"/>
      <c r="P9" s="726"/>
      <c r="Q9" s="757">
        <v>94.441424834648672</v>
      </c>
      <c r="R9" s="755"/>
      <c r="S9" s="759"/>
      <c r="T9" s="726"/>
      <c r="U9" s="757">
        <v>96.330253331341652</v>
      </c>
      <c r="V9" s="755"/>
      <c r="W9" s="759"/>
      <c r="X9" s="726"/>
      <c r="Y9" s="757">
        <v>98.256858397968486</v>
      </c>
      <c r="Z9" s="755"/>
      <c r="AA9" s="759"/>
      <c r="AB9" s="726"/>
      <c r="AC9" s="757">
        <v>100.22199556592786</v>
      </c>
      <c r="AD9" s="755"/>
      <c r="AE9" s="759"/>
      <c r="AF9" s="726"/>
      <c r="AG9" s="757">
        <v>102.22643547724641</v>
      </c>
      <c r="AH9" s="755"/>
      <c r="AI9" s="759"/>
      <c r="AJ9" s="726"/>
      <c r="AK9" s="757">
        <v>104.27096418679135</v>
      </c>
      <c r="AL9" s="755"/>
      <c r="AM9" s="759"/>
      <c r="AN9" s="726"/>
      <c r="AO9" s="757">
        <v>106.35638347052718</v>
      </c>
      <c r="AP9" s="755"/>
      <c r="AQ9" s="755"/>
      <c r="AR9" s="725"/>
      <c r="AS9" s="725"/>
    </row>
    <row r="10" spans="1:47" s="735" customFormat="1" ht="16">
      <c r="A10" s="1256"/>
      <c r="B10" s="64"/>
      <c r="C10" s="736" t="s">
        <v>997</v>
      </c>
      <c r="D10" s="740"/>
      <c r="E10" s="760">
        <f>+E9*E8</f>
        <v>66.576194864443991</v>
      </c>
      <c r="F10" s="1285" t="s">
        <v>641</v>
      </c>
      <c r="G10" s="1285"/>
      <c r="H10" s="740"/>
      <c r="I10" s="760">
        <f>+I9*I8</f>
        <v>71.957708367976409</v>
      </c>
      <c r="J10" s="1285" t="s">
        <v>641</v>
      </c>
      <c r="K10" s="1285"/>
      <c r="L10" s="740"/>
      <c r="M10" s="760">
        <f>+M9*M8</f>
        <v>71.860278191673203</v>
      </c>
      <c r="N10" s="1285" t="s">
        <v>641</v>
      </c>
      <c r="O10" s="1285"/>
      <c r="P10" s="740"/>
      <c r="Q10" s="760">
        <f>+Q9*Q8</f>
        <v>69.886654377640014</v>
      </c>
      <c r="R10" s="1285" t="s">
        <v>641</v>
      </c>
      <c r="S10" s="1285"/>
      <c r="T10" s="740"/>
      <c r="U10" s="760">
        <f>+U9*U8</f>
        <v>71.284387465192822</v>
      </c>
      <c r="V10" s="1285" t="s">
        <v>641</v>
      </c>
      <c r="W10" s="1285"/>
      <c r="X10" s="740"/>
      <c r="Y10" s="760">
        <f>+Y9*Y8</f>
        <v>72.710075214496683</v>
      </c>
      <c r="Z10" s="761" t="s">
        <v>641</v>
      </c>
      <c r="AA10" s="761"/>
      <c r="AB10" s="740"/>
      <c r="AC10" s="760">
        <f>+AC9*AC8</f>
        <v>74.16427671878661</v>
      </c>
      <c r="AD10" s="761" t="s">
        <v>641</v>
      </c>
      <c r="AE10" s="761"/>
      <c r="AF10" s="740"/>
      <c r="AG10" s="760">
        <f>+AG9*AG8</f>
        <v>75.647562253162349</v>
      </c>
      <c r="AH10" s="761" t="s">
        <v>641</v>
      </c>
      <c r="AI10" s="761"/>
      <c r="AJ10" s="740"/>
      <c r="AK10" s="760">
        <f>+AK9*AK8</f>
        <v>77.160513498225598</v>
      </c>
      <c r="AL10" s="761" t="s">
        <v>641</v>
      </c>
      <c r="AM10" s="761"/>
      <c r="AN10" s="740"/>
      <c r="AO10" s="760">
        <f>+AO9*AO8</f>
        <v>78.703723768190116</v>
      </c>
      <c r="AP10" s="761" t="s">
        <v>641</v>
      </c>
      <c r="AQ10" s="761"/>
      <c r="AR10" s="725"/>
      <c r="AS10" s="725"/>
    </row>
    <row r="11" spans="1:47" s="735" customFormat="1">
      <c r="A11" s="1256"/>
      <c r="B11" s="64"/>
      <c r="C11" s="741" t="s">
        <v>1002</v>
      </c>
      <c r="D11" s="726"/>
      <c r="E11" s="726"/>
      <c r="F11" s="762"/>
      <c r="G11" s="763"/>
      <c r="H11" s="726"/>
      <c r="I11" s="726"/>
      <c r="J11" s="762"/>
      <c r="K11" s="762"/>
      <c r="L11" s="726"/>
      <c r="M11" s="726"/>
      <c r="N11" s="762"/>
      <c r="O11" s="762"/>
      <c r="P11" s="726"/>
      <c r="Q11" s="726"/>
      <c r="R11" s="762"/>
      <c r="S11" s="762"/>
      <c r="T11" s="726"/>
      <c r="U11" s="726"/>
      <c r="V11" s="762"/>
      <c r="W11" s="762"/>
      <c r="X11" s="726"/>
      <c r="Y11" s="726"/>
      <c r="Z11" s="762"/>
      <c r="AA11" s="762"/>
      <c r="AB11" s="726"/>
      <c r="AC11" s="726"/>
      <c r="AD11" s="762"/>
      <c r="AE11" s="762"/>
      <c r="AF11" s="726"/>
      <c r="AG11" s="726"/>
      <c r="AH11" s="762"/>
      <c r="AI11" s="762"/>
      <c r="AJ11" s="726"/>
      <c r="AK11" s="726"/>
      <c r="AL11" s="762"/>
      <c r="AM11" s="762"/>
      <c r="AN11" s="726"/>
      <c r="AO11" s="726"/>
      <c r="AP11" s="762"/>
      <c r="AQ11" s="762"/>
      <c r="AR11" s="725"/>
      <c r="AS11" s="725"/>
    </row>
    <row r="12" spans="1:47" s="735" customFormat="1">
      <c r="A12" s="1256"/>
      <c r="B12" s="64"/>
      <c r="C12" s="764" t="s">
        <v>505</v>
      </c>
      <c r="D12" s="726"/>
      <c r="E12" s="765">
        <v>6075</v>
      </c>
      <c r="F12" s="766">
        <f>+E12/E$21*100</f>
        <v>53.648576255546651</v>
      </c>
      <c r="G12" s="767" t="s">
        <v>641</v>
      </c>
      <c r="H12" s="726"/>
      <c r="I12" s="765">
        <v>6566</v>
      </c>
      <c r="J12" s="766">
        <f>+I12/I$21*100</f>
        <v>54.183866663634596</v>
      </c>
      <c r="K12" s="767" t="s">
        <v>641</v>
      </c>
      <c r="L12" s="726"/>
      <c r="M12" s="765">
        <v>6557</v>
      </c>
      <c r="N12" s="766">
        <f>+M12/M$21*100</f>
        <v>54.105619207404253</v>
      </c>
      <c r="O12" s="767" t="s">
        <v>641</v>
      </c>
      <c r="P12" s="726"/>
      <c r="Q12" s="765">
        <v>6377</v>
      </c>
      <c r="R12" s="766">
        <f>+Q12/Q$21*100</f>
        <v>53.842594925309093</v>
      </c>
      <c r="S12" s="767" t="s">
        <v>641</v>
      </c>
      <c r="T12" s="726"/>
      <c r="U12" s="765">
        <v>6505</v>
      </c>
      <c r="V12" s="766">
        <f>+U12/U$21*100</f>
        <v>53.844352412118049</v>
      </c>
      <c r="W12" s="767" t="s">
        <v>641</v>
      </c>
      <c r="X12" s="726"/>
      <c r="Y12" s="765">
        <v>6635</v>
      </c>
      <c r="Z12" s="766">
        <f>+Y12/Y$21*100</f>
        <v>53.843977852409466</v>
      </c>
      <c r="AA12" s="767" t="s">
        <v>641</v>
      </c>
      <c r="AB12" s="726"/>
      <c r="AC12" s="765">
        <v>6767</v>
      </c>
      <c r="AD12" s="766">
        <f>+AC12/AC$21*100</f>
        <v>53.841407180579104</v>
      </c>
      <c r="AE12" s="767" t="s">
        <v>641</v>
      </c>
      <c r="AF12" s="726"/>
      <c r="AG12" s="765">
        <v>6903</v>
      </c>
      <c r="AH12" s="766">
        <f>+AG12/AG$21*100</f>
        <v>53.843783441859706</v>
      </c>
      <c r="AI12" s="767" t="s">
        <v>641</v>
      </c>
      <c r="AJ12" s="726"/>
      <c r="AK12" s="765">
        <v>7041</v>
      </c>
      <c r="AL12" s="766">
        <f>+AK12/AK$21*100</f>
        <v>53.843571663798009</v>
      </c>
      <c r="AM12" s="767" t="s">
        <v>641</v>
      </c>
      <c r="AN12" s="726"/>
      <c r="AO12" s="765">
        <v>7182</v>
      </c>
      <c r="AP12" s="766">
        <f>+AO12/AO$21*100</f>
        <v>53.844194534902357</v>
      </c>
      <c r="AQ12" s="767" t="s">
        <v>641</v>
      </c>
      <c r="AR12" s="725"/>
      <c r="AS12" s="725"/>
    </row>
    <row r="13" spans="1:47" s="735" customFormat="1">
      <c r="A13" s="1256"/>
      <c r="B13" s="64"/>
      <c r="C13" s="764" t="s">
        <v>744</v>
      </c>
      <c r="D13" s="726"/>
      <c r="E13" s="765">
        <v>4651.8601668824467</v>
      </c>
      <c r="F13" s="766">
        <f>+E13/E$21*100</f>
        <v>41.080769529733821</v>
      </c>
      <c r="G13" s="767"/>
      <c r="H13" s="726"/>
      <c r="I13" s="765">
        <v>4933.4363385732122</v>
      </c>
      <c r="J13" s="766">
        <f>+I13/I$21*100</f>
        <v>40.711644344011667</v>
      </c>
      <c r="K13" s="767"/>
      <c r="L13" s="726"/>
      <c r="M13" s="765">
        <v>4935.9501914845878</v>
      </c>
      <c r="N13" s="766">
        <f>+M13/M$21*100</f>
        <v>40.729394766993934</v>
      </c>
      <c r="O13" s="767"/>
      <c r="P13" s="726"/>
      <c r="Q13" s="765">
        <v>4838.5132526396974</v>
      </c>
      <c r="R13" s="766">
        <f>+Q13/Q$21*100</f>
        <v>40.852769186548372</v>
      </c>
      <c r="S13" s="767"/>
      <c r="T13" s="726"/>
      <c r="U13" s="765">
        <v>4935.2835176924918</v>
      </c>
      <c r="V13" s="766">
        <f>+U13/U$21*100</f>
        <v>40.851213678762818</v>
      </c>
      <c r="W13" s="767"/>
      <c r="X13" s="726"/>
      <c r="Y13" s="765">
        <v>5033.989188046342</v>
      </c>
      <c r="Z13" s="766">
        <f>+Y13/Y$21*100</f>
        <v>40.851545192228471</v>
      </c>
      <c r="AA13" s="767"/>
      <c r="AB13" s="726"/>
      <c r="AC13" s="765">
        <v>5134.6689718072685</v>
      </c>
      <c r="AD13" s="766">
        <f>+AC13/AC$21*100</f>
        <v>40.853820429815372</v>
      </c>
      <c r="AE13" s="767"/>
      <c r="AF13" s="726"/>
      <c r="AG13" s="765">
        <v>5237.3623512434142</v>
      </c>
      <c r="AH13" s="766">
        <f>+AG13/AG$21*100</f>
        <v>40.851717260162182</v>
      </c>
      <c r="AI13" s="767"/>
      <c r="AJ13" s="726"/>
      <c r="AK13" s="765">
        <v>5342.1095982682828</v>
      </c>
      <c r="AL13" s="766">
        <f>+AK13/AK$21*100</f>
        <v>40.851904699647982</v>
      </c>
      <c r="AM13" s="767"/>
      <c r="AN13" s="726"/>
      <c r="AO13" s="765">
        <v>5448.9517902336484</v>
      </c>
      <c r="AP13" s="766">
        <f>+AO13/AO$21*100</f>
        <v>40.8513534119528</v>
      </c>
      <c r="AQ13" s="767"/>
      <c r="AR13" s="725"/>
      <c r="AS13" s="725"/>
    </row>
    <row r="14" spans="1:47" s="735" customFormat="1" ht="12.25" hidden="1" customHeight="1">
      <c r="A14" s="1256"/>
      <c r="B14" s="64"/>
      <c r="C14" s="764" t="s">
        <v>777</v>
      </c>
      <c r="D14" s="726"/>
      <c r="E14" s="765">
        <v>0</v>
      </c>
      <c r="F14" s="768">
        <v>0</v>
      </c>
      <c r="G14" s="767"/>
      <c r="H14" s="726"/>
      <c r="I14" s="765">
        <v>0</v>
      </c>
      <c r="J14" s="768">
        <v>0</v>
      </c>
      <c r="K14" s="767"/>
      <c r="L14" s="726"/>
      <c r="M14" s="765">
        <v>0</v>
      </c>
      <c r="N14" s="768">
        <v>0</v>
      </c>
      <c r="O14" s="767"/>
      <c r="P14" s="726"/>
      <c r="Q14" s="765">
        <v>0</v>
      </c>
      <c r="R14" s="768">
        <v>0</v>
      </c>
      <c r="S14" s="767"/>
      <c r="T14" s="726"/>
      <c r="U14" s="765">
        <v>0</v>
      </c>
      <c r="V14" s="768">
        <v>0</v>
      </c>
      <c r="W14" s="767"/>
      <c r="X14" s="726"/>
      <c r="Y14" s="765">
        <v>0</v>
      </c>
      <c r="Z14" s="768">
        <v>0</v>
      </c>
      <c r="AA14" s="767"/>
      <c r="AB14" s="726"/>
      <c r="AC14" s="765">
        <v>0</v>
      </c>
      <c r="AD14" s="768">
        <v>0</v>
      </c>
      <c r="AE14" s="767"/>
      <c r="AF14" s="726"/>
      <c r="AG14" s="765">
        <v>0</v>
      </c>
      <c r="AH14" s="768">
        <v>0</v>
      </c>
      <c r="AI14" s="767"/>
      <c r="AJ14" s="726"/>
      <c r="AK14" s="765">
        <v>0</v>
      </c>
      <c r="AL14" s="768">
        <v>0</v>
      </c>
      <c r="AM14" s="767"/>
      <c r="AN14" s="726"/>
      <c r="AO14" s="765">
        <v>0</v>
      </c>
      <c r="AP14" s="768">
        <v>0</v>
      </c>
      <c r="AQ14" s="767"/>
      <c r="AR14" s="725"/>
      <c r="AS14" s="725"/>
    </row>
    <row r="15" spans="1:47" s="735" customFormat="1" ht="12.25" hidden="1" customHeight="1">
      <c r="A15" s="1256"/>
      <c r="B15" s="64"/>
      <c r="C15" s="764" t="s">
        <v>778</v>
      </c>
      <c r="D15" s="726"/>
      <c r="E15" s="765">
        <v>0</v>
      </c>
      <c r="F15" s="768">
        <v>0</v>
      </c>
      <c r="G15" s="767"/>
      <c r="H15" s="726"/>
      <c r="I15" s="765">
        <v>0</v>
      </c>
      <c r="J15" s="768">
        <v>0</v>
      </c>
      <c r="K15" s="767"/>
      <c r="L15" s="726"/>
      <c r="M15" s="765">
        <v>0</v>
      </c>
      <c r="N15" s="768">
        <v>0</v>
      </c>
      <c r="O15" s="767"/>
      <c r="P15" s="726"/>
      <c r="Q15" s="765">
        <v>0</v>
      </c>
      <c r="R15" s="768">
        <v>0</v>
      </c>
      <c r="S15" s="767"/>
      <c r="T15" s="726"/>
      <c r="U15" s="765">
        <v>0</v>
      </c>
      <c r="V15" s="768">
        <v>0</v>
      </c>
      <c r="W15" s="767"/>
      <c r="X15" s="726"/>
      <c r="Y15" s="765">
        <v>0</v>
      </c>
      <c r="Z15" s="768">
        <v>0</v>
      </c>
      <c r="AA15" s="767"/>
      <c r="AB15" s="726"/>
      <c r="AC15" s="765">
        <v>0</v>
      </c>
      <c r="AD15" s="768">
        <v>0</v>
      </c>
      <c r="AE15" s="767"/>
      <c r="AF15" s="726"/>
      <c r="AG15" s="765">
        <v>0</v>
      </c>
      <c r="AH15" s="768">
        <v>0</v>
      </c>
      <c r="AI15" s="767"/>
      <c r="AJ15" s="726"/>
      <c r="AK15" s="765">
        <v>0</v>
      </c>
      <c r="AL15" s="768">
        <v>0</v>
      </c>
      <c r="AM15" s="767"/>
      <c r="AN15" s="726"/>
      <c r="AO15" s="765">
        <v>0</v>
      </c>
      <c r="AP15" s="768">
        <v>0</v>
      </c>
      <c r="AQ15" s="767"/>
      <c r="AR15" s="725"/>
      <c r="AS15" s="725"/>
    </row>
    <row r="16" spans="1:47" s="735" customFormat="1" ht="12.25" hidden="1" customHeight="1">
      <c r="A16" s="1256"/>
      <c r="B16" s="64"/>
      <c r="C16" s="764" t="s">
        <v>779</v>
      </c>
      <c r="D16" s="726"/>
      <c r="E16" s="765">
        <v>0</v>
      </c>
      <c r="F16" s="768">
        <v>0</v>
      </c>
      <c r="G16" s="767"/>
      <c r="H16" s="726"/>
      <c r="I16" s="765">
        <v>0</v>
      </c>
      <c r="J16" s="768">
        <v>0</v>
      </c>
      <c r="K16" s="767"/>
      <c r="L16" s="726"/>
      <c r="M16" s="765">
        <v>0</v>
      </c>
      <c r="N16" s="768">
        <v>0</v>
      </c>
      <c r="O16" s="767"/>
      <c r="P16" s="726"/>
      <c r="Q16" s="765">
        <v>0</v>
      </c>
      <c r="R16" s="768">
        <v>0</v>
      </c>
      <c r="S16" s="767"/>
      <c r="T16" s="726"/>
      <c r="U16" s="765">
        <v>0</v>
      </c>
      <c r="V16" s="768">
        <v>0</v>
      </c>
      <c r="W16" s="767"/>
      <c r="X16" s="726"/>
      <c r="Y16" s="765">
        <v>0</v>
      </c>
      <c r="Z16" s="768">
        <v>0</v>
      </c>
      <c r="AA16" s="767"/>
      <c r="AB16" s="726"/>
      <c r="AC16" s="765">
        <v>0</v>
      </c>
      <c r="AD16" s="768">
        <v>0</v>
      </c>
      <c r="AE16" s="767"/>
      <c r="AF16" s="726"/>
      <c r="AG16" s="765">
        <v>0</v>
      </c>
      <c r="AH16" s="768">
        <v>0</v>
      </c>
      <c r="AI16" s="767"/>
      <c r="AJ16" s="726"/>
      <c r="AK16" s="765">
        <v>0</v>
      </c>
      <c r="AL16" s="768">
        <v>0</v>
      </c>
      <c r="AM16" s="767"/>
      <c r="AN16" s="726"/>
      <c r="AO16" s="765">
        <v>0</v>
      </c>
      <c r="AP16" s="768">
        <v>0</v>
      </c>
      <c r="AQ16" s="767"/>
      <c r="AR16" s="725"/>
      <c r="AS16" s="725"/>
    </row>
    <row r="17" spans="1:45" s="735" customFormat="1" ht="12.25" hidden="1" customHeight="1">
      <c r="A17" s="1256"/>
      <c r="B17" s="64"/>
      <c r="C17" s="764" t="s">
        <v>780</v>
      </c>
      <c r="D17" s="726"/>
      <c r="E17" s="765">
        <v>0</v>
      </c>
      <c r="F17" s="768">
        <v>0</v>
      </c>
      <c r="G17" s="767"/>
      <c r="H17" s="726"/>
      <c r="I17" s="765">
        <v>0</v>
      </c>
      <c r="J17" s="768">
        <v>0</v>
      </c>
      <c r="K17" s="767"/>
      <c r="L17" s="726"/>
      <c r="M17" s="765">
        <v>0</v>
      </c>
      <c r="N17" s="768">
        <v>0</v>
      </c>
      <c r="O17" s="767"/>
      <c r="P17" s="726"/>
      <c r="Q17" s="765">
        <v>0</v>
      </c>
      <c r="R17" s="768">
        <v>0</v>
      </c>
      <c r="S17" s="767"/>
      <c r="T17" s="726"/>
      <c r="U17" s="765">
        <v>0</v>
      </c>
      <c r="V17" s="768">
        <v>0</v>
      </c>
      <c r="W17" s="767"/>
      <c r="X17" s="726"/>
      <c r="Y17" s="765">
        <v>0</v>
      </c>
      <c r="Z17" s="768">
        <v>0</v>
      </c>
      <c r="AA17" s="767"/>
      <c r="AB17" s="726"/>
      <c r="AC17" s="765">
        <v>0</v>
      </c>
      <c r="AD17" s="768">
        <v>0</v>
      </c>
      <c r="AE17" s="767"/>
      <c r="AF17" s="726"/>
      <c r="AG17" s="765">
        <v>0</v>
      </c>
      <c r="AH17" s="768">
        <v>0</v>
      </c>
      <c r="AI17" s="767"/>
      <c r="AJ17" s="726"/>
      <c r="AK17" s="765">
        <v>0</v>
      </c>
      <c r="AL17" s="768">
        <v>0</v>
      </c>
      <c r="AM17" s="767"/>
      <c r="AN17" s="726"/>
      <c r="AO17" s="765">
        <v>0</v>
      </c>
      <c r="AP17" s="768">
        <v>0</v>
      </c>
      <c r="AQ17" s="767"/>
      <c r="AR17" s="725"/>
      <c r="AS17" s="725"/>
    </row>
    <row r="18" spans="1:45" s="735" customFormat="1" ht="12.25" hidden="1" customHeight="1">
      <c r="A18" s="1256"/>
      <c r="B18" s="64"/>
      <c r="C18" s="764" t="s">
        <v>780</v>
      </c>
      <c r="D18" s="726"/>
      <c r="E18" s="765">
        <v>0</v>
      </c>
      <c r="F18" s="768">
        <v>0</v>
      </c>
      <c r="G18" s="767"/>
      <c r="H18" s="726"/>
      <c r="I18" s="765">
        <v>0</v>
      </c>
      <c r="J18" s="768">
        <v>0</v>
      </c>
      <c r="K18" s="767"/>
      <c r="L18" s="726"/>
      <c r="M18" s="765">
        <v>0</v>
      </c>
      <c r="N18" s="768">
        <v>0</v>
      </c>
      <c r="O18" s="767"/>
      <c r="P18" s="726"/>
      <c r="Q18" s="765">
        <v>0</v>
      </c>
      <c r="R18" s="768">
        <v>0</v>
      </c>
      <c r="S18" s="767"/>
      <c r="T18" s="726"/>
      <c r="U18" s="765">
        <v>0</v>
      </c>
      <c r="V18" s="768">
        <v>0</v>
      </c>
      <c r="W18" s="767"/>
      <c r="X18" s="726"/>
      <c r="Y18" s="765">
        <v>0</v>
      </c>
      <c r="Z18" s="768">
        <v>0</v>
      </c>
      <c r="AA18" s="767"/>
      <c r="AB18" s="726"/>
      <c r="AC18" s="765">
        <v>0</v>
      </c>
      <c r="AD18" s="768">
        <v>0</v>
      </c>
      <c r="AE18" s="767"/>
      <c r="AF18" s="726"/>
      <c r="AG18" s="765">
        <v>0</v>
      </c>
      <c r="AH18" s="768">
        <v>0</v>
      </c>
      <c r="AI18" s="767"/>
      <c r="AJ18" s="726"/>
      <c r="AK18" s="765">
        <v>0</v>
      </c>
      <c r="AL18" s="768">
        <v>0</v>
      </c>
      <c r="AM18" s="767"/>
      <c r="AN18" s="726"/>
      <c r="AO18" s="765">
        <v>0</v>
      </c>
      <c r="AP18" s="768">
        <v>0</v>
      </c>
      <c r="AQ18" s="767"/>
      <c r="AR18" s="725"/>
      <c r="AS18" s="725"/>
    </row>
    <row r="19" spans="1:45" s="735" customFormat="1" ht="12.25" hidden="1" customHeight="1">
      <c r="A19" s="1256"/>
      <c r="B19" s="64"/>
      <c r="C19" s="764" t="s">
        <v>780</v>
      </c>
      <c r="D19" s="726"/>
      <c r="E19" s="765">
        <v>0</v>
      </c>
      <c r="F19" s="768">
        <v>0</v>
      </c>
      <c r="G19" s="767"/>
      <c r="H19" s="726"/>
      <c r="I19" s="765">
        <v>0</v>
      </c>
      <c r="J19" s="768">
        <v>0</v>
      </c>
      <c r="K19" s="767"/>
      <c r="L19" s="726"/>
      <c r="M19" s="765">
        <v>0</v>
      </c>
      <c r="N19" s="768">
        <v>0</v>
      </c>
      <c r="O19" s="767"/>
      <c r="P19" s="726"/>
      <c r="Q19" s="765">
        <v>0</v>
      </c>
      <c r="R19" s="768">
        <v>0</v>
      </c>
      <c r="S19" s="767"/>
      <c r="T19" s="726"/>
      <c r="U19" s="765">
        <v>0</v>
      </c>
      <c r="V19" s="768">
        <v>0</v>
      </c>
      <c r="W19" s="767"/>
      <c r="X19" s="726"/>
      <c r="Y19" s="765">
        <v>0</v>
      </c>
      <c r="Z19" s="768">
        <v>0</v>
      </c>
      <c r="AA19" s="767"/>
      <c r="AB19" s="726"/>
      <c r="AC19" s="765">
        <v>0</v>
      </c>
      <c r="AD19" s="768">
        <v>0</v>
      </c>
      <c r="AE19" s="767"/>
      <c r="AF19" s="726"/>
      <c r="AG19" s="765">
        <v>0</v>
      </c>
      <c r="AH19" s="768">
        <v>0</v>
      </c>
      <c r="AI19" s="767"/>
      <c r="AJ19" s="726"/>
      <c r="AK19" s="765">
        <v>0</v>
      </c>
      <c r="AL19" s="768">
        <v>0</v>
      </c>
      <c r="AM19" s="767"/>
      <c r="AN19" s="726"/>
      <c r="AO19" s="765">
        <v>0</v>
      </c>
      <c r="AP19" s="768">
        <v>0</v>
      </c>
      <c r="AQ19" s="767"/>
      <c r="AR19" s="725"/>
      <c r="AS19" s="725"/>
    </row>
    <row r="20" spans="1:45" s="735" customFormat="1">
      <c r="A20" s="1256"/>
      <c r="B20" s="64"/>
      <c r="C20" s="764" t="s">
        <v>67</v>
      </c>
      <c r="D20" s="726"/>
      <c r="E20" s="765">
        <v>596.83269509152478</v>
      </c>
      <c r="F20" s="766">
        <f>+E20/E$21*100</f>
        <v>5.2706542147195217</v>
      </c>
      <c r="G20" s="767"/>
      <c r="H20" s="726"/>
      <c r="I20" s="765">
        <v>618.56188543828853</v>
      </c>
      <c r="J20" s="766">
        <f>+I20/I$21*100</f>
        <v>5.1044889923537378</v>
      </c>
      <c r="K20" s="767"/>
      <c r="L20" s="726"/>
      <c r="M20" s="765">
        <v>625.93892956013826</v>
      </c>
      <c r="N20" s="766">
        <f>+M20/M$21*100</f>
        <v>5.1649860256018112</v>
      </c>
      <c r="O20" s="767"/>
      <c r="P20" s="726"/>
      <c r="Q20" s="765">
        <v>628.26955323403251</v>
      </c>
      <c r="R20" s="766">
        <f>+Q20/Q$21*100</f>
        <v>5.3046358881425322</v>
      </c>
      <c r="S20" s="767"/>
      <c r="T20" s="726"/>
      <c r="U20" s="765">
        <v>640.83494429871314</v>
      </c>
      <c r="V20" s="766">
        <f>+U20/U$21*100</f>
        <v>5.3044339091191306</v>
      </c>
      <c r="W20" s="767"/>
      <c r="X20" s="726"/>
      <c r="Y20" s="765">
        <v>653.65164318468737</v>
      </c>
      <c r="Z20" s="766">
        <f>+Y20/Y$21*100</f>
        <v>5.3044769553620741</v>
      </c>
      <c r="AA20" s="767"/>
      <c r="AB20" s="726"/>
      <c r="AC20" s="765">
        <v>666.72467604838118</v>
      </c>
      <c r="AD20" s="766">
        <f>+AC20/AC$21*100</f>
        <v>5.3047723896055246</v>
      </c>
      <c r="AE20" s="767"/>
      <c r="AF20" s="726"/>
      <c r="AG20" s="765">
        <v>680.0591695693488</v>
      </c>
      <c r="AH20" s="766">
        <f>+AG20/AG$21*100</f>
        <v>5.3044992979781203</v>
      </c>
      <c r="AI20" s="767"/>
      <c r="AJ20" s="726"/>
      <c r="AK20" s="765">
        <v>693.66035296073574</v>
      </c>
      <c r="AL20" s="766">
        <f>+AK20/AK$21*100</f>
        <v>5.3045236365540118</v>
      </c>
      <c r="AM20" s="767"/>
      <c r="AN20" s="726"/>
      <c r="AO20" s="765">
        <v>707.53356001995041</v>
      </c>
      <c r="AP20" s="766">
        <f>+AO20/AO$21*100</f>
        <v>5.3044520531448374</v>
      </c>
      <c r="AQ20" s="767"/>
      <c r="AR20" s="725"/>
      <c r="AS20" s="725"/>
    </row>
    <row r="21" spans="1:45" s="735" customFormat="1">
      <c r="A21" s="1256"/>
      <c r="B21" s="64"/>
      <c r="C21" s="740" t="s">
        <v>745</v>
      </c>
      <c r="D21" s="729"/>
      <c r="E21" s="769">
        <f>+SUM(E12:E20)</f>
        <v>11323.692861973972</v>
      </c>
      <c r="F21" s="770">
        <f>+E21/E$21*100</f>
        <v>100</v>
      </c>
      <c r="G21" s="771"/>
      <c r="H21" s="729"/>
      <c r="I21" s="769">
        <f>+SUM(I12:I20)</f>
        <v>12117.9982240115</v>
      </c>
      <c r="J21" s="770">
        <f>+I21/I$21*100</f>
        <v>100</v>
      </c>
      <c r="K21" s="771"/>
      <c r="L21" s="729"/>
      <c r="M21" s="769">
        <f>+SUM(M12:M20)</f>
        <v>12118.889121044725</v>
      </c>
      <c r="N21" s="770">
        <f>+M21/M$21*100</f>
        <v>100</v>
      </c>
      <c r="O21" s="771"/>
      <c r="P21" s="729"/>
      <c r="Q21" s="769">
        <f>+SUM(Q12:Q20)</f>
        <v>11843.78280587373</v>
      </c>
      <c r="R21" s="770">
        <f>+Q21/Q$21*100</f>
        <v>100</v>
      </c>
      <c r="S21" s="771"/>
      <c r="T21" s="729"/>
      <c r="U21" s="769">
        <f>+SUM(U12:U20)</f>
        <v>12081.118461991206</v>
      </c>
      <c r="V21" s="770">
        <f>+U21/U$21*100</f>
        <v>100</v>
      </c>
      <c r="W21" s="771"/>
      <c r="X21" s="729"/>
      <c r="Y21" s="769">
        <f>+SUM(Y12:Y20)</f>
        <v>12322.640831231029</v>
      </c>
      <c r="Z21" s="770">
        <f>+Y21/Y$21*100</f>
        <v>100</v>
      </c>
      <c r="AA21" s="771"/>
      <c r="AB21" s="729"/>
      <c r="AC21" s="769">
        <f>+SUM(AC12:AC20)</f>
        <v>12568.39364785565</v>
      </c>
      <c r="AD21" s="770">
        <f>+AC21/AC$21*100</f>
        <v>100</v>
      </c>
      <c r="AE21" s="771"/>
      <c r="AF21" s="729"/>
      <c r="AG21" s="769">
        <f>+SUM(AG12:AG20)</f>
        <v>12820.421520812763</v>
      </c>
      <c r="AH21" s="770">
        <f>+AG21/AG$21*100</f>
        <v>100</v>
      </c>
      <c r="AI21" s="771"/>
      <c r="AJ21" s="729"/>
      <c r="AK21" s="769">
        <f>+SUM(AK12:AK20)</f>
        <v>13076.769951229018</v>
      </c>
      <c r="AL21" s="770">
        <f>+AK21/AK$21*100</f>
        <v>100</v>
      </c>
      <c r="AM21" s="771"/>
      <c r="AN21" s="729"/>
      <c r="AO21" s="769">
        <f>+SUM(AO12:AO20)</f>
        <v>13338.485350253599</v>
      </c>
      <c r="AP21" s="770">
        <f>+AO21/AO$21*100</f>
        <v>100</v>
      </c>
      <c r="AQ21" s="771"/>
      <c r="AR21" s="725"/>
      <c r="AS21" s="725"/>
    </row>
    <row r="22" spans="1:45" s="735" customFormat="1">
      <c r="A22" s="1256"/>
      <c r="B22" s="64"/>
      <c r="C22" s="741" t="s">
        <v>746</v>
      </c>
      <c r="D22" s="726"/>
      <c r="E22" s="764"/>
      <c r="F22" s="768"/>
      <c r="G22" s="763"/>
      <c r="H22" s="726"/>
      <c r="I22" s="764"/>
      <c r="J22" s="768"/>
      <c r="K22" s="763"/>
      <c r="L22" s="726"/>
      <c r="M22" s="764"/>
      <c r="N22" s="768"/>
      <c r="O22" s="763"/>
      <c r="P22" s="726"/>
      <c r="Q22" s="764"/>
      <c r="R22" s="768"/>
      <c r="S22" s="763"/>
      <c r="T22" s="726"/>
      <c r="U22" s="764"/>
      <c r="V22" s="768"/>
      <c r="W22" s="763"/>
      <c r="X22" s="726"/>
      <c r="Y22" s="764"/>
      <c r="Z22" s="768"/>
      <c r="AA22" s="763"/>
      <c r="AB22" s="726"/>
      <c r="AC22" s="764"/>
      <c r="AD22" s="768"/>
      <c r="AE22" s="763"/>
      <c r="AF22" s="726"/>
      <c r="AG22" s="764"/>
      <c r="AH22" s="768"/>
      <c r="AI22" s="763"/>
      <c r="AJ22" s="726"/>
      <c r="AK22" s="764"/>
      <c r="AL22" s="768"/>
      <c r="AM22" s="763"/>
      <c r="AN22" s="726"/>
      <c r="AO22" s="764"/>
      <c r="AP22" s="768"/>
      <c r="AQ22" s="763"/>
      <c r="AR22" s="725"/>
      <c r="AS22" s="725"/>
    </row>
    <row r="23" spans="1:45" s="735" customFormat="1">
      <c r="A23" s="1256"/>
      <c r="B23" s="64"/>
      <c r="C23" s="764" t="s">
        <v>505</v>
      </c>
      <c r="D23" s="726"/>
      <c r="E23" s="765">
        <v>1436.2386785902215</v>
      </c>
      <c r="F23" s="766">
        <f t="shared" ref="F23:F33" si="0">+E23/E$21*100</f>
        <v>12.683483171936308</v>
      </c>
      <c r="G23" s="767"/>
      <c r="H23" s="726"/>
      <c r="I23" s="765">
        <v>1496.2995687858124</v>
      </c>
      <c r="J23" s="766">
        <f t="shared" ref="J23:J33" si="1">+I23/I$21*100</f>
        <v>12.347745404195006</v>
      </c>
      <c r="K23" s="767"/>
      <c r="L23" s="726"/>
      <c r="M23" s="765">
        <v>1510.2441406833977</v>
      </c>
      <c r="N23" s="766">
        <f t="shared" ref="N23:N33" si="2">+M23/M$21*100</f>
        <v>12.461902453260542</v>
      </c>
      <c r="O23" s="767"/>
      <c r="P23" s="726"/>
      <c r="Q23" s="765">
        <v>1507.846927761678</v>
      </c>
      <c r="R23" s="766">
        <f t="shared" ref="R23:R33" si="3">+Q23/Q$21*100</f>
        <v>12.731126131542078</v>
      </c>
      <c r="S23" s="767"/>
      <c r="T23" s="726"/>
      <c r="U23" s="765">
        <v>1538.0038663169116</v>
      </c>
      <c r="V23" s="766">
        <f t="shared" ref="V23:V33" si="4">+U23/U$21*100</f>
        <v>12.730641381885915</v>
      </c>
      <c r="W23" s="767"/>
      <c r="X23" s="726"/>
      <c r="Y23" s="765">
        <v>1568.7639436432496</v>
      </c>
      <c r="Z23" s="766">
        <f t="shared" ref="Z23:Z33" si="5">+Y23/Y$21*100</f>
        <v>12.730744692868976</v>
      </c>
      <c r="AA23" s="767"/>
      <c r="AB23" s="726"/>
      <c r="AC23" s="765">
        <v>1600.1392225161148</v>
      </c>
      <c r="AD23" s="766">
        <f t="shared" ref="AD23:AD33" si="6">+AC23/AC$21*100</f>
        <v>12.731453735053261</v>
      </c>
      <c r="AE23" s="767"/>
      <c r="AF23" s="726"/>
      <c r="AG23" s="765">
        <v>1632.1420069664371</v>
      </c>
      <c r="AH23" s="766">
        <f t="shared" ref="AH23:AH33" si="7">+AG23/AG$21*100</f>
        <v>12.730798315147487</v>
      </c>
      <c r="AI23" s="767"/>
      <c r="AJ23" s="726"/>
      <c r="AK23" s="765">
        <v>1664.7848471057659</v>
      </c>
      <c r="AL23" s="766">
        <f t="shared" ref="AL23:AL33" si="8">+AK23/AK$21*100</f>
        <v>12.730856727729629</v>
      </c>
      <c r="AM23" s="767"/>
      <c r="AN23" s="726"/>
      <c r="AO23" s="765">
        <v>1698.0805440478814</v>
      </c>
      <c r="AP23" s="766">
        <f t="shared" ref="AP23:AP33" si="9">+AO23/AO$21*100</f>
        <v>12.730684927547614</v>
      </c>
      <c r="AQ23" s="767"/>
      <c r="AR23" s="725"/>
      <c r="AS23" s="725"/>
    </row>
    <row r="24" spans="1:45" s="735" customFormat="1">
      <c r="A24" s="1256"/>
      <c r="B24" s="64"/>
      <c r="C24" s="764" t="s">
        <v>744</v>
      </c>
      <c r="D24" s="726"/>
      <c r="E24" s="765">
        <v>3174.7097217714327</v>
      </c>
      <c r="F24" s="772">
        <f t="shared" si="0"/>
        <v>28.035992855585189</v>
      </c>
      <c r="G24" s="767"/>
      <c r="H24" s="726"/>
      <c r="I24" s="765">
        <v>3296.7452658805041</v>
      </c>
      <c r="J24" s="772">
        <f t="shared" si="1"/>
        <v>27.205361850508346</v>
      </c>
      <c r="K24" s="767"/>
      <c r="L24" s="726"/>
      <c r="M24" s="765">
        <v>3332.8240828645567</v>
      </c>
      <c r="N24" s="772">
        <f t="shared" si="2"/>
        <v>27.50106919517097</v>
      </c>
      <c r="O24" s="767"/>
      <c r="P24" s="726"/>
      <c r="Q24" s="765">
        <v>3338.5741443213901</v>
      </c>
      <c r="R24" s="772">
        <f t="shared" si="3"/>
        <v>28.188410738718368</v>
      </c>
      <c r="S24" s="767"/>
      <c r="T24" s="726"/>
      <c r="U24" s="765">
        <v>3405.3456272078179</v>
      </c>
      <c r="V24" s="772">
        <f t="shared" si="4"/>
        <v>28.187337438346333</v>
      </c>
      <c r="W24" s="767"/>
      <c r="X24" s="726"/>
      <c r="Y24" s="765">
        <v>3473.4525397519742</v>
      </c>
      <c r="Z24" s="772">
        <f t="shared" si="5"/>
        <v>28.187566182637632</v>
      </c>
      <c r="AA24" s="767"/>
      <c r="AB24" s="726"/>
      <c r="AC24" s="765">
        <v>3542.9215905470137</v>
      </c>
      <c r="AD24" s="772">
        <f t="shared" si="6"/>
        <v>28.189136096572593</v>
      </c>
      <c r="AE24" s="767"/>
      <c r="AF24" s="726"/>
      <c r="AG24" s="765">
        <v>3613.7800223579538</v>
      </c>
      <c r="AH24" s="772">
        <f t="shared" si="7"/>
        <v>28.187684909511891</v>
      </c>
      <c r="AI24" s="767"/>
      <c r="AJ24" s="726"/>
      <c r="AK24" s="765">
        <v>3686.0556228051128</v>
      </c>
      <c r="AL24" s="772">
        <f t="shared" si="8"/>
        <v>28.187814242757092</v>
      </c>
      <c r="AM24" s="767"/>
      <c r="AN24" s="726"/>
      <c r="AO24" s="765">
        <v>3759.7767352612154</v>
      </c>
      <c r="AP24" s="772">
        <f t="shared" si="9"/>
        <v>28.187433854247416</v>
      </c>
      <c r="AQ24" s="767"/>
      <c r="AR24" s="725"/>
      <c r="AS24" s="725"/>
    </row>
    <row r="25" spans="1:45" s="735" customFormat="1" ht="12.25" hidden="1" customHeight="1">
      <c r="A25" s="1256"/>
      <c r="B25" s="64"/>
      <c r="C25" s="764" t="s">
        <v>781</v>
      </c>
      <c r="D25" s="726"/>
      <c r="E25" s="765">
        <v>0</v>
      </c>
      <c r="F25" s="766">
        <f t="shared" si="0"/>
        <v>0</v>
      </c>
      <c r="G25" s="767"/>
      <c r="H25" s="726"/>
      <c r="I25" s="765">
        <v>0</v>
      </c>
      <c r="J25" s="766">
        <f t="shared" si="1"/>
        <v>0</v>
      </c>
      <c r="K25" s="767"/>
      <c r="L25" s="726"/>
      <c r="M25" s="765">
        <v>0</v>
      </c>
      <c r="N25" s="766">
        <f t="shared" si="2"/>
        <v>0</v>
      </c>
      <c r="O25" s="767"/>
      <c r="P25" s="726"/>
      <c r="Q25" s="765">
        <v>0</v>
      </c>
      <c r="R25" s="766">
        <f t="shared" si="3"/>
        <v>0</v>
      </c>
      <c r="S25" s="767"/>
      <c r="T25" s="726"/>
      <c r="U25" s="765">
        <v>0</v>
      </c>
      <c r="V25" s="766">
        <f t="shared" si="4"/>
        <v>0</v>
      </c>
      <c r="W25" s="767"/>
      <c r="X25" s="726"/>
      <c r="Y25" s="765">
        <v>0</v>
      </c>
      <c r="Z25" s="766">
        <f t="shared" si="5"/>
        <v>0</v>
      </c>
      <c r="AA25" s="767"/>
      <c r="AB25" s="726"/>
      <c r="AC25" s="765">
        <v>0</v>
      </c>
      <c r="AD25" s="766">
        <f t="shared" si="6"/>
        <v>0</v>
      </c>
      <c r="AE25" s="767"/>
      <c r="AF25" s="726"/>
      <c r="AG25" s="765">
        <v>0</v>
      </c>
      <c r="AH25" s="766">
        <f t="shared" si="7"/>
        <v>0</v>
      </c>
      <c r="AI25" s="767"/>
      <c r="AJ25" s="726"/>
      <c r="AK25" s="765">
        <v>0</v>
      </c>
      <c r="AL25" s="766">
        <f t="shared" si="8"/>
        <v>0</v>
      </c>
      <c r="AM25" s="767"/>
      <c r="AN25" s="726"/>
      <c r="AO25" s="765">
        <v>0</v>
      </c>
      <c r="AP25" s="766">
        <f t="shared" si="9"/>
        <v>0</v>
      </c>
      <c r="AQ25" s="767"/>
      <c r="AR25" s="725"/>
      <c r="AS25" s="725"/>
    </row>
    <row r="26" spans="1:45" s="735" customFormat="1" ht="12.25" hidden="1" customHeight="1">
      <c r="A26" s="1256"/>
      <c r="B26" s="64"/>
      <c r="C26" s="764" t="s">
        <v>778</v>
      </c>
      <c r="D26" s="726"/>
      <c r="E26" s="765">
        <v>0</v>
      </c>
      <c r="F26" s="766">
        <f t="shared" si="0"/>
        <v>0</v>
      </c>
      <c r="G26" s="767"/>
      <c r="H26" s="726"/>
      <c r="I26" s="765">
        <v>0</v>
      </c>
      <c r="J26" s="766">
        <f t="shared" si="1"/>
        <v>0</v>
      </c>
      <c r="K26" s="767"/>
      <c r="L26" s="726"/>
      <c r="M26" s="765">
        <v>0</v>
      </c>
      <c r="N26" s="766">
        <f t="shared" si="2"/>
        <v>0</v>
      </c>
      <c r="O26" s="767"/>
      <c r="P26" s="726"/>
      <c r="Q26" s="765">
        <v>0</v>
      </c>
      <c r="R26" s="766">
        <f t="shared" si="3"/>
        <v>0</v>
      </c>
      <c r="S26" s="767"/>
      <c r="T26" s="726"/>
      <c r="U26" s="765">
        <v>0</v>
      </c>
      <c r="V26" s="766">
        <f t="shared" si="4"/>
        <v>0</v>
      </c>
      <c r="W26" s="767"/>
      <c r="X26" s="726"/>
      <c r="Y26" s="765">
        <v>0</v>
      </c>
      <c r="Z26" s="766">
        <f t="shared" si="5"/>
        <v>0</v>
      </c>
      <c r="AA26" s="767"/>
      <c r="AB26" s="726"/>
      <c r="AC26" s="765">
        <v>0</v>
      </c>
      <c r="AD26" s="766">
        <f t="shared" si="6"/>
        <v>0</v>
      </c>
      <c r="AE26" s="767"/>
      <c r="AF26" s="726"/>
      <c r="AG26" s="765">
        <v>0</v>
      </c>
      <c r="AH26" s="766">
        <f t="shared" si="7"/>
        <v>0</v>
      </c>
      <c r="AI26" s="767"/>
      <c r="AJ26" s="726"/>
      <c r="AK26" s="765">
        <v>0</v>
      </c>
      <c r="AL26" s="766">
        <f t="shared" si="8"/>
        <v>0</v>
      </c>
      <c r="AM26" s="767"/>
      <c r="AN26" s="726"/>
      <c r="AO26" s="765">
        <v>0</v>
      </c>
      <c r="AP26" s="766">
        <f t="shared" si="9"/>
        <v>0</v>
      </c>
      <c r="AQ26" s="767"/>
      <c r="AR26" s="725"/>
      <c r="AS26" s="725"/>
    </row>
    <row r="27" spans="1:45" s="735" customFormat="1" ht="12.25" hidden="1" customHeight="1">
      <c r="A27" s="1256"/>
      <c r="B27" s="64"/>
      <c r="C27" s="764" t="s">
        <v>779</v>
      </c>
      <c r="D27" s="726"/>
      <c r="E27" s="765">
        <v>0</v>
      </c>
      <c r="F27" s="766">
        <f t="shared" si="0"/>
        <v>0</v>
      </c>
      <c r="G27" s="767"/>
      <c r="H27" s="726"/>
      <c r="I27" s="765">
        <v>0</v>
      </c>
      <c r="J27" s="766">
        <f t="shared" si="1"/>
        <v>0</v>
      </c>
      <c r="K27" s="767"/>
      <c r="L27" s="726"/>
      <c r="M27" s="765">
        <v>0</v>
      </c>
      <c r="N27" s="766">
        <f t="shared" si="2"/>
        <v>0</v>
      </c>
      <c r="O27" s="767"/>
      <c r="P27" s="726"/>
      <c r="Q27" s="765">
        <v>0</v>
      </c>
      <c r="R27" s="766">
        <f t="shared" si="3"/>
        <v>0</v>
      </c>
      <c r="S27" s="767"/>
      <c r="T27" s="726"/>
      <c r="U27" s="765">
        <v>0</v>
      </c>
      <c r="V27" s="766">
        <f t="shared" si="4"/>
        <v>0</v>
      </c>
      <c r="W27" s="767"/>
      <c r="X27" s="726"/>
      <c r="Y27" s="765">
        <v>0</v>
      </c>
      <c r="Z27" s="766">
        <f t="shared" si="5"/>
        <v>0</v>
      </c>
      <c r="AA27" s="767"/>
      <c r="AB27" s="726"/>
      <c r="AC27" s="765">
        <v>0</v>
      </c>
      <c r="AD27" s="766">
        <f t="shared" si="6"/>
        <v>0</v>
      </c>
      <c r="AE27" s="767"/>
      <c r="AF27" s="726"/>
      <c r="AG27" s="765">
        <v>0</v>
      </c>
      <c r="AH27" s="766">
        <f t="shared" si="7"/>
        <v>0</v>
      </c>
      <c r="AI27" s="767"/>
      <c r="AJ27" s="726"/>
      <c r="AK27" s="765">
        <v>0</v>
      </c>
      <c r="AL27" s="766">
        <f t="shared" si="8"/>
        <v>0</v>
      </c>
      <c r="AM27" s="767"/>
      <c r="AN27" s="726"/>
      <c r="AO27" s="765">
        <v>0</v>
      </c>
      <c r="AP27" s="766">
        <f t="shared" si="9"/>
        <v>0</v>
      </c>
      <c r="AQ27" s="767"/>
      <c r="AR27" s="725"/>
      <c r="AS27" s="725"/>
    </row>
    <row r="28" spans="1:45" s="735" customFormat="1" ht="12.25" hidden="1" customHeight="1">
      <c r="A28" s="1256"/>
      <c r="B28" s="64"/>
      <c r="C28" s="764" t="s">
        <v>780</v>
      </c>
      <c r="D28" s="726"/>
      <c r="E28" s="765">
        <v>0</v>
      </c>
      <c r="F28" s="766">
        <f t="shared" si="0"/>
        <v>0</v>
      </c>
      <c r="G28" s="767"/>
      <c r="H28" s="726"/>
      <c r="I28" s="765">
        <v>0</v>
      </c>
      <c r="J28" s="766">
        <f t="shared" si="1"/>
        <v>0</v>
      </c>
      <c r="K28" s="767"/>
      <c r="L28" s="726"/>
      <c r="M28" s="765">
        <v>0</v>
      </c>
      <c r="N28" s="766">
        <f t="shared" si="2"/>
        <v>0</v>
      </c>
      <c r="O28" s="767"/>
      <c r="P28" s="726"/>
      <c r="Q28" s="765">
        <v>0</v>
      </c>
      <c r="R28" s="766">
        <f t="shared" si="3"/>
        <v>0</v>
      </c>
      <c r="S28" s="767"/>
      <c r="T28" s="726"/>
      <c r="U28" s="765">
        <v>0</v>
      </c>
      <c r="V28" s="766">
        <f t="shared" si="4"/>
        <v>0</v>
      </c>
      <c r="W28" s="767"/>
      <c r="X28" s="726"/>
      <c r="Y28" s="765">
        <v>0</v>
      </c>
      <c r="Z28" s="766">
        <f t="shared" si="5"/>
        <v>0</v>
      </c>
      <c r="AA28" s="767"/>
      <c r="AB28" s="726"/>
      <c r="AC28" s="765">
        <v>0</v>
      </c>
      <c r="AD28" s="766">
        <f t="shared" si="6"/>
        <v>0</v>
      </c>
      <c r="AE28" s="767"/>
      <c r="AF28" s="726"/>
      <c r="AG28" s="765">
        <v>0</v>
      </c>
      <c r="AH28" s="766">
        <f t="shared" si="7"/>
        <v>0</v>
      </c>
      <c r="AI28" s="767"/>
      <c r="AJ28" s="726"/>
      <c r="AK28" s="765">
        <v>0</v>
      </c>
      <c r="AL28" s="766">
        <f t="shared" si="8"/>
        <v>0</v>
      </c>
      <c r="AM28" s="767"/>
      <c r="AN28" s="726"/>
      <c r="AO28" s="765">
        <v>0</v>
      </c>
      <c r="AP28" s="766">
        <f t="shared" si="9"/>
        <v>0</v>
      </c>
      <c r="AQ28" s="767"/>
      <c r="AR28" s="725"/>
      <c r="AS28" s="725"/>
    </row>
    <row r="29" spans="1:45" s="735" customFormat="1" ht="12.25" hidden="1" customHeight="1">
      <c r="A29" s="1256"/>
      <c r="B29" s="64"/>
      <c r="C29" s="764" t="s">
        <v>780</v>
      </c>
      <c r="D29" s="726"/>
      <c r="E29" s="765">
        <v>0</v>
      </c>
      <c r="F29" s="766">
        <f t="shared" si="0"/>
        <v>0</v>
      </c>
      <c r="G29" s="767"/>
      <c r="H29" s="726"/>
      <c r="I29" s="765">
        <v>0</v>
      </c>
      <c r="J29" s="766">
        <f t="shared" si="1"/>
        <v>0</v>
      </c>
      <c r="K29" s="767"/>
      <c r="L29" s="726"/>
      <c r="M29" s="765">
        <v>0</v>
      </c>
      <c r="N29" s="766">
        <f t="shared" si="2"/>
        <v>0</v>
      </c>
      <c r="O29" s="767"/>
      <c r="P29" s="726"/>
      <c r="Q29" s="765">
        <v>0</v>
      </c>
      <c r="R29" s="766">
        <f t="shared" si="3"/>
        <v>0</v>
      </c>
      <c r="S29" s="767"/>
      <c r="T29" s="726"/>
      <c r="U29" s="765">
        <v>0</v>
      </c>
      <c r="V29" s="766">
        <f t="shared" si="4"/>
        <v>0</v>
      </c>
      <c r="W29" s="767"/>
      <c r="X29" s="726"/>
      <c r="Y29" s="765">
        <v>0</v>
      </c>
      <c r="Z29" s="766">
        <f t="shared" si="5"/>
        <v>0</v>
      </c>
      <c r="AA29" s="767"/>
      <c r="AB29" s="726"/>
      <c r="AC29" s="765">
        <v>0</v>
      </c>
      <c r="AD29" s="766">
        <f t="shared" si="6"/>
        <v>0</v>
      </c>
      <c r="AE29" s="767"/>
      <c r="AF29" s="726"/>
      <c r="AG29" s="765">
        <v>0</v>
      </c>
      <c r="AH29" s="766">
        <f t="shared" si="7"/>
        <v>0</v>
      </c>
      <c r="AI29" s="767"/>
      <c r="AJ29" s="726"/>
      <c r="AK29" s="765">
        <v>0</v>
      </c>
      <c r="AL29" s="766">
        <f t="shared" si="8"/>
        <v>0</v>
      </c>
      <c r="AM29" s="767"/>
      <c r="AN29" s="726"/>
      <c r="AO29" s="765">
        <v>0</v>
      </c>
      <c r="AP29" s="766">
        <f t="shared" si="9"/>
        <v>0</v>
      </c>
      <c r="AQ29" s="767"/>
      <c r="AR29" s="725"/>
      <c r="AS29" s="725"/>
    </row>
    <row r="30" spans="1:45" s="735" customFormat="1" ht="12.25" hidden="1" customHeight="1">
      <c r="A30" s="1256"/>
      <c r="B30" s="64"/>
      <c r="C30" s="764" t="s">
        <v>780</v>
      </c>
      <c r="D30" s="726"/>
      <c r="E30" s="765">
        <v>0</v>
      </c>
      <c r="F30" s="766">
        <f t="shared" si="0"/>
        <v>0</v>
      </c>
      <c r="G30" s="767"/>
      <c r="H30" s="726"/>
      <c r="I30" s="765">
        <v>0</v>
      </c>
      <c r="J30" s="766">
        <f t="shared" si="1"/>
        <v>0</v>
      </c>
      <c r="K30" s="767"/>
      <c r="L30" s="726"/>
      <c r="M30" s="765">
        <v>0</v>
      </c>
      <c r="N30" s="766">
        <f t="shared" si="2"/>
        <v>0</v>
      </c>
      <c r="O30" s="767"/>
      <c r="P30" s="726"/>
      <c r="Q30" s="765">
        <v>0</v>
      </c>
      <c r="R30" s="766">
        <f t="shared" si="3"/>
        <v>0</v>
      </c>
      <c r="S30" s="767"/>
      <c r="T30" s="726"/>
      <c r="U30" s="765">
        <v>0</v>
      </c>
      <c r="V30" s="766">
        <f t="shared" si="4"/>
        <v>0</v>
      </c>
      <c r="W30" s="767"/>
      <c r="X30" s="726"/>
      <c r="Y30" s="765">
        <v>0</v>
      </c>
      <c r="Z30" s="766">
        <f t="shared" si="5"/>
        <v>0</v>
      </c>
      <c r="AA30" s="767"/>
      <c r="AB30" s="726"/>
      <c r="AC30" s="765">
        <v>0</v>
      </c>
      <c r="AD30" s="766">
        <f t="shared" si="6"/>
        <v>0</v>
      </c>
      <c r="AE30" s="767"/>
      <c r="AF30" s="726"/>
      <c r="AG30" s="765">
        <v>0</v>
      </c>
      <c r="AH30" s="766">
        <f t="shared" si="7"/>
        <v>0</v>
      </c>
      <c r="AI30" s="767"/>
      <c r="AJ30" s="726"/>
      <c r="AK30" s="765">
        <v>0</v>
      </c>
      <c r="AL30" s="766">
        <f t="shared" si="8"/>
        <v>0</v>
      </c>
      <c r="AM30" s="767"/>
      <c r="AN30" s="726"/>
      <c r="AO30" s="765">
        <v>0</v>
      </c>
      <c r="AP30" s="766">
        <f t="shared" si="9"/>
        <v>0</v>
      </c>
      <c r="AQ30" s="767"/>
      <c r="AR30" s="725"/>
      <c r="AS30" s="725"/>
    </row>
    <row r="31" spans="1:45" s="735" customFormat="1">
      <c r="A31" s="1256"/>
      <c r="B31" s="64"/>
      <c r="C31" s="764" t="s">
        <v>747</v>
      </c>
      <c r="D31" s="726"/>
      <c r="E31" s="765">
        <v>296.73625550864148</v>
      </c>
      <c r="F31" s="766">
        <f t="shared" si="0"/>
        <v>2.6204901450931244</v>
      </c>
      <c r="G31" s="767"/>
      <c r="H31" s="726"/>
      <c r="I31" s="765">
        <v>304.13986108555429</v>
      </c>
      <c r="J31" s="766">
        <f t="shared" si="1"/>
        <v>2.5098193238129793</v>
      </c>
      <c r="K31" s="767"/>
      <c r="L31" s="726"/>
      <c r="M31" s="765">
        <v>309.47352926922792</v>
      </c>
      <c r="N31" s="766">
        <f t="shared" si="2"/>
        <v>2.5536460163813208</v>
      </c>
      <c r="O31" s="767"/>
      <c r="P31" s="726"/>
      <c r="Q31" s="765">
        <v>314.13477661701626</v>
      </c>
      <c r="R31" s="766">
        <f t="shared" si="3"/>
        <v>2.6523179440712661</v>
      </c>
      <c r="S31" s="767"/>
      <c r="T31" s="726"/>
      <c r="U31" s="765">
        <v>320.41747214935657</v>
      </c>
      <c r="V31" s="766">
        <f t="shared" si="4"/>
        <v>2.6522169545595653</v>
      </c>
      <c r="W31" s="767"/>
      <c r="X31" s="726"/>
      <c r="Y31" s="765">
        <v>326.82582159234369</v>
      </c>
      <c r="Z31" s="766">
        <f t="shared" si="5"/>
        <v>2.652238477681037</v>
      </c>
      <c r="AA31" s="767"/>
      <c r="AB31" s="726"/>
      <c r="AC31" s="765">
        <v>333.36233802419059</v>
      </c>
      <c r="AD31" s="766">
        <f t="shared" si="6"/>
        <v>2.6523861948027623</v>
      </c>
      <c r="AE31" s="767"/>
      <c r="AF31" s="726"/>
      <c r="AG31" s="765">
        <v>340.0295847846744</v>
      </c>
      <c r="AH31" s="766">
        <f t="shared" si="7"/>
        <v>2.6522496489890601</v>
      </c>
      <c r="AI31" s="767"/>
      <c r="AJ31" s="726"/>
      <c r="AK31" s="765">
        <v>346.83017648036787</v>
      </c>
      <c r="AL31" s="766">
        <f t="shared" si="8"/>
        <v>2.6522618182770059</v>
      </c>
      <c r="AM31" s="767"/>
      <c r="AN31" s="726"/>
      <c r="AO31" s="765">
        <v>353.76678000997521</v>
      </c>
      <c r="AP31" s="766">
        <f t="shared" si="9"/>
        <v>2.6522260265724187</v>
      </c>
      <c r="AQ31" s="767"/>
      <c r="AR31" s="725"/>
      <c r="AS31" s="725"/>
    </row>
    <row r="32" spans="1:45" s="735" customFormat="1">
      <c r="A32" s="1256"/>
      <c r="B32" s="64"/>
      <c r="C32" s="773" t="s">
        <v>998</v>
      </c>
      <c r="D32" s="726"/>
      <c r="E32" s="774">
        <f>+SUM(E23:E31)</f>
        <v>4907.6846558702955</v>
      </c>
      <c r="F32" s="766">
        <f t="shared" si="0"/>
        <v>43.339966172614616</v>
      </c>
      <c r="G32" s="767"/>
      <c r="H32" s="726"/>
      <c r="I32" s="774">
        <f>+SUM(I23:I31)</f>
        <v>5097.1846957518701</v>
      </c>
      <c r="J32" s="766">
        <f t="shared" si="1"/>
        <v>42.062926578516333</v>
      </c>
      <c r="K32" s="767"/>
      <c r="L32" s="726"/>
      <c r="M32" s="774">
        <f>+SUM(M23:M31)</f>
        <v>5152.541752817182</v>
      </c>
      <c r="N32" s="766">
        <f t="shared" si="2"/>
        <v>42.516617664812827</v>
      </c>
      <c r="O32" s="767"/>
      <c r="P32" s="726"/>
      <c r="Q32" s="774">
        <f>+SUM(Q23:Q31)</f>
        <v>5160.5558487000844</v>
      </c>
      <c r="R32" s="766">
        <f t="shared" si="3"/>
        <v>43.571854814331715</v>
      </c>
      <c r="S32" s="767"/>
      <c r="T32" s="726"/>
      <c r="U32" s="774">
        <f>+SUM(U23:U31)</f>
        <v>5263.7669656740854</v>
      </c>
      <c r="V32" s="766">
        <f t="shared" si="4"/>
        <v>43.570195774791806</v>
      </c>
      <c r="W32" s="767"/>
      <c r="X32" s="726"/>
      <c r="Y32" s="774">
        <f>+SUM(Y23:Y31)</f>
        <v>5369.0423049875671</v>
      </c>
      <c r="Z32" s="766">
        <f t="shared" si="5"/>
        <v>43.570549353187644</v>
      </c>
      <c r="AA32" s="767"/>
      <c r="AB32" s="726"/>
      <c r="AC32" s="774">
        <f>+SUM(AC23:AC31)</f>
        <v>5476.4231510873187</v>
      </c>
      <c r="AD32" s="766">
        <f t="shared" si="6"/>
        <v>43.572976026428613</v>
      </c>
      <c r="AE32" s="767"/>
      <c r="AF32" s="726"/>
      <c r="AG32" s="774">
        <f>+SUM(AG23:AG31)</f>
        <v>5585.9516141090653</v>
      </c>
      <c r="AH32" s="766">
        <f t="shared" si="7"/>
        <v>43.570732873648438</v>
      </c>
      <c r="AI32" s="767"/>
      <c r="AJ32" s="726"/>
      <c r="AK32" s="774">
        <f>+SUM(AK23:AK31)</f>
        <v>5697.6706463912469</v>
      </c>
      <c r="AL32" s="766">
        <f t="shared" si="8"/>
        <v>43.570932788763727</v>
      </c>
      <c r="AM32" s="767"/>
      <c r="AN32" s="726"/>
      <c r="AO32" s="774">
        <f>+SUM(AO23:AO31)</f>
        <v>5811.6240593190723</v>
      </c>
      <c r="AP32" s="766">
        <f t="shared" si="9"/>
        <v>43.570344808367459</v>
      </c>
      <c r="AQ32" s="767"/>
      <c r="AR32" s="725"/>
      <c r="AS32" s="725"/>
    </row>
    <row r="33" spans="1:45" s="735" customFormat="1">
      <c r="A33" s="1235"/>
      <c r="B33" s="64"/>
      <c r="C33" s="775" t="s">
        <v>748</v>
      </c>
      <c r="D33" s="776"/>
      <c r="E33" s="777">
        <f>+E21-E32</f>
        <v>6416.0082061036765</v>
      </c>
      <c r="F33" s="778">
        <f t="shared" si="0"/>
        <v>56.660033827385384</v>
      </c>
      <c r="G33" s="779"/>
      <c r="H33" s="776"/>
      <c r="I33" s="777">
        <f>+I21-I32</f>
        <v>7020.8135282596304</v>
      </c>
      <c r="J33" s="778">
        <f t="shared" si="1"/>
        <v>57.937073421483674</v>
      </c>
      <c r="K33" s="779"/>
      <c r="L33" s="776"/>
      <c r="M33" s="777">
        <f>+M21-M32</f>
        <v>6966.3473682275435</v>
      </c>
      <c r="N33" s="778">
        <f t="shared" si="2"/>
        <v>57.483382335187173</v>
      </c>
      <c r="O33" s="779"/>
      <c r="P33" s="776"/>
      <c r="Q33" s="777">
        <f>+Q21-Q32</f>
        <v>6683.226957173646</v>
      </c>
      <c r="R33" s="778">
        <f t="shared" si="3"/>
        <v>56.428145185668285</v>
      </c>
      <c r="S33" s="779"/>
      <c r="T33" s="776"/>
      <c r="U33" s="777">
        <f>+U21-U32</f>
        <v>6817.3514963171201</v>
      </c>
      <c r="V33" s="778">
        <f t="shared" si="4"/>
        <v>56.429804225208194</v>
      </c>
      <c r="W33" s="779"/>
      <c r="X33" s="776"/>
      <c r="Y33" s="777">
        <f>+Y21-Y32</f>
        <v>6953.5985262434615</v>
      </c>
      <c r="Z33" s="778">
        <f t="shared" si="5"/>
        <v>56.429450646812363</v>
      </c>
      <c r="AA33" s="779"/>
      <c r="AB33" s="776"/>
      <c r="AC33" s="777">
        <f>+AC21-AC32</f>
        <v>7091.970496768331</v>
      </c>
      <c r="AD33" s="778">
        <f t="shared" si="6"/>
        <v>56.427023973571387</v>
      </c>
      <c r="AE33" s="779"/>
      <c r="AF33" s="776"/>
      <c r="AG33" s="777">
        <f>+AG21-AG32</f>
        <v>7234.4699067036972</v>
      </c>
      <c r="AH33" s="778">
        <f t="shared" si="7"/>
        <v>56.429267126351569</v>
      </c>
      <c r="AI33" s="779"/>
      <c r="AJ33" s="776"/>
      <c r="AK33" s="777">
        <f>+AK21-AK32</f>
        <v>7379.0993048377713</v>
      </c>
      <c r="AL33" s="778">
        <f t="shared" si="8"/>
        <v>56.429067211236273</v>
      </c>
      <c r="AM33" s="779"/>
      <c r="AN33" s="776"/>
      <c r="AO33" s="777">
        <f>+AO21-AO32</f>
        <v>7526.8612909345266</v>
      </c>
      <c r="AP33" s="778">
        <f t="shared" si="9"/>
        <v>56.429655191632541</v>
      </c>
      <c r="AQ33" s="779"/>
      <c r="AR33" s="725"/>
      <c r="AS33" s="725"/>
    </row>
    <row r="34" spans="1:45" s="735" customFormat="1">
      <c r="A34" s="1235"/>
      <c r="B34" s="64"/>
      <c r="C34" s="780" t="s">
        <v>749</v>
      </c>
      <c r="D34" s="726"/>
      <c r="E34" s="764"/>
      <c r="F34" s="768"/>
      <c r="G34" s="763"/>
      <c r="H34" s="726"/>
      <c r="I34" s="764"/>
      <c r="J34" s="768"/>
      <c r="K34" s="763"/>
      <c r="L34" s="726"/>
      <c r="M34" s="764"/>
      <c r="N34" s="768"/>
      <c r="O34" s="763"/>
      <c r="P34" s="726"/>
      <c r="Q34" s="764"/>
      <c r="R34" s="768"/>
      <c r="S34" s="763"/>
      <c r="T34" s="726"/>
      <c r="U34" s="764"/>
      <c r="V34" s="768"/>
      <c r="W34" s="763"/>
      <c r="X34" s="726"/>
      <c r="Y34" s="764"/>
      <c r="Z34" s="768"/>
      <c r="AA34" s="763"/>
      <c r="AB34" s="726"/>
      <c r="AC34" s="764"/>
      <c r="AD34" s="768"/>
      <c r="AE34" s="763"/>
      <c r="AF34" s="726"/>
      <c r="AG34" s="764"/>
      <c r="AH34" s="768"/>
      <c r="AI34" s="763"/>
      <c r="AJ34" s="726"/>
      <c r="AK34" s="764"/>
      <c r="AL34" s="768"/>
      <c r="AM34" s="763"/>
      <c r="AN34" s="726"/>
      <c r="AO34" s="764"/>
      <c r="AP34" s="768"/>
      <c r="AQ34" s="763"/>
      <c r="AR34" s="725"/>
      <c r="AS34" s="725"/>
    </row>
    <row r="35" spans="1:45" s="735" customFormat="1">
      <c r="A35" s="1235"/>
      <c r="B35" s="64"/>
      <c r="C35" s="764" t="s">
        <v>750</v>
      </c>
      <c r="D35" s="726"/>
      <c r="E35" s="765">
        <v>883.28136711458933</v>
      </c>
      <c r="F35" s="766">
        <f t="shared" ref="F35:F45" si="10">+E35/E$21*100</f>
        <v>7.8002942845679906</v>
      </c>
      <c r="G35" s="767"/>
      <c r="H35" s="726"/>
      <c r="I35" s="765">
        <v>912.26537566811226</v>
      </c>
      <c r="J35" s="766">
        <f t="shared" ref="J35:J45" si="11">+I35/I$21*100</f>
        <v>7.5281854214211883</v>
      </c>
      <c r="K35" s="767"/>
      <c r="L35" s="726"/>
      <c r="M35" s="765">
        <v>925.69756708454759</v>
      </c>
      <c r="N35" s="766">
        <f t="shared" ref="N35:N45" si="12">+M35/M$21*100</f>
        <v>7.6384688220065708</v>
      </c>
      <c r="O35" s="767"/>
      <c r="P35" s="726"/>
      <c r="Q35" s="765">
        <v>933.89669397954299</v>
      </c>
      <c r="R35" s="766">
        <f t="shared" ref="R35:R45" si="13">+Q35/Q$21*100</f>
        <v>7.8851217494160073</v>
      </c>
      <c r="S35" s="767"/>
      <c r="T35" s="726"/>
      <c r="U35" s="765">
        <v>952.58379687373269</v>
      </c>
      <c r="V35" s="766">
        <f t="shared" ref="V35:V45" si="14">+U35/U$21*100</f>
        <v>7.8848974113670618</v>
      </c>
      <c r="W35" s="767"/>
      <c r="X35" s="726"/>
      <c r="Y35" s="765">
        <v>971.63347954716426</v>
      </c>
      <c r="Z35" s="766">
        <f t="shared" ref="Z35:Z45" si="15">+Y35/Y$21*100</f>
        <v>7.8849452228179437</v>
      </c>
      <c r="AA35" s="767"/>
      <c r="AB35" s="726"/>
      <c r="AC35" s="765">
        <v>991.0521962898049</v>
      </c>
      <c r="AD35" s="766">
        <f t="shared" ref="AD35:AD45" si="16">+AC35/AC$21*100</f>
        <v>7.8852733615555781</v>
      </c>
      <c r="AE35" s="767"/>
      <c r="AF35" s="726"/>
      <c r="AG35" s="765">
        <v>1010.8863957582862</v>
      </c>
      <c r="AH35" s="766">
        <f t="shared" ref="AH35:AH45" si="17">+AG35/AG$21*100</f>
        <v>7.8849700387557942</v>
      </c>
      <c r="AI35" s="767"/>
      <c r="AJ35" s="726"/>
      <c r="AK35" s="765">
        <v>1031.102927715026</v>
      </c>
      <c r="AL35" s="766">
        <f t="shared" ref="AL35:AL45" si="18">+AK35/AK$21*100</f>
        <v>7.8849970716057287</v>
      </c>
      <c r="AM35" s="767"/>
      <c r="AN35" s="726"/>
      <c r="AO35" s="765">
        <v>1051.7285741446042</v>
      </c>
      <c r="AP35" s="766">
        <f t="shared" ref="AP35:AP45" si="19">+AO35/AO$21*100</f>
        <v>7.8849175639317108</v>
      </c>
      <c r="AQ35" s="767"/>
      <c r="AR35" s="725"/>
      <c r="AS35" s="725"/>
    </row>
    <row r="36" spans="1:45" s="735" customFormat="1">
      <c r="A36" s="1235"/>
      <c r="B36" s="64"/>
      <c r="C36" s="764" t="s">
        <v>792</v>
      </c>
      <c r="D36" s="726"/>
      <c r="E36" s="765">
        <v>471.08339579444765</v>
      </c>
      <c r="F36" s="766">
        <f t="shared" si="10"/>
        <v>4.1601569517695953</v>
      </c>
      <c r="G36" s="767"/>
      <c r="H36" s="726"/>
      <c r="I36" s="765">
        <v>486.54153368965979</v>
      </c>
      <c r="J36" s="766">
        <f t="shared" si="11"/>
        <v>4.0150322247579657</v>
      </c>
      <c r="K36" s="767"/>
      <c r="L36" s="726"/>
      <c r="M36" s="765">
        <v>493.70536911175873</v>
      </c>
      <c r="N36" s="766">
        <f t="shared" si="12"/>
        <v>4.0738500384035055</v>
      </c>
      <c r="O36" s="767"/>
      <c r="P36" s="726"/>
      <c r="Q36" s="765">
        <v>498.0782367890896</v>
      </c>
      <c r="R36" s="766">
        <f t="shared" si="13"/>
        <v>4.2053982663552043</v>
      </c>
      <c r="S36" s="767"/>
      <c r="T36" s="726"/>
      <c r="U36" s="765">
        <v>508.0446916659908</v>
      </c>
      <c r="V36" s="766">
        <f t="shared" si="14"/>
        <v>4.2052786193957665</v>
      </c>
      <c r="W36" s="767"/>
      <c r="X36" s="726"/>
      <c r="Y36" s="765">
        <v>518.20452242515421</v>
      </c>
      <c r="Z36" s="766">
        <f t="shared" si="15"/>
        <v>4.2053041188362359</v>
      </c>
      <c r="AA36" s="767"/>
      <c r="AB36" s="726"/>
      <c r="AC36" s="765">
        <v>528.56117135456259</v>
      </c>
      <c r="AD36" s="766">
        <f t="shared" si="16"/>
        <v>4.2054791261629747</v>
      </c>
      <c r="AE36" s="767"/>
      <c r="AF36" s="726"/>
      <c r="AG36" s="765">
        <v>539.13941107108599</v>
      </c>
      <c r="AH36" s="766">
        <f t="shared" si="17"/>
        <v>4.2053173540030899</v>
      </c>
      <c r="AI36" s="767"/>
      <c r="AJ36" s="726"/>
      <c r="AK36" s="765">
        <v>549.92156144801402</v>
      </c>
      <c r="AL36" s="766">
        <f t="shared" si="18"/>
        <v>4.2053317715230571</v>
      </c>
      <c r="AM36" s="767"/>
      <c r="AN36" s="726"/>
      <c r="AO36" s="765">
        <v>560.92190621045563</v>
      </c>
      <c r="AP36" s="766">
        <f t="shared" si="19"/>
        <v>4.2052893674302458</v>
      </c>
      <c r="AQ36" s="767"/>
      <c r="AR36" s="725"/>
      <c r="AS36" s="725"/>
    </row>
    <row r="37" spans="1:45" s="735" customFormat="1" ht="12.25" hidden="1" customHeight="1">
      <c r="A37" s="1235"/>
      <c r="B37" s="64"/>
      <c r="C37" s="764" t="s">
        <v>783</v>
      </c>
      <c r="D37" s="726"/>
      <c r="E37" s="765">
        <v>0</v>
      </c>
      <c r="F37" s="766">
        <f t="shared" si="10"/>
        <v>0</v>
      </c>
      <c r="G37" s="767"/>
      <c r="H37" s="726"/>
      <c r="I37" s="765">
        <v>0</v>
      </c>
      <c r="J37" s="766">
        <f t="shared" si="11"/>
        <v>0</v>
      </c>
      <c r="K37" s="767"/>
      <c r="L37" s="726"/>
      <c r="M37" s="765">
        <v>0</v>
      </c>
      <c r="N37" s="766">
        <f t="shared" si="12"/>
        <v>0</v>
      </c>
      <c r="O37" s="767"/>
      <c r="P37" s="726"/>
      <c r="Q37" s="765">
        <v>0</v>
      </c>
      <c r="R37" s="766">
        <f t="shared" si="13"/>
        <v>0</v>
      </c>
      <c r="S37" s="767"/>
      <c r="T37" s="726"/>
      <c r="U37" s="765">
        <v>0</v>
      </c>
      <c r="V37" s="766">
        <f t="shared" si="14"/>
        <v>0</v>
      </c>
      <c r="W37" s="767"/>
      <c r="X37" s="726"/>
      <c r="Y37" s="765">
        <v>0</v>
      </c>
      <c r="Z37" s="766">
        <f t="shared" si="15"/>
        <v>0</v>
      </c>
      <c r="AA37" s="767"/>
      <c r="AB37" s="726"/>
      <c r="AC37" s="765">
        <v>0</v>
      </c>
      <c r="AD37" s="766">
        <f t="shared" si="16"/>
        <v>0</v>
      </c>
      <c r="AE37" s="767"/>
      <c r="AF37" s="726"/>
      <c r="AG37" s="765">
        <v>0</v>
      </c>
      <c r="AH37" s="766">
        <f t="shared" si="17"/>
        <v>0</v>
      </c>
      <c r="AI37" s="767"/>
      <c r="AJ37" s="726"/>
      <c r="AK37" s="765">
        <v>0</v>
      </c>
      <c r="AL37" s="766">
        <f t="shared" si="18"/>
        <v>0</v>
      </c>
      <c r="AM37" s="767"/>
      <c r="AN37" s="726"/>
      <c r="AO37" s="765">
        <v>0</v>
      </c>
      <c r="AP37" s="766">
        <f t="shared" si="19"/>
        <v>0</v>
      </c>
      <c r="AQ37" s="767"/>
      <c r="AR37" s="725"/>
      <c r="AS37" s="725"/>
    </row>
    <row r="38" spans="1:45" s="735" customFormat="1">
      <c r="A38" s="1235"/>
      <c r="B38" s="64"/>
      <c r="C38" s="764" t="s">
        <v>751</v>
      </c>
      <c r="D38" s="726"/>
      <c r="E38" s="765">
        <v>441.64068355729466</v>
      </c>
      <c r="F38" s="766">
        <f t="shared" si="10"/>
        <v>3.9001471422839953</v>
      </c>
      <c r="G38" s="767"/>
      <c r="H38" s="726"/>
      <c r="I38" s="765">
        <v>456.13268783405613</v>
      </c>
      <c r="J38" s="766">
        <f t="shared" si="11"/>
        <v>3.7640927107105941</v>
      </c>
      <c r="K38" s="767"/>
      <c r="L38" s="726"/>
      <c r="M38" s="765">
        <v>462.84878354227379</v>
      </c>
      <c r="N38" s="766">
        <f t="shared" si="12"/>
        <v>3.8192344110032854</v>
      </c>
      <c r="O38" s="767"/>
      <c r="P38" s="726"/>
      <c r="Q38" s="765">
        <v>466.94834698977149</v>
      </c>
      <c r="R38" s="766">
        <f t="shared" si="13"/>
        <v>3.9425608747080036</v>
      </c>
      <c r="S38" s="767"/>
      <c r="T38" s="726"/>
      <c r="U38" s="765">
        <v>476.29189843686635</v>
      </c>
      <c r="V38" s="766">
        <f t="shared" si="14"/>
        <v>3.9424487056835309</v>
      </c>
      <c r="W38" s="767"/>
      <c r="X38" s="726"/>
      <c r="Y38" s="765">
        <v>485.81673977358213</v>
      </c>
      <c r="Z38" s="766">
        <f t="shared" si="15"/>
        <v>3.9424726114089719</v>
      </c>
      <c r="AA38" s="767"/>
      <c r="AB38" s="726"/>
      <c r="AC38" s="765">
        <v>495.52609814490245</v>
      </c>
      <c r="AD38" s="766">
        <f t="shared" si="16"/>
        <v>3.9426366807777891</v>
      </c>
      <c r="AE38" s="767"/>
      <c r="AF38" s="726"/>
      <c r="AG38" s="765">
        <v>505.4431978791431</v>
      </c>
      <c r="AH38" s="766">
        <f t="shared" si="17"/>
        <v>3.9424850193778971</v>
      </c>
      <c r="AI38" s="767"/>
      <c r="AJ38" s="726"/>
      <c r="AK38" s="765">
        <v>515.551463857513</v>
      </c>
      <c r="AL38" s="766">
        <f t="shared" si="18"/>
        <v>3.9424985358028644</v>
      </c>
      <c r="AM38" s="767"/>
      <c r="AN38" s="726"/>
      <c r="AO38" s="765">
        <v>525.86428707230209</v>
      </c>
      <c r="AP38" s="766">
        <f t="shared" si="19"/>
        <v>3.9424587819658554</v>
      </c>
      <c r="AQ38" s="767"/>
      <c r="AR38" s="725"/>
      <c r="AS38" s="725"/>
    </row>
    <row r="39" spans="1:45" s="735" customFormat="1">
      <c r="A39" s="1235"/>
      <c r="B39" s="64"/>
      <c r="C39" s="764" t="s">
        <v>564</v>
      </c>
      <c r="D39" s="726"/>
      <c r="E39" s="765">
        <v>294.42712237152978</v>
      </c>
      <c r="F39" s="766">
        <f t="shared" si="10"/>
        <v>2.6000980948559969</v>
      </c>
      <c r="G39" s="767"/>
      <c r="H39" s="726"/>
      <c r="I39" s="765">
        <v>304.08845855603738</v>
      </c>
      <c r="J39" s="766">
        <f t="shared" si="11"/>
        <v>2.5093951404737287</v>
      </c>
      <c r="K39" s="767"/>
      <c r="L39" s="726"/>
      <c r="M39" s="765">
        <v>308.56585569484918</v>
      </c>
      <c r="N39" s="766">
        <f t="shared" si="12"/>
        <v>2.5461562740021906</v>
      </c>
      <c r="O39" s="767"/>
      <c r="P39" s="726"/>
      <c r="Q39" s="765">
        <v>311.29889799318096</v>
      </c>
      <c r="R39" s="766">
        <f t="shared" si="13"/>
        <v>2.6283739164720021</v>
      </c>
      <c r="S39" s="767"/>
      <c r="T39" s="726"/>
      <c r="U39" s="765">
        <v>317.52793229124416</v>
      </c>
      <c r="V39" s="766">
        <f t="shared" si="14"/>
        <v>2.6282991371223527</v>
      </c>
      <c r="W39" s="767"/>
      <c r="X39" s="726"/>
      <c r="Y39" s="765">
        <v>323.87782651572132</v>
      </c>
      <c r="Z39" s="766">
        <f t="shared" si="15"/>
        <v>2.6283150742726469</v>
      </c>
      <c r="AA39" s="767"/>
      <c r="AB39" s="726"/>
      <c r="AC39" s="765">
        <v>330.35073209660152</v>
      </c>
      <c r="AD39" s="766">
        <f t="shared" si="16"/>
        <v>2.6284244538518582</v>
      </c>
      <c r="AE39" s="767"/>
      <c r="AF39" s="726"/>
      <c r="AG39" s="765">
        <v>336.96213191942866</v>
      </c>
      <c r="AH39" s="766">
        <f t="shared" si="17"/>
        <v>2.6283233462519306</v>
      </c>
      <c r="AI39" s="767"/>
      <c r="AJ39" s="726"/>
      <c r="AK39" s="765">
        <v>343.70097590500853</v>
      </c>
      <c r="AL39" s="766">
        <f t="shared" si="18"/>
        <v>2.6283323572019084</v>
      </c>
      <c r="AM39" s="767"/>
      <c r="AN39" s="726"/>
      <c r="AO39" s="765">
        <v>350.57619138153473</v>
      </c>
      <c r="AP39" s="766">
        <f t="shared" si="19"/>
        <v>2.6283058546439033</v>
      </c>
      <c r="AQ39" s="767"/>
      <c r="AR39" s="725"/>
      <c r="AS39" s="725"/>
    </row>
    <row r="40" spans="1:45" s="735" customFormat="1" ht="12.25" hidden="1" customHeight="1">
      <c r="A40" s="1235"/>
      <c r="B40" s="64"/>
      <c r="C40" s="764" t="s">
        <v>784</v>
      </c>
      <c r="D40" s="726"/>
      <c r="E40" s="765">
        <v>0</v>
      </c>
      <c r="F40" s="766">
        <f t="shared" si="10"/>
        <v>0</v>
      </c>
      <c r="G40" s="767"/>
      <c r="H40" s="726"/>
      <c r="I40" s="765">
        <v>0</v>
      </c>
      <c r="J40" s="766">
        <f t="shared" si="11"/>
        <v>0</v>
      </c>
      <c r="K40" s="767"/>
      <c r="L40" s="726"/>
      <c r="M40" s="765">
        <v>0</v>
      </c>
      <c r="N40" s="766">
        <f t="shared" si="12"/>
        <v>0</v>
      </c>
      <c r="O40" s="767"/>
      <c r="P40" s="726"/>
      <c r="Q40" s="765">
        <v>0</v>
      </c>
      <c r="R40" s="766">
        <f t="shared" si="13"/>
        <v>0</v>
      </c>
      <c r="S40" s="767"/>
      <c r="T40" s="726"/>
      <c r="U40" s="765">
        <v>0</v>
      </c>
      <c r="V40" s="766">
        <f t="shared" si="14"/>
        <v>0</v>
      </c>
      <c r="W40" s="767"/>
      <c r="X40" s="726"/>
      <c r="Y40" s="765">
        <v>0</v>
      </c>
      <c r="Z40" s="766">
        <f t="shared" si="15"/>
        <v>0</v>
      </c>
      <c r="AA40" s="767"/>
      <c r="AB40" s="726"/>
      <c r="AC40" s="765">
        <v>0</v>
      </c>
      <c r="AD40" s="766">
        <f t="shared" si="16"/>
        <v>0</v>
      </c>
      <c r="AE40" s="767"/>
      <c r="AF40" s="726"/>
      <c r="AG40" s="765">
        <v>0</v>
      </c>
      <c r="AH40" s="766">
        <f t="shared" si="17"/>
        <v>0</v>
      </c>
      <c r="AI40" s="767"/>
      <c r="AJ40" s="726"/>
      <c r="AK40" s="765">
        <v>0</v>
      </c>
      <c r="AL40" s="766">
        <f t="shared" si="18"/>
        <v>0</v>
      </c>
      <c r="AM40" s="767"/>
      <c r="AN40" s="726"/>
      <c r="AO40" s="765">
        <v>0</v>
      </c>
      <c r="AP40" s="766">
        <f t="shared" si="19"/>
        <v>0</v>
      </c>
      <c r="AQ40" s="767"/>
      <c r="AR40" s="725"/>
      <c r="AS40" s="725"/>
    </row>
    <row r="41" spans="1:45" s="735" customFormat="1" ht="12.25" hidden="1" customHeight="1">
      <c r="A41" s="1235"/>
      <c r="B41" s="64"/>
      <c r="C41" s="764" t="s">
        <v>785</v>
      </c>
      <c r="D41" s="726"/>
      <c r="E41" s="765">
        <v>0</v>
      </c>
      <c r="F41" s="766">
        <f t="shared" si="10"/>
        <v>0</v>
      </c>
      <c r="G41" s="767"/>
      <c r="H41" s="726"/>
      <c r="I41" s="765">
        <v>0</v>
      </c>
      <c r="J41" s="766">
        <f t="shared" si="11"/>
        <v>0</v>
      </c>
      <c r="K41" s="767"/>
      <c r="L41" s="726"/>
      <c r="M41" s="765">
        <v>0</v>
      </c>
      <c r="N41" s="766">
        <f t="shared" si="12"/>
        <v>0</v>
      </c>
      <c r="O41" s="767"/>
      <c r="P41" s="726"/>
      <c r="Q41" s="765">
        <v>0</v>
      </c>
      <c r="R41" s="766">
        <f t="shared" si="13"/>
        <v>0</v>
      </c>
      <c r="S41" s="767"/>
      <c r="T41" s="726"/>
      <c r="U41" s="765">
        <v>0</v>
      </c>
      <c r="V41" s="766">
        <f t="shared" si="14"/>
        <v>0</v>
      </c>
      <c r="W41" s="767"/>
      <c r="X41" s="726"/>
      <c r="Y41" s="765">
        <v>0</v>
      </c>
      <c r="Z41" s="766">
        <f t="shared" si="15"/>
        <v>0</v>
      </c>
      <c r="AA41" s="767"/>
      <c r="AB41" s="726"/>
      <c r="AC41" s="765">
        <v>0</v>
      </c>
      <c r="AD41" s="766">
        <f t="shared" si="16"/>
        <v>0</v>
      </c>
      <c r="AE41" s="767"/>
      <c r="AF41" s="726"/>
      <c r="AG41" s="765">
        <v>0</v>
      </c>
      <c r="AH41" s="766">
        <f t="shared" si="17"/>
        <v>0</v>
      </c>
      <c r="AI41" s="767"/>
      <c r="AJ41" s="726"/>
      <c r="AK41" s="765">
        <v>0</v>
      </c>
      <c r="AL41" s="766">
        <f t="shared" si="18"/>
        <v>0</v>
      </c>
      <c r="AM41" s="767"/>
      <c r="AN41" s="726"/>
      <c r="AO41" s="765">
        <v>0</v>
      </c>
      <c r="AP41" s="766">
        <f t="shared" si="19"/>
        <v>0</v>
      </c>
      <c r="AQ41" s="767"/>
      <c r="AR41" s="725"/>
      <c r="AS41" s="725"/>
    </row>
    <row r="42" spans="1:45" s="735" customFormat="1">
      <c r="A42" s="1235"/>
      <c r="B42" s="64"/>
      <c r="C42" s="773" t="s">
        <v>479</v>
      </c>
      <c r="D42" s="726"/>
      <c r="E42" s="774">
        <f>+SUM(E35:E39)</f>
        <v>2090.4325688378613</v>
      </c>
      <c r="F42" s="766">
        <f t="shared" si="10"/>
        <v>18.460696473477579</v>
      </c>
      <c r="G42" s="767"/>
      <c r="H42" s="726"/>
      <c r="I42" s="774">
        <f>+SUM(I35:I39)</f>
        <v>2159.0280557478654</v>
      </c>
      <c r="J42" s="766">
        <f t="shared" si="11"/>
        <v>17.816705497363479</v>
      </c>
      <c r="K42" s="767"/>
      <c r="L42" s="726"/>
      <c r="M42" s="774">
        <f>+SUM(M35:M39)</f>
        <v>2190.8175754334293</v>
      </c>
      <c r="N42" s="766">
        <f t="shared" si="12"/>
        <v>18.077709545415551</v>
      </c>
      <c r="O42" s="767"/>
      <c r="P42" s="726"/>
      <c r="Q42" s="774">
        <f>+SUM(Q35:Q39)</f>
        <v>2210.2221757515849</v>
      </c>
      <c r="R42" s="766">
        <f t="shared" si="13"/>
        <v>18.661454806951216</v>
      </c>
      <c r="S42" s="767"/>
      <c r="T42" s="726"/>
      <c r="U42" s="774">
        <f>+SUM(U35:U39)</f>
        <v>2254.448319267834</v>
      </c>
      <c r="V42" s="766">
        <f t="shared" si="14"/>
        <v>18.660923873568709</v>
      </c>
      <c r="W42" s="767"/>
      <c r="X42" s="726"/>
      <c r="Y42" s="774">
        <f>+SUM(Y35:Y39)</f>
        <v>2299.5325682616221</v>
      </c>
      <c r="Z42" s="766">
        <f t="shared" si="15"/>
        <v>18.661037027335801</v>
      </c>
      <c r="AA42" s="767"/>
      <c r="AB42" s="726"/>
      <c r="AC42" s="774">
        <f>+SUM(AC35:AC39)</f>
        <v>2345.4901978858711</v>
      </c>
      <c r="AD42" s="766">
        <f t="shared" si="16"/>
        <v>18.661813622348198</v>
      </c>
      <c r="AE42" s="767"/>
      <c r="AF42" s="726"/>
      <c r="AG42" s="774">
        <f>+SUM(AG35:AG39)</f>
        <v>2392.4311366279435</v>
      </c>
      <c r="AH42" s="766">
        <f t="shared" si="17"/>
        <v>18.661095758388708</v>
      </c>
      <c r="AI42" s="767"/>
      <c r="AJ42" s="726"/>
      <c r="AK42" s="774">
        <f>+SUM(AK35:AK39)</f>
        <v>2440.2769289255616</v>
      </c>
      <c r="AL42" s="766">
        <f t="shared" si="18"/>
        <v>18.661159736133559</v>
      </c>
      <c r="AM42" s="767"/>
      <c r="AN42" s="726"/>
      <c r="AO42" s="774">
        <f>+SUM(AO35:AO39)</f>
        <v>2489.0909588088962</v>
      </c>
      <c r="AP42" s="766">
        <f t="shared" si="19"/>
        <v>18.660971567971714</v>
      </c>
      <c r="AQ42" s="767"/>
      <c r="AR42" s="725"/>
      <c r="AS42" s="725"/>
    </row>
    <row r="43" spans="1:45" s="735" customFormat="1">
      <c r="A43" s="1235"/>
      <c r="B43" s="64"/>
      <c r="C43" s="775" t="s">
        <v>752</v>
      </c>
      <c r="D43" s="776"/>
      <c r="E43" s="777">
        <f>+E33-E42</f>
        <v>4325.5756372658152</v>
      </c>
      <c r="F43" s="778">
        <f t="shared" si="10"/>
        <v>38.199337353907801</v>
      </c>
      <c r="G43" s="779"/>
      <c r="H43" s="776"/>
      <c r="I43" s="777">
        <f>+I33-I42</f>
        <v>4861.785472511765</v>
      </c>
      <c r="J43" s="778">
        <f t="shared" si="11"/>
        <v>40.120367924120195</v>
      </c>
      <c r="K43" s="779"/>
      <c r="L43" s="776"/>
      <c r="M43" s="777">
        <f>+M33-M42</f>
        <v>4775.5297927941137</v>
      </c>
      <c r="N43" s="778">
        <f t="shared" si="12"/>
        <v>39.405672789771614</v>
      </c>
      <c r="O43" s="779"/>
      <c r="P43" s="776"/>
      <c r="Q43" s="777">
        <f>+Q33-Q42</f>
        <v>4473.0047814220616</v>
      </c>
      <c r="R43" s="778">
        <f t="shared" si="13"/>
        <v>37.76669037871708</v>
      </c>
      <c r="S43" s="779"/>
      <c r="T43" s="776"/>
      <c r="U43" s="777">
        <f>+U33-U42</f>
        <v>4562.9031770492857</v>
      </c>
      <c r="V43" s="778">
        <f t="shared" si="14"/>
        <v>37.768880351639481</v>
      </c>
      <c r="W43" s="779"/>
      <c r="X43" s="776"/>
      <c r="Y43" s="777">
        <f>+Y33-Y42</f>
        <v>4654.0659579818393</v>
      </c>
      <c r="Z43" s="778">
        <f t="shared" si="15"/>
        <v>37.768413619476561</v>
      </c>
      <c r="AA43" s="779"/>
      <c r="AB43" s="776"/>
      <c r="AC43" s="777">
        <f>+AC33-AC42</f>
        <v>4746.4802988824595</v>
      </c>
      <c r="AD43" s="778">
        <f t="shared" si="16"/>
        <v>37.765210351223189</v>
      </c>
      <c r="AE43" s="779"/>
      <c r="AF43" s="776"/>
      <c r="AG43" s="777">
        <f>+AG33-AG42</f>
        <v>4842.0387700757537</v>
      </c>
      <c r="AH43" s="778">
        <f t="shared" si="17"/>
        <v>37.768171367962857</v>
      </c>
      <c r="AI43" s="779"/>
      <c r="AJ43" s="776"/>
      <c r="AK43" s="777">
        <f>+AK33-AK42</f>
        <v>4938.8223759122102</v>
      </c>
      <c r="AL43" s="778">
        <f t="shared" si="18"/>
        <v>37.767907475102717</v>
      </c>
      <c r="AM43" s="779"/>
      <c r="AN43" s="776"/>
      <c r="AO43" s="777">
        <f>+AO33-AO42</f>
        <v>5037.7703321256304</v>
      </c>
      <c r="AP43" s="778">
        <f t="shared" si="19"/>
        <v>37.768683623660834</v>
      </c>
      <c r="AQ43" s="779"/>
      <c r="AR43" s="725"/>
      <c r="AS43" s="725"/>
    </row>
    <row r="44" spans="1:45" s="735" customFormat="1">
      <c r="A44" s="1235"/>
      <c r="B44" s="64"/>
      <c r="C44" s="781" t="s">
        <v>786</v>
      </c>
      <c r="D44" s="776"/>
      <c r="E44" s="782">
        <v>339.71078585921913</v>
      </c>
      <c r="F44" s="778">
        <f t="shared" si="10"/>
        <v>3</v>
      </c>
      <c r="G44" s="779"/>
      <c r="H44" s="776"/>
      <c r="I44" s="782">
        <v>363.53994672034503</v>
      </c>
      <c r="J44" s="778">
        <f t="shared" si="11"/>
        <v>3.0000000000000004</v>
      </c>
      <c r="K44" s="779"/>
      <c r="L44" s="776"/>
      <c r="M44" s="782">
        <v>363.56667363134176</v>
      </c>
      <c r="N44" s="778">
        <f t="shared" si="12"/>
        <v>3</v>
      </c>
      <c r="O44" s="779"/>
      <c r="P44" s="776"/>
      <c r="Q44" s="782">
        <v>355.31348417621189</v>
      </c>
      <c r="R44" s="778">
        <f t="shared" si="13"/>
        <v>3</v>
      </c>
      <c r="S44" s="779"/>
      <c r="T44" s="776"/>
      <c r="U44" s="782">
        <v>362.43355385973615</v>
      </c>
      <c r="V44" s="778">
        <f t="shared" si="14"/>
        <v>3</v>
      </c>
      <c r="W44" s="779"/>
      <c r="X44" s="776"/>
      <c r="Y44" s="782">
        <v>369.67922493693084</v>
      </c>
      <c r="Z44" s="778">
        <f t="shared" si="15"/>
        <v>3</v>
      </c>
      <c r="AA44" s="779"/>
      <c r="AB44" s="776"/>
      <c r="AC44" s="782">
        <v>377.0518094356695</v>
      </c>
      <c r="AD44" s="778">
        <f t="shared" si="16"/>
        <v>3</v>
      </c>
      <c r="AE44" s="779"/>
      <c r="AF44" s="776"/>
      <c r="AG44" s="782">
        <v>384.61264562438288</v>
      </c>
      <c r="AH44" s="778">
        <f t="shared" si="17"/>
        <v>3</v>
      </c>
      <c r="AI44" s="779"/>
      <c r="AJ44" s="776"/>
      <c r="AK44" s="782">
        <v>392.30309853687055</v>
      </c>
      <c r="AL44" s="778">
        <f t="shared" si="18"/>
        <v>3</v>
      </c>
      <c r="AM44" s="779"/>
      <c r="AN44" s="776"/>
      <c r="AO44" s="782">
        <v>400.15456050760793</v>
      </c>
      <c r="AP44" s="778">
        <f t="shared" si="19"/>
        <v>2.9999999999999996</v>
      </c>
      <c r="AQ44" s="779"/>
      <c r="AR44" s="725"/>
      <c r="AS44" s="725"/>
    </row>
    <row r="45" spans="1:45" s="735" customFormat="1">
      <c r="A45" s="1235"/>
      <c r="B45" s="64"/>
      <c r="C45" s="783" t="s">
        <v>787</v>
      </c>
      <c r="D45" s="776"/>
      <c r="E45" s="777">
        <f>+E43-E44</f>
        <v>3985.8648514065962</v>
      </c>
      <c r="F45" s="778">
        <f t="shared" si="10"/>
        <v>35.199337353907808</v>
      </c>
      <c r="G45" s="779"/>
      <c r="H45" s="776"/>
      <c r="I45" s="777">
        <f>+I43-I44</f>
        <v>4498.2455257914198</v>
      </c>
      <c r="J45" s="778">
        <f t="shared" si="11"/>
        <v>37.120367924120195</v>
      </c>
      <c r="K45" s="779"/>
      <c r="L45" s="776"/>
      <c r="M45" s="777">
        <f>+M43-M44</f>
        <v>4411.9631191627723</v>
      </c>
      <c r="N45" s="778">
        <f t="shared" si="12"/>
        <v>36.405672789771614</v>
      </c>
      <c r="O45" s="779"/>
      <c r="P45" s="776"/>
      <c r="Q45" s="777">
        <f>+Q43-Q44</f>
        <v>4117.6912972458495</v>
      </c>
      <c r="R45" s="778">
        <f t="shared" si="13"/>
        <v>34.766690378717072</v>
      </c>
      <c r="S45" s="779"/>
      <c r="T45" s="776"/>
      <c r="U45" s="777">
        <f>+U43-U44</f>
        <v>4200.4696231895496</v>
      </c>
      <c r="V45" s="778">
        <f t="shared" si="14"/>
        <v>34.768880351639474</v>
      </c>
      <c r="W45" s="779"/>
      <c r="X45" s="776"/>
      <c r="Y45" s="777">
        <f>+Y43-Y44</f>
        <v>4284.3867330449084</v>
      </c>
      <c r="Z45" s="778">
        <f t="shared" si="15"/>
        <v>34.768413619476554</v>
      </c>
      <c r="AA45" s="779"/>
      <c r="AB45" s="776"/>
      <c r="AC45" s="777">
        <f>+AC43-AC44</f>
        <v>4369.4284894467901</v>
      </c>
      <c r="AD45" s="778">
        <f t="shared" si="16"/>
        <v>34.765210351223189</v>
      </c>
      <c r="AE45" s="779"/>
      <c r="AF45" s="776"/>
      <c r="AG45" s="777">
        <f>+AG43-AG44</f>
        <v>4457.4261244513709</v>
      </c>
      <c r="AH45" s="778">
        <f t="shared" si="17"/>
        <v>34.76817136796285</v>
      </c>
      <c r="AI45" s="779"/>
      <c r="AJ45" s="776"/>
      <c r="AK45" s="777">
        <f>+AK43-AK44</f>
        <v>4546.5192773753397</v>
      </c>
      <c r="AL45" s="778">
        <f t="shared" si="18"/>
        <v>34.767907475102717</v>
      </c>
      <c r="AM45" s="779"/>
      <c r="AN45" s="776"/>
      <c r="AO45" s="777">
        <f>+AO43-AO44</f>
        <v>4637.6157716180223</v>
      </c>
      <c r="AP45" s="778">
        <f t="shared" si="19"/>
        <v>34.768683623660834</v>
      </c>
      <c r="AQ45" s="779"/>
      <c r="AR45" s="725"/>
      <c r="AS45" s="725"/>
    </row>
    <row r="46" spans="1:45" s="735" customFormat="1">
      <c r="A46" s="1235"/>
      <c r="B46" s="64"/>
      <c r="C46" s="780" t="s">
        <v>753</v>
      </c>
      <c r="D46" s="726"/>
      <c r="E46" s="765"/>
      <c r="F46" s="768"/>
      <c r="G46" s="767"/>
      <c r="H46" s="726"/>
      <c r="I46" s="765"/>
      <c r="J46" s="768"/>
      <c r="K46" s="767"/>
      <c r="L46" s="726"/>
      <c r="M46" s="765"/>
      <c r="N46" s="768"/>
      <c r="O46" s="767"/>
      <c r="P46" s="726"/>
      <c r="Q46" s="765"/>
      <c r="R46" s="768"/>
      <c r="S46" s="767"/>
      <c r="T46" s="726"/>
      <c r="U46" s="765"/>
      <c r="V46" s="768"/>
      <c r="W46" s="767"/>
      <c r="X46" s="726"/>
      <c r="Y46" s="765"/>
      <c r="Z46" s="768"/>
      <c r="AA46" s="767"/>
      <c r="AB46" s="726"/>
      <c r="AC46" s="765"/>
      <c r="AD46" s="768"/>
      <c r="AE46" s="767"/>
      <c r="AF46" s="726"/>
      <c r="AG46" s="765"/>
      <c r="AH46" s="768"/>
      <c r="AI46" s="767"/>
      <c r="AJ46" s="726"/>
      <c r="AK46" s="765"/>
      <c r="AL46" s="768"/>
      <c r="AM46" s="767"/>
      <c r="AN46" s="726"/>
      <c r="AO46" s="765"/>
      <c r="AP46" s="768"/>
      <c r="AQ46" s="767"/>
      <c r="AR46" s="725"/>
      <c r="AS46" s="725"/>
    </row>
    <row r="47" spans="1:45" s="735" customFormat="1">
      <c r="A47" s="1235"/>
      <c r="B47" s="64"/>
      <c r="C47" s="764" t="s">
        <v>999</v>
      </c>
      <c r="D47" s="726"/>
      <c r="E47" s="765">
        <v>230.92735245855883</v>
      </c>
      <c r="F47" s="766">
        <f t="shared" ref="F47:F55" si="20">+E47/E$21*100</f>
        <v>2.0393290004715214</v>
      </c>
      <c r="G47" s="767"/>
      <c r="H47" s="726"/>
      <c r="I47" s="765">
        <v>235.54589950773001</v>
      </c>
      <c r="J47" s="766">
        <f t="shared" ref="J47:J55" si="21">+I47/I$21*100</f>
        <v>1.9437690545374227</v>
      </c>
      <c r="K47" s="767"/>
      <c r="L47" s="726"/>
      <c r="M47" s="765">
        <v>240.25681749788461</v>
      </c>
      <c r="N47" s="766">
        <f t="shared" ref="N47:N55" si="22">+M47/M$21*100</f>
        <v>1.9824986853017181</v>
      </c>
      <c r="O47" s="767"/>
      <c r="P47" s="726"/>
      <c r="Q47" s="765">
        <v>245.06195384784235</v>
      </c>
      <c r="R47" s="766">
        <f t="shared" ref="R47:R55" si="23">+Q47/Q$21*100</f>
        <v>2.0691189450578902</v>
      </c>
      <c r="S47" s="767"/>
      <c r="T47" s="726"/>
      <c r="U47" s="765">
        <v>249.96319292479916</v>
      </c>
      <c r="V47" s="766">
        <f t="shared" ref="V47:V55" si="24">+U47/U$21*100</f>
        <v>2.0690401613990987</v>
      </c>
      <c r="W47" s="767"/>
      <c r="X47" s="726"/>
      <c r="Y47" s="765">
        <v>254.96245678329515</v>
      </c>
      <c r="Z47" s="766">
        <f t="shared" ref="Z47:Z55" si="25">+Y47/Y$21*100</f>
        <v>2.0690569519571436</v>
      </c>
      <c r="AA47" s="767"/>
      <c r="AB47" s="726"/>
      <c r="AC47" s="765">
        <v>260.06170591896108</v>
      </c>
      <c r="AD47" s="766">
        <f t="shared" ref="AD47:AD55" si="26">+AC47/AC$21*100</f>
        <v>2.0691721886299397</v>
      </c>
      <c r="AE47" s="767"/>
      <c r="AF47" s="726"/>
      <c r="AG47" s="765">
        <v>265.26294003734029</v>
      </c>
      <c r="AH47" s="766">
        <f t="shared" ref="AH47:AH55" si="27">+AG47/AG$21*100</f>
        <v>2.0690656668870879</v>
      </c>
      <c r="AI47" s="767"/>
      <c r="AJ47" s="726"/>
      <c r="AK47" s="765">
        <v>270.56819883808708</v>
      </c>
      <c r="AL47" s="766">
        <f t="shared" ref="AL47:AL55" si="28">+AK47/AK$21*100</f>
        <v>2.0690751603583712</v>
      </c>
      <c r="AM47" s="767"/>
      <c r="AN47" s="726"/>
      <c r="AO47" s="765">
        <v>275.9795628148488</v>
      </c>
      <c r="AP47" s="766">
        <f t="shared" ref="AP47:AP55" si="29">+AO47/AO$21*100</f>
        <v>2.0690472386326961</v>
      </c>
      <c r="AQ47" s="767"/>
      <c r="AR47" s="725"/>
      <c r="AS47" s="725"/>
    </row>
    <row r="48" spans="1:45" s="735" customFormat="1">
      <c r="A48" s="1235"/>
      <c r="B48" s="64"/>
      <c r="C48" s="764" t="s">
        <v>279</v>
      </c>
      <c r="D48" s="726"/>
      <c r="E48" s="765">
        <v>32.98962177979412</v>
      </c>
      <c r="F48" s="766">
        <f t="shared" si="20"/>
        <v>0.29133271435307451</v>
      </c>
      <c r="G48" s="767"/>
      <c r="H48" s="726"/>
      <c r="I48" s="765">
        <v>33.649414215390003</v>
      </c>
      <c r="J48" s="766">
        <f t="shared" si="21"/>
        <v>0.27768129350534609</v>
      </c>
      <c r="K48" s="767"/>
      <c r="L48" s="726"/>
      <c r="M48" s="765">
        <v>34.322402499697802</v>
      </c>
      <c r="N48" s="766">
        <f t="shared" si="22"/>
        <v>0.28321409790024543</v>
      </c>
      <c r="O48" s="767"/>
      <c r="P48" s="726"/>
      <c r="Q48" s="765">
        <v>35.008850549691758</v>
      </c>
      <c r="R48" s="766">
        <f t="shared" si="23"/>
        <v>0.2955884207225557</v>
      </c>
      <c r="S48" s="767"/>
      <c r="T48" s="726"/>
      <c r="U48" s="765">
        <v>35.709027560685591</v>
      </c>
      <c r="V48" s="766">
        <f t="shared" si="24"/>
        <v>0.29557716591415695</v>
      </c>
      <c r="W48" s="767"/>
      <c r="X48" s="726"/>
      <c r="Y48" s="765">
        <v>36.423208111899307</v>
      </c>
      <c r="Z48" s="766">
        <f t="shared" si="25"/>
        <v>0.29557956456530626</v>
      </c>
      <c r="AA48" s="767"/>
      <c r="AB48" s="726"/>
      <c r="AC48" s="765">
        <v>37.15167227413729</v>
      </c>
      <c r="AD48" s="766">
        <f t="shared" si="26"/>
        <v>0.29559602694713422</v>
      </c>
      <c r="AE48" s="767"/>
      <c r="AF48" s="726"/>
      <c r="AG48" s="765">
        <v>37.894705719620035</v>
      </c>
      <c r="AH48" s="766">
        <f t="shared" si="27"/>
        <v>0.29558080955529814</v>
      </c>
      <c r="AI48" s="767"/>
      <c r="AJ48" s="726"/>
      <c r="AK48" s="765">
        <v>38.652599834012435</v>
      </c>
      <c r="AL48" s="766">
        <f t="shared" si="28"/>
        <v>0.29558216576548152</v>
      </c>
      <c r="AM48" s="767"/>
      <c r="AN48" s="726"/>
      <c r="AO48" s="765">
        <v>39.425651830692686</v>
      </c>
      <c r="AP48" s="766">
        <f t="shared" si="29"/>
        <v>0.29557817694752803</v>
      </c>
      <c r="AQ48" s="767"/>
      <c r="AR48" s="725"/>
      <c r="AS48" s="725"/>
    </row>
    <row r="49" spans="1:45" s="735" customFormat="1">
      <c r="A49" s="1235"/>
      <c r="B49" s="64"/>
      <c r="C49" s="784" t="s">
        <v>793</v>
      </c>
      <c r="D49" s="726"/>
      <c r="E49" s="765">
        <v>398.58648514065965</v>
      </c>
      <c r="F49" s="766">
        <f t="shared" si="20"/>
        <v>3.5199337353907811</v>
      </c>
      <c r="G49" s="767"/>
      <c r="H49" s="726"/>
      <c r="I49" s="765">
        <v>449.82455257914199</v>
      </c>
      <c r="J49" s="766">
        <f t="shared" si="21"/>
        <v>3.7120367924120199</v>
      </c>
      <c r="K49" s="767"/>
      <c r="L49" s="726"/>
      <c r="M49" s="765">
        <v>441.19631191627724</v>
      </c>
      <c r="N49" s="766">
        <f t="shared" si="22"/>
        <v>3.6405672789771617</v>
      </c>
      <c r="O49" s="767"/>
      <c r="P49" s="726"/>
      <c r="Q49" s="765">
        <v>411.76912972458496</v>
      </c>
      <c r="R49" s="766">
        <f t="shared" si="23"/>
        <v>3.4766690378717073</v>
      </c>
      <c r="S49" s="767"/>
      <c r="T49" s="726"/>
      <c r="U49" s="765">
        <v>420.04696231895497</v>
      </c>
      <c r="V49" s="766">
        <f t="shared" si="24"/>
        <v>3.4768880351639475</v>
      </c>
      <c r="W49" s="767"/>
      <c r="X49" s="726"/>
      <c r="Y49" s="765">
        <v>428.43867330449086</v>
      </c>
      <c r="Z49" s="766">
        <f t="shared" si="25"/>
        <v>3.4768413619476557</v>
      </c>
      <c r="AA49" s="767"/>
      <c r="AB49" s="726"/>
      <c r="AC49" s="765">
        <v>436.94284894467904</v>
      </c>
      <c r="AD49" s="766">
        <f t="shared" si="26"/>
        <v>3.4765210351223192</v>
      </c>
      <c r="AE49" s="767"/>
      <c r="AF49" s="726"/>
      <c r="AG49" s="765">
        <v>445.74261244513713</v>
      </c>
      <c r="AH49" s="766">
        <f t="shared" si="27"/>
        <v>3.4768171367962855</v>
      </c>
      <c r="AI49" s="767"/>
      <c r="AJ49" s="726"/>
      <c r="AK49" s="765">
        <v>454.65192773753398</v>
      </c>
      <c r="AL49" s="766">
        <f t="shared" si="28"/>
        <v>3.4767907475102713</v>
      </c>
      <c r="AM49" s="767"/>
      <c r="AN49" s="726"/>
      <c r="AO49" s="765">
        <v>463.76157716180228</v>
      </c>
      <c r="AP49" s="766">
        <f t="shared" si="29"/>
        <v>3.4768683623660839</v>
      </c>
      <c r="AQ49" s="767"/>
      <c r="AR49" s="725"/>
      <c r="AS49" s="725"/>
    </row>
    <row r="50" spans="1:45" s="735" customFormat="1" ht="12.25" hidden="1" customHeight="1">
      <c r="A50" s="1235"/>
      <c r="B50" s="64"/>
      <c r="C50" s="764" t="s">
        <v>789</v>
      </c>
      <c r="D50" s="726"/>
      <c r="E50" s="765">
        <v>0</v>
      </c>
      <c r="F50" s="766">
        <f t="shared" si="20"/>
        <v>0</v>
      </c>
      <c r="G50" s="767"/>
      <c r="H50" s="726"/>
      <c r="I50" s="765">
        <v>0</v>
      </c>
      <c r="J50" s="766">
        <f t="shared" si="21"/>
        <v>0</v>
      </c>
      <c r="K50" s="767"/>
      <c r="L50" s="726"/>
      <c r="M50" s="765">
        <v>0</v>
      </c>
      <c r="N50" s="766">
        <f t="shared" si="22"/>
        <v>0</v>
      </c>
      <c r="O50" s="767"/>
      <c r="P50" s="726"/>
      <c r="Q50" s="765">
        <v>0</v>
      </c>
      <c r="R50" s="766">
        <f t="shared" si="23"/>
        <v>0</v>
      </c>
      <c r="S50" s="767"/>
      <c r="T50" s="726"/>
      <c r="U50" s="765">
        <v>0</v>
      </c>
      <c r="V50" s="766">
        <f t="shared" si="24"/>
        <v>0</v>
      </c>
      <c r="W50" s="767"/>
      <c r="X50" s="726"/>
      <c r="Y50" s="765">
        <v>0</v>
      </c>
      <c r="Z50" s="766">
        <f t="shared" si="25"/>
        <v>0</v>
      </c>
      <c r="AA50" s="767"/>
      <c r="AB50" s="726"/>
      <c r="AC50" s="765">
        <v>0</v>
      </c>
      <c r="AD50" s="766">
        <f t="shared" si="26"/>
        <v>0</v>
      </c>
      <c r="AE50" s="767"/>
      <c r="AF50" s="726"/>
      <c r="AG50" s="765">
        <v>0</v>
      </c>
      <c r="AH50" s="766">
        <f t="shared" si="27"/>
        <v>0</v>
      </c>
      <c r="AI50" s="767"/>
      <c r="AJ50" s="726"/>
      <c r="AK50" s="765">
        <v>0</v>
      </c>
      <c r="AL50" s="766">
        <f t="shared" si="28"/>
        <v>0</v>
      </c>
      <c r="AM50" s="767"/>
      <c r="AN50" s="726"/>
      <c r="AO50" s="765">
        <v>0</v>
      </c>
      <c r="AP50" s="766">
        <f t="shared" si="29"/>
        <v>0</v>
      </c>
      <c r="AQ50" s="767"/>
      <c r="AR50" s="725"/>
      <c r="AS50" s="725"/>
    </row>
    <row r="51" spans="1:45" s="735" customFormat="1" ht="12.25" hidden="1" customHeight="1">
      <c r="A51" s="1235"/>
      <c r="B51" s="64"/>
      <c r="C51" s="764" t="s">
        <v>790</v>
      </c>
      <c r="D51" s="726"/>
      <c r="E51" s="765">
        <v>0</v>
      </c>
      <c r="F51" s="766">
        <f t="shared" si="20"/>
        <v>0</v>
      </c>
      <c r="G51" s="767"/>
      <c r="H51" s="726"/>
      <c r="I51" s="765">
        <v>0</v>
      </c>
      <c r="J51" s="766">
        <f t="shared" si="21"/>
        <v>0</v>
      </c>
      <c r="K51" s="767"/>
      <c r="L51" s="726"/>
      <c r="M51" s="765">
        <v>0</v>
      </c>
      <c r="N51" s="766">
        <f t="shared" si="22"/>
        <v>0</v>
      </c>
      <c r="O51" s="767"/>
      <c r="P51" s="726"/>
      <c r="Q51" s="765">
        <v>0</v>
      </c>
      <c r="R51" s="766">
        <f t="shared" si="23"/>
        <v>0</v>
      </c>
      <c r="S51" s="767"/>
      <c r="T51" s="726"/>
      <c r="U51" s="765">
        <v>0</v>
      </c>
      <c r="V51" s="766">
        <f t="shared" si="24"/>
        <v>0</v>
      </c>
      <c r="W51" s="767"/>
      <c r="X51" s="726"/>
      <c r="Y51" s="765">
        <v>0</v>
      </c>
      <c r="Z51" s="766">
        <f t="shared" si="25"/>
        <v>0</v>
      </c>
      <c r="AA51" s="767"/>
      <c r="AB51" s="726"/>
      <c r="AC51" s="765">
        <v>0</v>
      </c>
      <c r="AD51" s="766">
        <f t="shared" si="26"/>
        <v>0</v>
      </c>
      <c r="AE51" s="767"/>
      <c r="AF51" s="726"/>
      <c r="AG51" s="765">
        <v>0</v>
      </c>
      <c r="AH51" s="766">
        <f t="shared" si="27"/>
        <v>0</v>
      </c>
      <c r="AI51" s="767"/>
      <c r="AJ51" s="726"/>
      <c r="AK51" s="765">
        <v>0</v>
      </c>
      <c r="AL51" s="766">
        <f t="shared" si="28"/>
        <v>0</v>
      </c>
      <c r="AM51" s="767"/>
      <c r="AN51" s="726"/>
      <c r="AO51" s="765">
        <v>0</v>
      </c>
      <c r="AP51" s="766">
        <f t="shared" si="29"/>
        <v>0</v>
      </c>
      <c r="AQ51" s="767"/>
      <c r="AR51" s="725"/>
      <c r="AS51" s="725"/>
    </row>
    <row r="52" spans="1:45" s="735" customFormat="1" ht="12.25" hidden="1" customHeight="1">
      <c r="A52" s="1235"/>
      <c r="B52" s="64"/>
      <c r="C52" s="764" t="s">
        <v>791</v>
      </c>
      <c r="D52" s="726"/>
      <c r="E52" s="765">
        <v>0</v>
      </c>
      <c r="F52" s="766">
        <f t="shared" si="20"/>
        <v>0</v>
      </c>
      <c r="G52" s="767"/>
      <c r="H52" s="726"/>
      <c r="I52" s="765">
        <v>0</v>
      </c>
      <c r="J52" s="766">
        <f t="shared" si="21"/>
        <v>0</v>
      </c>
      <c r="K52" s="767"/>
      <c r="L52" s="726"/>
      <c r="M52" s="765">
        <v>0</v>
      </c>
      <c r="N52" s="766">
        <f t="shared" si="22"/>
        <v>0</v>
      </c>
      <c r="O52" s="767"/>
      <c r="P52" s="726"/>
      <c r="Q52" s="765">
        <v>0</v>
      </c>
      <c r="R52" s="766">
        <f t="shared" si="23"/>
        <v>0</v>
      </c>
      <c r="S52" s="767"/>
      <c r="T52" s="726"/>
      <c r="U52" s="765">
        <v>0</v>
      </c>
      <c r="V52" s="766">
        <f t="shared" si="24"/>
        <v>0</v>
      </c>
      <c r="W52" s="767"/>
      <c r="X52" s="726"/>
      <c r="Y52" s="765">
        <v>0</v>
      </c>
      <c r="Z52" s="766">
        <f t="shared" si="25"/>
        <v>0</v>
      </c>
      <c r="AA52" s="767"/>
      <c r="AB52" s="726"/>
      <c r="AC52" s="765">
        <v>0</v>
      </c>
      <c r="AD52" s="766">
        <f t="shared" si="26"/>
        <v>0</v>
      </c>
      <c r="AE52" s="767"/>
      <c r="AF52" s="726"/>
      <c r="AG52" s="765">
        <v>0</v>
      </c>
      <c r="AH52" s="766">
        <f t="shared" si="27"/>
        <v>0</v>
      </c>
      <c r="AI52" s="767"/>
      <c r="AJ52" s="726"/>
      <c r="AK52" s="765">
        <v>0</v>
      </c>
      <c r="AL52" s="766">
        <f t="shared" si="28"/>
        <v>0</v>
      </c>
      <c r="AM52" s="767"/>
      <c r="AN52" s="726"/>
      <c r="AO52" s="765">
        <v>0</v>
      </c>
      <c r="AP52" s="766">
        <f t="shared" si="29"/>
        <v>0</v>
      </c>
      <c r="AQ52" s="767"/>
      <c r="AR52" s="725"/>
      <c r="AS52" s="725"/>
    </row>
    <row r="53" spans="1:45" s="735" customFormat="1">
      <c r="A53" s="1235"/>
      <c r="B53" s="64"/>
      <c r="C53" s="764" t="s">
        <v>794</v>
      </c>
      <c r="D53" s="726"/>
      <c r="E53" s="765">
        <v>339.71078585921913</v>
      </c>
      <c r="F53" s="766">
        <f t="shared" si="20"/>
        <v>3</v>
      </c>
      <c r="G53" s="767"/>
      <c r="H53" s="726"/>
      <c r="I53" s="765">
        <v>363.53994672034503</v>
      </c>
      <c r="J53" s="766">
        <f t="shared" si="21"/>
        <v>3.0000000000000004</v>
      </c>
      <c r="K53" s="767"/>
      <c r="L53" s="726"/>
      <c r="M53" s="765">
        <v>363.56667363134176</v>
      </c>
      <c r="N53" s="766">
        <f t="shared" si="22"/>
        <v>3</v>
      </c>
      <c r="O53" s="767"/>
      <c r="P53" s="726"/>
      <c r="Q53" s="765">
        <v>355.31348417621189</v>
      </c>
      <c r="R53" s="766">
        <f t="shared" si="23"/>
        <v>3</v>
      </c>
      <c r="S53" s="767"/>
      <c r="T53" s="726"/>
      <c r="U53" s="765">
        <v>362.43355385973615</v>
      </c>
      <c r="V53" s="766">
        <f t="shared" si="24"/>
        <v>3</v>
      </c>
      <c r="W53" s="767"/>
      <c r="X53" s="726"/>
      <c r="Y53" s="765">
        <v>369.67922493693084</v>
      </c>
      <c r="Z53" s="766">
        <f t="shared" si="25"/>
        <v>3</v>
      </c>
      <c r="AA53" s="767"/>
      <c r="AB53" s="726"/>
      <c r="AC53" s="765">
        <v>377.0518094356695</v>
      </c>
      <c r="AD53" s="766">
        <f t="shared" si="26"/>
        <v>3</v>
      </c>
      <c r="AE53" s="767"/>
      <c r="AF53" s="726"/>
      <c r="AG53" s="765">
        <v>384.61264562438288</v>
      </c>
      <c r="AH53" s="766">
        <f t="shared" si="27"/>
        <v>3</v>
      </c>
      <c r="AI53" s="767"/>
      <c r="AJ53" s="726"/>
      <c r="AK53" s="765">
        <v>392.30309853687055</v>
      </c>
      <c r="AL53" s="766">
        <f t="shared" si="28"/>
        <v>3</v>
      </c>
      <c r="AM53" s="767"/>
      <c r="AN53" s="726"/>
      <c r="AO53" s="765">
        <v>400.15456050760793</v>
      </c>
      <c r="AP53" s="766">
        <f t="shared" si="29"/>
        <v>2.9999999999999996</v>
      </c>
      <c r="AQ53" s="767"/>
      <c r="AR53" s="725"/>
      <c r="AS53" s="725"/>
    </row>
    <row r="54" spans="1:45" s="735" customFormat="1">
      <c r="A54" s="1235"/>
      <c r="B54" s="64"/>
      <c r="C54" s="773" t="s">
        <v>479</v>
      </c>
      <c r="D54" s="740"/>
      <c r="E54" s="774">
        <f>+SUM(E47:E53)</f>
        <v>1002.2142452382318</v>
      </c>
      <c r="F54" s="766">
        <f t="shared" si="20"/>
        <v>8.8505954502153781</v>
      </c>
      <c r="G54" s="767"/>
      <c r="H54" s="726"/>
      <c r="I54" s="774">
        <f>+SUM(I47:I53)</f>
        <v>1082.5598130226072</v>
      </c>
      <c r="J54" s="766">
        <f t="shared" si="21"/>
        <v>8.9334871404547886</v>
      </c>
      <c r="K54" s="767"/>
      <c r="L54" s="726"/>
      <c r="M54" s="774">
        <f>+SUM(M47:M53)</f>
        <v>1079.3422055452013</v>
      </c>
      <c r="N54" s="766">
        <f t="shared" si="22"/>
        <v>8.9062800621791247</v>
      </c>
      <c r="O54" s="767"/>
      <c r="P54" s="726"/>
      <c r="Q54" s="774">
        <f>+SUM(Q47:Q53)</f>
        <v>1047.153418298331</v>
      </c>
      <c r="R54" s="766">
        <f t="shared" si="23"/>
        <v>8.8413764036521538</v>
      </c>
      <c r="S54" s="767"/>
      <c r="T54" s="726"/>
      <c r="U54" s="774">
        <f>+SUM(U47:U53)</f>
        <v>1068.1527366641758</v>
      </c>
      <c r="V54" s="766">
        <f t="shared" si="24"/>
        <v>8.8415053624772035</v>
      </c>
      <c r="W54" s="767"/>
      <c r="X54" s="726"/>
      <c r="Y54" s="774">
        <f>+SUM(Y47:Y53)</f>
        <v>1089.5035631366163</v>
      </c>
      <c r="Z54" s="766">
        <f t="shared" si="25"/>
        <v>8.8414778784701067</v>
      </c>
      <c r="AA54" s="767"/>
      <c r="AB54" s="726"/>
      <c r="AC54" s="774">
        <f>+SUM(AC47:AC53)</f>
        <v>1111.2080365734469</v>
      </c>
      <c r="AD54" s="766">
        <f t="shared" si="26"/>
        <v>8.8412892506993934</v>
      </c>
      <c r="AE54" s="767"/>
      <c r="AF54" s="726"/>
      <c r="AG54" s="774">
        <f>+SUM(AG47:AG53)</f>
        <v>1133.5129038264804</v>
      </c>
      <c r="AH54" s="766">
        <f t="shared" si="27"/>
        <v>8.8414636132386715</v>
      </c>
      <c r="AI54" s="767"/>
      <c r="AJ54" s="726"/>
      <c r="AK54" s="774">
        <f>+SUM(AK47:AK53)</f>
        <v>1156.175824946504</v>
      </c>
      <c r="AL54" s="766">
        <f t="shared" si="28"/>
        <v>8.8414480736341243</v>
      </c>
      <c r="AM54" s="767"/>
      <c r="AN54" s="726"/>
      <c r="AO54" s="774">
        <f>+SUM(AO47:AO53)</f>
        <v>1179.3213523149516</v>
      </c>
      <c r="AP54" s="766">
        <f t="shared" si="29"/>
        <v>8.8414937779463063</v>
      </c>
      <c r="AQ54" s="767"/>
      <c r="AR54" s="725"/>
      <c r="AS54" s="725"/>
    </row>
    <row r="55" spans="1:45" s="735" customFormat="1" ht="16" thickBot="1">
      <c r="A55" s="1235"/>
      <c r="B55" s="64"/>
      <c r="C55" s="785" t="s">
        <v>756</v>
      </c>
      <c r="D55" s="786"/>
      <c r="E55" s="787">
        <f>+E45-E54</f>
        <v>2983.6506061683644</v>
      </c>
      <c r="F55" s="788">
        <f t="shared" si="20"/>
        <v>26.348741903692428</v>
      </c>
      <c r="G55" s="789" t="s">
        <v>641</v>
      </c>
      <c r="H55" s="790"/>
      <c r="I55" s="787">
        <f>+I45-I54</f>
        <v>3415.6857127688127</v>
      </c>
      <c r="J55" s="788">
        <f t="shared" si="21"/>
        <v>28.186880783665401</v>
      </c>
      <c r="K55" s="789" t="s">
        <v>641</v>
      </c>
      <c r="L55" s="790"/>
      <c r="M55" s="787">
        <f>+M45-M54</f>
        <v>3332.6209136175712</v>
      </c>
      <c r="N55" s="788">
        <f t="shared" si="22"/>
        <v>27.499392727592493</v>
      </c>
      <c r="O55" s="789" t="s">
        <v>641</v>
      </c>
      <c r="P55" s="790"/>
      <c r="Q55" s="787">
        <f>+Q45-Q54</f>
        <v>3070.5378789475185</v>
      </c>
      <c r="R55" s="788">
        <f t="shared" si="23"/>
        <v>25.925313975064924</v>
      </c>
      <c r="S55" s="789" t="s">
        <v>641</v>
      </c>
      <c r="T55" s="790"/>
      <c r="U55" s="787">
        <f>+U45-U54</f>
        <v>3132.3168865253738</v>
      </c>
      <c r="V55" s="788">
        <f t="shared" si="24"/>
        <v>25.927374989162271</v>
      </c>
      <c r="W55" s="789" t="s">
        <v>641</v>
      </c>
      <c r="X55" s="790"/>
      <c r="Y55" s="787">
        <f>+Y45-Y54</f>
        <v>3194.8831699082921</v>
      </c>
      <c r="Z55" s="788">
        <f t="shared" si="25"/>
        <v>25.926935741006453</v>
      </c>
      <c r="AA55" s="789" t="s">
        <v>641</v>
      </c>
      <c r="AB55" s="790"/>
      <c r="AC55" s="787">
        <f>+AC45-AC54</f>
        <v>3258.2204528733432</v>
      </c>
      <c r="AD55" s="788">
        <f t="shared" si="26"/>
        <v>25.923921100523796</v>
      </c>
      <c r="AE55" s="789" t="s">
        <v>641</v>
      </c>
      <c r="AF55" s="790"/>
      <c r="AG55" s="787">
        <f>+AG45-AG54</f>
        <v>3323.9132206248905</v>
      </c>
      <c r="AH55" s="788">
        <f t="shared" si="27"/>
        <v>25.92670775472418</v>
      </c>
      <c r="AI55" s="789" t="s">
        <v>641</v>
      </c>
      <c r="AJ55" s="790"/>
      <c r="AK55" s="787">
        <f>+AK45-AK54</f>
        <v>3390.3434524288359</v>
      </c>
      <c r="AL55" s="788">
        <f t="shared" si="28"/>
        <v>25.926459401468595</v>
      </c>
      <c r="AM55" s="789" t="s">
        <v>641</v>
      </c>
      <c r="AN55" s="790"/>
      <c r="AO55" s="787">
        <f>+AO45-AO54</f>
        <v>3458.2944193030708</v>
      </c>
      <c r="AP55" s="788">
        <f t="shared" si="29"/>
        <v>25.927189845714526</v>
      </c>
      <c r="AQ55" s="789" t="s">
        <v>641</v>
      </c>
      <c r="AR55" s="725"/>
      <c r="AS55" s="725"/>
    </row>
    <row r="56" spans="1:45" s="735" customFormat="1" ht="6" customHeight="1" thickTop="1">
      <c r="A56" s="1235"/>
      <c r="B56" s="64"/>
      <c r="C56" s="725"/>
      <c r="D56" s="725"/>
      <c r="E56" s="791"/>
      <c r="F56" s="792"/>
      <c r="G56" s="793"/>
      <c r="H56" s="794"/>
      <c r="I56" s="791"/>
      <c r="J56" s="792"/>
      <c r="K56" s="792"/>
      <c r="L56" s="794"/>
      <c r="M56" s="791"/>
      <c r="N56" s="792"/>
      <c r="O56" s="792"/>
      <c r="P56" s="794"/>
      <c r="Q56" s="791"/>
      <c r="R56" s="792"/>
      <c r="S56" s="792"/>
      <c r="T56" s="794"/>
      <c r="U56" s="791"/>
      <c r="V56" s="792"/>
      <c r="W56" s="792"/>
      <c r="X56" s="794"/>
      <c r="Y56" s="791"/>
      <c r="Z56" s="792"/>
      <c r="AA56" s="792"/>
      <c r="AB56" s="794"/>
      <c r="AC56" s="791"/>
      <c r="AD56" s="792"/>
      <c r="AE56" s="792"/>
      <c r="AF56" s="794"/>
      <c r="AG56" s="791"/>
      <c r="AH56" s="792"/>
      <c r="AI56" s="792"/>
      <c r="AJ56" s="794"/>
      <c r="AK56" s="791"/>
      <c r="AL56" s="792"/>
      <c r="AM56" s="792"/>
      <c r="AN56" s="794"/>
      <c r="AO56" s="791"/>
      <c r="AP56" s="792"/>
      <c r="AQ56" s="792"/>
      <c r="AR56" s="725"/>
      <c r="AS56" s="725"/>
    </row>
    <row r="57" spans="1:45" s="735" customFormat="1">
      <c r="A57" s="1235"/>
      <c r="B57" s="64"/>
      <c r="C57" s="725" t="s">
        <v>1001</v>
      </c>
      <c r="D57" s="725"/>
      <c r="E57" s="794"/>
      <c r="F57" s="792"/>
      <c r="G57" s="793"/>
      <c r="H57" s="794"/>
      <c r="I57" s="794"/>
      <c r="J57" s="792"/>
      <c r="K57" s="792"/>
      <c r="L57" s="794"/>
      <c r="M57" s="794"/>
      <c r="N57" s="792"/>
      <c r="O57" s="792"/>
      <c r="P57" s="794"/>
      <c r="Q57" s="794"/>
      <c r="R57" s="792"/>
      <c r="S57" s="792"/>
      <c r="T57" s="794"/>
      <c r="U57" s="794"/>
      <c r="V57" s="792"/>
      <c r="W57" s="792"/>
      <c r="X57" s="794"/>
      <c r="Y57" s="794"/>
      <c r="Z57" s="792"/>
      <c r="AA57" s="792"/>
      <c r="AB57" s="794"/>
      <c r="AC57" s="794"/>
      <c r="AD57" s="792"/>
      <c r="AE57" s="792"/>
      <c r="AF57" s="794"/>
      <c r="AG57" s="794"/>
      <c r="AH57" s="792"/>
      <c r="AI57" s="792"/>
      <c r="AJ57" s="794"/>
      <c r="AK57" s="794"/>
      <c r="AL57" s="792"/>
      <c r="AM57" s="792"/>
      <c r="AN57" s="794"/>
      <c r="AO57" s="794"/>
      <c r="AP57" s="792"/>
      <c r="AQ57" s="792"/>
      <c r="AR57" s="725"/>
      <c r="AS57" s="725"/>
    </row>
    <row r="58" spans="1:45" s="735" customFormat="1">
      <c r="A58" s="1235"/>
      <c r="B58" s="64"/>
      <c r="C58" s="725"/>
      <c r="D58" s="725"/>
      <c r="E58" s="725"/>
      <c r="F58" s="795"/>
      <c r="G58" s="796"/>
      <c r="H58" s="725"/>
      <c r="I58" s="725"/>
      <c r="J58" s="795"/>
      <c r="K58" s="795"/>
      <c r="L58" s="725"/>
      <c r="M58" s="725"/>
      <c r="N58" s="795"/>
      <c r="O58" s="795"/>
      <c r="P58" s="725"/>
      <c r="Q58" s="725"/>
      <c r="R58" s="795"/>
      <c r="S58" s="795"/>
      <c r="T58" s="725"/>
      <c r="U58" s="725"/>
      <c r="V58" s="795"/>
      <c r="W58" s="795"/>
      <c r="X58" s="725"/>
      <c r="Y58" s="725"/>
      <c r="Z58" s="795"/>
      <c r="AA58" s="795"/>
      <c r="AB58" s="725"/>
      <c r="AC58" s="725"/>
      <c r="AD58" s="795"/>
      <c r="AE58" s="795"/>
      <c r="AF58" s="725"/>
      <c r="AG58" s="725"/>
      <c r="AH58" s="795"/>
      <c r="AI58" s="795"/>
      <c r="AJ58" s="725"/>
      <c r="AK58" s="725"/>
      <c r="AL58" s="795"/>
      <c r="AM58" s="795"/>
      <c r="AN58" s="725"/>
      <c r="AO58" s="725"/>
      <c r="AP58" s="795"/>
      <c r="AQ58" s="795"/>
      <c r="AR58" s="725"/>
      <c r="AS58" s="725"/>
    </row>
    <row r="59" spans="1:45" s="735" customFormat="1">
      <c r="A59" s="1235"/>
      <c r="B59" s="64"/>
      <c r="F59" s="797"/>
      <c r="G59" s="798"/>
      <c r="J59" s="797"/>
      <c r="K59" s="797"/>
      <c r="N59" s="797"/>
      <c r="O59" s="797"/>
      <c r="R59" s="797"/>
      <c r="S59" s="797"/>
      <c r="V59" s="797"/>
      <c r="W59" s="797"/>
      <c r="Z59" s="797"/>
      <c r="AA59" s="797"/>
      <c r="AD59" s="797"/>
      <c r="AE59" s="797"/>
      <c r="AH59" s="797"/>
      <c r="AI59" s="797"/>
      <c r="AL59" s="797"/>
      <c r="AM59" s="797"/>
      <c r="AP59" s="797"/>
      <c r="AQ59" s="797"/>
    </row>
    <row r="60" spans="1:45" s="735" customFormat="1">
      <c r="A60" s="1235"/>
      <c r="B60" s="64"/>
      <c r="F60" s="797"/>
      <c r="G60" s="798"/>
      <c r="J60" s="797"/>
      <c r="K60" s="797"/>
      <c r="N60" s="797"/>
      <c r="O60" s="797"/>
      <c r="R60" s="797"/>
      <c r="S60" s="797"/>
      <c r="V60" s="797"/>
      <c r="W60" s="797"/>
      <c r="Z60" s="797"/>
      <c r="AA60" s="797"/>
      <c r="AD60" s="797"/>
      <c r="AE60" s="797"/>
      <c r="AH60" s="797"/>
      <c r="AI60" s="797"/>
      <c r="AL60" s="797"/>
      <c r="AM60" s="797"/>
      <c r="AP60" s="797"/>
      <c r="AQ60" s="797"/>
    </row>
    <row r="61" spans="1:45" s="735" customFormat="1" ht="14" customHeight="1">
      <c r="A61" s="1235"/>
      <c r="B61" s="64"/>
      <c r="F61" s="797"/>
      <c r="G61" s="798"/>
      <c r="J61" s="797"/>
      <c r="K61" s="797"/>
      <c r="N61" s="797"/>
      <c r="O61" s="797"/>
      <c r="R61" s="797"/>
      <c r="S61" s="797"/>
      <c r="V61" s="797"/>
      <c r="W61" s="797"/>
      <c r="Z61" s="797"/>
      <c r="AA61" s="797"/>
      <c r="AD61" s="797"/>
      <c r="AE61" s="797"/>
      <c r="AH61" s="797"/>
      <c r="AI61" s="797"/>
      <c r="AL61" s="797"/>
      <c r="AM61" s="797"/>
      <c r="AP61" s="797"/>
      <c r="AQ61" s="797"/>
    </row>
    <row r="62" spans="1:45" s="735" customFormat="1" ht="11.25" customHeight="1">
      <c r="A62" s="1235"/>
      <c r="B62" s="64"/>
      <c r="F62" s="797"/>
      <c r="G62" s="798"/>
      <c r="J62" s="797"/>
      <c r="K62" s="797"/>
      <c r="N62" s="797"/>
      <c r="O62" s="797"/>
      <c r="R62" s="797"/>
      <c r="S62" s="797"/>
      <c r="V62" s="797"/>
      <c r="W62" s="797"/>
      <c r="Z62" s="797"/>
      <c r="AA62" s="797"/>
      <c r="AD62" s="797"/>
      <c r="AE62" s="797"/>
      <c r="AH62" s="797"/>
      <c r="AI62" s="797"/>
      <c r="AL62" s="797"/>
      <c r="AM62" s="797"/>
      <c r="AP62" s="797"/>
      <c r="AQ62" s="797"/>
    </row>
    <row r="63" spans="1:45" s="735" customFormat="1" ht="12.25" customHeight="1">
      <c r="A63" s="1235"/>
      <c r="B63" s="64"/>
      <c r="F63" s="797"/>
      <c r="G63" s="798"/>
      <c r="J63" s="797"/>
      <c r="K63" s="797"/>
      <c r="N63" s="797"/>
      <c r="O63" s="797"/>
      <c r="R63" s="797"/>
      <c r="S63" s="797"/>
      <c r="V63" s="797"/>
      <c r="W63" s="797"/>
      <c r="Z63" s="797"/>
      <c r="AA63" s="797"/>
      <c r="AD63" s="797"/>
      <c r="AE63" s="797"/>
      <c r="AH63" s="797"/>
      <c r="AI63" s="797"/>
      <c r="AL63" s="797"/>
      <c r="AM63" s="797"/>
      <c r="AP63" s="797"/>
      <c r="AQ63" s="797"/>
    </row>
    <row r="64" spans="1:45" s="735" customFormat="1" ht="6" customHeight="1">
      <c r="A64" s="1235"/>
      <c r="B64" s="64"/>
      <c r="F64" s="797"/>
      <c r="G64" s="798"/>
      <c r="J64" s="797"/>
      <c r="K64" s="797"/>
      <c r="N64" s="797"/>
      <c r="O64" s="797"/>
      <c r="R64" s="797"/>
      <c r="S64" s="797"/>
      <c r="V64" s="797"/>
      <c r="W64" s="797"/>
      <c r="Z64" s="797"/>
      <c r="AA64" s="797"/>
      <c r="AD64" s="797"/>
      <c r="AE64" s="797"/>
      <c r="AH64" s="797"/>
      <c r="AI64" s="797"/>
      <c r="AL64" s="797"/>
      <c r="AM64" s="797"/>
      <c r="AP64" s="797"/>
      <c r="AQ64" s="797"/>
    </row>
    <row r="65" spans="1:47" s="735" customFormat="1" ht="13.25" customHeight="1">
      <c r="A65" s="1235"/>
      <c r="B65" s="64"/>
      <c r="F65" s="797"/>
      <c r="G65" s="798"/>
      <c r="J65" s="797"/>
      <c r="K65" s="797"/>
      <c r="N65" s="797"/>
      <c r="O65" s="797"/>
      <c r="R65" s="797"/>
      <c r="S65" s="797"/>
      <c r="V65" s="797"/>
      <c r="W65" s="797"/>
      <c r="Z65" s="797"/>
      <c r="AA65" s="797"/>
      <c r="AD65" s="797"/>
      <c r="AE65" s="797"/>
      <c r="AH65" s="797"/>
      <c r="AI65" s="797"/>
      <c r="AL65" s="797"/>
      <c r="AM65" s="797"/>
      <c r="AP65" s="797"/>
      <c r="AQ65" s="797"/>
    </row>
    <row r="66" spans="1:47" s="735" customFormat="1">
      <c r="A66" s="1235"/>
      <c r="B66" s="64"/>
      <c r="F66" s="797"/>
      <c r="G66" s="798"/>
      <c r="J66" s="797"/>
      <c r="K66" s="797"/>
      <c r="N66" s="797"/>
      <c r="O66" s="797"/>
      <c r="R66" s="797"/>
      <c r="S66" s="797"/>
      <c r="V66" s="797"/>
      <c r="W66" s="797"/>
      <c r="Z66" s="797"/>
      <c r="AA66" s="797"/>
      <c r="AD66" s="797"/>
      <c r="AE66" s="797"/>
      <c r="AH66" s="797"/>
      <c r="AI66" s="797"/>
      <c r="AL66" s="797"/>
      <c r="AM66" s="797"/>
      <c r="AP66" s="797"/>
      <c r="AQ66" s="797"/>
    </row>
    <row r="67" spans="1:47" s="735" customFormat="1">
      <c r="A67" s="1235"/>
      <c r="B67" s="64"/>
      <c r="F67" s="797"/>
      <c r="G67" s="798"/>
      <c r="J67" s="797"/>
      <c r="K67" s="797"/>
      <c r="N67" s="797"/>
      <c r="O67" s="797"/>
      <c r="R67" s="797"/>
      <c r="S67" s="797"/>
      <c r="V67" s="797"/>
      <c r="W67" s="797"/>
      <c r="Z67" s="797"/>
      <c r="AA67" s="797"/>
      <c r="AD67" s="797"/>
      <c r="AE67" s="797"/>
      <c r="AH67" s="797"/>
      <c r="AI67" s="797"/>
      <c r="AL67" s="797"/>
      <c r="AM67" s="797"/>
      <c r="AP67" s="797"/>
      <c r="AQ67" s="797"/>
    </row>
    <row r="68" spans="1:47" s="735" customFormat="1">
      <c r="A68" s="1235"/>
      <c r="B68" s="64"/>
      <c r="F68" s="797"/>
      <c r="G68" s="798"/>
      <c r="J68" s="797"/>
      <c r="K68" s="797"/>
      <c r="N68" s="797"/>
      <c r="O68" s="797"/>
      <c r="R68" s="797"/>
      <c r="S68" s="797"/>
      <c r="V68" s="797"/>
      <c r="W68" s="797"/>
      <c r="Z68" s="797"/>
      <c r="AA68" s="797"/>
      <c r="AD68" s="797"/>
      <c r="AE68" s="797"/>
      <c r="AH68" s="797"/>
      <c r="AI68" s="797"/>
      <c r="AL68" s="797"/>
      <c r="AM68" s="797"/>
      <c r="AP68" s="797"/>
      <c r="AQ68" s="797"/>
    </row>
    <row r="69" spans="1:47" s="735" customFormat="1">
      <c r="A69" s="1235"/>
      <c r="B69" s="64"/>
      <c r="F69" s="797"/>
      <c r="G69" s="798"/>
      <c r="J69" s="797"/>
      <c r="K69" s="797"/>
      <c r="N69" s="797"/>
      <c r="O69" s="797"/>
      <c r="R69" s="797"/>
      <c r="S69" s="797"/>
      <c r="V69" s="797"/>
      <c r="W69" s="797"/>
      <c r="Z69" s="797"/>
      <c r="AA69" s="797"/>
      <c r="AD69" s="797"/>
      <c r="AE69" s="797"/>
      <c r="AH69" s="797"/>
      <c r="AI69" s="797"/>
      <c r="AL69" s="797"/>
      <c r="AM69" s="797"/>
      <c r="AP69" s="797"/>
      <c r="AQ69" s="797"/>
    </row>
    <row r="70" spans="1:47" s="735" customFormat="1">
      <c r="A70" s="1235"/>
      <c r="B70" s="64"/>
      <c r="F70" s="797"/>
      <c r="G70" s="798"/>
      <c r="J70" s="797"/>
      <c r="K70" s="797"/>
      <c r="N70" s="797"/>
      <c r="O70" s="797"/>
      <c r="R70" s="797"/>
      <c r="S70" s="797"/>
      <c r="V70" s="797"/>
      <c r="W70" s="797"/>
      <c r="Z70" s="797"/>
      <c r="AA70" s="797"/>
      <c r="AD70" s="797"/>
      <c r="AE70" s="797"/>
      <c r="AH70" s="797"/>
      <c r="AI70" s="797"/>
      <c r="AL70" s="797"/>
      <c r="AM70" s="797"/>
      <c r="AP70" s="797"/>
      <c r="AQ70" s="797"/>
    </row>
    <row r="71" spans="1:47" s="735" customFormat="1">
      <c r="A71" s="1235"/>
      <c r="B71" s="64"/>
      <c r="F71" s="797"/>
      <c r="G71" s="798"/>
      <c r="J71" s="797"/>
      <c r="K71" s="797"/>
      <c r="N71" s="797"/>
      <c r="O71" s="797"/>
      <c r="R71" s="797"/>
      <c r="S71" s="797"/>
      <c r="V71" s="797"/>
      <c r="W71" s="797"/>
      <c r="Z71" s="797"/>
      <c r="AA71" s="797"/>
      <c r="AD71" s="797"/>
      <c r="AE71" s="797"/>
      <c r="AH71" s="797"/>
      <c r="AI71" s="797"/>
      <c r="AL71" s="797"/>
      <c r="AM71" s="797"/>
      <c r="AP71" s="797"/>
      <c r="AQ71" s="797"/>
    </row>
    <row r="72" spans="1:47" s="735" customFormat="1">
      <c r="A72" s="1235"/>
      <c r="B72" s="64"/>
      <c r="F72" s="797"/>
      <c r="G72" s="798"/>
      <c r="J72" s="797"/>
      <c r="K72" s="797"/>
      <c r="N72" s="797"/>
      <c r="O72" s="797"/>
      <c r="R72" s="797"/>
      <c r="S72" s="797"/>
      <c r="V72" s="797"/>
      <c r="W72" s="797"/>
      <c r="Z72" s="797"/>
      <c r="AA72" s="797"/>
      <c r="AD72" s="797"/>
      <c r="AE72" s="797"/>
      <c r="AH72" s="797"/>
      <c r="AI72" s="797"/>
      <c r="AL72" s="797"/>
      <c r="AM72" s="797"/>
      <c r="AP72" s="797"/>
      <c r="AQ72" s="797"/>
    </row>
    <row r="73" spans="1:47" s="735" customFormat="1">
      <c r="A73" s="1235"/>
      <c r="B73" s="64"/>
      <c r="F73" s="797"/>
      <c r="G73" s="798"/>
      <c r="J73" s="797"/>
      <c r="K73" s="797"/>
      <c r="N73" s="797"/>
      <c r="O73" s="797"/>
      <c r="R73" s="797"/>
      <c r="S73" s="797"/>
      <c r="V73" s="797"/>
      <c r="W73" s="797"/>
      <c r="Z73" s="797"/>
      <c r="AA73" s="797"/>
      <c r="AD73" s="797"/>
      <c r="AE73" s="797"/>
      <c r="AH73" s="797"/>
      <c r="AI73" s="797"/>
      <c r="AL73" s="797"/>
      <c r="AM73" s="797"/>
      <c r="AP73" s="797"/>
      <c r="AQ73" s="797"/>
    </row>
    <row r="74" spans="1:47" s="735" customFormat="1">
      <c r="A74" s="1235"/>
      <c r="B74" s="64"/>
      <c r="F74" s="797"/>
      <c r="G74" s="798"/>
      <c r="J74" s="797"/>
      <c r="K74" s="797"/>
      <c r="N74" s="797"/>
      <c r="O74" s="797"/>
      <c r="R74" s="797"/>
      <c r="S74" s="797"/>
      <c r="V74" s="797"/>
      <c r="W74" s="797"/>
      <c r="Z74" s="797"/>
      <c r="AA74" s="797"/>
      <c r="AD74" s="797"/>
      <c r="AE74" s="797"/>
      <c r="AH74" s="797"/>
      <c r="AI74" s="797"/>
      <c r="AL74" s="797"/>
      <c r="AM74" s="797"/>
      <c r="AP74" s="797"/>
      <c r="AQ74" s="797"/>
    </row>
    <row r="75" spans="1:47" s="735" customFormat="1">
      <c r="A75" s="1235"/>
      <c r="B75" s="64"/>
      <c r="F75" s="797"/>
      <c r="G75" s="798"/>
      <c r="J75" s="797"/>
      <c r="K75" s="797"/>
      <c r="N75" s="797"/>
      <c r="O75" s="797"/>
      <c r="R75" s="797"/>
      <c r="S75" s="797"/>
      <c r="V75" s="797"/>
      <c r="W75" s="797"/>
      <c r="Z75" s="797"/>
      <c r="AA75" s="797"/>
      <c r="AD75" s="797"/>
      <c r="AE75" s="797"/>
      <c r="AH75" s="797"/>
      <c r="AI75" s="797"/>
      <c r="AL75" s="797"/>
      <c r="AM75" s="797"/>
      <c r="AP75" s="797"/>
      <c r="AQ75" s="797"/>
    </row>
    <row r="76" spans="1:47" s="735" customFormat="1">
      <c r="A76" s="1235"/>
      <c r="B76" s="64"/>
      <c r="F76" s="797"/>
      <c r="G76" s="798"/>
      <c r="J76" s="797"/>
      <c r="K76" s="797"/>
      <c r="N76" s="797"/>
      <c r="O76" s="797"/>
      <c r="R76" s="797"/>
      <c r="S76" s="797"/>
      <c r="V76" s="797"/>
      <c r="W76" s="797"/>
      <c r="Z76" s="797"/>
      <c r="AA76" s="797"/>
      <c r="AD76" s="797"/>
      <c r="AE76" s="797"/>
      <c r="AH76" s="797"/>
      <c r="AI76" s="797"/>
      <c r="AL76" s="797"/>
      <c r="AM76" s="797"/>
      <c r="AP76" s="797"/>
      <c r="AQ76" s="797"/>
    </row>
    <row r="77" spans="1:47" s="735" customFormat="1">
      <c r="A77" s="1235"/>
      <c r="B77" s="64"/>
      <c r="F77" s="797"/>
      <c r="G77" s="798"/>
      <c r="J77" s="797"/>
      <c r="K77" s="797"/>
      <c r="N77" s="797"/>
      <c r="O77" s="797"/>
      <c r="R77" s="797"/>
      <c r="S77" s="797"/>
      <c r="V77" s="797"/>
      <c r="W77" s="797"/>
      <c r="Z77" s="797"/>
      <c r="AA77" s="797"/>
      <c r="AD77" s="797"/>
      <c r="AE77" s="797"/>
      <c r="AH77" s="797"/>
      <c r="AI77" s="797"/>
      <c r="AL77" s="797"/>
      <c r="AM77" s="797"/>
      <c r="AP77" s="797"/>
      <c r="AQ77" s="797"/>
    </row>
    <row r="78" spans="1:47" s="735" customFormat="1">
      <c r="A78" s="1235"/>
      <c r="B78" s="64"/>
      <c r="F78" s="797"/>
      <c r="G78" s="798"/>
      <c r="J78" s="797"/>
      <c r="K78" s="797"/>
      <c r="N78" s="797"/>
      <c r="O78" s="797"/>
      <c r="R78" s="797"/>
      <c r="S78" s="797"/>
      <c r="V78" s="797"/>
      <c r="W78" s="797"/>
      <c r="Z78" s="797"/>
      <c r="AA78" s="797"/>
      <c r="AD78" s="797"/>
      <c r="AE78" s="797"/>
      <c r="AH78" s="797"/>
      <c r="AI78" s="797"/>
      <c r="AL78" s="797"/>
      <c r="AM78" s="797"/>
      <c r="AP78" s="797"/>
      <c r="AQ78" s="797"/>
    </row>
    <row r="79" spans="1:47" s="735" customFormat="1" ht="12.25" customHeight="1">
      <c r="A79" s="1235"/>
      <c r="B79" s="64"/>
      <c r="F79" s="797"/>
      <c r="G79" s="798"/>
      <c r="J79" s="797"/>
      <c r="K79" s="797"/>
      <c r="N79" s="797"/>
      <c r="O79" s="797"/>
      <c r="R79" s="797"/>
      <c r="S79" s="797"/>
      <c r="V79" s="797"/>
      <c r="W79" s="797"/>
      <c r="Z79" s="797"/>
      <c r="AA79" s="797"/>
      <c r="AD79" s="797"/>
      <c r="AE79" s="797"/>
      <c r="AH79" s="797"/>
      <c r="AI79" s="797"/>
      <c r="AL79" s="797"/>
      <c r="AM79" s="797"/>
      <c r="AP79" s="797"/>
      <c r="AQ79" s="797"/>
      <c r="AT79" s="799" t="s">
        <v>797</v>
      </c>
      <c r="AU79" s="799"/>
    </row>
    <row r="80" spans="1:47" s="735" customFormat="1" ht="12.25" customHeight="1">
      <c r="A80" s="1235"/>
      <c r="B80" s="64"/>
      <c r="F80" s="797"/>
      <c r="G80" s="798"/>
      <c r="J80" s="797"/>
      <c r="K80" s="797"/>
      <c r="N80" s="797"/>
      <c r="O80" s="797"/>
      <c r="R80" s="797"/>
      <c r="S80" s="797"/>
      <c r="V80" s="797"/>
      <c r="W80" s="797"/>
      <c r="Z80" s="797"/>
      <c r="AA80" s="797"/>
      <c r="AD80" s="797"/>
      <c r="AE80" s="797"/>
      <c r="AH80" s="797"/>
      <c r="AI80" s="797"/>
      <c r="AL80" s="797"/>
      <c r="AM80" s="797"/>
      <c r="AP80" s="797"/>
      <c r="AQ80" s="797"/>
      <c r="AT80" s="799" t="s">
        <v>798</v>
      </c>
      <c r="AU80" s="799"/>
    </row>
    <row r="81" spans="1:47" s="735" customFormat="1" ht="12.25" customHeight="1">
      <c r="A81" s="1235"/>
      <c r="B81" s="64"/>
      <c r="F81" s="797"/>
      <c r="G81" s="798"/>
      <c r="J81" s="797"/>
      <c r="K81" s="797"/>
      <c r="N81" s="797"/>
      <c r="O81" s="797"/>
      <c r="R81" s="797"/>
      <c r="S81" s="797"/>
      <c r="V81" s="797"/>
      <c r="W81" s="797"/>
      <c r="Z81" s="797"/>
      <c r="AA81" s="797"/>
      <c r="AD81" s="797"/>
      <c r="AE81" s="797"/>
      <c r="AH81" s="797"/>
      <c r="AI81" s="797"/>
      <c r="AL81" s="797"/>
      <c r="AM81" s="797"/>
      <c r="AP81" s="797"/>
      <c r="AQ81" s="797"/>
      <c r="AS81" s="800"/>
      <c r="AT81" s="799" t="s">
        <v>799</v>
      </c>
      <c r="AU81" s="799"/>
    </row>
    <row r="82" spans="1:47" s="735" customFormat="1" ht="8" customHeight="1">
      <c r="A82" s="1235"/>
      <c r="B82" s="64"/>
      <c r="F82" s="797"/>
      <c r="G82" s="798"/>
      <c r="J82" s="797"/>
      <c r="K82" s="797"/>
      <c r="N82" s="797"/>
      <c r="O82" s="797"/>
      <c r="R82" s="797"/>
      <c r="S82" s="797"/>
      <c r="V82" s="797"/>
      <c r="W82" s="797"/>
      <c r="Z82" s="797"/>
      <c r="AA82" s="797"/>
      <c r="AD82" s="797"/>
      <c r="AE82" s="797"/>
      <c r="AH82" s="797"/>
      <c r="AI82" s="797"/>
      <c r="AL82" s="797"/>
      <c r="AM82" s="797"/>
      <c r="AP82" s="797"/>
      <c r="AQ82" s="797"/>
      <c r="AS82" s="801"/>
      <c r="AT82" s="802"/>
      <c r="AU82" s="802"/>
    </row>
    <row r="83" spans="1:47" s="735" customFormat="1" ht="12.25" customHeight="1">
      <c r="A83" s="1235"/>
      <c r="B83" s="64"/>
      <c r="F83" s="797"/>
      <c r="G83" s="798"/>
      <c r="J83" s="797"/>
      <c r="K83" s="797"/>
      <c r="N83" s="797"/>
      <c r="O83" s="797"/>
      <c r="R83" s="797"/>
      <c r="S83" s="797"/>
      <c r="V83" s="797"/>
      <c r="W83" s="797"/>
      <c r="Z83" s="797"/>
      <c r="AA83" s="797"/>
      <c r="AD83" s="797"/>
      <c r="AE83" s="797"/>
      <c r="AH83" s="797"/>
      <c r="AI83" s="797"/>
      <c r="AL83" s="797"/>
      <c r="AM83" s="797"/>
      <c r="AP83" s="797"/>
      <c r="AQ83" s="797"/>
      <c r="AS83" s="803"/>
      <c r="AT83" s="804">
        <v>10.667053477569223</v>
      </c>
      <c r="AU83" s="735" t="s">
        <v>641</v>
      </c>
    </row>
    <row r="84" spans="1:47" s="735" customFormat="1">
      <c r="A84" s="1235"/>
      <c r="B84" s="64"/>
      <c r="F84" s="797"/>
      <c r="G84" s="798"/>
      <c r="J84" s="797"/>
      <c r="K84" s="797"/>
      <c r="N84" s="797"/>
      <c r="O84" s="797"/>
      <c r="R84" s="797"/>
      <c r="S84" s="797"/>
      <c r="V84" s="797"/>
      <c r="W84" s="797"/>
      <c r="Z84" s="797"/>
      <c r="AA84" s="797"/>
      <c r="AD84" s="797"/>
      <c r="AE84" s="797"/>
      <c r="AH84" s="797"/>
      <c r="AI84" s="797"/>
      <c r="AL84" s="797"/>
      <c r="AM84" s="797"/>
      <c r="AP84" s="797"/>
      <c r="AQ84" s="797"/>
      <c r="AS84" s="803"/>
      <c r="AT84" s="804">
        <v>4.4983176369916222</v>
      </c>
    </row>
    <row r="85" spans="1:47" s="735" customFormat="1">
      <c r="A85" s="1235"/>
      <c r="B85" s="64"/>
      <c r="F85" s="797"/>
      <c r="G85" s="798"/>
      <c r="J85" s="797"/>
      <c r="K85" s="797"/>
      <c r="N85" s="797"/>
      <c r="O85" s="797"/>
      <c r="R85" s="797"/>
      <c r="S85" s="797"/>
      <c r="V85" s="797"/>
      <c r="W85" s="797"/>
      <c r="Z85" s="797"/>
      <c r="AA85" s="797"/>
      <c r="AD85" s="797"/>
      <c r="AE85" s="797"/>
      <c r="AH85" s="797"/>
      <c r="AI85" s="797"/>
      <c r="AL85" s="797"/>
      <c r="AM85" s="797"/>
      <c r="AP85" s="797"/>
      <c r="AQ85" s="797"/>
      <c r="AS85" s="803"/>
      <c r="AT85" s="804">
        <v>17.001831103439692</v>
      </c>
    </row>
    <row r="86" spans="1:47" s="735" customFormat="1" ht="12.25" customHeight="1">
      <c r="A86" s="1235"/>
      <c r="B86" s="64"/>
      <c r="F86" s="797"/>
      <c r="G86" s="798"/>
      <c r="J86" s="797"/>
      <c r="K86" s="797"/>
      <c r="N86" s="797"/>
      <c r="O86" s="797"/>
      <c r="R86" s="797"/>
      <c r="S86" s="797"/>
      <c r="V86" s="797"/>
      <c r="W86" s="797"/>
      <c r="Z86" s="797"/>
      <c r="AA86" s="797"/>
      <c r="AD86" s="797"/>
      <c r="AE86" s="797"/>
      <c r="AH86" s="797"/>
      <c r="AI86" s="797"/>
      <c r="AL86" s="797"/>
      <c r="AM86" s="797"/>
      <c r="AP86" s="797"/>
      <c r="AQ86" s="797"/>
      <c r="AS86" s="803"/>
      <c r="AT86" s="805"/>
    </row>
    <row r="87" spans="1:47" s="735" customFormat="1">
      <c r="A87" s="1235"/>
      <c r="B87" s="64"/>
      <c r="F87" s="797"/>
      <c r="G87" s="798"/>
      <c r="J87" s="797"/>
      <c r="K87" s="797"/>
      <c r="N87" s="797"/>
      <c r="O87" s="797"/>
      <c r="R87" s="797"/>
      <c r="S87" s="797"/>
      <c r="V87" s="797"/>
      <c r="W87" s="797"/>
      <c r="Z87" s="797"/>
      <c r="AA87" s="797"/>
      <c r="AD87" s="797"/>
      <c r="AE87" s="797"/>
      <c r="AH87" s="797"/>
      <c r="AI87" s="797"/>
      <c r="AL87" s="797"/>
      <c r="AM87" s="797"/>
      <c r="AP87" s="797"/>
      <c r="AQ87" s="797"/>
      <c r="AS87" s="806"/>
      <c r="AT87" s="806"/>
      <c r="AU87" s="806"/>
    </row>
    <row r="88" spans="1:47" s="735" customFormat="1">
      <c r="A88" s="1235"/>
      <c r="B88" s="64"/>
      <c r="F88" s="797"/>
      <c r="G88" s="798"/>
      <c r="J88" s="797"/>
      <c r="K88" s="797"/>
      <c r="N88" s="797"/>
      <c r="O88" s="797"/>
      <c r="R88" s="797"/>
      <c r="S88" s="797"/>
      <c r="V88" s="797"/>
      <c r="W88" s="797"/>
      <c r="Z88" s="797"/>
      <c r="AA88" s="797"/>
      <c r="AD88" s="797"/>
      <c r="AE88" s="797"/>
      <c r="AH88" s="797"/>
      <c r="AI88" s="797"/>
      <c r="AL88" s="797"/>
      <c r="AM88" s="797"/>
      <c r="AP88" s="797"/>
      <c r="AQ88" s="797"/>
      <c r="AS88" s="806"/>
      <c r="AT88" s="806"/>
      <c r="AU88" s="806"/>
    </row>
    <row r="89" spans="1:47" s="735" customFormat="1">
      <c r="A89" s="1235"/>
      <c r="B89" s="64"/>
      <c r="F89" s="797"/>
      <c r="G89" s="798"/>
      <c r="J89" s="797"/>
      <c r="K89" s="797"/>
      <c r="N89" s="797"/>
      <c r="O89" s="797"/>
      <c r="R89" s="797"/>
      <c r="S89" s="797"/>
      <c r="V89" s="797"/>
      <c r="W89" s="797"/>
      <c r="Z89" s="797"/>
      <c r="AA89" s="797"/>
      <c r="AD89" s="797"/>
      <c r="AE89" s="797"/>
      <c r="AH89" s="797"/>
      <c r="AI89" s="797"/>
      <c r="AL89" s="797"/>
      <c r="AM89" s="797"/>
      <c r="AP89" s="797"/>
      <c r="AQ89" s="797"/>
      <c r="AS89" s="806"/>
      <c r="AT89" s="806"/>
      <c r="AU89" s="806"/>
    </row>
    <row r="90" spans="1:47" s="735" customFormat="1">
      <c r="A90" s="1235"/>
      <c r="B90" s="64"/>
      <c r="F90" s="797"/>
      <c r="G90" s="798"/>
      <c r="J90" s="797"/>
      <c r="K90" s="797"/>
      <c r="N90" s="797"/>
      <c r="O90" s="797"/>
      <c r="R90" s="797"/>
      <c r="S90" s="797"/>
      <c r="V90" s="797"/>
      <c r="W90" s="797"/>
      <c r="Z90" s="797"/>
      <c r="AA90" s="797"/>
      <c r="AD90" s="797"/>
      <c r="AE90" s="797"/>
      <c r="AH90" s="797"/>
      <c r="AI90" s="797"/>
      <c r="AL90" s="797"/>
      <c r="AM90" s="797"/>
      <c r="AP90" s="797"/>
      <c r="AQ90" s="797"/>
      <c r="AS90" s="806"/>
      <c r="AT90" s="806"/>
      <c r="AU90" s="806"/>
    </row>
    <row r="91" spans="1:47" s="735" customFormat="1">
      <c r="A91" s="1235"/>
      <c r="B91" s="64"/>
      <c r="F91" s="797"/>
      <c r="G91" s="798"/>
      <c r="J91" s="797"/>
      <c r="K91" s="797"/>
      <c r="N91" s="797"/>
      <c r="O91" s="797"/>
      <c r="R91" s="797"/>
      <c r="S91" s="797"/>
      <c r="V91" s="797"/>
      <c r="W91" s="797"/>
      <c r="Z91" s="797"/>
      <c r="AA91" s="797"/>
      <c r="AD91" s="797"/>
      <c r="AE91" s="797"/>
      <c r="AH91" s="797"/>
      <c r="AI91" s="797"/>
      <c r="AL91" s="797"/>
      <c r="AM91" s="797"/>
      <c r="AP91" s="797"/>
      <c r="AQ91" s="797"/>
    </row>
    <row r="92" spans="1:47" s="735" customFormat="1" ht="12.25" customHeight="1">
      <c r="A92" s="1235"/>
      <c r="B92" s="64"/>
      <c r="F92" s="797"/>
      <c r="G92" s="798"/>
      <c r="J92" s="797"/>
      <c r="K92" s="797"/>
      <c r="N92" s="797"/>
      <c r="O92" s="797"/>
      <c r="R92" s="797"/>
      <c r="S92" s="797"/>
      <c r="V92" s="797"/>
      <c r="W92" s="797"/>
      <c r="Z92" s="797"/>
      <c r="AA92" s="797"/>
      <c r="AD92" s="797"/>
      <c r="AE92" s="797"/>
      <c r="AH92" s="797"/>
      <c r="AI92" s="797"/>
      <c r="AL92" s="797"/>
      <c r="AM92" s="797"/>
      <c r="AP92" s="797"/>
      <c r="AQ92" s="797"/>
      <c r="AS92" s="807"/>
      <c r="AT92" s="807"/>
      <c r="AU92" s="807"/>
    </row>
    <row r="93" spans="1:47" s="735" customFormat="1">
      <c r="A93" s="1235"/>
      <c r="B93" s="64"/>
      <c r="F93" s="797"/>
      <c r="G93" s="798"/>
      <c r="J93" s="797"/>
      <c r="K93" s="797"/>
      <c r="N93" s="797"/>
      <c r="O93" s="797"/>
      <c r="R93" s="797"/>
      <c r="S93" s="797"/>
      <c r="V93" s="797"/>
      <c r="W93" s="797"/>
      <c r="Z93" s="797"/>
      <c r="AA93" s="797"/>
      <c r="AD93" s="797"/>
      <c r="AE93" s="797"/>
      <c r="AH93" s="797"/>
      <c r="AI93" s="797"/>
      <c r="AL93" s="797"/>
      <c r="AM93" s="797"/>
      <c r="AP93" s="797"/>
      <c r="AQ93" s="797"/>
      <c r="AS93" s="807"/>
      <c r="AT93" s="807"/>
      <c r="AU93" s="807"/>
    </row>
    <row r="94" spans="1:47" s="735" customFormat="1">
      <c r="A94" s="1235"/>
      <c r="B94" s="64"/>
      <c r="F94" s="797"/>
      <c r="G94" s="798"/>
      <c r="J94" s="797"/>
      <c r="K94" s="797"/>
      <c r="N94" s="797"/>
      <c r="O94" s="797"/>
      <c r="R94" s="797"/>
      <c r="S94" s="797"/>
      <c r="V94" s="797"/>
      <c r="W94" s="797"/>
      <c r="Z94" s="797"/>
      <c r="AA94" s="797"/>
      <c r="AD94" s="797"/>
      <c r="AE94" s="797"/>
      <c r="AH94" s="797"/>
      <c r="AI94" s="797"/>
      <c r="AL94" s="797"/>
      <c r="AM94" s="797"/>
      <c r="AP94" s="797"/>
      <c r="AQ94" s="797"/>
      <c r="AS94" s="807"/>
      <c r="AT94" s="807"/>
      <c r="AU94" s="807"/>
    </row>
    <row r="95" spans="1:47" s="735" customFormat="1">
      <c r="A95" s="1235"/>
      <c r="B95" s="64"/>
      <c r="F95" s="797"/>
      <c r="G95" s="798"/>
      <c r="J95" s="797"/>
      <c r="K95" s="797"/>
      <c r="N95" s="797"/>
      <c r="O95" s="797"/>
      <c r="R95" s="797"/>
      <c r="S95" s="797"/>
      <c r="V95" s="797"/>
      <c r="W95" s="797"/>
      <c r="Z95" s="797"/>
      <c r="AA95" s="797"/>
      <c r="AD95" s="797"/>
      <c r="AE95" s="797"/>
      <c r="AH95" s="797"/>
      <c r="AI95" s="797"/>
      <c r="AL95" s="797"/>
      <c r="AM95" s="797"/>
      <c r="AP95" s="797"/>
      <c r="AQ95" s="797"/>
      <c r="AS95" s="807"/>
      <c r="AT95" s="807"/>
      <c r="AU95" s="807"/>
    </row>
    <row r="96" spans="1:47" s="735" customFormat="1">
      <c r="A96" s="1235"/>
      <c r="B96" s="64"/>
      <c r="F96" s="797"/>
      <c r="G96" s="798"/>
      <c r="J96" s="797"/>
      <c r="K96" s="797"/>
      <c r="N96" s="797"/>
      <c r="O96" s="797"/>
      <c r="R96" s="797"/>
      <c r="S96" s="797"/>
      <c r="V96" s="797"/>
      <c r="W96" s="797"/>
      <c r="Z96" s="797"/>
      <c r="AA96" s="797"/>
      <c r="AD96" s="797"/>
      <c r="AE96" s="797"/>
      <c r="AH96" s="797"/>
      <c r="AI96" s="797"/>
      <c r="AL96" s="797"/>
      <c r="AM96" s="797"/>
      <c r="AP96" s="797"/>
      <c r="AQ96" s="797"/>
    </row>
    <row r="97" spans="1:57" s="735" customFormat="1">
      <c r="A97" s="1235"/>
      <c r="B97" s="64"/>
      <c r="F97" s="797"/>
      <c r="G97" s="798"/>
      <c r="J97" s="797"/>
      <c r="K97" s="797"/>
      <c r="N97" s="797"/>
      <c r="O97" s="797"/>
      <c r="R97" s="797"/>
      <c r="S97" s="797"/>
      <c r="V97" s="797"/>
      <c r="W97" s="797"/>
      <c r="Z97" s="797"/>
      <c r="AA97" s="797"/>
      <c r="AD97" s="797"/>
      <c r="AE97" s="797"/>
      <c r="AH97" s="797"/>
      <c r="AI97" s="797"/>
      <c r="AL97" s="797"/>
      <c r="AM97" s="797"/>
      <c r="AP97" s="797"/>
      <c r="AQ97" s="797"/>
    </row>
    <row r="98" spans="1:57" s="735" customFormat="1">
      <c r="A98" s="1235"/>
      <c r="B98" s="64"/>
      <c r="F98" s="797"/>
      <c r="G98" s="798"/>
      <c r="J98" s="797"/>
      <c r="K98" s="797"/>
      <c r="N98" s="797"/>
      <c r="O98" s="797"/>
      <c r="R98" s="797"/>
      <c r="S98" s="797"/>
      <c r="V98" s="797"/>
      <c r="W98" s="797"/>
      <c r="Z98" s="797"/>
      <c r="AA98" s="797"/>
      <c r="AD98" s="797"/>
      <c r="AE98" s="797"/>
      <c r="AH98" s="797"/>
      <c r="AI98" s="797"/>
      <c r="AL98" s="797"/>
      <c r="AM98" s="797"/>
      <c r="AP98" s="797"/>
      <c r="AQ98" s="797"/>
      <c r="AW98" s="808" t="s">
        <v>800</v>
      </c>
    </row>
    <row r="99" spans="1:57" s="735" customFormat="1">
      <c r="A99" s="1235"/>
      <c r="B99" s="64"/>
      <c r="F99" s="797"/>
      <c r="G99" s="798"/>
      <c r="J99" s="797"/>
      <c r="K99" s="797"/>
      <c r="N99" s="797"/>
      <c r="O99" s="797"/>
      <c r="R99" s="797"/>
      <c r="S99" s="797"/>
      <c r="V99" s="797"/>
      <c r="W99" s="797"/>
      <c r="Z99" s="797"/>
      <c r="AA99" s="797"/>
      <c r="AD99" s="797"/>
      <c r="AE99" s="797"/>
      <c r="AH99" s="797"/>
      <c r="AI99" s="797"/>
      <c r="AL99" s="797"/>
      <c r="AM99" s="797"/>
      <c r="AP99" s="797"/>
      <c r="AQ99" s="797"/>
    </row>
    <row r="100" spans="1:57" s="735" customFormat="1">
      <c r="A100" s="1235"/>
      <c r="B100" s="64"/>
      <c r="F100" s="797"/>
      <c r="G100" s="798"/>
      <c r="J100" s="797"/>
      <c r="K100" s="797"/>
      <c r="N100" s="797"/>
      <c r="O100" s="797"/>
      <c r="R100" s="797"/>
      <c r="S100" s="797"/>
      <c r="V100" s="797"/>
      <c r="W100" s="797"/>
      <c r="Z100" s="797"/>
      <c r="AA100" s="797"/>
      <c r="AD100" s="797"/>
      <c r="AE100" s="797"/>
      <c r="AH100" s="797"/>
      <c r="AI100" s="797"/>
      <c r="AL100" s="797"/>
      <c r="AM100" s="797"/>
      <c r="AP100" s="797"/>
      <c r="AQ100" s="797"/>
      <c r="AX100" s="809" t="s">
        <v>801</v>
      </c>
      <c r="AY100" s="810">
        <v>2016</v>
      </c>
    </row>
    <row r="101" spans="1:57" s="735" customFormat="1">
      <c r="A101" s="1235"/>
      <c r="B101" s="64"/>
      <c r="F101" s="797"/>
      <c r="G101" s="798"/>
      <c r="J101" s="797"/>
      <c r="K101" s="797"/>
      <c r="N101" s="797"/>
      <c r="O101" s="797"/>
      <c r="R101" s="797"/>
      <c r="S101" s="797"/>
      <c r="V101" s="797"/>
      <c r="W101" s="797"/>
      <c r="Z101" s="797"/>
      <c r="AA101" s="797"/>
      <c r="AD101" s="797"/>
      <c r="AE101" s="797"/>
      <c r="AH101" s="797"/>
      <c r="AI101" s="797"/>
      <c r="AL101" s="797"/>
      <c r="AM101" s="797"/>
      <c r="AP101" s="797"/>
      <c r="AQ101" s="797"/>
      <c r="AX101" s="809" t="s">
        <v>802</v>
      </c>
      <c r="AY101" s="810">
        <v>250</v>
      </c>
    </row>
    <row r="102" spans="1:57" s="735" customFormat="1" ht="12.25" customHeight="1">
      <c r="A102" s="1235"/>
      <c r="B102" s="64"/>
      <c r="F102" s="797"/>
      <c r="G102" s="798"/>
      <c r="J102" s="797"/>
      <c r="K102" s="797"/>
      <c r="N102" s="797"/>
      <c r="O102" s="797"/>
      <c r="R102" s="797"/>
      <c r="S102" s="797"/>
      <c r="V102" s="797"/>
      <c r="W102" s="797"/>
      <c r="Z102" s="797"/>
      <c r="AA102" s="797"/>
      <c r="AD102" s="797"/>
      <c r="AE102" s="797"/>
      <c r="AH102" s="797"/>
      <c r="AI102" s="797"/>
      <c r="AL102" s="797"/>
      <c r="AM102" s="797"/>
      <c r="AP102" s="797"/>
      <c r="AQ102" s="797"/>
      <c r="AX102" s="809" t="s">
        <v>803</v>
      </c>
      <c r="AY102" s="811">
        <v>67525</v>
      </c>
      <c r="AZ102" s="799" t="s">
        <v>804</v>
      </c>
      <c r="BA102" s="799"/>
      <c r="BB102" s="799" t="s">
        <v>805</v>
      </c>
      <c r="BC102" s="799"/>
      <c r="BD102" s="799" t="s">
        <v>806</v>
      </c>
      <c r="BE102" s="799"/>
    </row>
    <row r="103" spans="1:57" s="735" customFormat="1" ht="12.25" customHeight="1">
      <c r="A103" s="1235"/>
      <c r="B103" s="64"/>
      <c r="F103" s="797"/>
      <c r="G103" s="798"/>
      <c r="J103" s="797"/>
      <c r="K103" s="797"/>
      <c r="N103" s="797"/>
      <c r="O103" s="797"/>
      <c r="R103" s="797"/>
      <c r="S103" s="797"/>
      <c r="V103" s="797"/>
      <c r="W103" s="797"/>
      <c r="Z103" s="797"/>
      <c r="AA103" s="797"/>
      <c r="AD103" s="797"/>
      <c r="AE103" s="797"/>
      <c r="AH103" s="797"/>
      <c r="AI103" s="797"/>
      <c r="AL103" s="797"/>
      <c r="AM103" s="797"/>
      <c r="AP103" s="797"/>
      <c r="AQ103" s="797"/>
      <c r="AX103" s="809" t="s">
        <v>807</v>
      </c>
      <c r="AY103" s="812">
        <v>0.74</v>
      </c>
      <c r="AZ103" s="799"/>
      <c r="BA103" s="799"/>
      <c r="BB103" s="799"/>
      <c r="BC103" s="799"/>
      <c r="BD103" s="799"/>
      <c r="BE103" s="799"/>
    </row>
    <row r="104" spans="1:57" s="735" customFormat="1">
      <c r="A104" s="1235"/>
      <c r="B104" s="64"/>
      <c r="F104" s="797"/>
      <c r="G104" s="798"/>
      <c r="J104" s="797"/>
      <c r="K104" s="797"/>
      <c r="N104" s="797"/>
      <c r="O104" s="797"/>
      <c r="R104" s="797"/>
      <c r="S104" s="797"/>
      <c r="V104" s="797"/>
      <c r="W104" s="797"/>
      <c r="Z104" s="797"/>
      <c r="AA104" s="797"/>
      <c r="AD104" s="797"/>
      <c r="AE104" s="797"/>
      <c r="AH104" s="797"/>
      <c r="AI104" s="797"/>
      <c r="AL104" s="797"/>
      <c r="AM104" s="797"/>
      <c r="AP104" s="797"/>
      <c r="AQ104" s="797"/>
      <c r="AX104" s="813" t="s">
        <v>808</v>
      </c>
      <c r="AY104" s="814">
        <v>84.864270417958949</v>
      </c>
      <c r="AZ104" s="815"/>
      <c r="BA104" s="815"/>
      <c r="BB104" s="815"/>
      <c r="BC104" s="815"/>
      <c r="BD104" s="815"/>
      <c r="BE104" s="815"/>
    </row>
    <row r="105" spans="1:57" s="735" customFormat="1" ht="6" customHeight="1">
      <c r="A105" s="1235"/>
      <c r="B105" s="64"/>
      <c r="F105" s="797"/>
      <c r="G105" s="798"/>
      <c r="J105" s="797"/>
      <c r="K105" s="797"/>
      <c r="N105" s="797"/>
      <c r="O105" s="797"/>
      <c r="R105" s="797"/>
      <c r="S105" s="797"/>
      <c r="V105" s="797"/>
      <c r="W105" s="797"/>
      <c r="Z105" s="797"/>
      <c r="AA105" s="797"/>
      <c r="AD105" s="797"/>
      <c r="AE105" s="797"/>
      <c r="AH105" s="797"/>
      <c r="AI105" s="797"/>
      <c r="AL105" s="797"/>
      <c r="AM105" s="797"/>
      <c r="AP105" s="797"/>
      <c r="AQ105" s="797"/>
      <c r="AX105" s="809"/>
      <c r="AY105" s="811"/>
      <c r="AZ105" s="816"/>
      <c r="BA105" s="816"/>
      <c r="BB105" s="816"/>
      <c r="BC105" s="816"/>
      <c r="BD105" s="816"/>
      <c r="BE105" s="816"/>
    </row>
    <row r="106" spans="1:57" s="735" customFormat="1">
      <c r="A106" s="1235"/>
      <c r="B106" s="64"/>
      <c r="F106" s="797"/>
      <c r="G106" s="798"/>
      <c r="J106" s="797"/>
      <c r="K106" s="797"/>
      <c r="N106" s="797"/>
      <c r="O106" s="797"/>
      <c r="R106" s="797"/>
      <c r="S106" s="797"/>
      <c r="V106" s="797"/>
      <c r="W106" s="797"/>
      <c r="Z106" s="797"/>
      <c r="AA106" s="797"/>
      <c r="AD106" s="797"/>
      <c r="AE106" s="797"/>
      <c r="AH106" s="797"/>
      <c r="AI106" s="797"/>
      <c r="AL106" s="797"/>
      <c r="AM106" s="797"/>
      <c r="AP106" s="797"/>
      <c r="AQ106" s="797"/>
      <c r="AX106" s="817" t="s">
        <v>809</v>
      </c>
      <c r="AY106" s="10"/>
    </row>
    <row r="107" spans="1:57" s="735" customFormat="1">
      <c r="A107" s="1235"/>
      <c r="B107" s="64"/>
      <c r="F107" s="797"/>
      <c r="G107" s="798"/>
      <c r="J107" s="797"/>
      <c r="K107" s="797"/>
      <c r="N107" s="797"/>
      <c r="O107" s="797"/>
      <c r="R107" s="797"/>
      <c r="S107" s="797"/>
      <c r="V107" s="797"/>
      <c r="W107" s="797"/>
      <c r="Z107" s="797"/>
      <c r="AA107" s="797"/>
      <c r="AD107" s="797"/>
      <c r="AE107" s="797"/>
      <c r="AH107" s="797"/>
      <c r="AI107" s="797"/>
      <c r="AL107" s="797"/>
      <c r="AM107" s="797"/>
      <c r="AP107" s="797"/>
      <c r="AQ107" s="797"/>
      <c r="AX107" s="803" t="s">
        <v>505</v>
      </c>
      <c r="AY107" s="818">
        <v>5730.4598599726778</v>
      </c>
      <c r="AZ107" s="819">
        <v>53.153707819277187</v>
      </c>
      <c r="BA107" s="820" t="s">
        <v>641</v>
      </c>
      <c r="BB107" s="818">
        <v>22921.839439890711</v>
      </c>
      <c r="BC107" s="803"/>
      <c r="BD107" s="818">
        <v>84.864270417958949</v>
      </c>
    </row>
    <row r="108" spans="1:57" s="735" customFormat="1">
      <c r="A108" s="1235"/>
      <c r="B108" s="64"/>
      <c r="F108" s="797"/>
      <c r="G108" s="798"/>
      <c r="J108" s="797"/>
      <c r="K108" s="797"/>
      <c r="N108" s="797"/>
      <c r="O108" s="797"/>
      <c r="R108" s="797"/>
      <c r="S108" s="797"/>
      <c r="V108" s="797"/>
      <c r="W108" s="797"/>
      <c r="Z108" s="797"/>
      <c r="AA108" s="797"/>
      <c r="AD108" s="797"/>
      <c r="AE108" s="797"/>
      <c r="AH108" s="797"/>
      <c r="AI108" s="797"/>
      <c r="AL108" s="797"/>
      <c r="AM108" s="797"/>
      <c r="AP108" s="797"/>
      <c r="AQ108" s="797"/>
      <c r="AV108" s="821">
        <v>1</v>
      </c>
      <c r="AX108" s="803" t="s">
        <v>744</v>
      </c>
      <c r="AY108" s="818">
        <v>4470.0383372198548</v>
      </c>
      <c r="AZ108" s="819">
        <v>41.46248599997778</v>
      </c>
      <c r="BA108" s="820"/>
      <c r="BB108" s="818">
        <v>17880.153348879419</v>
      </c>
      <c r="BC108" s="803"/>
      <c r="BD108" s="818">
        <v>66.198272302404362</v>
      </c>
    </row>
    <row r="109" spans="1:57" s="735" customFormat="1">
      <c r="A109" s="1235"/>
      <c r="B109" s="64"/>
      <c r="F109" s="797"/>
      <c r="G109" s="798"/>
      <c r="J109" s="797"/>
      <c r="K109" s="797"/>
      <c r="N109" s="797"/>
      <c r="O109" s="797"/>
      <c r="R109" s="797"/>
      <c r="S109" s="797"/>
      <c r="V109" s="797"/>
      <c r="W109" s="797"/>
      <c r="Z109" s="797"/>
      <c r="AA109" s="797"/>
      <c r="AD109" s="797"/>
      <c r="AE109" s="797"/>
      <c r="AH109" s="797"/>
      <c r="AI109" s="797"/>
      <c r="AL109" s="797"/>
      <c r="AM109" s="797"/>
      <c r="AP109" s="797"/>
      <c r="AQ109" s="797"/>
      <c r="AV109" s="821">
        <v>0</v>
      </c>
      <c r="AX109" s="803" t="s">
        <v>777</v>
      </c>
      <c r="AY109" s="818">
        <v>0</v>
      </c>
      <c r="AZ109" s="819">
        <v>0</v>
      </c>
      <c r="BA109" s="820"/>
      <c r="BB109" s="818">
        <v>0</v>
      </c>
      <c r="BC109" s="803"/>
      <c r="BD109" s="818">
        <v>0</v>
      </c>
    </row>
    <row r="110" spans="1:57" s="735" customFormat="1">
      <c r="A110" s="1235"/>
      <c r="B110" s="64"/>
      <c r="F110" s="797"/>
      <c r="G110" s="798"/>
      <c r="J110" s="797"/>
      <c r="K110" s="797"/>
      <c r="N110" s="797"/>
      <c r="O110" s="797"/>
      <c r="R110" s="797"/>
      <c r="S110" s="797"/>
      <c r="V110" s="797"/>
      <c r="W110" s="797"/>
      <c r="Z110" s="797"/>
      <c r="AA110" s="797"/>
      <c r="AD110" s="797"/>
      <c r="AE110" s="797"/>
      <c r="AH110" s="797"/>
      <c r="AI110" s="797"/>
      <c r="AL110" s="797"/>
      <c r="AM110" s="797"/>
      <c r="AP110" s="797"/>
      <c r="AQ110" s="797"/>
      <c r="AV110" s="821">
        <v>0</v>
      </c>
      <c r="AX110" s="803" t="s">
        <v>778</v>
      </c>
      <c r="AY110" s="818">
        <v>0</v>
      </c>
      <c r="AZ110" s="819">
        <v>0</v>
      </c>
      <c r="BA110" s="820"/>
      <c r="BB110" s="818">
        <v>0</v>
      </c>
      <c r="BC110" s="803"/>
      <c r="BD110" s="818">
        <v>0</v>
      </c>
    </row>
    <row r="111" spans="1:57" s="735" customFormat="1">
      <c r="A111" s="1235"/>
      <c r="B111" s="64"/>
      <c r="F111" s="797"/>
      <c r="G111" s="798"/>
      <c r="J111" s="797"/>
      <c r="K111" s="797"/>
      <c r="N111" s="797"/>
      <c r="O111" s="797"/>
      <c r="R111" s="797"/>
      <c r="S111" s="797"/>
      <c r="V111" s="797"/>
      <c r="W111" s="797"/>
      <c r="Z111" s="797"/>
      <c r="AA111" s="797"/>
      <c r="AD111" s="797"/>
      <c r="AE111" s="797"/>
      <c r="AH111" s="797"/>
      <c r="AI111" s="797"/>
      <c r="AL111" s="797"/>
      <c r="AM111" s="797"/>
      <c r="AP111" s="797"/>
      <c r="AQ111" s="797"/>
      <c r="AV111" s="821"/>
      <c r="AX111" s="803" t="s">
        <v>779</v>
      </c>
      <c r="AY111" s="818">
        <v>0</v>
      </c>
      <c r="AZ111" s="819">
        <v>0</v>
      </c>
      <c r="BA111" s="820"/>
      <c r="BB111" s="818">
        <v>0</v>
      </c>
      <c r="BC111" s="803"/>
      <c r="BD111" s="818">
        <v>0</v>
      </c>
    </row>
    <row r="112" spans="1:57" s="735" customFormat="1">
      <c r="A112" s="1235"/>
      <c r="B112" s="64"/>
      <c r="F112" s="797"/>
      <c r="G112" s="798"/>
      <c r="J112" s="797"/>
      <c r="K112" s="797"/>
      <c r="N112" s="797"/>
      <c r="O112" s="797"/>
      <c r="R112" s="797"/>
      <c r="S112" s="797"/>
      <c r="V112" s="797"/>
      <c r="W112" s="797"/>
      <c r="Z112" s="797"/>
      <c r="AA112" s="797"/>
      <c r="AD112" s="797"/>
      <c r="AE112" s="797"/>
      <c r="AH112" s="797"/>
      <c r="AI112" s="797"/>
      <c r="AL112" s="797"/>
      <c r="AM112" s="797"/>
      <c r="AP112" s="797"/>
      <c r="AQ112" s="797"/>
      <c r="AV112" s="821">
        <v>0</v>
      </c>
      <c r="AX112" s="803" t="s">
        <v>780</v>
      </c>
      <c r="AY112" s="818">
        <v>0</v>
      </c>
      <c r="AZ112" s="819">
        <v>0</v>
      </c>
      <c r="BA112" s="820"/>
      <c r="BB112" s="818">
        <v>0</v>
      </c>
      <c r="BC112" s="803"/>
      <c r="BD112" s="818">
        <v>0</v>
      </c>
    </row>
    <row r="113" spans="1:57" s="735" customFormat="1">
      <c r="A113" s="1235"/>
      <c r="B113" s="64"/>
      <c r="F113" s="797"/>
      <c r="G113" s="798"/>
      <c r="J113" s="797"/>
      <c r="K113" s="797"/>
      <c r="N113" s="797"/>
      <c r="O113" s="797"/>
      <c r="R113" s="797"/>
      <c r="S113" s="797"/>
      <c r="V113" s="797"/>
      <c r="W113" s="797"/>
      <c r="Z113" s="797"/>
      <c r="AA113" s="797"/>
      <c r="AD113" s="797"/>
      <c r="AE113" s="797"/>
      <c r="AH113" s="797"/>
      <c r="AI113" s="797"/>
      <c r="AL113" s="797"/>
      <c r="AM113" s="797"/>
      <c r="AP113" s="797"/>
      <c r="AQ113" s="797"/>
      <c r="AV113" s="821">
        <v>0</v>
      </c>
      <c r="AX113" s="803" t="s">
        <v>780</v>
      </c>
      <c r="AY113" s="818">
        <v>0</v>
      </c>
      <c r="AZ113" s="819">
        <v>0</v>
      </c>
      <c r="BA113" s="820"/>
      <c r="BB113" s="818">
        <v>0</v>
      </c>
      <c r="BC113" s="803"/>
      <c r="BD113" s="818">
        <v>0</v>
      </c>
    </row>
    <row r="114" spans="1:57" s="735" customFormat="1">
      <c r="A114" s="1235"/>
      <c r="B114" s="64"/>
      <c r="F114" s="797"/>
      <c r="G114" s="798"/>
      <c r="J114" s="797"/>
      <c r="K114" s="797"/>
      <c r="N114" s="797"/>
      <c r="O114" s="797"/>
      <c r="R114" s="797"/>
      <c r="S114" s="797"/>
      <c r="V114" s="797"/>
      <c r="W114" s="797"/>
      <c r="Z114" s="797"/>
      <c r="AA114" s="797"/>
      <c r="AD114" s="797"/>
      <c r="AE114" s="797"/>
      <c r="AH114" s="797"/>
      <c r="AI114" s="797"/>
      <c r="AL114" s="797"/>
      <c r="AM114" s="797"/>
      <c r="AP114" s="797"/>
      <c r="AQ114" s="797"/>
      <c r="AV114" s="821">
        <v>0</v>
      </c>
      <c r="AX114" s="803" t="s">
        <v>780</v>
      </c>
      <c r="AY114" s="818">
        <v>0</v>
      </c>
      <c r="AZ114" s="819">
        <v>0</v>
      </c>
      <c r="BA114" s="820"/>
      <c r="BB114" s="818">
        <v>0</v>
      </c>
      <c r="BC114" s="803"/>
      <c r="BD114" s="818">
        <v>0</v>
      </c>
    </row>
    <row r="115" spans="1:57" s="735" customFormat="1">
      <c r="A115" s="1235"/>
      <c r="B115" s="64"/>
      <c r="F115" s="797"/>
      <c r="G115" s="798"/>
      <c r="J115" s="797"/>
      <c r="K115" s="797"/>
      <c r="N115" s="797"/>
      <c r="O115" s="797"/>
      <c r="R115" s="797"/>
      <c r="S115" s="797"/>
      <c r="V115" s="797"/>
      <c r="W115" s="797"/>
      <c r="Z115" s="797"/>
      <c r="AA115" s="797"/>
      <c r="AD115" s="797"/>
      <c r="AE115" s="797"/>
      <c r="AH115" s="797"/>
      <c r="AI115" s="797"/>
      <c r="AL115" s="797"/>
      <c r="AM115" s="797"/>
      <c r="AP115" s="797"/>
      <c r="AQ115" s="797"/>
      <c r="AX115" s="803" t="s">
        <v>67</v>
      </c>
      <c r="AY115" s="818">
        <v>580.42395306698256</v>
      </c>
      <c r="AZ115" s="819">
        <v>5.3838061807450366</v>
      </c>
      <c r="BA115" s="820"/>
      <c r="BB115" s="818">
        <v>2321.6958122679303</v>
      </c>
      <c r="BC115" s="803"/>
      <c r="BD115" s="818">
        <v>8.5956897899590174</v>
      </c>
    </row>
    <row r="116" spans="1:57" s="735" customFormat="1">
      <c r="A116" s="1235"/>
      <c r="B116" s="64"/>
      <c r="F116" s="797"/>
      <c r="G116" s="798"/>
      <c r="J116" s="797"/>
      <c r="K116" s="797"/>
      <c r="N116" s="797"/>
      <c r="O116" s="797"/>
      <c r="R116" s="797"/>
      <c r="S116" s="797"/>
      <c r="V116" s="797"/>
      <c r="W116" s="797"/>
      <c r="Z116" s="797"/>
      <c r="AA116" s="797"/>
      <c r="AD116" s="797"/>
      <c r="AE116" s="797"/>
      <c r="AH116" s="797"/>
      <c r="AI116" s="797"/>
      <c r="AL116" s="797"/>
      <c r="AM116" s="797"/>
      <c r="AP116" s="797"/>
      <c r="AQ116" s="797"/>
      <c r="AX116" s="822" t="s">
        <v>810</v>
      </c>
      <c r="AY116" s="823">
        <v>10780.922150259516</v>
      </c>
      <c r="AZ116" s="824">
        <v>100</v>
      </c>
      <c r="BA116" s="825"/>
      <c r="BB116" s="826">
        <v>43123.688601038062</v>
      </c>
      <c r="BC116" s="827"/>
      <c r="BD116" s="828">
        <v>159.65823251032234</v>
      </c>
      <c r="BE116" s="829"/>
    </row>
    <row r="117" spans="1:57" s="735" customFormat="1" ht="6" customHeight="1">
      <c r="A117" s="1235"/>
      <c r="B117" s="64"/>
      <c r="F117" s="797"/>
      <c r="G117" s="798"/>
      <c r="J117" s="797"/>
      <c r="K117" s="797"/>
      <c r="N117" s="797"/>
      <c r="O117" s="797"/>
      <c r="R117" s="797"/>
      <c r="S117" s="797"/>
      <c r="V117" s="797"/>
      <c r="W117" s="797"/>
      <c r="Z117" s="797"/>
      <c r="AA117" s="797"/>
      <c r="AD117" s="797"/>
      <c r="AE117" s="797"/>
      <c r="AH117" s="797"/>
      <c r="AI117" s="797"/>
      <c r="AL117" s="797"/>
      <c r="AM117" s="797"/>
      <c r="AP117" s="797"/>
      <c r="AQ117" s="797"/>
      <c r="AX117" s="830"/>
      <c r="AY117" s="11"/>
      <c r="AZ117" s="819"/>
      <c r="BA117" s="820"/>
      <c r="BB117" s="831"/>
      <c r="BC117" s="803"/>
      <c r="BD117" s="753"/>
    </row>
    <row r="118" spans="1:57" s="735" customFormat="1">
      <c r="A118" s="1235"/>
      <c r="B118" s="64"/>
      <c r="F118" s="797"/>
      <c r="G118" s="798"/>
      <c r="J118" s="797"/>
      <c r="K118" s="797"/>
      <c r="N118" s="797"/>
      <c r="O118" s="797"/>
      <c r="R118" s="797"/>
      <c r="S118" s="797"/>
      <c r="V118" s="797"/>
      <c r="W118" s="797"/>
      <c r="Z118" s="797"/>
      <c r="AA118" s="797"/>
      <c r="AD118" s="797"/>
      <c r="AE118" s="797"/>
      <c r="AH118" s="797"/>
      <c r="AI118" s="797"/>
      <c r="AL118" s="797"/>
      <c r="AM118" s="797"/>
      <c r="AP118" s="797"/>
      <c r="AQ118" s="797"/>
      <c r="AX118" s="817" t="s">
        <v>811</v>
      </c>
      <c r="AY118" s="832"/>
      <c r="AZ118" s="819"/>
      <c r="BD118" s="753"/>
    </row>
    <row r="119" spans="1:57" s="735" customFormat="1">
      <c r="A119" s="1235"/>
      <c r="B119" s="64"/>
      <c r="F119" s="797"/>
      <c r="G119" s="798"/>
      <c r="J119" s="797"/>
      <c r="K119" s="797"/>
      <c r="N119" s="797"/>
      <c r="O119" s="797"/>
      <c r="R119" s="797"/>
      <c r="S119" s="797"/>
      <c r="V119" s="797"/>
      <c r="W119" s="797"/>
      <c r="Z119" s="797"/>
      <c r="AA119" s="797"/>
      <c r="AD119" s="797"/>
      <c r="AE119" s="797"/>
      <c r="AH119" s="797"/>
      <c r="AI119" s="797"/>
      <c r="AL119" s="797"/>
      <c r="AM119" s="797"/>
      <c r="AP119" s="797"/>
      <c r="AQ119" s="797"/>
      <c r="AX119" s="735" t="s">
        <v>988</v>
      </c>
      <c r="AY119" s="12">
        <v>1393.017487360758</v>
      </c>
      <c r="AZ119" s="819">
        <v>24.308999999999994</v>
      </c>
      <c r="BA119" s="833" t="s">
        <v>641</v>
      </c>
      <c r="BB119" s="834">
        <v>5572.0699494430319</v>
      </c>
      <c r="BC119" s="803"/>
      <c r="BD119" s="818">
        <v>20.629655495901638</v>
      </c>
    </row>
    <row r="120" spans="1:57" s="735" customFormat="1">
      <c r="A120" s="1235"/>
      <c r="B120" s="64"/>
      <c r="F120" s="797"/>
      <c r="G120" s="798"/>
      <c r="J120" s="797"/>
      <c r="K120" s="797"/>
      <c r="N120" s="797"/>
      <c r="O120" s="797"/>
      <c r="R120" s="797"/>
      <c r="S120" s="797"/>
      <c r="V120" s="797"/>
      <c r="W120" s="797"/>
      <c r="Z120" s="797"/>
      <c r="AA120" s="797"/>
      <c r="AD120" s="797"/>
      <c r="AE120" s="797"/>
      <c r="AH120" s="797"/>
      <c r="AI120" s="797"/>
      <c r="AL120" s="797"/>
      <c r="AM120" s="797"/>
      <c r="AP120" s="797"/>
      <c r="AQ120" s="797"/>
      <c r="AV120" s="821">
        <v>1</v>
      </c>
      <c r="AX120" s="735" t="s">
        <v>989</v>
      </c>
      <c r="AY120" s="818">
        <v>3084.3264526816997</v>
      </c>
      <c r="AZ120" s="819">
        <v>69</v>
      </c>
      <c r="BA120" s="833"/>
      <c r="BB120" s="818">
        <v>12337.305810726799</v>
      </c>
      <c r="BC120" s="803"/>
      <c r="BD120" s="818">
        <v>45.676807888659013</v>
      </c>
    </row>
    <row r="121" spans="1:57" s="735" customFormat="1">
      <c r="A121" s="1235"/>
      <c r="B121" s="64"/>
      <c r="F121" s="797"/>
      <c r="G121" s="798"/>
      <c r="J121" s="797"/>
      <c r="K121" s="797"/>
      <c r="N121" s="797"/>
      <c r="O121" s="797"/>
      <c r="R121" s="797"/>
      <c r="S121" s="797"/>
      <c r="V121" s="797"/>
      <c r="W121" s="797"/>
      <c r="Z121" s="797"/>
      <c r="AA121" s="797"/>
      <c r="AD121" s="797"/>
      <c r="AE121" s="797"/>
      <c r="AH121" s="797"/>
      <c r="AI121" s="797"/>
      <c r="AL121" s="797"/>
      <c r="AM121" s="797"/>
      <c r="AP121" s="797"/>
      <c r="AQ121" s="797"/>
      <c r="AV121" s="821">
        <v>0</v>
      </c>
      <c r="AX121" s="735" t="s">
        <v>990</v>
      </c>
      <c r="AY121" s="818">
        <v>0</v>
      </c>
      <c r="AZ121" s="819">
        <v>0</v>
      </c>
      <c r="BA121" s="833"/>
      <c r="BB121" s="818">
        <v>0</v>
      </c>
      <c r="BC121" s="803"/>
      <c r="BD121" s="818">
        <v>0</v>
      </c>
    </row>
    <row r="122" spans="1:57" s="735" customFormat="1">
      <c r="A122" s="1235"/>
      <c r="B122" s="64"/>
      <c r="F122" s="797"/>
      <c r="G122" s="798"/>
      <c r="J122" s="797"/>
      <c r="K122" s="797"/>
      <c r="N122" s="797"/>
      <c r="O122" s="797"/>
      <c r="R122" s="797"/>
      <c r="S122" s="797"/>
      <c r="V122" s="797"/>
      <c r="W122" s="797"/>
      <c r="Z122" s="797"/>
      <c r="AA122" s="797"/>
      <c r="AD122" s="797"/>
      <c r="AE122" s="797"/>
      <c r="AH122" s="797"/>
      <c r="AI122" s="797"/>
      <c r="AL122" s="797"/>
      <c r="AM122" s="797"/>
      <c r="AP122" s="797"/>
      <c r="AQ122" s="797"/>
      <c r="AV122" s="821">
        <v>0</v>
      </c>
      <c r="AX122" s="735" t="s">
        <v>991</v>
      </c>
      <c r="AY122" s="818">
        <v>0</v>
      </c>
      <c r="AZ122" s="819">
        <v>0</v>
      </c>
      <c r="BA122" s="833"/>
      <c r="BB122" s="818">
        <v>0</v>
      </c>
      <c r="BC122" s="803"/>
      <c r="BD122" s="818">
        <v>0</v>
      </c>
    </row>
    <row r="123" spans="1:57" s="735" customFormat="1">
      <c r="A123" s="1235"/>
      <c r="B123" s="64"/>
      <c r="F123" s="797"/>
      <c r="G123" s="798"/>
      <c r="J123" s="797"/>
      <c r="K123" s="797"/>
      <c r="N123" s="797"/>
      <c r="O123" s="797"/>
      <c r="R123" s="797"/>
      <c r="S123" s="797"/>
      <c r="V123" s="797"/>
      <c r="W123" s="797"/>
      <c r="Z123" s="797"/>
      <c r="AA123" s="797"/>
      <c r="AD123" s="797"/>
      <c r="AE123" s="797"/>
      <c r="AH123" s="797"/>
      <c r="AI123" s="797"/>
      <c r="AL123" s="797"/>
      <c r="AM123" s="797"/>
      <c r="AP123" s="797"/>
      <c r="AQ123" s="797"/>
      <c r="AV123" s="821"/>
      <c r="AX123" s="735" t="s">
        <v>992</v>
      </c>
      <c r="AY123" s="818">
        <v>0</v>
      </c>
      <c r="AZ123" s="819">
        <v>0</v>
      </c>
      <c r="BA123" s="833"/>
      <c r="BB123" s="818">
        <v>0</v>
      </c>
      <c r="BC123" s="803"/>
      <c r="BD123" s="818">
        <v>0</v>
      </c>
    </row>
    <row r="124" spans="1:57" s="735" customFormat="1">
      <c r="A124" s="1235"/>
      <c r="B124" s="64"/>
      <c r="F124" s="797"/>
      <c r="G124" s="798"/>
      <c r="J124" s="797"/>
      <c r="K124" s="797"/>
      <c r="N124" s="797"/>
      <c r="O124" s="797"/>
      <c r="R124" s="797"/>
      <c r="S124" s="797"/>
      <c r="V124" s="797"/>
      <c r="W124" s="797"/>
      <c r="Z124" s="797"/>
      <c r="AA124" s="797"/>
      <c r="AD124" s="797"/>
      <c r="AE124" s="797"/>
      <c r="AH124" s="797"/>
      <c r="AI124" s="797"/>
      <c r="AL124" s="797"/>
      <c r="AM124" s="797"/>
      <c r="AP124" s="797"/>
      <c r="AQ124" s="797"/>
      <c r="AV124" s="821">
        <v>0</v>
      </c>
      <c r="AX124" s="735" t="s">
        <v>993</v>
      </c>
      <c r="AY124" s="818">
        <v>0</v>
      </c>
      <c r="AZ124" s="819">
        <v>0</v>
      </c>
      <c r="BA124" s="833"/>
      <c r="BB124" s="818">
        <v>0</v>
      </c>
      <c r="BC124" s="803"/>
      <c r="BD124" s="818">
        <v>0</v>
      </c>
    </row>
    <row r="125" spans="1:57" s="735" customFormat="1">
      <c r="A125" s="1235"/>
      <c r="B125" s="64"/>
      <c r="F125" s="797"/>
      <c r="G125" s="798"/>
      <c r="J125" s="797"/>
      <c r="K125" s="797"/>
      <c r="N125" s="797"/>
      <c r="O125" s="797"/>
      <c r="R125" s="797"/>
      <c r="S125" s="797"/>
      <c r="V125" s="797"/>
      <c r="W125" s="797"/>
      <c r="Z125" s="797"/>
      <c r="AA125" s="797"/>
      <c r="AD125" s="797"/>
      <c r="AE125" s="797"/>
      <c r="AH125" s="797"/>
      <c r="AI125" s="797"/>
      <c r="AL125" s="797"/>
      <c r="AM125" s="797"/>
      <c r="AP125" s="797"/>
      <c r="AQ125" s="797"/>
      <c r="AV125" s="821">
        <v>0</v>
      </c>
      <c r="AX125" s="735" t="s">
        <v>993</v>
      </c>
      <c r="AY125" s="818">
        <v>0</v>
      </c>
      <c r="AZ125" s="819">
        <v>0</v>
      </c>
      <c r="BA125" s="833"/>
      <c r="BB125" s="818">
        <v>0</v>
      </c>
      <c r="BC125" s="803"/>
      <c r="BD125" s="818">
        <v>0</v>
      </c>
    </row>
    <row r="126" spans="1:57" s="735" customFormat="1">
      <c r="A126" s="1235"/>
      <c r="B126" s="64"/>
      <c r="F126" s="797"/>
      <c r="G126" s="798"/>
      <c r="J126" s="797"/>
      <c r="K126" s="797"/>
      <c r="N126" s="797"/>
      <c r="O126" s="797"/>
      <c r="R126" s="797"/>
      <c r="S126" s="797"/>
      <c r="V126" s="797"/>
      <c r="W126" s="797"/>
      <c r="Z126" s="797"/>
      <c r="AA126" s="797"/>
      <c r="AD126" s="797"/>
      <c r="AE126" s="797"/>
      <c r="AH126" s="797"/>
      <c r="AI126" s="797"/>
      <c r="AL126" s="797"/>
      <c r="AM126" s="797"/>
      <c r="AP126" s="797"/>
      <c r="AQ126" s="797"/>
      <c r="AV126" s="821">
        <v>0</v>
      </c>
      <c r="AX126" s="735" t="s">
        <v>993</v>
      </c>
      <c r="AY126" s="818">
        <v>0</v>
      </c>
      <c r="AZ126" s="819">
        <v>0</v>
      </c>
      <c r="BA126" s="833"/>
      <c r="BB126" s="818">
        <v>0</v>
      </c>
      <c r="BC126" s="803"/>
      <c r="BD126" s="818">
        <v>0</v>
      </c>
    </row>
    <row r="127" spans="1:57" s="735" customFormat="1">
      <c r="A127" s="1235"/>
      <c r="B127" s="64"/>
      <c r="F127" s="797"/>
      <c r="G127" s="798"/>
      <c r="J127" s="797"/>
      <c r="K127" s="797"/>
      <c r="N127" s="797"/>
      <c r="O127" s="797"/>
      <c r="R127" s="797"/>
      <c r="S127" s="797"/>
      <c r="V127" s="797"/>
      <c r="W127" s="797"/>
      <c r="Z127" s="797"/>
      <c r="AA127" s="797"/>
      <c r="AD127" s="797"/>
      <c r="AE127" s="797"/>
      <c r="AH127" s="797"/>
      <c r="AI127" s="797"/>
      <c r="AL127" s="797"/>
      <c r="AM127" s="797"/>
      <c r="AP127" s="797"/>
      <c r="AQ127" s="797"/>
      <c r="AX127" s="735" t="s">
        <v>994</v>
      </c>
      <c r="AY127" s="818">
        <v>290.21197653349128</v>
      </c>
      <c r="AZ127" s="819">
        <v>50</v>
      </c>
      <c r="BA127" s="833"/>
      <c r="BB127" s="818">
        <v>1160.8479061339651</v>
      </c>
      <c r="BC127" s="803"/>
      <c r="BD127" s="818">
        <v>4.2978448949795087</v>
      </c>
    </row>
    <row r="128" spans="1:57" s="735" customFormat="1">
      <c r="A128" s="1235"/>
      <c r="B128" s="64"/>
      <c r="F128" s="797"/>
      <c r="G128" s="798"/>
      <c r="J128" s="797"/>
      <c r="K128" s="797"/>
      <c r="N128" s="797"/>
      <c r="O128" s="797"/>
      <c r="R128" s="797"/>
      <c r="S128" s="797"/>
      <c r="V128" s="797"/>
      <c r="W128" s="797"/>
      <c r="Z128" s="797"/>
      <c r="AA128" s="797"/>
      <c r="AD128" s="797"/>
      <c r="AE128" s="797"/>
      <c r="AH128" s="797"/>
      <c r="AI128" s="797"/>
      <c r="AL128" s="797"/>
      <c r="AM128" s="797"/>
      <c r="AP128" s="797"/>
      <c r="AQ128" s="797"/>
      <c r="AX128" s="803" t="s">
        <v>750</v>
      </c>
      <c r="AY128" s="818">
        <v>859.5689789959016</v>
      </c>
      <c r="AZ128" s="819">
        <v>7.9730561728915763</v>
      </c>
      <c r="BA128" s="833"/>
      <c r="BB128" s="818">
        <v>3438.2759159836064</v>
      </c>
      <c r="BC128" s="803"/>
      <c r="BD128" s="818">
        <v>12.729640562693842</v>
      </c>
    </row>
    <row r="129" spans="1:57" s="735" customFormat="1">
      <c r="A129" s="1235"/>
      <c r="B129" s="64"/>
      <c r="F129" s="797"/>
      <c r="G129" s="798"/>
      <c r="J129" s="797"/>
      <c r="K129" s="797"/>
      <c r="N129" s="797"/>
      <c r="O129" s="797"/>
      <c r="R129" s="797"/>
      <c r="S129" s="797"/>
      <c r="V129" s="797"/>
      <c r="W129" s="797"/>
      <c r="Z129" s="797"/>
      <c r="AA129" s="797"/>
      <c r="AD129" s="797"/>
      <c r="AE129" s="797"/>
      <c r="AH129" s="797"/>
      <c r="AI129" s="797"/>
      <c r="AL129" s="797"/>
      <c r="AM129" s="797"/>
      <c r="AP129" s="797"/>
      <c r="AQ129" s="797"/>
      <c r="AX129" s="803" t="s">
        <v>782</v>
      </c>
      <c r="AY129" s="818">
        <v>458.43678879781419</v>
      </c>
      <c r="AZ129" s="819">
        <v>4.2522966255421739</v>
      </c>
      <c r="BA129" s="833"/>
      <c r="BB129" s="818">
        <v>1833.7471551912568</v>
      </c>
      <c r="BC129" s="803"/>
      <c r="BD129" s="818">
        <v>6.7891416334367145</v>
      </c>
    </row>
    <row r="130" spans="1:57" s="735" customFormat="1">
      <c r="A130" s="1235"/>
      <c r="B130" s="64"/>
      <c r="F130" s="797"/>
      <c r="G130" s="798"/>
      <c r="J130" s="797"/>
      <c r="K130" s="797"/>
      <c r="N130" s="797"/>
      <c r="O130" s="797"/>
      <c r="R130" s="797"/>
      <c r="S130" s="797"/>
      <c r="V130" s="797"/>
      <c r="W130" s="797"/>
      <c r="Z130" s="797"/>
      <c r="AA130" s="797"/>
      <c r="AD130" s="797"/>
      <c r="AE130" s="797"/>
      <c r="AH130" s="797"/>
      <c r="AI130" s="797"/>
      <c r="AL130" s="797"/>
      <c r="AM130" s="797"/>
      <c r="AP130" s="797"/>
      <c r="AQ130" s="797"/>
      <c r="AX130" s="803" t="s">
        <v>783</v>
      </c>
      <c r="AY130" s="818">
        <v>0</v>
      </c>
      <c r="AZ130" s="819">
        <v>0</v>
      </c>
      <c r="BA130" s="833"/>
      <c r="BB130" s="818">
        <v>0</v>
      </c>
      <c r="BC130" s="803"/>
      <c r="BD130" s="818">
        <v>0</v>
      </c>
    </row>
    <row r="131" spans="1:57" s="735" customFormat="1">
      <c r="A131" s="1235"/>
      <c r="B131" s="64"/>
      <c r="F131" s="797"/>
      <c r="G131" s="798"/>
      <c r="J131" s="797"/>
      <c r="K131" s="797"/>
      <c r="N131" s="797"/>
      <c r="O131" s="797"/>
      <c r="R131" s="797"/>
      <c r="S131" s="797"/>
      <c r="V131" s="797"/>
      <c r="W131" s="797"/>
      <c r="Z131" s="797"/>
      <c r="AA131" s="797"/>
      <c r="AD131" s="797"/>
      <c r="AE131" s="797"/>
      <c r="AH131" s="797"/>
      <c r="AI131" s="797"/>
      <c r="AL131" s="797"/>
      <c r="AM131" s="797"/>
      <c r="AP131" s="797"/>
      <c r="AQ131" s="797"/>
      <c r="AX131" s="803" t="s">
        <v>751</v>
      </c>
      <c r="AY131" s="818">
        <v>429.7844894979508</v>
      </c>
      <c r="AZ131" s="819">
        <v>3.9865280864457882</v>
      </c>
      <c r="BA131" s="833"/>
      <c r="BB131" s="818">
        <v>1719.1379579918032</v>
      </c>
      <c r="BC131" s="803"/>
      <c r="BD131" s="818">
        <v>6.3648202813469208</v>
      </c>
    </row>
    <row r="132" spans="1:57" s="735" customFormat="1">
      <c r="A132" s="1235"/>
      <c r="B132" s="64"/>
      <c r="F132" s="797"/>
      <c r="G132" s="798"/>
      <c r="J132" s="797"/>
      <c r="K132" s="797"/>
      <c r="N132" s="797"/>
      <c r="O132" s="797"/>
      <c r="R132" s="797"/>
      <c r="S132" s="797"/>
      <c r="V132" s="797"/>
      <c r="W132" s="797"/>
      <c r="Z132" s="797"/>
      <c r="AA132" s="797"/>
      <c r="AD132" s="797"/>
      <c r="AE132" s="797"/>
      <c r="AH132" s="797"/>
      <c r="AI132" s="797"/>
      <c r="AL132" s="797"/>
      <c r="AM132" s="797"/>
      <c r="AP132" s="797"/>
      <c r="AQ132" s="797"/>
      <c r="AX132" s="803" t="s">
        <v>564</v>
      </c>
      <c r="AY132" s="818">
        <v>286.52299299863387</v>
      </c>
      <c r="AZ132" s="819">
        <v>2.6576853909638589</v>
      </c>
      <c r="BA132" s="833"/>
      <c r="BB132" s="818">
        <v>1146.0919719945355</v>
      </c>
      <c r="BC132" s="803"/>
      <c r="BD132" s="818">
        <v>4.2432135208979469</v>
      </c>
    </row>
    <row r="133" spans="1:57" s="735" customFormat="1">
      <c r="A133" s="1235"/>
      <c r="B133" s="64"/>
      <c r="F133" s="797"/>
      <c r="G133" s="798"/>
      <c r="J133" s="797"/>
      <c r="K133" s="797"/>
      <c r="N133" s="797"/>
      <c r="O133" s="797"/>
      <c r="R133" s="797"/>
      <c r="S133" s="797"/>
      <c r="V133" s="797"/>
      <c r="W133" s="797"/>
      <c r="Z133" s="797"/>
      <c r="AA133" s="797"/>
      <c r="AD133" s="797"/>
      <c r="AE133" s="797"/>
      <c r="AH133" s="797"/>
      <c r="AI133" s="797"/>
      <c r="AL133" s="797"/>
      <c r="AM133" s="797"/>
      <c r="AP133" s="797"/>
      <c r="AQ133" s="797"/>
      <c r="AV133" s="821">
        <v>0</v>
      </c>
      <c r="AX133" s="803" t="s">
        <v>784</v>
      </c>
      <c r="AY133" s="818">
        <v>0</v>
      </c>
      <c r="AZ133" s="819">
        <v>0</v>
      </c>
      <c r="BA133" s="833"/>
      <c r="BB133" s="818">
        <v>0</v>
      </c>
      <c r="BC133" s="803"/>
      <c r="BD133" s="818">
        <v>0</v>
      </c>
    </row>
    <row r="134" spans="1:57" s="735" customFormat="1">
      <c r="A134" s="1235"/>
      <c r="B134" s="64"/>
      <c r="F134" s="797"/>
      <c r="G134" s="798"/>
      <c r="J134" s="797"/>
      <c r="K134" s="797"/>
      <c r="N134" s="797"/>
      <c r="O134" s="797"/>
      <c r="R134" s="797"/>
      <c r="S134" s="797"/>
      <c r="V134" s="797"/>
      <c r="W134" s="797"/>
      <c r="Z134" s="797"/>
      <c r="AA134" s="797"/>
      <c r="AD134" s="797"/>
      <c r="AE134" s="797"/>
      <c r="AH134" s="797"/>
      <c r="AI134" s="797"/>
      <c r="AL134" s="797"/>
      <c r="AM134" s="797"/>
      <c r="AP134" s="797"/>
      <c r="AQ134" s="797"/>
      <c r="AV134" s="821">
        <v>0</v>
      </c>
      <c r="AX134" s="803" t="s">
        <v>785</v>
      </c>
      <c r="AY134" s="818">
        <v>0</v>
      </c>
      <c r="AZ134" s="819">
        <v>0</v>
      </c>
      <c r="BA134" s="833"/>
      <c r="BB134" s="818">
        <v>0</v>
      </c>
      <c r="BC134" s="803"/>
      <c r="BD134" s="818">
        <v>0</v>
      </c>
    </row>
    <row r="135" spans="1:57" s="735" customFormat="1">
      <c r="A135" s="1235"/>
      <c r="B135" s="64"/>
      <c r="F135" s="797"/>
      <c r="G135" s="798"/>
      <c r="J135" s="797"/>
      <c r="K135" s="797"/>
      <c r="N135" s="797"/>
      <c r="O135" s="797"/>
      <c r="R135" s="797"/>
      <c r="S135" s="797"/>
      <c r="V135" s="797"/>
      <c r="W135" s="797"/>
      <c r="Z135" s="797"/>
      <c r="AA135" s="797"/>
      <c r="AD135" s="797"/>
      <c r="AE135" s="797"/>
      <c r="AH135" s="797"/>
      <c r="AI135" s="797"/>
      <c r="AL135" s="797"/>
      <c r="AM135" s="797"/>
      <c r="AP135" s="797"/>
      <c r="AQ135" s="797"/>
      <c r="AX135" s="803" t="s">
        <v>995</v>
      </c>
      <c r="AY135" s="818">
        <v>323.42766450778544</v>
      </c>
      <c r="AZ135" s="819">
        <v>3</v>
      </c>
      <c r="BA135" s="833"/>
      <c r="BB135" s="818">
        <v>1293.7106580311417</v>
      </c>
      <c r="BC135" s="803"/>
      <c r="BD135" s="818">
        <v>4.7897469753096695</v>
      </c>
    </row>
    <row r="136" spans="1:57" s="735" customFormat="1">
      <c r="A136" s="1235"/>
      <c r="B136" s="64"/>
      <c r="F136" s="797"/>
      <c r="G136" s="798"/>
      <c r="J136" s="797"/>
      <c r="K136" s="797"/>
      <c r="N136" s="797"/>
      <c r="O136" s="797"/>
      <c r="R136" s="797"/>
      <c r="S136" s="797"/>
      <c r="V136" s="797"/>
      <c r="W136" s="797"/>
      <c r="Z136" s="797"/>
      <c r="AA136" s="797"/>
      <c r="AD136" s="797"/>
      <c r="AE136" s="797"/>
      <c r="AH136" s="797"/>
      <c r="AI136" s="797"/>
      <c r="AL136" s="797"/>
      <c r="AM136" s="797"/>
      <c r="AP136" s="797"/>
      <c r="AQ136" s="797"/>
      <c r="AX136" s="803" t="s">
        <v>754</v>
      </c>
      <c r="AY136" s="818">
        <v>226.39936515544983</v>
      </c>
      <c r="AZ136" s="819">
        <v>2.1</v>
      </c>
      <c r="BA136" s="833"/>
      <c r="BB136" s="818">
        <v>905.59746062179931</v>
      </c>
      <c r="BC136" s="803"/>
      <c r="BD136" s="818">
        <v>3.3528228827167692</v>
      </c>
    </row>
    <row r="137" spans="1:57" s="735" customFormat="1">
      <c r="A137" s="1235"/>
      <c r="B137" s="64"/>
      <c r="F137" s="797"/>
      <c r="G137" s="798"/>
      <c r="J137" s="797"/>
      <c r="K137" s="797"/>
      <c r="N137" s="797"/>
      <c r="O137" s="797"/>
      <c r="R137" s="797"/>
      <c r="S137" s="797"/>
      <c r="V137" s="797"/>
      <c r="W137" s="797"/>
      <c r="Z137" s="797"/>
      <c r="AA137" s="797"/>
      <c r="AD137" s="797"/>
      <c r="AE137" s="797"/>
      <c r="AH137" s="797"/>
      <c r="AI137" s="797"/>
      <c r="AL137" s="797"/>
      <c r="AM137" s="797"/>
      <c r="AP137" s="797"/>
      <c r="AQ137" s="797"/>
      <c r="AX137" s="803" t="s">
        <v>279</v>
      </c>
      <c r="AY137" s="818">
        <v>32.342766450778548</v>
      </c>
      <c r="AZ137" s="819">
        <v>0.3</v>
      </c>
      <c r="BA137" s="833"/>
      <c r="BB137" s="818">
        <v>129.37106580311419</v>
      </c>
      <c r="BC137" s="803"/>
      <c r="BD137" s="818">
        <v>0.47897469753096705</v>
      </c>
    </row>
    <row r="138" spans="1:57" s="735" customFormat="1">
      <c r="A138" s="1235"/>
      <c r="B138" s="64"/>
      <c r="F138" s="797"/>
      <c r="G138" s="798"/>
      <c r="J138" s="797"/>
      <c r="K138" s="797"/>
      <c r="N138" s="797"/>
      <c r="O138" s="797"/>
      <c r="R138" s="797"/>
      <c r="S138" s="797"/>
      <c r="V138" s="797"/>
      <c r="W138" s="797"/>
      <c r="Z138" s="797"/>
      <c r="AA138" s="797"/>
      <c r="AD138" s="797"/>
      <c r="AE138" s="797"/>
      <c r="AH138" s="797"/>
      <c r="AI138" s="797"/>
      <c r="AL138" s="797"/>
      <c r="AM138" s="797"/>
      <c r="AP138" s="797"/>
      <c r="AQ138" s="797"/>
      <c r="AV138" s="821">
        <v>1</v>
      </c>
      <c r="AX138" s="803" t="s">
        <v>788</v>
      </c>
      <c r="AY138" s="818">
        <v>0</v>
      </c>
      <c r="AZ138" s="819">
        <v>0</v>
      </c>
      <c r="BA138" s="833"/>
      <c r="BB138" s="818">
        <v>0</v>
      </c>
      <c r="BC138" s="803"/>
      <c r="BD138" s="818">
        <v>0</v>
      </c>
    </row>
    <row r="139" spans="1:57" s="735" customFormat="1">
      <c r="A139" s="1235"/>
      <c r="B139" s="64"/>
      <c r="F139" s="797"/>
      <c r="G139" s="798"/>
      <c r="J139" s="797"/>
      <c r="K139" s="797"/>
      <c r="N139" s="797"/>
      <c r="O139" s="797"/>
      <c r="R139" s="797"/>
      <c r="S139" s="797"/>
      <c r="V139" s="797"/>
      <c r="W139" s="797"/>
      <c r="Z139" s="797"/>
      <c r="AA139" s="797"/>
      <c r="AD139" s="797"/>
      <c r="AE139" s="797"/>
      <c r="AH139" s="797"/>
      <c r="AI139" s="797"/>
      <c r="AL139" s="797"/>
      <c r="AM139" s="797"/>
      <c r="AP139" s="797"/>
      <c r="AQ139" s="797"/>
      <c r="AV139" s="821">
        <v>0</v>
      </c>
      <c r="AX139" s="803" t="s">
        <v>789</v>
      </c>
      <c r="AY139" s="818">
        <v>0</v>
      </c>
      <c r="AZ139" s="819">
        <v>0</v>
      </c>
      <c r="BA139" s="833"/>
      <c r="BB139" s="818">
        <v>0</v>
      </c>
      <c r="BC139" s="803"/>
      <c r="BD139" s="818">
        <v>0</v>
      </c>
    </row>
    <row r="140" spans="1:57" s="735" customFormat="1">
      <c r="A140" s="1235"/>
      <c r="B140" s="64"/>
      <c r="F140" s="797"/>
      <c r="G140" s="798"/>
      <c r="J140" s="797"/>
      <c r="K140" s="797"/>
      <c r="N140" s="797"/>
      <c r="O140" s="797"/>
      <c r="R140" s="797"/>
      <c r="S140" s="797"/>
      <c r="V140" s="797"/>
      <c r="W140" s="797"/>
      <c r="Z140" s="797"/>
      <c r="AA140" s="797"/>
      <c r="AD140" s="797"/>
      <c r="AE140" s="797"/>
      <c r="AH140" s="797"/>
      <c r="AI140" s="797"/>
      <c r="AL140" s="797"/>
      <c r="AM140" s="797"/>
      <c r="AP140" s="797"/>
      <c r="AQ140" s="797"/>
      <c r="AV140" s="821">
        <v>0</v>
      </c>
      <c r="AX140" s="803" t="s">
        <v>790</v>
      </c>
      <c r="AY140" s="818">
        <v>0</v>
      </c>
      <c r="AZ140" s="819">
        <v>0</v>
      </c>
      <c r="BA140" s="833"/>
      <c r="BB140" s="818">
        <v>0</v>
      </c>
      <c r="BC140" s="803"/>
      <c r="BD140" s="818">
        <v>0</v>
      </c>
    </row>
    <row r="141" spans="1:57" s="735" customFormat="1">
      <c r="A141" s="1235"/>
      <c r="B141" s="64"/>
      <c r="F141" s="797"/>
      <c r="G141" s="798"/>
      <c r="J141" s="797"/>
      <c r="K141" s="797"/>
      <c r="N141" s="797"/>
      <c r="O141" s="797"/>
      <c r="R141" s="797"/>
      <c r="S141" s="797"/>
      <c r="V141" s="797"/>
      <c r="W141" s="797"/>
      <c r="Z141" s="797"/>
      <c r="AA141" s="797"/>
      <c r="AD141" s="797"/>
      <c r="AE141" s="797"/>
      <c r="AH141" s="797"/>
      <c r="AI141" s="797"/>
      <c r="AL141" s="797"/>
      <c r="AM141" s="797"/>
      <c r="AP141" s="797"/>
      <c r="AQ141" s="797"/>
      <c r="AV141" s="821">
        <v>0</v>
      </c>
      <c r="AX141" s="803" t="s">
        <v>791</v>
      </c>
      <c r="AY141" s="818">
        <v>0</v>
      </c>
      <c r="AZ141" s="819">
        <v>0</v>
      </c>
      <c r="BA141" s="833"/>
      <c r="BB141" s="818">
        <v>0</v>
      </c>
      <c r="BC141" s="803"/>
      <c r="BD141" s="818">
        <v>0</v>
      </c>
    </row>
    <row r="142" spans="1:57" s="735" customFormat="1">
      <c r="A142" s="1235"/>
      <c r="B142" s="64"/>
      <c r="F142" s="797"/>
      <c r="G142" s="798"/>
      <c r="J142" s="797"/>
      <c r="K142" s="797"/>
      <c r="N142" s="797"/>
      <c r="O142" s="797"/>
      <c r="R142" s="797"/>
      <c r="S142" s="797"/>
      <c r="V142" s="797"/>
      <c r="W142" s="797"/>
      <c r="Z142" s="797"/>
      <c r="AA142" s="797"/>
      <c r="AD142" s="797"/>
      <c r="AE142" s="797"/>
      <c r="AH142" s="797"/>
      <c r="AI142" s="797"/>
      <c r="AL142" s="797"/>
      <c r="AM142" s="797"/>
      <c r="AP142" s="797"/>
      <c r="AQ142" s="797"/>
      <c r="AX142" s="803" t="s">
        <v>755</v>
      </c>
      <c r="AY142" s="818">
        <v>323.42766450778544</v>
      </c>
      <c r="AZ142" s="819">
        <v>3</v>
      </c>
      <c r="BA142" s="833"/>
      <c r="BB142" s="818">
        <v>1293.7106580311417</v>
      </c>
      <c r="BC142" s="803"/>
      <c r="BD142" s="818">
        <v>4.7897469753096695</v>
      </c>
    </row>
    <row r="143" spans="1:57" s="735" customFormat="1">
      <c r="A143" s="1235"/>
      <c r="B143" s="64"/>
      <c r="F143" s="797"/>
      <c r="G143" s="798"/>
      <c r="J143" s="797"/>
      <c r="K143" s="797"/>
      <c r="N143" s="797"/>
      <c r="O143" s="797"/>
      <c r="R143" s="797"/>
      <c r="S143" s="797"/>
      <c r="V143" s="797"/>
      <c r="W143" s="797"/>
      <c r="Z143" s="797"/>
      <c r="AA143" s="797"/>
      <c r="AD143" s="797"/>
      <c r="AE143" s="797"/>
      <c r="AH143" s="797"/>
      <c r="AI143" s="797"/>
      <c r="AL143" s="797"/>
      <c r="AM143" s="797"/>
      <c r="AP143" s="797"/>
      <c r="AQ143" s="797"/>
      <c r="AX143" s="829" t="s">
        <v>810</v>
      </c>
      <c r="AY143" s="13">
        <v>7707.4666274880483</v>
      </c>
      <c r="AZ143" s="835">
        <v>71.491719539988665</v>
      </c>
      <c r="BA143" s="836"/>
      <c r="BB143" s="826">
        <v>30829.866509952193</v>
      </c>
      <c r="BC143" s="827"/>
      <c r="BD143" s="828">
        <v>114.14241580878264</v>
      </c>
      <c r="BE143" s="829"/>
    </row>
    <row r="144" spans="1:57" s="735" customFormat="1" ht="12.25" customHeight="1" thickBot="1">
      <c r="A144" s="1235"/>
      <c r="B144" s="64"/>
      <c r="F144" s="797"/>
      <c r="G144" s="798"/>
      <c r="J144" s="797"/>
      <c r="K144" s="797"/>
      <c r="N144" s="797"/>
      <c r="O144" s="797"/>
      <c r="R144" s="797"/>
      <c r="S144" s="797"/>
      <c r="V144" s="797"/>
      <c r="W144" s="797"/>
      <c r="Z144" s="797"/>
      <c r="AA144" s="797"/>
      <c r="AD144" s="797"/>
      <c r="AE144" s="797"/>
      <c r="AH144" s="797"/>
      <c r="AI144" s="797"/>
      <c r="AL144" s="797"/>
      <c r="AM144" s="797"/>
      <c r="AP144" s="797"/>
      <c r="AQ144" s="797"/>
      <c r="AX144" s="837" t="s">
        <v>762</v>
      </c>
      <c r="AY144" s="14">
        <v>3073.4555227714673</v>
      </c>
      <c r="AZ144" s="838">
        <v>28.508280460011335</v>
      </c>
      <c r="BA144" s="839" t="s">
        <v>641</v>
      </c>
      <c r="BB144" s="840">
        <v>12293.822091085869</v>
      </c>
      <c r="BC144" s="841"/>
      <c r="BD144" s="842">
        <v>45.515816701539691</v>
      </c>
      <c r="BE144" s="837"/>
    </row>
    <row r="145" spans="1:69" s="735" customFormat="1" ht="12.25" customHeight="1" thickTop="1">
      <c r="A145" s="1235"/>
      <c r="B145" s="64"/>
      <c r="F145" s="797"/>
      <c r="G145" s="798"/>
      <c r="J145" s="797"/>
      <c r="K145" s="797"/>
      <c r="N145" s="797"/>
      <c r="O145" s="797"/>
      <c r="R145" s="797"/>
      <c r="S145" s="797"/>
      <c r="V145" s="797"/>
      <c r="W145" s="797"/>
      <c r="Z145" s="797"/>
      <c r="AA145" s="797"/>
      <c r="AD145" s="797"/>
      <c r="AE145" s="797"/>
      <c r="AH145" s="797"/>
      <c r="AI145" s="797"/>
      <c r="AL145" s="797"/>
      <c r="AM145" s="797"/>
      <c r="AP145" s="797"/>
      <c r="AQ145" s="797"/>
      <c r="AZ145" s="843"/>
      <c r="BD145" s="844"/>
    </row>
    <row r="146" spans="1:69" s="735" customFormat="1">
      <c r="A146" s="1235"/>
      <c r="B146" s="64"/>
      <c r="F146" s="797"/>
      <c r="G146" s="798"/>
      <c r="J146" s="797"/>
      <c r="K146" s="797"/>
      <c r="N146" s="797"/>
      <c r="O146" s="797"/>
      <c r="R146" s="797"/>
      <c r="S146" s="797"/>
      <c r="V146" s="797"/>
      <c r="W146" s="797"/>
      <c r="Z146" s="797"/>
      <c r="AA146" s="797"/>
      <c r="AD146" s="797"/>
      <c r="AE146" s="797"/>
      <c r="AH146" s="797"/>
      <c r="AI146" s="797"/>
      <c r="AL146" s="797"/>
      <c r="AM146" s="797"/>
      <c r="AP146" s="797"/>
      <c r="AQ146" s="797"/>
      <c r="AX146" s="845" t="s">
        <v>812</v>
      </c>
      <c r="AY146" s="844"/>
      <c r="AZ146" s="844"/>
      <c r="BA146" s="844"/>
      <c r="BB146" s="844"/>
      <c r="BC146" s="844"/>
      <c r="BD146" s="844"/>
      <c r="BE146" s="844"/>
    </row>
    <row r="147" spans="1:69" s="735" customFormat="1">
      <c r="A147" s="1235"/>
      <c r="B147" s="64"/>
      <c r="F147" s="797"/>
      <c r="G147" s="798"/>
      <c r="J147" s="797"/>
      <c r="K147" s="797"/>
      <c r="N147" s="797"/>
      <c r="O147" s="797"/>
      <c r="R147" s="797"/>
      <c r="S147" s="797"/>
      <c r="V147" s="797"/>
      <c r="W147" s="797"/>
      <c r="Z147" s="797"/>
      <c r="AA147" s="797"/>
      <c r="AD147" s="797"/>
      <c r="AE147" s="797"/>
      <c r="AH147" s="797"/>
      <c r="AI147" s="797"/>
      <c r="AL147" s="797"/>
      <c r="AM147" s="797"/>
      <c r="AP147" s="797"/>
      <c r="AQ147" s="797"/>
    </row>
    <row r="148" spans="1:69" s="735" customFormat="1">
      <c r="A148" s="1235"/>
      <c r="B148" s="64"/>
      <c r="F148" s="797"/>
      <c r="G148" s="798"/>
      <c r="J148" s="797"/>
      <c r="K148" s="797"/>
      <c r="N148" s="797"/>
      <c r="O148" s="797"/>
      <c r="R148" s="797"/>
      <c r="S148" s="797"/>
      <c r="V148" s="797"/>
      <c r="W148" s="797"/>
      <c r="Z148" s="797"/>
      <c r="AA148" s="797"/>
      <c r="AD148" s="797"/>
      <c r="AE148" s="797"/>
      <c r="AH148" s="797"/>
      <c r="AI148" s="797"/>
      <c r="AL148" s="797"/>
      <c r="AM148" s="797"/>
      <c r="AP148" s="797"/>
      <c r="AQ148" s="797"/>
    </row>
    <row r="149" spans="1:69" s="735" customFormat="1">
      <c r="A149" s="1235"/>
      <c r="B149" s="64"/>
      <c r="F149" s="797"/>
      <c r="G149" s="798"/>
      <c r="J149" s="797"/>
      <c r="K149" s="797"/>
      <c r="N149" s="797"/>
      <c r="O149" s="797"/>
      <c r="R149" s="797"/>
      <c r="S149" s="797"/>
      <c r="V149" s="797"/>
      <c r="W149" s="797"/>
      <c r="Z149" s="797"/>
      <c r="AA149" s="797"/>
      <c r="AD149" s="797"/>
      <c r="AE149" s="797"/>
      <c r="AH149" s="797"/>
      <c r="AI149" s="797"/>
      <c r="AL149" s="797"/>
      <c r="AM149" s="797"/>
      <c r="AP149" s="797"/>
      <c r="AQ149" s="797"/>
    </row>
    <row r="150" spans="1:69" s="735" customFormat="1">
      <c r="A150" s="1235"/>
      <c r="B150" s="64"/>
      <c r="F150" s="797"/>
      <c r="G150" s="798"/>
      <c r="J150" s="797"/>
      <c r="K150" s="797"/>
      <c r="N150" s="797"/>
      <c r="O150" s="797"/>
      <c r="R150" s="797"/>
      <c r="S150" s="797"/>
      <c r="V150" s="797"/>
      <c r="W150" s="797"/>
      <c r="Z150" s="797"/>
      <c r="AA150" s="797"/>
      <c r="AD150" s="797"/>
      <c r="AE150" s="797"/>
      <c r="AH150" s="797"/>
      <c r="AI150" s="797"/>
      <c r="AL150" s="797"/>
      <c r="AM150" s="797"/>
      <c r="AP150" s="797"/>
      <c r="AQ150" s="797"/>
    </row>
    <row r="151" spans="1:69" s="735" customFormat="1">
      <c r="A151" s="1235"/>
      <c r="B151" s="64"/>
      <c r="F151" s="797"/>
      <c r="G151" s="798"/>
      <c r="J151" s="797"/>
      <c r="K151" s="797"/>
      <c r="N151" s="797"/>
      <c r="O151" s="797"/>
      <c r="R151" s="797"/>
      <c r="S151" s="797"/>
      <c r="V151" s="797"/>
      <c r="W151" s="797"/>
      <c r="Z151" s="797"/>
      <c r="AA151" s="797"/>
      <c r="AD151" s="797"/>
      <c r="AE151" s="797"/>
      <c r="AH151" s="797"/>
      <c r="AI151" s="797"/>
      <c r="AL151" s="797"/>
      <c r="AM151" s="797"/>
      <c r="AP151" s="797"/>
      <c r="AQ151" s="797"/>
    </row>
    <row r="152" spans="1:69" s="735" customFormat="1">
      <c r="A152" s="1235"/>
      <c r="B152" s="64"/>
      <c r="F152" s="797"/>
      <c r="G152" s="798"/>
      <c r="J152" s="797"/>
      <c r="K152" s="797"/>
      <c r="N152" s="797"/>
      <c r="O152" s="797"/>
      <c r="R152" s="797"/>
      <c r="S152" s="797"/>
      <c r="V152" s="797"/>
      <c r="W152" s="797"/>
      <c r="Z152" s="797"/>
      <c r="AA152" s="797"/>
      <c r="AD152" s="797"/>
      <c r="AE152" s="797"/>
      <c r="AH152" s="797"/>
      <c r="AI152" s="797"/>
      <c r="AL152" s="797"/>
      <c r="AM152" s="797"/>
      <c r="AP152" s="797"/>
      <c r="AQ152" s="797"/>
    </row>
    <row r="153" spans="1:69" s="735" customFormat="1">
      <c r="A153" s="1235"/>
      <c r="B153" s="64"/>
      <c r="F153" s="797"/>
      <c r="G153" s="798"/>
      <c r="J153" s="797"/>
      <c r="K153" s="797"/>
      <c r="N153" s="797"/>
      <c r="O153" s="797"/>
      <c r="R153" s="797"/>
      <c r="S153" s="797"/>
      <c r="V153" s="797"/>
      <c r="W153" s="797"/>
      <c r="Z153" s="797"/>
      <c r="AA153" s="797"/>
      <c r="AD153" s="797"/>
      <c r="AE153" s="797"/>
      <c r="AH153" s="797"/>
      <c r="AI153" s="797"/>
      <c r="AL153" s="797"/>
      <c r="AM153" s="797"/>
      <c r="AP153" s="797"/>
      <c r="AQ153" s="797"/>
      <c r="BI153" s="735" t="s">
        <v>813</v>
      </c>
      <c r="BN153" s="735" t="s">
        <v>814</v>
      </c>
    </row>
    <row r="154" spans="1:69" s="735" customFormat="1">
      <c r="A154" s="1235"/>
      <c r="B154" s="64"/>
      <c r="F154" s="797"/>
      <c r="G154" s="798"/>
      <c r="J154" s="797"/>
      <c r="K154" s="797"/>
      <c r="N154" s="797"/>
      <c r="O154" s="797"/>
      <c r="R154" s="797"/>
      <c r="S154" s="797"/>
      <c r="V154" s="797"/>
      <c r="W154" s="797"/>
      <c r="Z154" s="797"/>
      <c r="AA154" s="797"/>
      <c r="AD154" s="797"/>
      <c r="AE154" s="797"/>
      <c r="AH154" s="797"/>
      <c r="AI154" s="797"/>
      <c r="AL154" s="797"/>
      <c r="AM154" s="797"/>
      <c r="AP154" s="797"/>
      <c r="AQ154" s="797"/>
      <c r="BI154" s="808" t="s">
        <v>815</v>
      </c>
      <c r="BN154" s="808" t="s">
        <v>816</v>
      </c>
    </row>
    <row r="155" spans="1:69" s="735" customFormat="1">
      <c r="A155" s="1235"/>
      <c r="B155" s="64"/>
      <c r="F155" s="797"/>
      <c r="G155" s="798"/>
      <c r="J155" s="797"/>
      <c r="K155" s="797"/>
      <c r="N155" s="797"/>
      <c r="O155" s="797"/>
      <c r="R155" s="797"/>
      <c r="S155" s="797"/>
      <c r="V155" s="797"/>
      <c r="W155" s="797"/>
      <c r="Z155" s="797"/>
      <c r="AA155" s="797"/>
      <c r="AD155" s="797"/>
      <c r="AE155" s="797"/>
      <c r="AH155" s="797"/>
      <c r="AI155" s="797"/>
      <c r="AL155" s="797"/>
      <c r="AM155" s="797"/>
      <c r="AP155" s="797"/>
      <c r="AQ155" s="797"/>
    </row>
    <row r="156" spans="1:69" s="735" customFormat="1">
      <c r="A156" s="1235"/>
      <c r="B156" s="64"/>
      <c r="F156" s="797"/>
      <c r="G156" s="798"/>
      <c r="J156" s="797"/>
      <c r="K156" s="797"/>
      <c r="N156" s="797"/>
      <c r="O156" s="797"/>
      <c r="R156" s="797"/>
      <c r="S156" s="797"/>
      <c r="V156" s="797"/>
      <c r="W156" s="797"/>
      <c r="Z156" s="797"/>
      <c r="AA156" s="797"/>
      <c r="AD156" s="797"/>
      <c r="AE156" s="797"/>
      <c r="AH156" s="797"/>
      <c r="AI156" s="797"/>
      <c r="AL156" s="797"/>
      <c r="AM156" s="797"/>
      <c r="AP156" s="797"/>
      <c r="AQ156" s="797"/>
      <c r="BJ156" s="735" t="s">
        <v>817</v>
      </c>
      <c r="BK156" s="735">
        <v>4</v>
      </c>
      <c r="BO156" s="735" t="s">
        <v>818</v>
      </c>
      <c r="BP156" s="846">
        <v>2020</v>
      </c>
    </row>
    <row r="157" spans="1:69" s="735" customFormat="1">
      <c r="A157" s="1235"/>
      <c r="B157" s="64"/>
      <c r="F157" s="797"/>
      <c r="G157" s="798"/>
      <c r="J157" s="797"/>
      <c r="K157" s="797"/>
      <c r="N157" s="797"/>
      <c r="O157" s="797"/>
      <c r="R157" s="797"/>
      <c r="S157" s="797"/>
      <c r="V157" s="797"/>
      <c r="W157" s="797"/>
      <c r="Z157" s="797"/>
      <c r="AA157" s="797"/>
      <c r="AD157" s="797"/>
      <c r="AE157" s="797"/>
      <c r="AH157" s="797"/>
      <c r="AI157" s="797"/>
      <c r="AL157" s="797"/>
      <c r="AM157" s="797"/>
      <c r="AP157" s="797"/>
      <c r="AQ157" s="797"/>
      <c r="BJ157" s="735" t="s">
        <v>819</v>
      </c>
      <c r="BK157" s="843">
        <v>2</v>
      </c>
      <c r="BL157" s="735" t="s">
        <v>641</v>
      </c>
      <c r="BM157" s="847"/>
      <c r="BO157" s="735" t="s">
        <v>819</v>
      </c>
      <c r="BP157" s="848">
        <v>2</v>
      </c>
      <c r="BQ157" s="847" t="s">
        <v>641</v>
      </c>
    </row>
    <row r="158" spans="1:69" s="735" customFormat="1">
      <c r="A158" s="1235"/>
      <c r="B158" s="64"/>
      <c r="F158" s="797"/>
      <c r="G158" s="798"/>
      <c r="J158" s="797"/>
      <c r="K158" s="797"/>
      <c r="N158" s="797"/>
      <c r="O158" s="797"/>
      <c r="R158" s="797"/>
      <c r="S158" s="797"/>
      <c r="V158" s="797"/>
      <c r="W158" s="797"/>
      <c r="Z158" s="797"/>
      <c r="AA158" s="797"/>
      <c r="AD158" s="797"/>
      <c r="AE158" s="797"/>
      <c r="AH158" s="797"/>
      <c r="AI158" s="797"/>
      <c r="AL158" s="797"/>
      <c r="AM158" s="797"/>
      <c r="AP158" s="797"/>
      <c r="AQ158" s="797"/>
      <c r="BJ158" s="735" t="s">
        <v>820</v>
      </c>
      <c r="BK158" s="735">
        <v>60</v>
      </c>
      <c r="BL158" s="735" t="s">
        <v>641</v>
      </c>
      <c r="BM158" s="847"/>
      <c r="BO158" s="735" t="s">
        <v>820</v>
      </c>
      <c r="BP158" s="849">
        <v>60</v>
      </c>
      <c r="BQ158" s="847" t="s">
        <v>641</v>
      </c>
    </row>
    <row r="159" spans="1:69" s="735" customFormat="1">
      <c r="A159" s="1235"/>
      <c r="B159" s="64"/>
      <c r="F159" s="797"/>
      <c r="G159" s="798"/>
      <c r="J159" s="797"/>
      <c r="K159" s="797"/>
      <c r="N159" s="797"/>
      <c r="O159" s="797"/>
      <c r="R159" s="797"/>
      <c r="S159" s="797"/>
      <c r="V159" s="797"/>
      <c r="W159" s="797"/>
      <c r="Z159" s="797"/>
      <c r="AA159" s="797"/>
      <c r="AD159" s="797"/>
      <c r="AE159" s="797"/>
      <c r="AH159" s="797"/>
      <c r="AI159" s="797"/>
      <c r="AL159" s="797"/>
      <c r="AM159" s="797"/>
      <c r="AP159" s="797"/>
      <c r="AQ159" s="797"/>
      <c r="BJ159" s="735" t="s">
        <v>821</v>
      </c>
      <c r="BK159" s="735">
        <v>25</v>
      </c>
      <c r="BL159" s="735" t="s">
        <v>775</v>
      </c>
      <c r="BO159" s="735" t="s">
        <v>822</v>
      </c>
      <c r="BP159" s="849">
        <v>25</v>
      </c>
      <c r="BQ159" s="735" t="s">
        <v>823</v>
      </c>
    </row>
    <row r="160" spans="1:69" s="735" customFormat="1">
      <c r="A160" s="1235"/>
      <c r="B160" s="64"/>
      <c r="F160" s="797"/>
      <c r="G160" s="798"/>
      <c r="J160" s="797"/>
      <c r="K160" s="797"/>
      <c r="N160" s="797"/>
      <c r="O160" s="797"/>
      <c r="R160" s="797"/>
      <c r="S160" s="797"/>
      <c r="V160" s="797"/>
      <c r="W160" s="797"/>
      <c r="Z160" s="797"/>
      <c r="AA160" s="797"/>
      <c r="AD160" s="797"/>
      <c r="AE160" s="797"/>
      <c r="AH160" s="797"/>
      <c r="AI160" s="797"/>
      <c r="AL160" s="797"/>
      <c r="AM160" s="797"/>
      <c r="AP160" s="797"/>
      <c r="AQ160" s="797"/>
      <c r="BJ160" s="735" t="s">
        <v>824</v>
      </c>
      <c r="BK160" s="735">
        <v>10</v>
      </c>
      <c r="BL160" s="735" t="s">
        <v>775</v>
      </c>
      <c r="BO160" s="735" t="s">
        <v>824</v>
      </c>
      <c r="BP160" s="849">
        <v>10</v>
      </c>
      <c r="BQ160" s="735" t="s">
        <v>823</v>
      </c>
    </row>
    <row r="161" spans="1:128" s="735" customFormat="1">
      <c r="A161" s="1235"/>
      <c r="B161" s="64"/>
      <c r="F161" s="797"/>
      <c r="G161" s="798"/>
      <c r="J161" s="797"/>
      <c r="K161" s="797"/>
      <c r="N161" s="797"/>
      <c r="O161" s="797"/>
      <c r="R161" s="797"/>
      <c r="S161" s="797"/>
      <c r="V161" s="797"/>
      <c r="W161" s="797"/>
      <c r="Z161" s="797"/>
      <c r="AA161" s="797"/>
      <c r="AD161" s="797"/>
      <c r="AE161" s="797"/>
      <c r="AH161" s="797"/>
      <c r="AI161" s="797"/>
      <c r="AL161" s="797"/>
      <c r="AM161" s="797"/>
      <c r="AP161" s="797"/>
      <c r="AQ161" s="797"/>
      <c r="BJ161" s="735" t="s">
        <v>825</v>
      </c>
      <c r="BK161" s="850">
        <v>4.5</v>
      </c>
      <c r="BL161" s="735" t="s">
        <v>641</v>
      </c>
      <c r="BM161" s="847"/>
      <c r="BO161" s="735" t="s">
        <v>825</v>
      </c>
      <c r="BP161" s="848">
        <v>4.5</v>
      </c>
      <c r="BQ161" s="847" t="s">
        <v>641</v>
      </c>
    </row>
    <row r="162" spans="1:128" s="735" customFormat="1">
      <c r="A162" s="1235"/>
      <c r="B162" s="64"/>
      <c r="F162" s="797"/>
      <c r="G162" s="798"/>
      <c r="J162" s="797"/>
      <c r="K162" s="797"/>
      <c r="N162" s="797"/>
      <c r="O162" s="797"/>
      <c r="R162" s="797"/>
      <c r="S162" s="797"/>
      <c r="V162" s="797"/>
      <c r="W162" s="797"/>
      <c r="Z162" s="797"/>
      <c r="AA162" s="797"/>
      <c r="AD162" s="797"/>
      <c r="AE162" s="797"/>
      <c r="AH162" s="797"/>
      <c r="AI162" s="797"/>
      <c r="AL162" s="797"/>
      <c r="AM162" s="797"/>
      <c r="AP162" s="797"/>
      <c r="AQ162" s="797"/>
      <c r="BJ162" s="735" t="s">
        <v>826</v>
      </c>
      <c r="BK162" s="843">
        <v>7.0000000000000009</v>
      </c>
      <c r="BL162" s="735" t="s">
        <v>641</v>
      </c>
      <c r="BM162" s="847"/>
      <c r="BO162" s="735" t="s">
        <v>827</v>
      </c>
      <c r="BP162" s="848">
        <v>7.0000000000000009</v>
      </c>
      <c r="BQ162" s="847" t="s">
        <v>641</v>
      </c>
    </row>
    <row r="163" spans="1:128" s="735" customFormat="1">
      <c r="A163" s="1235"/>
      <c r="B163" s="64"/>
      <c r="F163" s="797"/>
      <c r="G163" s="798"/>
      <c r="J163" s="797"/>
      <c r="K163" s="797"/>
      <c r="N163" s="797"/>
      <c r="O163" s="797"/>
      <c r="R163" s="797"/>
      <c r="S163" s="797"/>
      <c r="V163" s="797"/>
      <c r="W163" s="797"/>
      <c r="Z163" s="797"/>
      <c r="AA163" s="797"/>
      <c r="AD163" s="797"/>
      <c r="AE163" s="797"/>
      <c r="AH163" s="797"/>
      <c r="AI163" s="797"/>
      <c r="AL163" s="797"/>
      <c r="AM163" s="797"/>
      <c r="AP163" s="797"/>
      <c r="AQ163" s="797"/>
      <c r="BJ163" s="735" t="s">
        <v>828</v>
      </c>
      <c r="BK163" s="843">
        <v>1.5</v>
      </c>
      <c r="BL163" s="735" t="s">
        <v>641</v>
      </c>
      <c r="BM163" s="847"/>
      <c r="BO163" s="735" t="s">
        <v>828</v>
      </c>
      <c r="BP163" s="848">
        <v>1.5</v>
      </c>
      <c r="BQ163" s="847" t="s">
        <v>641</v>
      </c>
      <c r="DW163" s="851"/>
    </row>
    <row r="164" spans="1:128" s="735" customFormat="1">
      <c r="A164" s="1235"/>
      <c r="B164" s="64"/>
      <c r="F164" s="797"/>
      <c r="G164" s="798"/>
      <c r="J164" s="797"/>
      <c r="K164" s="797"/>
      <c r="N164" s="797"/>
      <c r="O164" s="797"/>
      <c r="R164" s="797"/>
      <c r="S164" s="797"/>
      <c r="V164" s="797"/>
      <c r="W164" s="797"/>
      <c r="Z164" s="797"/>
      <c r="AA164" s="797"/>
      <c r="AD164" s="797"/>
      <c r="AE164" s="797"/>
      <c r="AH164" s="797"/>
      <c r="AI164" s="797"/>
      <c r="AL164" s="797"/>
      <c r="AM164" s="797"/>
      <c r="AP164" s="797"/>
      <c r="AQ164" s="797"/>
      <c r="BJ164" s="735" t="s">
        <v>829</v>
      </c>
      <c r="BK164" s="843">
        <v>17</v>
      </c>
      <c r="BL164" s="735" t="s">
        <v>641</v>
      </c>
      <c r="BM164" s="847"/>
      <c r="BO164" s="735" t="s">
        <v>829</v>
      </c>
      <c r="BP164" s="848">
        <v>17</v>
      </c>
      <c r="BQ164" s="847" t="s">
        <v>641</v>
      </c>
      <c r="DW164" s="852"/>
    </row>
    <row r="165" spans="1:128" s="735" customFormat="1" ht="12.25" hidden="1" customHeight="1">
      <c r="A165" s="1235"/>
      <c r="B165" s="64"/>
      <c r="F165" s="797"/>
      <c r="G165" s="798"/>
      <c r="J165" s="797"/>
      <c r="K165" s="797"/>
      <c r="N165" s="797"/>
      <c r="O165" s="797"/>
      <c r="R165" s="797"/>
      <c r="S165" s="797"/>
      <c r="V165" s="797"/>
      <c r="W165" s="797"/>
      <c r="Z165" s="797"/>
      <c r="AA165" s="797"/>
      <c r="AD165" s="797"/>
      <c r="AE165" s="797"/>
      <c r="AH165" s="797"/>
      <c r="AI165" s="797"/>
      <c r="AL165" s="797"/>
      <c r="AM165" s="797"/>
      <c r="AP165" s="797"/>
      <c r="AQ165" s="797"/>
      <c r="BJ165" s="735" t="s">
        <v>830</v>
      </c>
      <c r="BK165" s="853">
        <v>6.7439028038694587E-2</v>
      </c>
      <c r="BO165" s="735" t="s">
        <v>830</v>
      </c>
      <c r="BP165" s="854">
        <v>6.7439028038694587E-2</v>
      </c>
    </row>
    <row r="166" spans="1:128" s="735" customFormat="1" ht="12.25" hidden="1" customHeight="1">
      <c r="A166" s="1235"/>
      <c r="B166" s="64"/>
      <c r="F166" s="797"/>
      <c r="G166" s="798"/>
      <c r="J166" s="797"/>
      <c r="K166" s="797"/>
      <c r="N166" s="797"/>
      <c r="O166" s="797"/>
      <c r="R166" s="797"/>
      <c r="S166" s="797"/>
      <c r="V166" s="797"/>
      <c r="W166" s="797"/>
      <c r="Z166" s="797"/>
      <c r="AA166" s="797"/>
      <c r="AD166" s="797"/>
      <c r="AE166" s="797"/>
      <c r="AH166" s="797"/>
      <c r="AI166" s="797"/>
      <c r="AL166" s="797"/>
      <c r="AM166" s="797"/>
      <c r="AP166" s="797"/>
      <c r="AQ166" s="797"/>
      <c r="BJ166" s="735" t="s">
        <v>831</v>
      </c>
      <c r="BK166" s="834">
        <v>37300000</v>
      </c>
      <c r="BO166" s="735" t="s">
        <v>831</v>
      </c>
      <c r="BP166" s="834">
        <v>37300000</v>
      </c>
    </row>
    <row r="167" spans="1:128" s="735" customFormat="1">
      <c r="A167" s="1235"/>
      <c r="B167" s="64"/>
      <c r="F167" s="797"/>
      <c r="G167" s="798"/>
      <c r="J167" s="797"/>
      <c r="K167" s="797"/>
      <c r="N167" s="797"/>
      <c r="O167" s="797"/>
      <c r="R167" s="797"/>
      <c r="S167" s="797"/>
      <c r="V167" s="797"/>
      <c r="W167" s="797"/>
      <c r="Z167" s="797"/>
      <c r="AA167" s="797"/>
      <c r="AD167" s="797"/>
      <c r="AE167" s="797"/>
      <c r="AH167" s="797"/>
      <c r="AI167" s="797"/>
      <c r="AL167" s="797"/>
      <c r="AM167" s="797"/>
      <c r="AP167" s="797"/>
      <c r="AQ167" s="797"/>
      <c r="BJ167" s="735" t="s">
        <v>832</v>
      </c>
      <c r="BK167" s="855">
        <v>0.10667053477569222</v>
      </c>
      <c r="BO167" s="735" t="s">
        <v>832</v>
      </c>
      <c r="BP167" s="848">
        <v>10.667053477569223</v>
      </c>
      <c r="BQ167" s="735" t="s">
        <v>641</v>
      </c>
    </row>
    <row r="168" spans="1:128" s="735" customFormat="1" ht="11.25" hidden="1" customHeight="1">
      <c r="A168" s="1235"/>
      <c r="B168" s="64"/>
      <c r="F168" s="797"/>
      <c r="G168" s="798"/>
      <c r="J168" s="797"/>
      <c r="K168" s="797"/>
      <c r="N168" s="797"/>
      <c r="O168" s="797"/>
      <c r="R168" s="797"/>
      <c r="S168" s="797"/>
      <c r="V168" s="797"/>
      <c r="W168" s="797"/>
      <c r="Z168" s="797"/>
      <c r="AA168" s="797"/>
      <c r="AD168" s="797"/>
      <c r="AE168" s="797"/>
      <c r="AH168" s="797"/>
      <c r="AI168" s="797"/>
      <c r="AL168" s="797"/>
      <c r="AM168" s="797"/>
      <c r="AP168" s="797"/>
      <c r="AQ168" s="797"/>
      <c r="BJ168" s="735" t="s">
        <v>833</v>
      </c>
      <c r="BK168" s="856" t="s">
        <v>834</v>
      </c>
      <c r="BO168" s="735" t="s">
        <v>833</v>
      </c>
      <c r="BP168" s="856" t="s">
        <v>834</v>
      </c>
    </row>
    <row r="169" spans="1:128" s="735" customFormat="1">
      <c r="A169" s="1235"/>
      <c r="B169" s="64"/>
      <c r="F169" s="797"/>
      <c r="G169" s="798"/>
      <c r="J169" s="797"/>
      <c r="K169" s="797"/>
      <c r="N169" s="797"/>
      <c r="O169" s="797"/>
      <c r="R169" s="797"/>
      <c r="S169" s="797"/>
      <c r="V169" s="797"/>
      <c r="W169" s="797"/>
      <c r="Z169" s="797"/>
      <c r="AA169" s="797"/>
      <c r="AD169" s="797"/>
      <c r="AE169" s="797"/>
      <c r="AH169" s="797"/>
      <c r="AI169" s="797"/>
      <c r="AL169" s="797"/>
      <c r="AM169" s="797"/>
      <c r="AP169" s="797"/>
      <c r="AQ169" s="797"/>
    </row>
    <row r="170" spans="1:128" s="735" customFormat="1">
      <c r="A170" s="1235"/>
      <c r="B170" s="64"/>
      <c r="F170" s="797"/>
      <c r="G170" s="798"/>
      <c r="J170" s="797"/>
      <c r="K170" s="797"/>
      <c r="N170" s="797"/>
      <c r="O170" s="797"/>
      <c r="R170" s="797"/>
      <c r="S170" s="797"/>
      <c r="V170" s="797"/>
      <c r="W170" s="797"/>
      <c r="Z170" s="797"/>
      <c r="AA170" s="797"/>
      <c r="AD170" s="797"/>
      <c r="AE170" s="797"/>
      <c r="AH170" s="797"/>
      <c r="AI170" s="797"/>
      <c r="AL170" s="797"/>
      <c r="AM170" s="797"/>
      <c r="AP170" s="797"/>
      <c r="AQ170" s="797"/>
      <c r="DV170" s="852"/>
    </row>
    <row r="171" spans="1:128" s="735" customFormat="1">
      <c r="A171" s="1235"/>
      <c r="B171" s="64"/>
      <c r="F171" s="797"/>
      <c r="G171" s="798"/>
      <c r="J171" s="797"/>
      <c r="K171" s="797"/>
      <c r="N171" s="797"/>
      <c r="O171" s="797"/>
      <c r="R171" s="797"/>
      <c r="S171" s="797"/>
      <c r="V171" s="797"/>
      <c r="W171" s="797"/>
      <c r="Z171" s="797"/>
      <c r="AA171" s="797"/>
      <c r="AD171" s="797"/>
      <c r="AE171" s="797"/>
      <c r="AH171" s="797"/>
      <c r="AI171" s="797"/>
      <c r="AL171" s="797"/>
      <c r="AM171" s="797"/>
      <c r="AP171" s="797"/>
      <c r="AQ171" s="797"/>
      <c r="BJ171" s="735" t="s">
        <v>835</v>
      </c>
      <c r="BS171" s="808" t="s">
        <v>836</v>
      </c>
      <c r="CD171" s="808" t="s">
        <v>837</v>
      </c>
      <c r="CN171" s="808" t="s">
        <v>838</v>
      </c>
      <c r="CV171" s="808" t="s">
        <v>839</v>
      </c>
      <c r="DG171" s="808" t="s">
        <v>840</v>
      </c>
      <c r="DS171" s="808" t="s">
        <v>841</v>
      </c>
    </row>
    <row r="172" spans="1:128" s="735" customFormat="1">
      <c r="A172" s="1235"/>
      <c r="B172" s="64"/>
      <c r="F172" s="797"/>
      <c r="G172" s="798"/>
      <c r="J172" s="797"/>
      <c r="K172" s="797"/>
      <c r="N172" s="797"/>
      <c r="O172" s="797"/>
      <c r="R172" s="797"/>
      <c r="S172" s="797"/>
      <c r="V172" s="797"/>
      <c r="W172" s="797"/>
      <c r="Z172" s="797"/>
      <c r="AA172" s="797"/>
      <c r="AD172" s="797"/>
      <c r="AE172" s="797"/>
      <c r="AH172" s="797"/>
      <c r="AI172" s="797"/>
      <c r="AL172" s="797"/>
      <c r="AM172" s="797"/>
      <c r="AP172" s="797"/>
      <c r="AQ172" s="797"/>
      <c r="BJ172" s="735" t="s">
        <v>842</v>
      </c>
      <c r="BK172" s="735">
        <v>4</v>
      </c>
    </row>
    <row r="173" spans="1:128" s="735" customFormat="1" ht="13.25" customHeight="1">
      <c r="A173" s="1235"/>
      <c r="B173" s="64"/>
      <c r="F173" s="797"/>
      <c r="G173" s="798"/>
      <c r="J173" s="797"/>
      <c r="K173" s="797"/>
      <c r="N173" s="797"/>
      <c r="O173" s="797"/>
      <c r="R173" s="797"/>
      <c r="S173" s="797"/>
      <c r="V173" s="797"/>
      <c r="W173" s="797"/>
      <c r="Z173" s="797"/>
      <c r="AA173" s="797"/>
      <c r="AD173" s="797"/>
      <c r="AE173" s="797"/>
      <c r="AH173" s="797"/>
      <c r="AI173" s="797"/>
      <c r="AL173" s="797"/>
      <c r="AM173" s="797"/>
      <c r="AP173" s="797"/>
      <c r="AQ173" s="797"/>
      <c r="BJ173" s="735" t="s">
        <v>843</v>
      </c>
      <c r="BK173" s="843">
        <v>2</v>
      </c>
      <c r="BL173" s="735" t="s">
        <v>641</v>
      </c>
      <c r="BS173" s="735" t="s">
        <v>844</v>
      </c>
      <c r="BT173" s="735">
        <v>6.7439028038694587E-2</v>
      </c>
      <c r="BU173" s="735" t="s">
        <v>138</v>
      </c>
      <c r="BV173" s="857">
        <v>4.4999999999999998E-2</v>
      </c>
      <c r="BW173" s="735" t="s">
        <v>845</v>
      </c>
      <c r="BX173" s="735">
        <v>0.12637882174203957</v>
      </c>
      <c r="BY173" s="735" t="s">
        <v>138</v>
      </c>
      <c r="BZ173" s="858">
        <v>4.4999999999999998E-2</v>
      </c>
      <c r="CA173" s="735" t="s">
        <v>846</v>
      </c>
      <c r="CB173" s="859">
        <v>0.27573547464011494</v>
      </c>
      <c r="CD173" s="735" t="s">
        <v>847</v>
      </c>
      <c r="CE173" s="735">
        <v>6.7439028038694587E-2</v>
      </c>
      <c r="CF173" s="735" t="s">
        <v>848</v>
      </c>
      <c r="CG173" s="860">
        <v>0.6</v>
      </c>
      <c r="CH173" s="735" t="s">
        <v>848</v>
      </c>
      <c r="CI173" s="735" t="s">
        <v>849</v>
      </c>
      <c r="CJ173" s="735">
        <v>4.0463416823216754E-2</v>
      </c>
      <c r="CK173" s="735" t="s">
        <v>850</v>
      </c>
      <c r="CM173" s="735" t="s">
        <v>443</v>
      </c>
      <c r="CN173" s="753">
        <v>2984000</v>
      </c>
      <c r="CO173" s="735" t="s">
        <v>138</v>
      </c>
      <c r="CP173" s="861">
        <v>4.0463416823216754E-2</v>
      </c>
      <c r="CQ173" s="735" t="s">
        <v>851</v>
      </c>
      <c r="CR173" s="735">
        <v>0.85470085470085477</v>
      </c>
      <c r="CS173" s="735" t="s">
        <v>852</v>
      </c>
      <c r="CU173" s="735" t="s">
        <v>853</v>
      </c>
      <c r="CV173" s="753">
        <v>3527000</v>
      </c>
      <c r="CW173" s="735" t="s">
        <v>854</v>
      </c>
      <c r="CX173" s="862">
        <v>7.0000000000000007E-2</v>
      </c>
      <c r="CY173" s="735" t="s">
        <v>855</v>
      </c>
      <c r="CZ173" s="735">
        <v>1.4999999999999999E-2</v>
      </c>
      <c r="DA173" s="735" t="s">
        <v>856</v>
      </c>
      <c r="DB173" s="753">
        <v>3527000</v>
      </c>
      <c r="DC173" s="735" t="s">
        <v>854</v>
      </c>
      <c r="DD173" s="862">
        <v>7.0000000000000007E-2</v>
      </c>
      <c r="DE173" s="735" t="s">
        <v>857</v>
      </c>
      <c r="DG173" s="735" t="s">
        <v>858</v>
      </c>
      <c r="DH173" s="735">
        <v>1</v>
      </c>
      <c r="DI173" s="735" t="s">
        <v>138</v>
      </c>
      <c r="DJ173" s="853">
        <v>0.27573547464011494</v>
      </c>
      <c r="DK173" s="735" t="s">
        <v>859</v>
      </c>
      <c r="DL173" s="735">
        <v>0.6</v>
      </c>
      <c r="DM173" s="735" t="s">
        <v>860</v>
      </c>
      <c r="DN173" s="735">
        <v>0.20803738328530447</v>
      </c>
      <c r="DO173" s="735" t="s">
        <v>861</v>
      </c>
      <c r="DP173" s="735">
        <v>0.6</v>
      </c>
      <c r="DQ173" s="735" t="s">
        <v>850</v>
      </c>
      <c r="DS173" s="753" t="s">
        <v>862</v>
      </c>
      <c r="DT173" s="735" t="s">
        <v>138</v>
      </c>
      <c r="DU173" s="846" t="s">
        <v>863</v>
      </c>
      <c r="DV173" s="735" t="s">
        <v>387</v>
      </c>
      <c r="DW173" s="846" t="s">
        <v>864</v>
      </c>
    </row>
    <row r="174" spans="1:128" s="735" customFormat="1" ht="13.25" customHeight="1">
      <c r="A174" s="1235"/>
      <c r="B174" s="64"/>
      <c r="F174" s="797"/>
      <c r="G174" s="798"/>
      <c r="J174" s="797"/>
      <c r="K174" s="797"/>
      <c r="N174" s="797"/>
      <c r="O174" s="797"/>
      <c r="R174" s="797"/>
      <c r="S174" s="797"/>
      <c r="V174" s="797"/>
      <c r="W174" s="797"/>
      <c r="Z174" s="797"/>
      <c r="AA174" s="797"/>
      <c r="AD174" s="797"/>
      <c r="AE174" s="797"/>
      <c r="AH174" s="797"/>
      <c r="AI174" s="797"/>
      <c r="AL174" s="797"/>
      <c r="AM174" s="797"/>
      <c r="AP174" s="797"/>
      <c r="AQ174" s="797"/>
      <c r="BJ174" s="735" t="s">
        <v>865</v>
      </c>
      <c r="BK174" s="735">
        <v>60</v>
      </c>
      <c r="BL174" s="735" t="s">
        <v>641</v>
      </c>
      <c r="CM174" s="735" t="s">
        <v>443</v>
      </c>
      <c r="CN174" s="753">
        <v>3416000</v>
      </c>
      <c r="CO174" s="735" t="s">
        <v>138</v>
      </c>
      <c r="CP174" s="861">
        <v>4.0463416823216754E-2</v>
      </c>
      <c r="CQ174" s="735" t="s">
        <v>851</v>
      </c>
      <c r="CR174" s="735">
        <v>0.73051355102637161</v>
      </c>
      <c r="CS174" s="735" t="s">
        <v>852</v>
      </c>
      <c r="DU174" s="753" t="s">
        <v>862</v>
      </c>
      <c r="DV174" s="735" t="s">
        <v>387</v>
      </c>
      <c r="DW174" s="846" t="s">
        <v>866</v>
      </c>
    </row>
    <row r="175" spans="1:128" s="735" customFormat="1" ht="13.25" customHeight="1">
      <c r="A175" s="1235"/>
      <c r="B175" s="64"/>
      <c r="F175" s="797"/>
      <c r="G175" s="798"/>
      <c r="J175" s="797"/>
      <c r="K175" s="797"/>
      <c r="N175" s="797"/>
      <c r="O175" s="797"/>
      <c r="R175" s="797"/>
      <c r="S175" s="797"/>
      <c r="V175" s="797"/>
      <c r="W175" s="797"/>
      <c r="Z175" s="797"/>
      <c r="AA175" s="797"/>
      <c r="AD175" s="797"/>
      <c r="AE175" s="797"/>
      <c r="AH175" s="797"/>
      <c r="AI175" s="797"/>
      <c r="AL175" s="797"/>
      <c r="AM175" s="797"/>
      <c r="AP175" s="797"/>
      <c r="AQ175" s="797"/>
      <c r="BJ175" s="735" t="s">
        <v>867</v>
      </c>
      <c r="BK175" s="735">
        <v>10</v>
      </c>
      <c r="BL175" s="735" t="s">
        <v>868</v>
      </c>
      <c r="CM175" s="735" t="s">
        <v>443</v>
      </c>
      <c r="CN175" s="753">
        <v>3333000</v>
      </c>
      <c r="CO175" s="735" t="s">
        <v>138</v>
      </c>
      <c r="CP175" s="861">
        <v>4.0463416823216754E-2</v>
      </c>
      <c r="CQ175" s="735" t="s">
        <v>851</v>
      </c>
      <c r="CR175" s="735">
        <v>0.62437055643279626</v>
      </c>
      <c r="CS175" s="735" t="s">
        <v>852</v>
      </c>
      <c r="DU175" s="735" t="s">
        <v>869</v>
      </c>
      <c r="DV175" s="735" t="s">
        <v>387</v>
      </c>
      <c r="DW175" s="863" t="s">
        <v>862</v>
      </c>
      <c r="DX175" s="735" t="s">
        <v>870</v>
      </c>
    </row>
    <row r="176" spans="1:128" s="735" customFormat="1" ht="13.25" customHeight="1">
      <c r="A176" s="1235"/>
      <c r="B176" s="64"/>
      <c r="F176" s="797"/>
      <c r="G176" s="798"/>
      <c r="J176" s="797"/>
      <c r="K176" s="797"/>
      <c r="N176" s="797"/>
      <c r="O176" s="797"/>
      <c r="R176" s="797"/>
      <c r="S176" s="797"/>
      <c r="V176" s="797"/>
      <c r="W176" s="797"/>
      <c r="Z176" s="797"/>
      <c r="AA176" s="797"/>
      <c r="AD176" s="797"/>
      <c r="AE176" s="797"/>
      <c r="AH176" s="797"/>
      <c r="AI176" s="797"/>
      <c r="AL176" s="797"/>
      <c r="AM176" s="797"/>
      <c r="AP176" s="797"/>
      <c r="AQ176" s="797"/>
      <c r="BJ176" s="735" t="s">
        <v>871</v>
      </c>
      <c r="BK176" s="850">
        <v>4.5</v>
      </c>
      <c r="BL176" s="735" t="s">
        <v>641</v>
      </c>
      <c r="CM176" s="735" t="s">
        <v>443</v>
      </c>
      <c r="CN176" s="753">
        <v>3071000</v>
      </c>
      <c r="CO176" s="735" t="s">
        <v>138</v>
      </c>
      <c r="CP176" s="861">
        <v>4.0463416823216754E-2</v>
      </c>
      <c r="CQ176" s="735" t="s">
        <v>851</v>
      </c>
      <c r="CR176" s="735">
        <v>0.53365004823315931</v>
      </c>
      <c r="CS176" s="735" t="s">
        <v>852</v>
      </c>
      <c r="DU176" s="735" t="s">
        <v>869</v>
      </c>
      <c r="DV176" s="735" t="s">
        <v>387</v>
      </c>
      <c r="DW176" s="863" t="s">
        <v>872</v>
      </c>
    </row>
    <row r="177" spans="1:134" s="735" customFormat="1" ht="13.25" customHeight="1">
      <c r="A177" s="1235"/>
      <c r="B177" s="64"/>
      <c r="F177" s="797"/>
      <c r="G177" s="798"/>
      <c r="J177" s="797"/>
      <c r="K177" s="797"/>
      <c r="N177" s="797"/>
      <c r="O177" s="797"/>
      <c r="R177" s="797"/>
      <c r="S177" s="797"/>
      <c r="V177" s="797"/>
      <c r="W177" s="797"/>
      <c r="Z177" s="797"/>
      <c r="AA177" s="797"/>
      <c r="AD177" s="797"/>
      <c r="AE177" s="797"/>
      <c r="AH177" s="797"/>
      <c r="AI177" s="797"/>
      <c r="AL177" s="797"/>
      <c r="AM177" s="797"/>
      <c r="AP177" s="797"/>
      <c r="AQ177" s="797"/>
      <c r="BJ177" s="735" t="s">
        <v>873</v>
      </c>
      <c r="BK177" s="843">
        <v>7.0000000000000009</v>
      </c>
      <c r="BL177" s="735" t="s">
        <v>641</v>
      </c>
      <c r="CM177" s="735" t="s">
        <v>443</v>
      </c>
      <c r="CN177" s="753">
        <v>3132000</v>
      </c>
      <c r="CO177" s="735" t="s">
        <v>138</v>
      </c>
      <c r="CP177" s="861">
        <v>4.0463416823216754E-2</v>
      </c>
      <c r="CQ177" s="735" t="s">
        <v>851</v>
      </c>
      <c r="CR177" s="735">
        <v>0.45611115233603361</v>
      </c>
      <c r="CS177" s="735" t="s">
        <v>852</v>
      </c>
      <c r="DW177" s="846"/>
    </row>
    <row r="178" spans="1:134" s="735" customFormat="1" ht="15" customHeight="1">
      <c r="A178" s="1235"/>
      <c r="B178" s="64"/>
      <c r="F178" s="797"/>
      <c r="G178" s="798"/>
      <c r="J178" s="797"/>
      <c r="K178" s="797"/>
      <c r="N178" s="797"/>
      <c r="O178" s="797"/>
      <c r="R178" s="797"/>
      <c r="S178" s="797"/>
      <c r="V178" s="797"/>
      <c r="W178" s="797"/>
      <c r="Z178" s="797"/>
      <c r="AA178" s="797"/>
      <c r="AD178" s="797"/>
      <c r="AE178" s="797"/>
      <c r="AH178" s="797"/>
      <c r="AI178" s="797"/>
      <c r="AL178" s="797"/>
      <c r="AM178" s="797"/>
      <c r="AP178" s="797"/>
      <c r="AQ178" s="797"/>
      <c r="BJ178" s="735" t="s">
        <v>874</v>
      </c>
      <c r="BK178" s="843">
        <v>1.5</v>
      </c>
      <c r="BL178" s="735" t="s">
        <v>641</v>
      </c>
      <c r="CM178" s="735" t="s">
        <v>443</v>
      </c>
      <c r="CN178" s="753">
        <v>3195000</v>
      </c>
      <c r="CO178" s="735" t="s">
        <v>138</v>
      </c>
      <c r="CP178" s="861">
        <v>4.0463416823216754E-2</v>
      </c>
      <c r="CQ178" s="735" t="s">
        <v>851</v>
      </c>
      <c r="CR178" s="735">
        <v>0.38983859174019969</v>
      </c>
      <c r="CS178" s="735" t="s">
        <v>852</v>
      </c>
      <c r="DS178" s="735" t="s">
        <v>875</v>
      </c>
      <c r="DW178" s="846"/>
    </row>
    <row r="179" spans="1:134" s="735" customFormat="1" ht="15" customHeight="1">
      <c r="A179" s="1235"/>
      <c r="B179" s="64"/>
      <c r="F179" s="797"/>
      <c r="G179" s="798"/>
      <c r="J179" s="797"/>
      <c r="K179" s="797"/>
      <c r="N179" s="797"/>
      <c r="O179" s="797"/>
      <c r="R179" s="797"/>
      <c r="S179" s="797"/>
      <c r="V179" s="797"/>
      <c r="W179" s="797"/>
      <c r="Z179" s="797"/>
      <c r="AA179" s="797"/>
      <c r="AD179" s="797"/>
      <c r="AE179" s="797"/>
      <c r="AH179" s="797"/>
      <c r="AI179" s="797"/>
      <c r="AL179" s="797"/>
      <c r="AM179" s="797"/>
      <c r="AP179" s="797"/>
      <c r="AQ179" s="797"/>
      <c r="BJ179" s="735" t="s">
        <v>876</v>
      </c>
      <c r="BK179" s="843">
        <v>17</v>
      </c>
      <c r="BL179" s="735" t="s">
        <v>641</v>
      </c>
      <c r="CM179" s="735" t="s">
        <v>443</v>
      </c>
      <c r="CN179" s="753">
        <v>3258000</v>
      </c>
      <c r="CO179" s="735" t="s">
        <v>138</v>
      </c>
      <c r="CP179" s="861">
        <v>4.0463416823216754E-2</v>
      </c>
      <c r="CQ179" s="735" t="s">
        <v>851</v>
      </c>
      <c r="CR179" s="735">
        <v>0.33319537755572626</v>
      </c>
      <c r="CS179" s="735" t="s">
        <v>852</v>
      </c>
      <c r="DS179" s="735" t="s">
        <v>877</v>
      </c>
      <c r="DW179" s="846"/>
    </row>
    <row r="180" spans="1:134" s="735" customFormat="1" ht="15" customHeight="1">
      <c r="A180" s="1235"/>
      <c r="B180" s="64"/>
      <c r="F180" s="797"/>
      <c r="G180" s="798"/>
      <c r="J180" s="797"/>
      <c r="K180" s="797"/>
      <c r="N180" s="797"/>
      <c r="O180" s="797"/>
      <c r="R180" s="797"/>
      <c r="S180" s="797"/>
      <c r="V180" s="797"/>
      <c r="W180" s="797"/>
      <c r="Z180" s="797"/>
      <c r="AA180" s="797"/>
      <c r="AD180" s="797"/>
      <c r="AE180" s="797"/>
      <c r="AH180" s="797"/>
      <c r="AI180" s="797"/>
      <c r="AL180" s="797"/>
      <c r="AM180" s="797"/>
      <c r="AP180" s="797"/>
      <c r="AQ180" s="797"/>
      <c r="BJ180" s="735" t="s">
        <v>878</v>
      </c>
      <c r="BK180" s="864">
        <v>0.10667053477569222</v>
      </c>
      <c r="CM180" s="735" t="s">
        <v>443</v>
      </c>
      <c r="CN180" s="753">
        <v>3324000</v>
      </c>
      <c r="CO180" s="735" t="s">
        <v>138</v>
      </c>
      <c r="CP180" s="861">
        <v>4.0463416823216754E-2</v>
      </c>
      <c r="CQ180" s="735" t="s">
        <v>851</v>
      </c>
      <c r="CR180" s="735">
        <v>0.28478237397925327</v>
      </c>
      <c r="CS180" s="735" t="s">
        <v>852</v>
      </c>
      <c r="DS180" s="735" t="s">
        <v>879</v>
      </c>
      <c r="DV180" s="735" t="s">
        <v>387</v>
      </c>
      <c r="DW180" s="863" t="s">
        <v>880</v>
      </c>
    </row>
    <row r="181" spans="1:134" s="735" customFormat="1" ht="13.25" customHeight="1">
      <c r="A181" s="1235"/>
      <c r="B181" s="64"/>
      <c r="F181" s="797"/>
      <c r="G181" s="798"/>
      <c r="J181" s="797"/>
      <c r="K181" s="797"/>
      <c r="N181" s="797"/>
      <c r="O181" s="797"/>
      <c r="R181" s="797"/>
      <c r="S181" s="797"/>
      <c r="V181" s="797"/>
      <c r="W181" s="797"/>
      <c r="Z181" s="797"/>
      <c r="AA181" s="797"/>
      <c r="AD181" s="797"/>
      <c r="AE181" s="797"/>
      <c r="AH181" s="797"/>
      <c r="AI181" s="797"/>
      <c r="AL181" s="797"/>
      <c r="AM181" s="797"/>
      <c r="AP181" s="797"/>
      <c r="AQ181" s="797"/>
      <c r="CM181" s="735" t="s">
        <v>443</v>
      </c>
      <c r="CN181" s="753">
        <v>3390000</v>
      </c>
      <c r="CO181" s="735" t="s">
        <v>138</v>
      </c>
      <c r="CP181" s="861">
        <v>4.0463416823216754E-2</v>
      </c>
      <c r="CQ181" s="735" t="s">
        <v>851</v>
      </c>
      <c r="CR181" s="735">
        <v>0.24340373844380622</v>
      </c>
      <c r="CS181" s="735" t="s">
        <v>852</v>
      </c>
      <c r="DS181" s="808"/>
    </row>
    <row r="182" spans="1:134" s="735" customFormat="1" ht="13.25" customHeight="1">
      <c r="A182" s="1235"/>
      <c r="B182" s="64"/>
      <c r="F182" s="797"/>
      <c r="G182" s="798"/>
      <c r="J182" s="797"/>
      <c r="K182" s="797"/>
      <c r="N182" s="797"/>
      <c r="O182" s="797"/>
      <c r="R182" s="797"/>
      <c r="S182" s="797"/>
      <c r="V182" s="797"/>
      <c r="W182" s="797"/>
      <c r="Z182" s="797"/>
      <c r="AA182" s="797"/>
      <c r="AD182" s="797"/>
      <c r="AE182" s="797"/>
      <c r="AH182" s="797"/>
      <c r="AI182" s="797"/>
      <c r="AL182" s="797"/>
      <c r="AM182" s="797"/>
      <c r="AP182" s="797"/>
      <c r="AQ182" s="797"/>
      <c r="CM182" s="735" t="s">
        <v>443</v>
      </c>
      <c r="CN182" s="753">
        <v>3458000</v>
      </c>
      <c r="CO182" s="735" t="s">
        <v>138</v>
      </c>
      <c r="CP182" s="861">
        <v>4.0463416823216754E-2</v>
      </c>
      <c r="CQ182" s="735" t="s">
        <v>851</v>
      </c>
      <c r="CR182" s="735">
        <v>0.20803738328530447</v>
      </c>
      <c r="CS182" s="735" t="s">
        <v>852</v>
      </c>
      <c r="DS182" s="808" t="s">
        <v>881</v>
      </c>
    </row>
    <row r="183" spans="1:134" s="735" customFormat="1" ht="13.25" customHeight="1">
      <c r="A183" s="1235"/>
      <c r="B183" s="64"/>
      <c r="F183" s="797"/>
      <c r="G183" s="798"/>
      <c r="J183" s="797"/>
      <c r="K183" s="797"/>
      <c r="N183" s="797"/>
      <c r="O183" s="797"/>
      <c r="R183" s="797"/>
      <c r="S183" s="797"/>
      <c r="V183" s="797"/>
      <c r="W183" s="797"/>
      <c r="Z183" s="797"/>
      <c r="AA183" s="797"/>
      <c r="AD183" s="797"/>
      <c r="AE183" s="797"/>
      <c r="AH183" s="797"/>
      <c r="AI183" s="797"/>
      <c r="AL183" s="797"/>
      <c r="AM183" s="797"/>
      <c r="AP183" s="797"/>
      <c r="AQ183" s="797"/>
    </row>
    <row r="184" spans="1:134" s="735" customFormat="1" ht="15" customHeight="1">
      <c r="A184" s="1235"/>
      <c r="B184" s="64"/>
      <c r="F184" s="797"/>
      <c r="G184" s="798"/>
      <c r="J184" s="797"/>
      <c r="K184" s="797"/>
      <c r="N184" s="797"/>
      <c r="O184" s="797"/>
      <c r="R184" s="797"/>
      <c r="S184" s="797"/>
      <c r="V184" s="797"/>
      <c r="W184" s="797"/>
      <c r="Z184" s="797"/>
      <c r="AA184" s="797"/>
      <c r="AD184" s="797"/>
      <c r="AE184" s="797"/>
      <c r="AH184" s="797"/>
      <c r="AI184" s="797"/>
      <c r="AL184" s="797"/>
      <c r="AM184" s="797"/>
      <c r="AP184" s="797"/>
      <c r="AQ184" s="797"/>
      <c r="CN184" s="753"/>
      <c r="DS184" s="735" t="s">
        <v>875</v>
      </c>
    </row>
    <row r="185" spans="1:134" s="735" customFormat="1" ht="15" customHeight="1">
      <c r="A185" s="1235"/>
      <c r="B185" s="64"/>
      <c r="F185" s="797"/>
      <c r="G185" s="798"/>
      <c r="J185" s="797"/>
      <c r="K185" s="797"/>
      <c r="N185" s="797"/>
      <c r="O185" s="797"/>
      <c r="R185" s="797"/>
      <c r="S185" s="797"/>
      <c r="V185" s="797"/>
      <c r="W185" s="797"/>
      <c r="Z185" s="797"/>
      <c r="AA185" s="797"/>
      <c r="AD185" s="797"/>
      <c r="AE185" s="797"/>
      <c r="AH185" s="797"/>
      <c r="AI185" s="797"/>
      <c r="AL185" s="797"/>
      <c r="AM185" s="797"/>
      <c r="AP185" s="797"/>
      <c r="AQ185" s="797"/>
      <c r="CN185" s="753"/>
      <c r="DS185" s="735" t="s">
        <v>877</v>
      </c>
    </row>
    <row r="186" spans="1:134" s="735" customFormat="1" ht="15" customHeight="1">
      <c r="A186" s="1235"/>
      <c r="B186" s="64"/>
      <c r="F186" s="797"/>
      <c r="G186" s="798"/>
      <c r="J186" s="797"/>
      <c r="K186" s="797"/>
      <c r="N186" s="797"/>
      <c r="O186" s="797"/>
      <c r="R186" s="797"/>
      <c r="S186" s="797"/>
      <c r="V186" s="797"/>
      <c r="W186" s="797"/>
      <c r="Z186" s="797"/>
      <c r="AA186" s="797"/>
      <c r="AD186" s="797"/>
      <c r="AE186" s="797"/>
      <c r="AH186" s="797"/>
      <c r="AI186" s="797"/>
      <c r="AL186" s="797"/>
      <c r="AM186" s="797"/>
      <c r="AP186" s="797"/>
      <c r="AQ186" s="797"/>
      <c r="CN186" s="753"/>
      <c r="DS186" s="735" t="s">
        <v>879</v>
      </c>
      <c r="DV186" s="735" t="s">
        <v>387</v>
      </c>
      <c r="DW186" s="865" t="s">
        <v>882</v>
      </c>
    </row>
    <row r="187" spans="1:134" s="735" customFormat="1" ht="13.25" customHeight="1">
      <c r="A187" s="1235"/>
      <c r="B187" s="64"/>
      <c r="F187" s="797"/>
      <c r="G187" s="798"/>
      <c r="J187" s="797"/>
      <c r="K187" s="797"/>
      <c r="N187" s="797"/>
      <c r="O187" s="797"/>
      <c r="R187" s="797"/>
      <c r="S187" s="797"/>
      <c r="V187" s="797"/>
      <c r="W187" s="797"/>
      <c r="Z187" s="797"/>
      <c r="AA187" s="797"/>
      <c r="AD187" s="797"/>
      <c r="AE187" s="797"/>
      <c r="AH187" s="797"/>
      <c r="AI187" s="797"/>
      <c r="AL187" s="797"/>
      <c r="AM187" s="797"/>
      <c r="AP187" s="797"/>
      <c r="AQ187" s="797"/>
      <c r="CN187" s="753"/>
    </row>
    <row r="188" spans="1:134" s="735" customFormat="1" ht="13.25" customHeight="1">
      <c r="A188" s="1235"/>
      <c r="B188" s="64"/>
      <c r="F188" s="797"/>
      <c r="G188" s="798"/>
      <c r="J188" s="797"/>
      <c r="K188" s="797"/>
      <c r="N188" s="797"/>
      <c r="O188" s="797"/>
      <c r="R188" s="797"/>
      <c r="S188" s="797"/>
      <c r="V188" s="797"/>
      <c r="W188" s="797"/>
      <c r="Z188" s="797"/>
      <c r="AA188" s="797"/>
      <c r="AD188" s="797"/>
      <c r="AE188" s="797"/>
      <c r="AH188" s="797"/>
      <c r="AI188" s="797"/>
      <c r="AL188" s="797"/>
      <c r="AM188" s="797"/>
      <c r="AP188" s="797"/>
      <c r="AQ188" s="797"/>
      <c r="DZ188" s="808" t="s">
        <v>883</v>
      </c>
      <c r="EC188" s="808" t="s">
        <v>884</v>
      </c>
    </row>
    <row r="189" spans="1:134" s="735" customFormat="1" ht="13.25" customHeight="1">
      <c r="A189" s="1235"/>
      <c r="B189" s="64"/>
      <c r="F189" s="797"/>
      <c r="G189" s="798"/>
      <c r="J189" s="797"/>
      <c r="K189" s="797"/>
      <c r="N189" s="797"/>
      <c r="O189" s="797"/>
      <c r="R189" s="797"/>
      <c r="S189" s="797"/>
      <c r="V189" s="797"/>
      <c r="W189" s="797"/>
      <c r="Z189" s="797"/>
      <c r="AA189" s="797"/>
      <c r="AD189" s="797"/>
      <c r="AE189" s="797"/>
      <c r="AH189" s="797"/>
      <c r="AI189" s="797"/>
      <c r="AL189" s="797"/>
      <c r="AM189" s="797"/>
      <c r="AP189" s="797"/>
      <c r="AQ189" s="797"/>
      <c r="EA189" s="865"/>
    </row>
    <row r="190" spans="1:134" s="735" customFormat="1" ht="15" customHeight="1">
      <c r="A190" s="1235"/>
      <c r="B190" s="64"/>
      <c r="F190" s="797"/>
      <c r="G190" s="798"/>
      <c r="J190" s="797"/>
      <c r="K190" s="797"/>
      <c r="N190" s="797"/>
      <c r="O190" s="797"/>
      <c r="R190" s="797"/>
      <c r="S190" s="797"/>
      <c r="V190" s="797"/>
      <c r="W190" s="797"/>
      <c r="Z190" s="797"/>
      <c r="AA190" s="797"/>
      <c r="AD190" s="797"/>
      <c r="AE190" s="797"/>
      <c r="AH190" s="797"/>
      <c r="AI190" s="797"/>
      <c r="AL190" s="797"/>
      <c r="AM190" s="797"/>
      <c r="AP190" s="797"/>
      <c r="AQ190" s="797"/>
      <c r="DZ190" s="735" t="s">
        <v>885</v>
      </c>
      <c r="EA190" s="866" t="s">
        <v>886</v>
      </c>
      <c r="EC190" s="735" t="s">
        <v>887</v>
      </c>
      <c r="ED190" s="867" t="s">
        <v>886</v>
      </c>
    </row>
    <row r="191" spans="1:134" s="735" customFormat="1" ht="15" customHeight="1">
      <c r="A191" s="1235"/>
      <c r="B191" s="64"/>
      <c r="F191" s="797"/>
      <c r="G191" s="798"/>
      <c r="J191" s="797"/>
      <c r="K191" s="797"/>
      <c r="N191" s="797"/>
      <c r="O191" s="797"/>
      <c r="R191" s="797"/>
      <c r="S191" s="797"/>
      <c r="V191" s="797"/>
      <c r="W191" s="797"/>
      <c r="Z191" s="797"/>
      <c r="AA191" s="797"/>
      <c r="AD191" s="797"/>
      <c r="AE191" s="797"/>
      <c r="AH191" s="797"/>
      <c r="AI191" s="797"/>
      <c r="AL191" s="797"/>
      <c r="AM191" s="797"/>
      <c r="AP191" s="797"/>
      <c r="AQ191" s="797"/>
      <c r="DZ191" s="735" t="s">
        <v>888</v>
      </c>
      <c r="EA191" s="868" t="s">
        <v>889</v>
      </c>
      <c r="EC191" s="735" t="s">
        <v>890</v>
      </c>
      <c r="ED191" s="869">
        <v>6.7439028038694587E-2</v>
      </c>
    </row>
    <row r="192" spans="1:134" s="735" customFormat="1" ht="17.5" customHeight="1">
      <c r="A192" s="1235"/>
      <c r="B192" s="64"/>
      <c r="F192" s="797"/>
      <c r="G192" s="798"/>
      <c r="J192" s="797"/>
      <c r="K192" s="797"/>
      <c r="N192" s="797"/>
      <c r="O192" s="797"/>
      <c r="R192" s="797"/>
      <c r="S192" s="797"/>
      <c r="V192" s="797"/>
      <c r="W192" s="797"/>
      <c r="Z192" s="797"/>
      <c r="AA192" s="797"/>
      <c r="AD192" s="797"/>
      <c r="AE192" s="797"/>
      <c r="AH192" s="797"/>
      <c r="AI192" s="797"/>
      <c r="AL192" s="797"/>
      <c r="AM192" s="797"/>
      <c r="AP192" s="797"/>
      <c r="AQ192" s="797"/>
      <c r="DZ192" s="735" t="s">
        <v>891</v>
      </c>
      <c r="EA192" s="866" t="s">
        <v>892</v>
      </c>
      <c r="EC192" s="735" t="s">
        <v>893</v>
      </c>
      <c r="ED192" s="866" t="s">
        <v>894</v>
      </c>
    </row>
    <row r="193" spans="1:144" s="735" customFormat="1">
      <c r="A193" s="1235"/>
      <c r="B193" s="64"/>
      <c r="F193" s="797"/>
      <c r="G193" s="798"/>
      <c r="J193" s="797"/>
      <c r="K193" s="797"/>
      <c r="N193" s="797"/>
      <c r="O193" s="797"/>
      <c r="R193" s="797"/>
      <c r="S193" s="797"/>
      <c r="V193" s="797"/>
      <c r="W193" s="797"/>
      <c r="Z193" s="797"/>
      <c r="AA193" s="797"/>
      <c r="AD193" s="797"/>
      <c r="AE193" s="797"/>
      <c r="AH193" s="797"/>
      <c r="AI193" s="797"/>
      <c r="AL193" s="797"/>
      <c r="AM193" s="797"/>
      <c r="AP193" s="797"/>
      <c r="AQ193" s="797"/>
      <c r="EF193" s="808" t="s">
        <v>895</v>
      </c>
    </row>
    <row r="194" spans="1:144" s="735" customFormat="1" ht="12.25" customHeight="1">
      <c r="A194" s="1235"/>
      <c r="B194" s="64"/>
      <c r="F194" s="797"/>
      <c r="G194" s="798"/>
      <c r="J194" s="797"/>
      <c r="K194" s="797"/>
      <c r="N194" s="797"/>
      <c r="O194" s="797"/>
      <c r="R194" s="797"/>
      <c r="S194" s="797"/>
      <c r="V194" s="797"/>
      <c r="W194" s="797"/>
      <c r="Z194" s="797"/>
      <c r="AA194" s="797"/>
      <c r="AD194" s="797"/>
      <c r="AE194" s="797"/>
      <c r="AH194" s="797"/>
      <c r="AI194" s="797"/>
      <c r="AL194" s="797"/>
      <c r="AM194" s="797"/>
      <c r="AP194" s="797"/>
      <c r="AQ194" s="797"/>
    </row>
    <row r="195" spans="1:144" s="735" customFormat="1" ht="15" customHeight="1">
      <c r="A195" s="1235"/>
      <c r="B195" s="64"/>
      <c r="F195" s="797"/>
      <c r="G195" s="798"/>
      <c r="J195" s="797"/>
      <c r="K195" s="797"/>
      <c r="N195" s="797"/>
      <c r="O195" s="797"/>
      <c r="R195" s="797"/>
      <c r="S195" s="797"/>
      <c r="V195" s="797"/>
      <c r="W195" s="797"/>
      <c r="Z195" s="797"/>
      <c r="AA195" s="797"/>
      <c r="AD195" s="797"/>
      <c r="AE195" s="797"/>
      <c r="AH195" s="797"/>
      <c r="AI195" s="797"/>
      <c r="AL195" s="797"/>
      <c r="AM195" s="797"/>
      <c r="AP195" s="797"/>
      <c r="AQ195" s="797"/>
      <c r="EF195" s="735" t="s">
        <v>896</v>
      </c>
      <c r="EI195" s="866" t="s">
        <v>897</v>
      </c>
    </row>
    <row r="196" spans="1:144" s="735" customFormat="1" ht="15" customHeight="1">
      <c r="A196" s="1235"/>
      <c r="B196" s="64"/>
      <c r="F196" s="797"/>
      <c r="G196" s="798"/>
      <c r="J196" s="797"/>
      <c r="K196" s="797"/>
      <c r="N196" s="797"/>
      <c r="O196" s="797"/>
      <c r="R196" s="797"/>
      <c r="S196" s="797"/>
      <c r="V196" s="797"/>
      <c r="W196" s="797"/>
      <c r="Z196" s="797"/>
      <c r="AA196" s="797"/>
      <c r="AD196" s="797"/>
      <c r="AE196" s="797"/>
      <c r="AH196" s="797"/>
      <c r="AI196" s="797"/>
      <c r="AL196" s="797"/>
      <c r="AM196" s="797"/>
      <c r="AP196" s="797"/>
      <c r="AQ196" s="797"/>
      <c r="EF196" s="735" t="s">
        <v>898</v>
      </c>
      <c r="EI196" s="870"/>
    </row>
    <row r="197" spans="1:144" s="735" customFormat="1" ht="15" customHeight="1">
      <c r="A197" s="1235"/>
      <c r="B197" s="64"/>
      <c r="F197" s="797"/>
      <c r="G197" s="798"/>
      <c r="J197" s="797"/>
      <c r="K197" s="797"/>
      <c r="N197" s="797"/>
      <c r="O197" s="797"/>
      <c r="R197" s="797"/>
      <c r="S197" s="797"/>
      <c r="V197" s="797"/>
      <c r="W197" s="797"/>
      <c r="Z197" s="797"/>
      <c r="AA197" s="797"/>
      <c r="AD197" s="797"/>
      <c r="AE197" s="797"/>
      <c r="AH197" s="797"/>
      <c r="AI197" s="797"/>
      <c r="AL197" s="797"/>
      <c r="AM197" s="797"/>
      <c r="AP197" s="797"/>
      <c r="AQ197" s="797"/>
      <c r="EF197" s="735" t="s">
        <v>899</v>
      </c>
      <c r="EI197" s="871" t="s">
        <v>900</v>
      </c>
    </row>
    <row r="198" spans="1:144" s="735" customFormat="1" ht="15" customHeight="1">
      <c r="A198" s="1235"/>
      <c r="B198" s="64"/>
      <c r="F198" s="797"/>
      <c r="G198" s="798"/>
      <c r="J198" s="797"/>
      <c r="K198" s="797"/>
      <c r="N198" s="797"/>
      <c r="O198" s="797"/>
      <c r="R198" s="797"/>
      <c r="S198" s="797"/>
      <c r="V198" s="797"/>
      <c r="W198" s="797"/>
      <c r="Z198" s="797"/>
      <c r="AA198" s="797"/>
      <c r="AD198" s="797"/>
      <c r="AE198" s="797"/>
      <c r="AH198" s="797"/>
      <c r="AI198" s="797"/>
      <c r="AL198" s="797"/>
      <c r="AM198" s="797"/>
      <c r="AP198" s="797"/>
      <c r="AQ198" s="797"/>
      <c r="EF198" s="735" t="s">
        <v>901</v>
      </c>
      <c r="EI198" s="872" t="s">
        <v>902</v>
      </c>
    </row>
    <row r="199" spans="1:144" s="735" customFormat="1" ht="17.5" customHeight="1">
      <c r="A199" s="1235"/>
      <c r="B199" s="64"/>
      <c r="F199" s="797"/>
      <c r="G199" s="798"/>
      <c r="J199" s="797"/>
      <c r="K199" s="797"/>
      <c r="N199" s="797"/>
      <c r="O199" s="797"/>
      <c r="R199" s="797"/>
      <c r="S199" s="797"/>
      <c r="V199" s="797"/>
      <c r="W199" s="797"/>
      <c r="Z199" s="797"/>
      <c r="AA199" s="797"/>
      <c r="AD199" s="797"/>
      <c r="AE199" s="797"/>
      <c r="AH199" s="797"/>
      <c r="AI199" s="797"/>
      <c r="AL199" s="797"/>
      <c r="AM199" s="797"/>
      <c r="AP199" s="797"/>
      <c r="AQ199" s="797"/>
      <c r="EF199" s="735" t="s">
        <v>903</v>
      </c>
      <c r="EI199" s="866" t="s">
        <v>904</v>
      </c>
    </row>
    <row r="200" spans="1:144" s="735" customFormat="1" ht="17.5" customHeight="1">
      <c r="A200" s="1235"/>
      <c r="B200" s="64"/>
      <c r="F200" s="797"/>
      <c r="G200" s="798"/>
      <c r="J200" s="797"/>
      <c r="K200" s="797"/>
      <c r="N200" s="797"/>
      <c r="O200" s="797"/>
      <c r="R200" s="797"/>
      <c r="S200" s="797"/>
      <c r="V200" s="797"/>
      <c r="W200" s="797"/>
      <c r="Z200" s="797"/>
      <c r="AA200" s="797"/>
      <c r="AD200" s="797"/>
      <c r="AE200" s="797"/>
      <c r="AH200" s="797"/>
      <c r="AI200" s="797"/>
      <c r="AL200" s="797"/>
      <c r="AM200" s="797"/>
      <c r="AP200" s="797"/>
      <c r="AQ200" s="797"/>
      <c r="EI200" s="831"/>
    </row>
    <row r="201" spans="1:144" s="735" customFormat="1">
      <c r="A201" s="1235"/>
      <c r="B201" s="64"/>
      <c r="F201" s="797"/>
      <c r="G201" s="798"/>
      <c r="J201" s="797"/>
      <c r="K201" s="797"/>
      <c r="N201" s="797"/>
      <c r="O201" s="797"/>
      <c r="R201" s="797"/>
      <c r="S201" s="797"/>
      <c r="V201" s="797"/>
      <c r="W201" s="797"/>
      <c r="Z201" s="797"/>
      <c r="AA201" s="797"/>
      <c r="AD201" s="797"/>
      <c r="AE201" s="797"/>
      <c r="AH201" s="797"/>
      <c r="AI201" s="797"/>
      <c r="AL201" s="797"/>
      <c r="AM201" s="797"/>
      <c r="AP201" s="797"/>
      <c r="AQ201" s="797"/>
    </row>
    <row r="202" spans="1:144" s="735" customFormat="1">
      <c r="A202" s="1235"/>
      <c r="B202" s="64"/>
      <c r="F202" s="797"/>
      <c r="G202" s="798"/>
      <c r="J202" s="797"/>
      <c r="K202" s="797"/>
      <c r="N202" s="797"/>
      <c r="O202" s="797"/>
      <c r="R202" s="797"/>
      <c r="S202" s="797"/>
      <c r="V202" s="797"/>
      <c r="W202" s="797"/>
      <c r="Z202" s="797"/>
      <c r="AA202" s="797"/>
      <c r="AD202" s="797"/>
      <c r="AE202" s="797"/>
      <c r="AH202" s="797"/>
      <c r="AI202" s="797"/>
      <c r="AL202" s="797"/>
      <c r="AM202" s="797"/>
      <c r="AP202" s="797"/>
      <c r="AQ202" s="797"/>
      <c r="EK202" s="808" t="s">
        <v>905</v>
      </c>
    </row>
    <row r="203" spans="1:144" s="735" customFormat="1" ht="15.75" customHeight="1">
      <c r="A203" s="1235"/>
      <c r="B203" s="64"/>
      <c r="F203" s="797"/>
      <c r="G203" s="798"/>
      <c r="J203" s="797"/>
      <c r="K203" s="797"/>
      <c r="N203" s="797"/>
      <c r="O203" s="797"/>
      <c r="R203" s="797"/>
      <c r="S203" s="797"/>
      <c r="V203" s="797"/>
      <c r="W203" s="797"/>
      <c r="Z203" s="797"/>
      <c r="AA203" s="797"/>
      <c r="AD203" s="797"/>
      <c r="AE203" s="797"/>
      <c r="AH203" s="797"/>
      <c r="AI203" s="797"/>
      <c r="AL203" s="797"/>
      <c r="AM203" s="797"/>
      <c r="AP203" s="797"/>
      <c r="AQ203" s="797"/>
    </row>
    <row r="204" spans="1:144" s="735" customFormat="1" ht="12.75" customHeight="1">
      <c r="A204" s="1235"/>
      <c r="B204" s="64"/>
      <c r="F204" s="797"/>
      <c r="G204" s="798"/>
      <c r="J204" s="797"/>
      <c r="K204" s="797"/>
      <c r="N204" s="797"/>
      <c r="O204" s="797"/>
      <c r="R204" s="797"/>
      <c r="S204" s="797"/>
      <c r="V204" s="797"/>
      <c r="W204" s="797"/>
      <c r="Z204" s="797"/>
      <c r="AA204" s="797"/>
      <c r="AD204" s="797"/>
      <c r="AE204" s="797"/>
      <c r="AH204" s="797"/>
      <c r="AI204" s="797"/>
      <c r="AL204" s="797"/>
      <c r="AM204" s="797"/>
      <c r="AP204" s="797"/>
      <c r="AQ204" s="797"/>
      <c r="EK204" s="735" t="s">
        <v>906</v>
      </c>
      <c r="EL204" s="735" t="s">
        <v>907</v>
      </c>
      <c r="EM204" s="735" t="s">
        <v>908</v>
      </c>
    </row>
    <row r="205" spans="1:144" s="735" customFormat="1" ht="12.75" customHeight="1">
      <c r="A205" s="1235"/>
      <c r="B205" s="64"/>
      <c r="F205" s="797"/>
      <c r="G205" s="798"/>
      <c r="J205" s="797"/>
      <c r="K205" s="797"/>
      <c r="N205" s="797"/>
      <c r="O205" s="797"/>
      <c r="R205" s="797"/>
      <c r="S205" s="797"/>
      <c r="V205" s="797"/>
      <c r="W205" s="797"/>
      <c r="Z205" s="797"/>
      <c r="AA205" s="797"/>
      <c r="AD205" s="797"/>
      <c r="AE205" s="797"/>
      <c r="AH205" s="797"/>
      <c r="AI205" s="797"/>
      <c r="AL205" s="797"/>
      <c r="AM205" s="797"/>
      <c r="AP205" s="797"/>
      <c r="AQ205" s="797"/>
      <c r="EK205" s="735" t="s">
        <v>909</v>
      </c>
      <c r="EL205" s="735" t="s">
        <v>910</v>
      </c>
      <c r="EM205" s="753">
        <v>60</v>
      </c>
      <c r="EN205" s="847" t="s">
        <v>641</v>
      </c>
    </row>
    <row r="206" spans="1:144" s="735" customFormat="1" ht="12.75" customHeight="1">
      <c r="A206" s="1235"/>
      <c r="B206" s="64"/>
      <c r="F206" s="797"/>
      <c r="G206" s="798"/>
      <c r="J206" s="797"/>
      <c r="K206" s="797"/>
      <c r="N206" s="797"/>
      <c r="O206" s="797"/>
      <c r="R206" s="797"/>
      <c r="S206" s="797"/>
      <c r="V206" s="797"/>
      <c r="W206" s="797"/>
      <c r="Z206" s="797"/>
      <c r="AA206" s="797"/>
      <c r="AD206" s="797"/>
      <c r="AE206" s="797"/>
      <c r="AH206" s="797"/>
      <c r="AI206" s="797"/>
      <c r="AL206" s="797"/>
      <c r="AM206" s="797"/>
      <c r="AP206" s="797"/>
      <c r="AQ206" s="797"/>
      <c r="EK206" s="735" t="s">
        <v>911</v>
      </c>
      <c r="EL206" s="797" t="s">
        <v>464</v>
      </c>
      <c r="EM206" s="860">
        <v>4.5</v>
      </c>
      <c r="EN206" s="847" t="s">
        <v>641</v>
      </c>
    </row>
    <row r="207" spans="1:144" s="735" customFormat="1" ht="12.75" customHeight="1">
      <c r="A207" s="1235"/>
      <c r="B207" s="64"/>
      <c r="F207" s="797"/>
      <c r="G207" s="798"/>
      <c r="J207" s="797"/>
      <c r="K207" s="797"/>
      <c r="N207" s="797"/>
      <c r="O207" s="797"/>
      <c r="R207" s="797"/>
      <c r="S207" s="797"/>
      <c r="V207" s="797"/>
      <c r="W207" s="797"/>
      <c r="Z207" s="797"/>
      <c r="AA207" s="797"/>
      <c r="AD207" s="797"/>
      <c r="AE207" s="797"/>
      <c r="AH207" s="797"/>
      <c r="AI207" s="797"/>
      <c r="AL207" s="797"/>
      <c r="AM207" s="797"/>
      <c r="AP207" s="797"/>
      <c r="AQ207" s="797"/>
      <c r="EK207" s="735" t="s">
        <v>912</v>
      </c>
      <c r="EL207" s="735" t="s">
        <v>913</v>
      </c>
      <c r="EM207" s="854">
        <v>6.7439028038694587E-2</v>
      </c>
    </row>
    <row r="208" spans="1:144" s="735" customFormat="1" ht="12.75" customHeight="1">
      <c r="A208" s="1235"/>
      <c r="B208" s="64"/>
      <c r="F208" s="797"/>
      <c r="G208" s="798"/>
      <c r="J208" s="797"/>
      <c r="K208" s="797"/>
      <c r="N208" s="797"/>
      <c r="O208" s="797"/>
      <c r="R208" s="797"/>
      <c r="S208" s="797"/>
      <c r="V208" s="797"/>
      <c r="W208" s="797"/>
      <c r="Z208" s="797"/>
      <c r="AA208" s="797"/>
      <c r="AD208" s="797"/>
      <c r="AE208" s="797"/>
      <c r="AH208" s="797"/>
      <c r="AI208" s="797"/>
      <c r="AL208" s="797"/>
      <c r="AM208" s="797"/>
      <c r="AP208" s="797"/>
      <c r="AQ208" s="797"/>
      <c r="EK208" s="735" t="s">
        <v>914</v>
      </c>
      <c r="EL208" s="735" t="s">
        <v>1253</v>
      </c>
      <c r="EM208" s="873">
        <v>17</v>
      </c>
      <c r="EN208" s="847" t="s">
        <v>641</v>
      </c>
    </row>
    <row r="209" spans="1:159" s="735" customFormat="1" ht="12.75" customHeight="1">
      <c r="A209" s="1235"/>
      <c r="B209" s="64"/>
      <c r="F209" s="797"/>
      <c r="G209" s="798"/>
      <c r="J209" s="797"/>
      <c r="K209" s="797"/>
      <c r="N209" s="797"/>
      <c r="O209" s="797"/>
      <c r="R209" s="797"/>
      <c r="S209" s="797"/>
      <c r="V209" s="797"/>
      <c r="W209" s="797"/>
      <c r="Z209" s="797"/>
      <c r="AA209" s="797"/>
      <c r="AD209" s="797"/>
      <c r="AE209" s="797"/>
      <c r="AH209" s="797"/>
      <c r="AI209" s="797"/>
      <c r="AL209" s="797"/>
      <c r="AM209" s="797"/>
      <c r="AP209" s="797"/>
      <c r="AQ209" s="797"/>
      <c r="EK209" s="735" t="s">
        <v>774</v>
      </c>
      <c r="EL209" s="735" t="s">
        <v>915</v>
      </c>
      <c r="EM209" s="873">
        <v>1.5</v>
      </c>
      <c r="EN209" s="847" t="s">
        <v>641</v>
      </c>
    </row>
    <row r="210" spans="1:159" s="735" customFormat="1" ht="12.75" customHeight="1">
      <c r="A210" s="1235"/>
      <c r="B210" s="64"/>
      <c r="F210" s="797"/>
      <c r="G210" s="798"/>
      <c r="J210" s="797"/>
      <c r="K210" s="797"/>
      <c r="N210" s="797"/>
      <c r="O210" s="797"/>
      <c r="R210" s="797"/>
      <c r="S210" s="797"/>
      <c r="V210" s="797"/>
      <c r="W210" s="797"/>
      <c r="Z210" s="797"/>
      <c r="AA210" s="797"/>
      <c r="AD210" s="797"/>
      <c r="AE210" s="797"/>
      <c r="AH210" s="797"/>
      <c r="AI210" s="797"/>
      <c r="AL210" s="797"/>
      <c r="AM210" s="797"/>
      <c r="AP210" s="797"/>
      <c r="AQ210" s="797"/>
      <c r="EK210" s="735" t="s">
        <v>916</v>
      </c>
    </row>
    <row r="211" spans="1:159" s="735" customFormat="1" ht="12.75" customHeight="1">
      <c r="A211" s="1235"/>
      <c r="B211" s="64"/>
      <c r="F211" s="797"/>
      <c r="G211" s="798"/>
      <c r="J211" s="797"/>
      <c r="K211" s="797"/>
      <c r="N211" s="797"/>
      <c r="O211" s="797"/>
      <c r="R211" s="797"/>
      <c r="S211" s="797"/>
      <c r="V211" s="797"/>
      <c r="W211" s="797"/>
      <c r="Z211" s="797"/>
      <c r="AA211" s="797"/>
      <c r="AD211" s="797"/>
      <c r="AE211" s="797"/>
      <c r="AH211" s="797"/>
      <c r="AI211" s="797"/>
      <c r="AL211" s="797"/>
      <c r="AM211" s="797"/>
      <c r="AP211" s="797"/>
      <c r="AQ211" s="797"/>
      <c r="EK211" s="735" t="s">
        <v>776</v>
      </c>
      <c r="EL211" s="735" t="s">
        <v>1254</v>
      </c>
      <c r="EM211" s="854">
        <v>0.12637882174203957</v>
      </c>
    </row>
    <row r="212" spans="1:159" s="735" customFormat="1" ht="12.75" customHeight="1">
      <c r="A212" s="1235"/>
      <c r="B212" s="64"/>
      <c r="F212" s="797"/>
      <c r="G212" s="798"/>
      <c r="J212" s="797"/>
      <c r="K212" s="797"/>
      <c r="N212" s="797"/>
      <c r="O212" s="797"/>
      <c r="R212" s="797"/>
      <c r="S212" s="797"/>
      <c r="V212" s="797"/>
      <c r="W212" s="797"/>
      <c r="Z212" s="797"/>
      <c r="AA212" s="797"/>
      <c r="AD212" s="797"/>
      <c r="AE212" s="797"/>
      <c r="AH212" s="797"/>
      <c r="AI212" s="797"/>
      <c r="AL212" s="797"/>
      <c r="AM212" s="797"/>
      <c r="AP212" s="797"/>
      <c r="AQ212" s="797"/>
      <c r="EK212" s="735" t="s">
        <v>917</v>
      </c>
      <c r="EL212" s="735" t="s">
        <v>1255</v>
      </c>
      <c r="EM212" s="873">
        <v>7.0000000000000009</v>
      </c>
      <c r="EN212" s="847" t="s">
        <v>641</v>
      </c>
    </row>
    <row r="213" spans="1:159" s="735" customFormat="1" ht="12.25" customHeight="1">
      <c r="A213" s="1235"/>
      <c r="B213" s="64"/>
      <c r="F213" s="797"/>
      <c r="G213" s="798"/>
      <c r="J213" s="797"/>
      <c r="K213" s="797"/>
      <c r="N213" s="797"/>
      <c r="O213" s="797"/>
      <c r="R213" s="797"/>
      <c r="S213" s="797"/>
      <c r="V213" s="797"/>
      <c r="W213" s="797"/>
      <c r="Z213" s="797"/>
      <c r="AA213" s="797"/>
      <c r="AD213" s="797"/>
      <c r="AE213" s="797"/>
      <c r="AH213" s="797"/>
      <c r="AI213" s="797"/>
      <c r="AL213" s="797"/>
      <c r="AM213" s="797"/>
      <c r="AP213" s="797"/>
      <c r="AQ213" s="797"/>
    </row>
    <row r="214" spans="1:159" s="735" customFormat="1" ht="12.25" customHeight="1">
      <c r="A214" s="1235"/>
      <c r="B214" s="64"/>
      <c r="F214" s="797"/>
      <c r="G214" s="798"/>
      <c r="J214" s="797"/>
      <c r="K214" s="797"/>
      <c r="N214" s="797"/>
      <c r="O214" s="797"/>
      <c r="R214" s="797"/>
      <c r="S214" s="797"/>
      <c r="V214" s="797"/>
      <c r="W214" s="797"/>
      <c r="Z214" s="797"/>
      <c r="AA214" s="797"/>
      <c r="AD214" s="797"/>
      <c r="AE214" s="797"/>
      <c r="AH214" s="797"/>
      <c r="AI214" s="797"/>
      <c r="AL214" s="797"/>
      <c r="AM214" s="797"/>
      <c r="AP214" s="797"/>
      <c r="AQ214" s="797"/>
    </row>
    <row r="215" spans="1:159" s="735" customFormat="1" ht="12.25" customHeight="1">
      <c r="A215" s="1235"/>
      <c r="B215" s="64"/>
      <c r="F215" s="797"/>
      <c r="G215" s="798"/>
      <c r="J215" s="797"/>
      <c r="K215" s="797"/>
      <c r="N215" s="797"/>
      <c r="O215" s="797"/>
      <c r="R215" s="797"/>
      <c r="S215" s="797"/>
      <c r="V215" s="797"/>
      <c r="W215" s="797"/>
      <c r="Z215" s="797"/>
      <c r="AA215" s="797"/>
      <c r="AD215" s="797"/>
      <c r="AE215" s="797"/>
      <c r="AH215" s="797"/>
      <c r="AI215" s="797"/>
      <c r="AL215" s="797"/>
      <c r="AM215" s="797"/>
      <c r="AP215" s="797"/>
      <c r="AQ215" s="797"/>
    </row>
    <row r="216" spans="1:159" s="735" customFormat="1">
      <c r="A216" s="1235"/>
      <c r="B216" s="64"/>
      <c r="F216" s="797"/>
      <c r="G216" s="798"/>
      <c r="J216" s="797"/>
      <c r="K216" s="797"/>
      <c r="N216" s="797"/>
      <c r="O216" s="797"/>
      <c r="R216" s="797"/>
      <c r="S216" s="797"/>
      <c r="V216" s="797"/>
      <c r="W216" s="797"/>
      <c r="Z216" s="797"/>
      <c r="AA216" s="797"/>
      <c r="AD216" s="797"/>
      <c r="AE216" s="797"/>
      <c r="AH216" s="797"/>
      <c r="AI216" s="797"/>
      <c r="AL216" s="797"/>
      <c r="AM216" s="797"/>
      <c r="AP216" s="797"/>
      <c r="AQ216" s="797"/>
    </row>
    <row r="217" spans="1:159" s="735" customFormat="1">
      <c r="A217" s="1235"/>
      <c r="B217" s="64"/>
      <c r="F217" s="797"/>
      <c r="G217" s="798"/>
      <c r="J217" s="797"/>
      <c r="K217" s="797"/>
      <c r="N217" s="797"/>
      <c r="O217" s="797"/>
      <c r="R217" s="797"/>
      <c r="S217" s="797"/>
      <c r="V217" s="797"/>
      <c r="W217" s="797"/>
      <c r="Z217" s="797"/>
      <c r="AA217" s="797"/>
      <c r="AD217" s="797"/>
      <c r="AE217" s="797"/>
      <c r="AH217" s="797"/>
      <c r="AI217" s="797"/>
      <c r="AL217" s="797"/>
      <c r="AM217" s="797"/>
      <c r="AP217" s="797"/>
      <c r="AQ217" s="797"/>
    </row>
    <row r="218" spans="1:159" s="735" customFormat="1">
      <c r="A218" s="1235"/>
      <c r="B218" s="64"/>
      <c r="F218" s="797"/>
      <c r="G218" s="798"/>
      <c r="J218" s="797"/>
      <c r="K218" s="797"/>
      <c r="N218" s="797"/>
      <c r="O218" s="797"/>
      <c r="R218" s="797"/>
      <c r="S218" s="797"/>
      <c r="V218" s="797"/>
      <c r="W218" s="797"/>
      <c r="Z218" s="797"/>
      <c r="AA218" s="797"/>
      <c r="AD218" s="797"/>
      <c r="AE218" s="797"/>
      <c r="AH218" s="797"/>
      <c r="AI218" s="797"/>
      <c r="AL218" s="797"/>
      <c r="AM218" s="797"/>
      <c r="AP218" s="797"/>
      <c r="AQ218" s="797"/>
    </row>
    <row r="219" spans="1:159" s="735" customFormat="1">
      <c r="A219" s="1235"/>
      <c r="B219" s="64"/>
      <c r="F219" s="797"/>
      <c r="G219" s="798"/>
      <c r="J219" s="797"/>
      <c r="K219" s="797"/>
      <c r="N219" s="797"/>
      <c r="O219" s="797"/>
      <c r="R219" s="797"/>
      <c r="S219" s="797"/>
      <c r="V219" s="797"/>
      <c r="W219" s="797"/>
      <c r="Z219" s="797"/>
      <c r="AA219" s="797"/>
      <c r="AD219" s="797"/>
      <c r="AE219" s="797"/>
      <c r="AH219" s="797"/>
      <c r="AI219" s="797"/>
      <c r="AL219" s="797"/>
      <c r="AM219" s="797"/>
      <c r="AP219" s="797"/>
      <c r="AQ219" s="797"/>
    </row>
    <row r="220" spans="1:159" s="735" customFormat="1">
      <c r="A220" s="1235"/>
      <c r="B220" s="64"/>
      <c r="F220" s="797"/>
      <c r="G220" s="798"/>
      <c r="J220" s="797"/>
      <c r="K220" s="797"/>
      <c r="N220" s="797"/>
      <c r="O220" s="797"/>
      <c r="R220" s="797"/>
      <c r="S220" s="797"/>
      <c r="V220" s="797"/>
      <c r="W220" s="797"/>
      <c r="Z220" s="797"/>
      <c r="AA220" s="797"/>
      <c r="AD220" s="797"/>
      <c r="AE220" s="797"/>
      <c r="AH220" s="797"/>
      <c r="AI220" s="797"/>
      <c r="AL220" s="797"/>
      <c r="AM220" s="797"/>
      <c r="AP220" s="797"/>
      <c r="AQ220" s="797"/>
    </row>
    <row r="221" spans="1:159" s="735" customFormat="1">
      <c r="A221" s="1235"/>
      <c r="B221" s="64"/>
      <c r="F221" s="797"/>
      <c r="G221" s="798"/>
      <c r="J221" s="797"/>
      <c r="K221" s="797"/>
      <c r="N221" s="797"/>
      <c r="O221" s="797"/>
      <c r="R221" s="797"/>
      <c r="S221" s="797"/>
      <c r="V221" s="797"/>
      <c r="W221" s="797"/>
      <c r="Z221" s="797"/>
      <c r="AA221" s="797"/>
      <c r="AD221" s="797"/>
      <c r="AE221" s="797"/>
      <c r="AH221" s="797"/>
      <c r="AI221" s="797"/>
      <c r="AL221" s="797"/>
      <c r="AM221" s="797"/>
      <c r="AP221" s="797"/>
      <c r="AQ221" s="797"/>
      <c r="EQ221" s="874" t="s">
        <v>918</v>
      </c>
    </row>
    <row r="222" spans="1:159" s="735" customFormat="1" ht="12.25" customHeight="1">
      <c r="A222" s="1235"/>
      <c r="B222" s="64"/>
      <c r="F222" s="797"/>
      <c r="G222" s="798"/>
      <c r="J222" s="797"/>
      <c r="K222" s="797"/>
      <c r="N222" s="797"/>
      <c r="O222" s="797"/>
      <c r="R222" s="797"/>
      <c r="S222" s="797"/>
      <c r="V222" s="797"/>
      <c r="W222" s="797"/>
      <c r="Z222" s="797"/>
      <c r="AA222" s="797"/>
      <c r="AD222" s="797"/>
      <c r="AE222" s="797"/>
      <c r="AH222" s="797"/>
      <c r="AI222" s="797"/>
      <c r="AL222" s="797"/>
      <c r="AM222" s="797"/>
      <c r="AP222" s="797"/>
      <c r="AQ222" s="797"/>
    </row>
    <row r="223" spans="1:159" s="735" customFormat="1" ht="12.25" customHeight="1">
      <c r="A223" s="1235"/>
      <c r="B223" s="64"/>
      <c r="F223" s="797"/>
      <c r="G223" s="798"/>
      <c r="J223" s="797"/>
      <c r="K223" s="797"/>
      <c r="N223" s="797"/>
      <c r="O223" s="797"/>
      <c r="R223" s="797"/>
      <c r="S223" s="797"/>
      <c r="V223" s="797"/>
      <c r="W223" s="797"/>
      <c r="Z223" s="797"/>
      <c r="AA223" s="797"/>
      <c r="AD223" s="797"/>
      <c r="AE223" s="797"/>
      <c r="AH223" s="797"/>
      <c r="AI223" s="797"/>
      <c r="AL223" s="797"/>
      <c r="AM223" s="797"/>
      <c r="AP223" s="797"/>
      <c r="AQ223" s="797"/>
      <c r="ER223" s="800"/>
      <c r="ET223" s="800" t="s">
        <v>762</v>
      </c>
      <c r="EU223" s="800"/>
      <c r="EV223" s="800"/>
      <c r="EW223" s="800"/>
      <c r="EX223" s="800"/>
      <c r="EY223" s="800"/>
      <c r="EZ223" s="800"/>
      <c r="FA223" s="800"/>
      <c r="FB223" s="800" t="s">
        <v>919</v>
      </c>
      <c r="FC223" s="800"/>
    </row>
    <row r="224" spans="1:159" s="735" customFormat="1" ht="12.25" customHeight="1">
      <c r="A224" s="1235"/>
      <c r="B224" s="64"/>
      <c r="F224" s="797"/>
      <c r="G224" s="798"/>
      <c r="J224" s="797"/>
      <c r="K224" s="797"/>
      <c r="N224" s="797"/>
      <c r="O224" s="797"/>
      <c r="R224" s="797"/>
      <c r="S224" s="797"/>
      <c r="V224" s="797"/>
      <c r="W224" s="797"/>
      <c r="Z224" s="797"/>
      <c r="AA224" s="797"/>
      <c r="AD224" s="797"/>
      <c r="AE224" s="797"/>
      <c r="AH224" s="797"/>
      <c r="AI224" s="797"/>
      <c r="AL224" s="797"/>
      <c r="AM224" s="797"/>
      <c r="AP224" s="797"/>
      <c r="AQ224" s="797"/>
      <c r="ER224" s="800"/>
      <c r="ET224" s="800" t="s">
        <v>920</v>
      </c>
      <c r="EU224" s="800"/>
      <c r="EV224" s="800"/>
      <c r="EX224" s="800" t="s">
        <v>921</v>
      </c>
      <c r="EY224" s="800"/>
      <c r="EZ224" s="800"/>
      <c r="FB224" s="800" t="s">
        <v>760</v>
      </c>
      <c r="FC224" s="800"/>
    </row>
    <row r="225" spans="1:159" s="735" customFormat="1" ht="12.25" customHeight="1">
      <c r="A225" s="1235"/>
      <c r="B225" s="64"/>
      <c r="F225" s="797"/>
      <c r="G225" s="798"/>
      <c r="J225" s="797"/>
      <c r="K225" s="797"/>
      <c r="N225" s="797"/>
      <c r="O225" s="797"/>
      <c r="R225" s="797"/>
      <c r="S225" s="797"/>
      <c r="V225" s="797"/>
      <c r="W225" s="797"/>
      <c r="Z225" s="797"/>
      <c r="AA225" s="797"/>
      <c r="AD225" s="797"/>
      <c r="AE225" s="797"/>
      <c r="AH225" s="797"/>
      <c r="AI225" s="797"/>
      <c r="AL225" s="797"/>
      <c r="AM225" s="797"/>
      <c r="AP225" s="797"/>
      <c r="AQ225" s="797"/>
      <c r="ER225" s="875" t="s">
        <v>759</v>
      </c>
      <c r="ES225" s="829"/>
      <c r="ET225" s="875" t="s">
        <v>922</v>
      </c>
      <c r="EU225" s="875"/>
      <c r="EV225" s="875"/>
      <c r="EW225" s="829"/>
      <c r="EX225" s="875" t="s">
        <v>922</v>
      </c>
      <c r="EY225" s="875"/>
      <c r="EZ225" s="875"/>
      <c r="FA225" s="829"/>
      <c r="FB225" s="875" t="s">
        <v>923</v>
      </c>
      <c r="FC225" s="800"/>
    </row>
    <row r="226" spans="1:159" s="735" customFormat="1" ht="8" customHeight="1">
      <c r="A226" s="1235"/>
      <c r="B226" s="64"/>
      <c r="F226" s="797"/>
      <c r="G226" s="798"/>
      <c r="J226" s="797"/>
      <c r="K226" s="797"/>
      <c r="N226" s="797"/>
      <c r="O226" s="797"/>
      <c r="R226" s="797"/>
      <c r="S226" s="797"/>
      <c r="V226" s="797"/>
      <c r="W226" s="797"/>
      <c r="Z226" s="797"/>
      <c r="AA226" s="797"/>
      <c r="AD226" s="797"/>
      <c r="AE226" s="797"/>
      <c r="AH226" s="797"/>
      <c r="AI226" s="797"/>
      <c r="AL226" s="797"/>
      <c r="AM226" s="797"/>
      <c r="AP226" s="797"/>
      <c r="AQ226" s="797"/>
      <c r="ER226" s="844"/>
      <c r="ET226" s="753"/>
      <c r="FB226" s="753"/>
    </row>
    <row r="227" spans="1:159" s="735" customFormat="1" ht="12.25" customHeight="1">
      <c r="A227" s="1235"/>
      <c r="B227" s="64"/>
      <c r="F227" s="797"/>
      <c r="G227" s="798"/>
      <c r="J227" s="797"/>
      <c r="K227" s="797"/>
      <c r="N227" s="797"/>
      <c r="O227" s="797"/>
      <c r="R227" s="797"/>
      <c r="S227" s="797"/>
      <c r="V227" s="797"/>
      <c r="W227" s="797"/>
      <c r="Z227" s="797"/>
      <c r="AA227" s="797"/>
      <c r="AD227" s="797"/>
      <c r="AE227" s="797"/>
      <c r="AH227" s="797"/>
      <c r="AI227" s="797"/>
      <c r="AL227" s="797"/>
      <c r="AM227" s="797"/>
      <c r="AP227" s="797"/>
      <c r="AQ227" s="797"/>
      <c r="ER227" s="844">
        <v>2017</v>
      </c>
      <c r="ET227" s="753">
        <v>2984000</v>
      </c>
      <c r="EU227" s="753"/>
      <c r="EV227" s="844" t="s">
        <v>138</v>
      </c>
      <c r="EW227" s="844"/>
      <c r="EX227" s="753">
        <v>1510000</v>
      </c>
      <c r="EY227" s="753"/>
      <c r="EZ227" s="844" t="s">
        <v>387</v>
      </c>
      <c r="FA227" s="844"/>
      <c r="FB227" s="753">
        <v>1474000</v>
      </c>
      <c r="FC227" s="753"/>
    </row>
    <row r="228" spans="1:159" s="735" customFormat="1" ht="12.25" customHeight="1">
      <c r="A228" s="1235"/>
      <c r="B228" s="64"/>
      <c r="F228" s="797"/>
      <c r="G228" s="798"/>
      <c r="J228" s="797"/>
      <c r="K228" s="797"/>
      <c r="N228" s="797"/>
      <c r="O228" s="797"/>
      <c r="R228" s="797"/>
      <c r="S228" s="797"/>
      <c r="V228" s="797"/>
      <c r="W228" s="797"/>
      <c r="Z228" s="797"/>
      <c r="AA228" s="797"/>
      <c r="AD228" s="797"/>
      <c r="AE228" s="797"/>
      <c r="AH228" s="797"/>
      <c r="AI228" s="797"/>
      <c r="AL228" s="797"/>
      <c r="AM228" s="797"/>
      <c r="AP228" s="797"/>
      <c r="AQ228" s="797"/>
      <c r="ER228" s="844">
        <v>2018</v>
      </c>
      <c r="ET228" s="753">
        <v>3416000</v>
      </c>
      <c r="EV228" s="844" t="s">
        <v>138</v>
      </c>
      <c r="EX228" s="753">
        <v>1510000</v>
      </c>
      <c r="EZ228" s="844" t="s">
        <v>387</v>
      </c>
      <c r="FB228" s="753">
        <v>1906000</v>
      </c>
    </row>
    <row r="229" spans="1:159" s="735" customFormat="1" ht="12.25" customHeight="1">
      <c r="A229" s="1235"/>
      <c r="B229" s="64"/>
      <c r="F229" s="797"/>
      <c r="G229" s="798"/>
      <c r="J229" s="797"/>
      <c r="K229" s="797"/>
      <c r="N229" s="797"/>
      <c r="O229" s="797"/>
      <c r="R229" s="797"/>
      <c r="S229" s="797"/>
      <c r="V229" s="797"/>
      <c r="W229" s="797"/>
      <c r="Z229" s="797"/>
      <c r="AA229" s="797"/>
      <c r="AD229" s="797"/>
      <c r="AE229" s="797"/>
      <c r="AH229" s="797"/>
      <c r="AI229" s="797"/>
      <c r="AL229" s="797"/>
      <c r="AM229" s="797"/>
      <c r="AP229" s="797"/>
      <c r="AQ229" s="797"/>
      <c r="ER229" s="844">
        <v>2019</v>
      </c>
      <c r="ET229" s="753">
        <v>3333000</v>
      </c>
      <c r="EV229" s="844" t="s">
        <v>138</v>
      </c>
      <c r="EX229" s="753">
        <v>1510000</v>
      </c>
      <c r="EZ229" s="844" t="s">
        <v>387</v>
      </c>
      <c r="FB229" s="753">
        <v>1823000</v>
      </c>
    </row>
    <row r="230" spans="1:159" s="735" customFormat="1" ht="12.25" customHeight="1">
      <c r="A230" s="1235"/>
      <c r="B230" s="64"/>
      <c r="F230" s="797"/>
      <c r="G230" s="798"/>
      <c r="J230" s="797"/>
      <c r="K230" s="797"/>
      <c r="N230" s="797"/>
      <c r="O230" s="797"/>
      <c r="R230" s="797"/>
      <c r="S230" s="797"/>
      <c r="V230" s="797"/>
      <c r="W230" s="797"/>
      <c r="Z230" s="797"/>
      <c r="AA230" s="797"/>
      <c r="AD230" s="797"/>
      <c r="AE230" s="797"/>
      <c r="AH230" s="797"/>
      <c r="AI230" s="797"/>
      <c r="AL230" s="797"/>
      <c r="AM230" s="797"/>
      <c r="AP230" s="797"/>
      <c r="AQ230" s="797"/>
      <c r="ER230" s="844">
        <v>2020</v>
      </c>
      <c r="ET230" s="753">
        <v>3071000</v>
      </c>
      <c r="EV230" s="844" t="s">
        <v>138</v>
      </c>
      <c r="EX230" s="753">
        <v>1510000</v>
      </c>
      <c r="EZ230" s="844" t="s">
        <v>387</v>
      </c>
      <c r="FB230" s="753">
        <v>1561000</v>
      </c>
    </row>
    <row r="231" spans="1:159" s="735" customFormat="1" ht="12.25" customHeight="1">
      <c r="A231" s="1235"/>
      <c r="B231" s="64"/>
      <c r="F231" s="797"/>
      <c r="G231" s="798"/>
      <c r="J231" s="797"/>
      <c r="K231" s="797"/>
      <c r="N231" s="797"/>
      <c r="O231" s="797"/>
      <c r="R231" s="797"/>
      <c r="S231" s="797"/>
      <c r="V231" s="797"/>
      <c r="W231" s="797"/>
      <c r="Z231" s="797"/>
      <c r="AA231" s="797"/>
      <c r="AD231" s="797"/>
      <c r="AE231" s="797"/>
      <c r="AH231" s="797"/>
      <c r="AI231" s="797"/>
      <c r="AL231" s="797"/>
      <c r="AM231" s="797"/>
      <c r="AP231" s="797"/>
      <c r="AQ231" s="797"/>
      <c r="ER231" s="844">
        <v>2021</v>
      </c>
      <c r="ET231" s="753">
        <v>3132000</v>
      </c>
      <c r="EV231" s="844" t="s">
        <v>138</v>
      </c>
      <c r="EX231" s="753">
        <v>1510000</v>
      </c>
      <c r="EZ231" s="844" t="s">
        <v>387</v>
      </c>
      <c r="FB231" s="753">
        <v>1622000</v>
      </c>
    </row>
    <row r="232" spans="1:159" s="735" customFormat="1" ht="12.25" customHeight="1">
      <c r="A232" s="1235"/>
      <c r="B232" s="64"/>
      <c r="F232" s="797"/>
      <c r="G232" s="798"/>
      <c r="J232" s="797"/>
      <c r="K232" s="797"/>
      <c r="N232" s="797"/>
      <c r="O232" s="797"/>
      <c r="R232" s="797"/>
      <c r="S232" s="797"/>
      <c r="V232" s="797"/>
      <c r="W232" s="797"/>
      <c r="Z232" s="797"/>
      <c r="AA232" s="797"/>
      <c r="AD232" s="797"/>
      <c r="AE232" s="797"/>
      <c r="AH232" s="797"/>
      <c r="AI232" s="797"/>
      <c r="AL232" s="797"/>
      <c r="AM232" s="797"/>
      <c r="AP232" s="797"/>
      <c r="AQ232" s="797"/>
      <c r="ER232" s="844">
        <v>2022</v>
      </c>
      <c r="ET232" s="753">
        <v>3195000</v>
      </c>
      <c r="EV232" s="844" t="s">
        <v>138</v>
      </c>
      <c r="EX232" s="753">
        <v>1510000</v>
      </c>
      <c r="EZ232" s="844" t="s">
        <v>387</v>
      </c>
      <c r="FB232" s="753">
        <v>1685000</v>
      </c>
    </row>
    <row r="233" spans="1:159" s="735" customFormat="1" ht="12.25" customHeight="1">
      <c r="A233" s="1235"/>
      <c r="B233" s="64"/>
      <c r="F233" s="797"/>
      <c r="G233" s="798"/>
      <c r="J233" s="797"/>
      <c r="K233" s="797"/>
      <c r="N233" s="797"/>
      <c r="O233" s="797"/>
      <c r="R233" s="797"/>
      <c r="S233" s="797"/>
      <c r="V233" s="797"/>
      <c r="W233" s="797"/>
      <c r="Z233" s="797"/>
      <c r="AA233" s="797"/>
      <c r="AD233" s="797"/>
      <c r="AE233" s="797"/>
      <c r="AH233" s="797"/>
      <c r="AI233" s="797"/>
      <c r="AL233" s="797"/>
      <c r="AM233" s="797"/>
      <c r="AP233" s="797"/>
      <c r="AQ233" s="797"/>
      <c r="ER233" s="844">
        <v>2023</v>
      </c>
      <c r="ET233" s="753">
        <v>3258000</v>
      </c>
      <c r="EV233" s="844" t="s">
        <v>138</v>
      </c>
      <c r="EX233" s="753">
        <v>1510000</v>
      </c>
      <c r="EZ233" s="844" t="s">
        <v>387</v>
      </c>
      <c r="FB233" s="753">
        <v>1748000</v>
      </c>
    </row>
    <row r="234" spans="1:159" s="735" customFormat="1" ht="12.25" customHeight="1">
      <c r="A234" s="1235"/>
      <c r="B234" s="64"/>
      <c r="F234" s="797"/>
      <c r="G234" s="798"/>
      <c r="J234" s="797"/>
      <c r="K234" s="797"/>
      <c r="N234" s="797"/>
      <c r="O234" s="797"/>
      <c r="R234" s="797"/>
      <c r="S234" s="797"/>
      <c r="V234" s="797"/>
      <c r="W234" s="797"/>
      <c r="Z234" s="797"/>
      <c r="AA234" s="797"/>
      <c r="AD234" s="797"/>
      <c r="AE234" s="797"/>
      <c r="AH234" s="797"/>
      <c r="AI234" s="797"/>
      <c r="AL234" s="797"/>
      <c r="AM234" s="797"/>
      <c r="AP234" s="797"/>
      <c r="AQ234" s="797"/>
      <c r="ER234" s="844">
        <v>2024</v>
      </c>
      <c r="ET234" s="753">
        <v>3324000</v>
      </c>
      <c r="EV234" s="844" t="s">
        <v>138</v>
      </c>
      <c r="EX234" s="753">
        <v>1510000</v>
      </c>
      <c r="EZ234" s="844" t="s">
        <v>387</v>
      </c>
      <c r="FB234" s="753">
        <v>1814000</v>
      </c>
    </row>
    <row r="235" spans="1:159" s="735" customFormat="1" ht="12.25" customHeight="1">
      <c r="A235" s="1235"/>
      <c r="B235" s="64"/>
      <c r="F235" s="797"/>
      <c r="G235" s="798"/>
      <c r="J235" s="797"/>
      <c r="K235" s="797"/>
      <c r="N235" s="797"/>
      <c r="O235" s="797"/>
      <c r="R235" s="797"/>
      <c r="S235" s="797"/>
      <c r="V235" s="797"/>
      <c r="W235" s="797"/>
      <c r="Z235" s="797"/>
      <c r="AA235" s="797"/>
      <c r="AD235" s="797"/>
      <c r="AE235" s="797"/>
      <c r="AH235" s="797"/>
      <c r="AI235" s="797"/>
      <c r="AL235" s="797"/>
      <c r="AM235" s="797"/>
      <c r="AP235" s="797"/>
      <c r="AQ235" s="797"/>
      <c r="ER235" s="844">
        <v>2025</v>
      </c>
      <c r="ET235" s="753">
        <v>3390000</v>
      </c>
      <c r="EV235" s="844" t="s">
        <v>138</v>
      </c>
      <c r="EX235" s="753">
        <v>1510000</v>
      </c>
      <c r="EZ235" s="844" t="s">
        <v>387</v>
      </c>
      <c r="FB235" s="753">
        <v>1880000</v>
      </c>
    </row>
    <row r="236" spans="1:159" s="735" customFormat="1" ht="12.25" customHeight="1">
      <c r="A236" s="1235"/>
      <c r="B236" s="64"/>
      <c r="F236" s="797"/>
      <c r="G236" s="798"/>
      <c r="J236" s="797"/>
      <c r="K236" s="797"/>
      <c r="N236" s="797"/>
      <c r="O236" s="797"/>
      <c r="R236" s="797"/>
      <c r="S236" s="797"/>
      <c r="V236" s="797"/>
      <c r="W236" s="797"/>
      <c r="Z236" s="797"/>
      <c r="AA236" s="797"/>
      <c r="AD236" s="797"/>
      <c r="AE236" s="797"/>
      <c r="AH236" s="797"/>
      <c r="AI236" s="797"/>
      <c r="AL236" s="797"/>
      <c r="AM236" s="797"/>
      <c r="AP236" s="797"/>
      <c r="AQ236" s="797"/>
      <c r="ER236" s="844">
        <v>2026</v>
      </c>
      <c r="ET236" s="753">
        <v>3458000</v>
      </c>
      <c r="EV236" s="844" t="s">
        <v>138</v>
      </c>
      <c r="EX236" s="753">
        <v>1510000</v>
      </c>
      <c r="EZ236" s="844" t="s">
        <v>387</v>
      </c>
      <c r="FB236" s="753">
        <v>1948000</v>
      </c>
    </row>
    <row r="237" spans="1:159" s="735" customFormat="1" ht="12.25" customHeight="1">
      <c r="A237" s="1235"/>
      <c r="B237" s="64"/>
      <c r="F237" s="797"/>
      <c r="G237" s="798"/>
      <c r="J237" s="797"/>
      <c r="K237" s="797"/>
      <c r="N237" s="797"/>
      <c r="O237" s="797"/>
      <c r="R237" s="797"/>
      <c r="S237" s="797"/>
      <c r="V237" s="797"/>
      <c r="W237" s="797"/>
      <c r="Z237" s="797"/>
      <c r="AA237" s="797"/>
      <c r="AD237" s="797"/>
      <c r="AE237" s="797"/>
      <c r="AH237" s="797"/>
      <c r="AI237" s="797"/>
      <c r="AL237" s="797"/>
      <c r="AM237" s="797"/>
      <c r="AP237" s="797"/>
      <c r="AQ237" s="797"/>
      <c r="ER237" s="846"/>
    </row>
    <row r="238" spans="1:159" s="735" customFormat="1" ht="12.25" customHeight="1">
      <c r="A238" s="1235"/>
      <c r="B238" s="64"/>
      <c r="F238" s="797"/>
      <c r="G238" s="798"/>
      <c r="J238" s="797"/>
      <c r="K238" s="797"/>
      <c r="N238" s="797"/>
      <c r="O238" s="797"/>
      <c r="R238" s="797"/>
      <c r="S238" s="797"/>
      <c r="V238" s="797"/>
      <c r="W238" s="797"/>
      <c r="Z238" s="797"/>
      <c r="AA238" s="797"/>
      <c r="AD238" s="797"/>
      <c r="AE238" s="797"/>
      <c r="AH238" s="797"/>
      <c r="AI238" s="797"/>
      <c r="AL238" s="797"/>
      <c r="AM238" s="797"/>
      <c r="AP238" s="797"/>
      <c r="AQ238" s="797"/>
      <c r="ER238" s="846"/>
      <c r="EV238" s="876"/>
      <c r="FB238" s="753"/>
    </row>
    <row r="239" spans="1:159" s="735" customFormat="1" ht="12.25" customHeight="1">
      <c r="A239" s="1235"/>
      <c r="B239" s="64"/>
      <c r="F239" s="797"/>
      <c r="G239" s="798"/>
      <c r="J239" s="797"/>
      <c r="K239" s="797"/>
      <c r="N239" s="797"/>
      <c r="O239" s="797"/>
      <c r="R239" s="797"/>
      <c r="S239" s="797"/>
      <c r="V239" s="797"/>
      <c r="W239" s="797"/>
      <c r="Z239" s="797"/>
      <c r="AA239" s="797"/>
      <c r="AD239" s="797"/>
      <c r="AE239" s="797"/>
      <c r="AH239" s="797"/>
      <c r="AI239" s="797"/>
      <c r="AL239" s="797"/>
      <c r="AM239" s="797"/>
      <c r="AP239" s="797"/>
      <c r="AQ239" s="797"/>
      <c r="ER239" s="846"/>
    </row>
    <row r="240" spans="1:159" s="735" customFormat="1" ht="12.25" customHeight="1">
      <c r="A240" s="1235"/>
      <c r="B240" s="64"/>
      <c r="F240" s="797"/>
      <c r="G240" s="798"/>
      <c r="J240" s="797"/>
      <c r="K240" s="797"/>
      <c r="N240" s="797"/>
      <c r="O240" s="797"/>
      <c r="R240" s="797"/>
      <c r="S240" s="797"/>
      <c r="V240" s="797"/>
      <c r="W240" s="797"/>
      <c r="Z240" s="797"/>
      <c r="AA240" s="797"/>
      <c r="AD240" s="797"/>
      <c r="AE240" s="797"/>
      <c r="AH240" s="797"/>
      <c r="AI240" s="797"/>
      <c r="AL240" s="797"/>
      <c r="AM240" s="797"/>
      <c r="AP240" s="797"/>
      <c r="AQ240" s="797"/>
      <c r="EQ240" s="874" t="s">
        <v>924</v>
      </c>
    </row>
    <row r="241" spans="1:158" s="735" customFormat="1" ht="12.25" customHeight="1">
      <c r="A241" s="1235"/>
      <c r="B241" s="64"/>
      <c r="F241" s="797"/>
      <c r="G241" s="798"/>
      <c r="J241" s="797"/>
      <c r="K241" s="797"/>
      <c r="N241" s="797"/>
      <c r="O241" s="797"/>
      <c r="R241" s="797"/>
      <c r="S241" s="797"/>
      <c r="V241" s="797"/>
      <c r="W241" s="797"/>
      <c r="Z241" s="797"/>
      <c r="AA241" s="797"/>
      <c r="AD241" s="797"/>
      <c r="AE241" s="797"/>
      <c r="AH241" s="797"/>
      <c r="AI241" s="797"/>
      <c r="AL241" s="797"/>
      <c r="AM241" s="797"/>
      <c r="AP241" s="797"/>
      <c r="AQ241" s="797"/>
    </row>
    <row r="242" spans="1:158" s="735" customFormat="1" ht="12.25" customHeight="1">
      <c r="A242" s="1235"/>
      <c r="B242" s="64"/>
      <c r="F242" s="797"/>
      <c r="G242" s="798"/>
      <c r="J242" s="797"/>
      <c r="K242" s="797"/>
      <c r="N242" s="797"/>
      <c r="O242" s="797"/>
      <c r="R242" s="797"/>
      <c r="S242" s="797"/>
      <c r="V242" s="797"/>
      <c r="W242" s="797"/>
      <c r="Z242" s="797"/>
      <c r="AA242" s="797"/>
      <c r="AD242" s="797"/>
      <c r="AE242" s="797"/>
      <c r="AH242" s="797"/>
      <c r="AI242" s="797"/>
      <c r="AL242" s="797"/>
      <c r="AM242" s="797"/>
      <c r="AP242" s="797"/>
      <c r="AQ242" s="797"/>
      <c r="ER242" s="800"/>
      <c r="ES242" s="877"/>
      <c r="ET242" s="800" t="s">
        <v>762</v>
      </c>
      <c r="EU242" s="800"/>
      <c r="EV242" s="800"/>
      <c r="EW242" s="800"/>
      <c r="EX242" s="800"/>
      <c r="EY242" s="800"/>
      <c r="EZ242" s="800"/>
      <c r="FA242" s="800"/>
      <c r="FB242" s="800"/>
    </row>
    <row r="243" spans="1:158" s="735" customFormat="1" ht="12.25" customHeight="1">
      <c r="A243" s="1235"/>
      <c r="B243" s="64"/>
      <c r="F243" s="797"/>
      <c r="G243" s="798"/>
      <c r="J243" s="797"/>
      <c r="K243" s="797"/>
      <c r="N243" s="797"/>
      <c r="O243" s="797"/>
      <c r="R243" s="797"/>
      <c r="S243" s="797"/>
      <c r="V243" s="797"/>
      <c r="W243" s="797"/>
      <c r="Z243" s="797"/>
      <c r="AA243" s="797"/>
      <c r="AD243" s="797"/>
      <c r="AE243" s="797"/>
      <c r="AH243" s="797"/>
      <c r="AI243" s="797"/>
      <c r="AL243" s="797"/>
      <c r="AM243" s="797"/>
      <c r="AP243" s="797"/>
      <c r="AQ243" s="797"/>
      <c r="ER243" s="800"/>
      <c r="ES243" s="877"/>
      <c r="ET243" s="800" t="s">
        <v>920</v>
      </c>
      <c r="EU243" s="800"/>
      <c r="EV243" s="800"/>
      <c r="EX243" s="800" t="s">
        <v>795</v>
      </c>
      <c r="EY243" s="800"/>
      <c r="EZ243" s="800"/>
      <c r="FB243" s="800" t="s">
        <v>763</v>
      </c>
    </row>
    <row r="244" spans="1:158" s="735" customFormat="1" ht="12.25" customHeight="1">
      <c r="A244" s="1235"/>
      <c r="B244" s="64"/>
      <c r="F244" s="797"/>
      <c r="G244" s="798"/>
      <c r="J244" s="797"/>
      <c r="K244" s="797"/>
      <c r="N244" s="797"/>
      <c r="O244" s="797"/>
      <c r="R244" s="797"/>
      <c r="S244" s="797"/>
      <c r="V244" s="797"/>
      <c r="W244" s="797"/>
      <c r="Z244" s="797"/>
      <c r="AA244" s="797"/>
      <c r="AD244" s="797"/>
      <c r="AE244" s="797"/>
      <c r="AH244" s="797"/>
      <c r="AI244" s="797"/>
      <c r="AL244" s="797"/>
      <c r="AM244" s="797"/>
      <c r="AP244" s="797"/>
      <c r="AQ244" s="797"/>
      <c r="ER244" s="875" t="s">
        <v>759</v>
      </c>
      <c r="ES244" s="878"/>
      <c r="ET244" s="875" t="s">
        <v>922</v>
      </c>
      <c r="EU244" s="875"/>
      <c r="EV244" s="875"/>
      <c r="EW244" s="829"/>
      <c r="EX244" s="875" t="s">
        <v>925</v>
      </c>
      <c r="EY244" s="875"/>
      <c r="EZ244" s="875"/>
      <c r="FA244" s="829"/>
      <c r="FB244" s="875" t="s">
        <v>765</v>
      </c>
    </row>
    <row r="245" spans="1:158" s="735" customFormat="1" ht="6" customHeight="1">
      <c r="A245" s="1235"/>
      <c r="B245" s="64"/>
      <c r="F245" s="797"/>
      <c r="G245" s="798"/>
      <c r="J245" s="797"/>
      <c r="K245" s="797"/>
      <c r="N245" s="797"/>
      <c r="O245" s="797"/>
      <c r="R245" s="797"/>
      <c r="S245" s="797"/>
      <c r="V245" s="797"/>
      <c r="W245" s="797"/>
      <c r="Z245" s="797"/>
      <c r="AA245" s="797"/>
      <c r="AD245" s="797"/>
      <c r="AE245" s="797"/>
      <c r="AH245" s="797"/>
      <c r="AI245" s="797"/>
      <c r="AL245" s="797"/>
      <c r="AM245" s="797"/>
      <c r="AP245" s="797"/>
      <c r="AQ245" s="797"/>
      <c r="ER245" s="844"/>
      <c r="ET245" s="753"/>
      <c r="FB245" s="753"/>
    </row>
    <row r="246" spans="1:158" s="735" customFormat="1" ht="12.25" customHeight="1">
      <c r="A246" s="1235"/>
      <c r="B246" s="64"/>
      <c r="F246" s="797"/>
      <c r="G246" s="798"/>
      <c r="J246" s="797"/>
      <c r="K246" s="797"/>
      <c r="N246" s="797"/>
      <c r="O246" s="797"/>
      <c r="R246" s="797"/>
      <c r="S246" s="797"/>
      <c r="V246" s="797"/>
      <c r="W246" s="797"/>
      <c r="Z246" s="797"/>
      <c r="AA246" s="797"/>
      <c r="AD246" s="797"/>
      <c r="AE246" s="797"/>
      <c r="AH246" s="797"/>
      <c r="AI246" s="797"/>
      <c r="AL246" s="797"/>
      <c r="AM246" s="797"/>
      <c r="AP246" s="797"/>
      <c r="AQ246" s="797"/>
      <c r="ER246" s="844">
        <v>2017</v>
      </c>
      <c r="ET246" s="753">
        <v>2984000</v>
      </c>
      <c r="EV246" s="879" t="s">
        <v>848</v>
      </c>
      <c r="EX246" s="859">
        <v>0.90361129945750929</v>
      </c>
      <c r="EZ246" s="844" t="s">
        <v>387</v>
      </c>
      <c r="FB246" s="753">
        <v>2696000</v>
      </c>
    </row>
    <row r="247" spans="1:158" s="735" customFormat="1" ht="12.25" customHeight="1">
      <c r="A247" s="1235"/>
      <c r="B247" s="64"/>
      <c r="F247" s="797"/>
      <c r="G247" s="798"/>
      <c r="J247" s="797"/>
      <c r="K247" s="797"/>
      <c r="N247" s="797"/>
      <c r="O247" s="797"/>
      <c r="R247" s="797"/>
      <c r="S247" s="797"/>
      <c r="V247" s="797"/>
      <c r="W247" s="797"/>
      <c r="Z247" s="797"/>
      <c r="AA247" s="797"/>
      <c r="AD247" s="797"/>
      <c r="AE247" s="797"/>
      <c r="AH247" s="797"/>
      <c r="AI247" s="797"/>
      <c r="AL247" s="797"/>
      <c r="AM247" s="797"/>
      <c r="AP247" s="797"/>
      <c r="AQ247" s="797"/>
      <c r="ER247" s="844">
        <v>2018</v>
      </c>
      <c r="ET247" s="753">
        <v>3416000</v>
      </c>
      <c r="EV247" s="879" t="s">
        <v>848</v>
      </c>
      <c r="EX247" s="859">
        <v>0.81651338050728861</v>
      </c>
      <c r="EZ247" s="844" t="s">
        <v>387</v>
      </c>
      <c r="FB247" s="753">
        <v>2789000</v>
      </c>
    </row>
    <row r="248" spans="1:158" s="735" customFormat="1" ht="12.25" customHeight="1">
      <c r="A248" s="1235"/>
      <c r="B248" s="64"/>
      <c r="F248" s="797"/>
      <c r="G248" s="798"/>
      <c r="J248" s="797"/>
      <c r="K248" s="797"/>
      <c r="N248" s="797"/>
      <c r="O248" s="797"/>
      <c r="R248" s="797"/>
      <c r="S248" s="797"/>
      <c r="V248" s="797"/>
      <c r="W248" s="797"/>
      <c r="Z248" s="797"/>
      <c r="AA248" s="797"/>
      <c r="AD248" s="797"/>
      <c r="AE248" s="797"/>
      <c r="AH248" s="797"/>
      <c r="AI248" s="797"/>
      <c r="AL248" s="797"/>
      <c r="AM248" s="797"/>
      <c r="AP248" s="797"/>
      <c r="AQ248" s="797"/>
      <c r="ER248" s="844">
        <v>2019</v>
      </c>
      <c r="ET248" s="753">
        <v>3333000</v>
      </c>
      <c r="EV248" s="879" t="s">
        <v>848</v>
      </c>
      <c r="EX248" s="859">
        <v>0.73781071678463472</v>
      </c>
      <c r="EZ248" s="844" t="s">
        <v>387</v>
      </c>
      <c r="FB248" s="753">
        <v>2459000</v>
      </c>
    </row>
    <row r="249" spans="1:158" s="735" customFormat="1" ht="12.25" customHeight="1">
      <c r="A249" s="1235"/>
      <c r="B249" s="64"/>
      <c r="F249" s="797"/>
      <c r="G249" s="798"/>
      <c r="J249" s="797"/>
      <c r="K249" s="797"/>
      <c r="N249" s="797"/>
      <c r="O249" s="797"/>
      <c r="R249" s="797"/>
      <c r="S249" s="797"/>
      <c r="V249" s="797"/>
      <c r="W249" s="797"/>
      <c r="Z249" s="797"/>
      <c r="AA249" s="797"/>
      <c r="AD249" s="797"/>
      <c r="AE249" s="797"/>
      <c r="AH249" s="797"/>
      <c r="AI249" s="797"/>
      <c r="AL249" s="797"/>
      <c r="AM249" s="797"/>
      <c r="AP249" s="797"/>
      <c r="AQ249" s="797"/>
      <c r="ER249" s="844">
        <v>2020</v>
      </c>
      <c r="ET249" s="753">
        <v>3071000</v>
      </c>
      <c r="EV249" s="879" t="s">
        <v>848</v>
      </c>
      <c r="EX249" s="859">
        <v>0.66669410054744027</v>
      </c>
      <c r="EZ249" s="844" t="s">
        <v>387</v>
      </c>
      <c r="FB249" s="753">
        <v>2047000</v>
      </c>
    </row>
    <row r="250" spans="1:158" s="735" customFormat="1" ht="12.25" customHeight="1">
      <c r="A250" s="1235"/>
      <c r="B250" s="64"/>
      <c r="F250" s="797"/>
      <c r="G250" s="798"/>
      <c r="J250" s="797"/>
      <c r="K250" s="797"/>
      <c r="N250" s="797"/>
      <c r="O250" s="797"/>
      <c r="R250" s="797"/>
      <c r="S250" s="797"/>
      <c r="V250" s="797"/>
      <c r="W250" s="797"/>
      <c r="Z250" s="797"/>
      <c r="AA250" s="797"/>
      <c r="AD250" s="797"/>
      <c r="AE250" s="797"/>
      <c r="AH250" s="797"/>
      <c r="AI250" s="797"/>
      <c r="AL250" s="797"/>
      <c r="AM250" s="797"/>
      <c r="AP250" s="797"/>
      <c r="AQ250" s="797"/>
      <c r="ER250" s="844">
        <v>2021</v>
      </c>
      <c r="ET250" s="753">
        <v>3132000</v>
      </c>
      <c r="EV250" s="879" t="s">
        <v>848</v>
      </c>
      <c r="EX250" s="859">
        <v>0.60243232253632784</v>
      </c>
      <c r="EZ250" s="844" t="s">
        <v>387</v>
      </c>
      <c r="FB250" s="753">
        <v>1887000</v>
      </c>
    </row>
    <row r="251" spans="1:158" s="735" customFormat="1" ht="12.25" customHeight="1">
      <c r="A251" s="1235"/>
      <c r="B251" s="64"/>
      <c r="F251" s="797"/>
      <c r="G251" s="798"/>
      <c r="J251" s="797"/>
      <c r="K251" s="797"/>
      <c r="N251" s="797"/>
      <c r="O251" s="797"/>
      <c r="R251" s="797"/>
      <c r="S251" s="797"/>
      <c r="V251" s="797"/>
      <c r="W251" s="797"/>
      <c r="Z251" s="797"/>
      <c r="AA251" s="797"/>
      <c r="AD251" s="797"/>
      <c r="AE251" s="797"/>
      <c r="AH251" s="797"/>
      <c r="AI251" s="797"/>
      <c r="AL251" s="797"/>
      <c r="AM251" s="797"/>
      <c r="AP251" s="797"/>
      <c r="AQ251" s="797"/>
      <c r="ER251" s="844">
        <v>2022</v>
      </c>
      <c r="ET251" s="753">
        <v>3195000</v>
      </c>
      <c r="EV251" s="879" t="s">
        <v>848</v>
      </c>
      <c r="EX251" s="859">
        <v>0.54436465380225663</v>
      </c>
      <c r="EZ251" s="844" t="s">
        <v>387</v>
      </c>
      <c r="FB251" s="753">
        <v>1739000</v>
      </c>
    </row>
    <row r="252" spans="1:158" s="735" customFormat="1" ht="12.25" customHeight="1">
      <c r="A252" s="1235"/>
      <c r="B252" s="64"/>
      <c r="F252" s="797"/>
      <c r="G252" s="798"/>
      <c r="J252" s="797"/>
      <c r="K252" s="797"/>
      <c r="N252" s="797"/>
      <c r="O252" s="797"/>
      <c r="R252" s="797"/>
      <c r="S252" s="797"/>
      <c r="V252" s="797"/>
      <c r="W252" s="797"/>
      <c r="Z252" s="797"/>
      <c r="AA252" s="797"/>
      <c r="AD252" s="797"/>
      <c r="AE252" s="797"/>
      <c r="AH252" s="797"/>
      <c r="AI252" s="797"/>
      <c r="AL252" s="797"/>
      <c r="AM252" s="797"/>
      <c r="AP252" s="797"/>
      <c r="AQ252" s="797"/>
      <c r="ER252" s="844">
        <v>2023</v>
      </c>
      <c r="ET252" s="753">
        <v>3258000</v>
      </c>
      <c r="EV252" s="879" t="s">
        <v>848</v>
      </c>
      <c r="EX252" s="859">
        <v>0.49189405220099425</v>
      </c>
      <c r="EZ252" s="844" t="s">
        <v>387</v>
      </c>
      <c r="FB252" s="753">
        <v>1603000</v>
      </c>
    </row>
    <row r="253" spans="1:158" s="735" customFormat="1" ht="12.25" customHeight="1">
      <c r="A253" s="1235"/>
      <c r="B253" s="64"/>
      <c r="F253" s="797"/>
      <c r="G253" s="798"/>
      <c r="J253" s="797"/>
      <c r="K253" s="797"/>
      <c r="N253" s="797"/>
      <c r="O253" s="797"/>
      <c r="R253" s="797"/>
      <c r="S253" s="797"/>
      <c r="V253" s="797"/>
      <c r="W253" s="797"/>
      <c r="Z253" s="797"/>
      <c r="AA253" s="797"/>
      <c r="AD253" s="797"/>
      <c r="AE253" s="797"/>
      <c r="AH253" s="797"/>
      <c r="AI253" s="797"/>
      <c r="AL253" s="797"/>
      <c r="AM253" s="797"/>
      <c r="AP253" s="797"/>
      <c r="AQ253" s="797"/>
      <c r="ER253" s="844">
        <v>2024</v>
      </c>
      <c r="ET253" s="753">
        <v>3324000</v>
      </c>
      <c r="EV253" s="879" t="s">
        <v>848</v>
      </c>
      <c r="EX253" s="859">
        <v>0.44448102370476034</v>
      </c>
      <c r="EZ253" s="844" t="s">
        <v>387</v>
      </c>
      <c r="FB253" s="753">
        <v>1477000</v>
      </c>
    </row>
    <row r="254" spans="1:158" s="735" customFormat="1" ht="12.25" customHeight="1">
      <c r="A254" s="1235"/>
      <c r="B254" s="64"/>
      <c r="F254" s="797"/>
      <c r="G254" s="798"/>
      <c r="J254" s="797"/>
      <c r="K254" s="797"/>
      <c r="N254" s="797"/>
      <c r="O254" s="797"/>
      <c r="R254" s="797"/>
      <c r="S254" s="797"/>
      <c r="V254" s="797"/>
      <c r="W254" s="797"/>
      <c r="Z254" s="797"/>
      <c r="AA254" s="797"/>
      <c r="AD254" s="797"/>
      <c r="AE254" s="797"/>
      <c r="AH254" s="797"/>
      <c r="AI254" s="797"/>
      <c r="AL254" s="797"/>
      <c r="AM254" s="797"/>
      <c r="AP254" s="797"/>
      <c r="AQ254" s="797"/>
      <c r="ER254" s="844">
        <v>2025</v>
      </c>
      <c r="ET254" s="753">
        <v>3390000</v>
      </c>
      <c r="EU254" s="847"/>
      <c r="EV254" s="879" t="s">
        <v>848</v>
      </c>
      <c r="EX254" s="859">
        <v>0.40163807541406249</v>
      </c>
      <c r="EZ254" s="844" t="s">
        <v>387</v>
      </c>
      <c r="FB254" s="753">
        <v>1362000</v>
      </c>
    </row>
    <row r="255" spans="1:158" s="735" customFormat="1" ht="12.25" customHeight="1">
      <c r="A255" s="1235"/>
      <c r="B255" s="64"/>
      <c r="F255" s="797"/>
      <c r="G255" s="798"/>
      <c r="J255" s="797"/>
      <c r="K255" s="797"/>
      <c r="N255" s="797"/>
      <c r="O255" s="797"/>
      <c r="R255" s="797"/>
      <c r="S255" s="797"/>
      <c r="V255" s="797"/>
      <c r="W255" s="797"/>
      <c r="Z255" s="797"/>
      <c r="AA255" s="797"/>
      <c r="AD255" s="797"/>
      <c r="AE255" s="797"/>
      <c r="AH255" s="797"/>
      <c r="AI255" s="797"/>
      <c r="AL255" s="797"/>
      <c r="AM255" s="797"/>
      <c r="AP255" s="797"/>
      <c r="AQ255" s="797"/>
      <c r="ER255" s="844">
        <v>2026</v>
      </c>
      <c r="ET255" s="753">
        <v>53088000</v>
      </c>
      <c r="EU255" s="847" t="s">
        <v>758</v>
      </c>
      <c r="EV255" s="879" t="s">
        <v>848</v>
      </c>
      <c r="EX255" s="859">
        <v>0.36292470323651416</v>
      </c>
      <c r="EZ255" s="844" t="s">
        <v>387</v>
      </c>
      <c r="FB255" s="880">
        <v>19267000</v>
      </c>
    </row>
    <row r="256" spans="1:158" s="735" customFormat="1" ht="6" customHeight="1">
      <c r="A256" s="1235"/>
      <c r="B256" s="64"/>
      <c r="F256" s="797"/>
      <c r="G256" s="798"/>
      <c r="J256" s="797"/>
      <c r="K256" s="797"/>
      <c r="N256" s="797"/>
      <c r="O256" s="797"/>
      <c r="R256" s="797"/>
      <c r="S256" s="797"/>
      <c r="V256" s="797"/>
      <c r="W256" s="797"/>
      <c r="Z256" s="797"/>
      <c r="AA256" s="797"/>
      <c r="AD256" s="797"/>
      <c r="AE256" s="797"/>
      <c r="AH256" s="797"/>
      <c r="AI256" s="797"/>
      <c r="AL256" s="797"/>
      <c r="AM256" s="797"/>
      <c r="AP256" s="797"/>
      <c r="AQ256" s="797"/>
      <c r="ER256" s="844"/>
      <c r="ET256" s="753"/>
      <c r="EU256" s="847"/>
      <c r="EV256" s="879"/>
      <c r="EX256" s="859"/>
      <c r="EZ256" s="844"/>
      <c r="FB256" s="753"/>
    </row>
    <row r="257" spans="1:158" s="735" customFormat="1" ht="12.25" customHeight="1">
      <c r="A257" s="1235"/>
      <c r="B257" s="64"/>
      <c r="F257" s="797"/>
      <c r="G257" s="798"/>
      <c r="J257" s="797"/>
      <c r="K257" s="797"/>
      <c r="N257" s="797"/>
      <c r="O257" s="797"/>
      <c r="R257" s="797"/>
      <c r="S257" s="797"/>
      <c r="V257" s="797"/>
      <c r="W257" s="797"/>
      <c r="Z257" s="797"/>
      <c r="AA257" s="797"/>
      <c r="AD257" s="797"/>
      <c r="AE257" s="797"/>
      <c r="AH257" s="797"/>
      <c r="AI257" s="797"/>
      <c r="AL257" s="797"/>
      <c r="AM257" s="797"/>
      <c r="AP257" s="797"/>
      <c r="AQ257" s="797"/>
      <c r="EV257" s="735" t="s">
        <v>926</v>
      </c>
      <c r="FA257" s="846"/>
      <c r="FB257" s="881">
        <v>37326000</v>
      </c>
    </row>
    <row r="258" spans="1:158" s="735" customFormat="1" ht="12.25" customHeight="1">
      <c r="A258" s="1235"/>
      <c r="B258" s="64"/>
      <c r="F258" s="797"/>
      <c r="G258" s="798"/>
      <c r="J258" s="797"/>
      <c r="K258" s="797"/>
      <c r="N258" s="797"/>
      <c r="O258" s="797"/>
      <c r="R258" s="797"/>
      <c r="S258" s="797"/>
      <c r="V258" s="797"/>
      <c r="W258" s="797"/>
      <c r="Z258" s="797"/>
      <c r="AA258" s="797"/>
      <c r="AD258" s="797"/>
      <c r="AE258" s="797"/>
      <c r="AH258" s="797"/>
      <c r="AI258" s="797"/>
      <c r="AL258" s="797"/>
      <c r="AM258" s="797"/>
      <c r="AP258" s="797"/>
      <c r="AQ258" s="797"/>
      <c r="FA258" s="846"/>
      <c r="FB258" s="852"/>
    </row>
    <row r="259" spans="1:158" s="735" customFormat="1" ht="12.25" customHeight="1">
      <c r="A259" s="1235"/>
      <c r="B259" s="64"/>
      <c r="F259" s="797"/>
      <c r="G259" s="798"/>
      <c r="J259" s="797"/>
      <c r="K259" s="797"/>
      <c r="N259" s="797"/>
      <c r="O259" s="797"/>
      <c r="R259" s="797"/>
      <c r="S259" s="797"/>
      <c r="V259" s="797"/>
      <c r="W259" s="797"/>
      <c r="Z259" s="797"/>
      <c r="AA259" s="797"/>
      <c r="AD259" s="797"/>
      <c r="AE259" s="797"/>
      <c r="AH259" s="797"/>
      <c r="AI259" s="797"/>
      <c r="AL259" s="797"/>
      <c r="AM259" s="797"/>
      <c r="AP259" s="797"/>
      <c r="AQ259" s="797"/>
      <c r="ER259" s="844" t="s">
        <v>773</v>
      </c>
      <c r="ES259" s="844"/>
      <c r="ET259" s="844"/>
      <c r="EU259" s="844"/>
      <c r="EV259" s="844"/>
      <c r="EW259" s="844"/>
      <c r="EX259" s="844"/>
      <c r="EY259" s="844"/>
      <c r="EZ259" s="844"/>
      <c r="FA259" s="844"/>
      <c r="FB259" s="844"/>
    </row>
    <row r="260" spans="1:158" s="735" customFormat="1" ht="12.25" customHeight="1">
      <c r="A260" s="1235"/>
      <c r="B260" s="64"/>
      <c r="F260" s="797"/>
      <c r="G260" s="798"/>
      <c r="J260" s="797"/>
      <c r="K260" s="797"/>
      <c r="N260" s="797"/>
      <c r="O260" s="797"/>
      <c r="R260" s="797"/>
      <c r="S260" s="797"/>
      <c r="V260" s="797"/>
      <c r="W260" s="797"/>
      <c r="Z260" s="797"/>
      <c r="AA260" s="797"/>
      <c r="AD260" s="797"/>
      <c r="AE260" s="797"/>
      <c r="AH260" s="797"/>
      <c r="AI260" s="797"/>
      <c r="AL260" s="797"/>
      <c r="AM260" s="797"/>
      <c r="AP260" s="797"/>
      <c r="AQ260" s="797"/>
    </row>
    <row r="261" spans="1:158" s="735" customFormat="1" ht="12.25" customHeight="1">
      <c r="A261" s="1235"/>
      <c r="B261" s="64"/>
      <c r="F261" s="797"/>
      <c r="G261" s="798"/>
      <c r="J261" s="797"/>
      <c r="K261" s="797"/>
      <c r="N261" s="797"/>
      <c r="O261" s="797"/>
      <c r="R261" s="797"/>
      <c r="S261" s="797"/>
      <c r="V261" s="797"/>
      <c r="W261" s="797"/>
      <c r="Z261" s="797"/>
      <c r="AA261" s="797"/>
      <c r="AD261" s="797"/>
      <c r="AE261" s="797"/>
      <c r="AH261" s="797"/>
      <c r="AI261" s="797"/>
      <c r="AL261" s="797"/>
      <c r="AM261" s="797"/>
      <c r="AP261" s="797"/>
      <c r="AQ261" s="797"/>
    </row>
    <row r="262" spans="1:158" s="735" customFormat="1" ht="12.25" customHeight="1">
      <c r="A262" s="1235"/>
      <c r="B262" s="64"/>
      <c r="F262" s="797"/>
      <c r="G262" s="798"/>
      <c r="J262" s="797"/>
      <c r="K262" s="797"/>
      <c r="N262" s="797"/>
      <c r="O262" s="797"/>
      <c r="R262" s="797"/>
      <c r="S262" s="797"/>
      <c r="V262" s="797"/>
      <c r="W262" s="797"/>
      <c r="Z262" s="797"/>
      <c r="AA262" s="797"/>
      <c r="AD262" s="797"/>
      <c r="AE262" s="797"/>
      <c r="AH262" s="797"/>
      <c r="AI262" s="797"/>
      <c r="AL262" s="797"/>
      <c r="AM262" s="797"/>
      <c r="AP262" s="797"/>
      <c r="AQ262" s="797"/>
      <c r="EQ262" s="874" t="s">
        <v>927</v>
      </c>
    </row>
    <row r="263" spans="1:158" s="735" customFormat="1" ht="12.25" customHeight="1">
      <c r="A263" s="1235"/>
      <c r="B263" s="64"/>
      <c r="F263" s="797"/>
      <c r="G263" s="798"/>
      <c r="J263" s="797"/>
      <c r="K263" s="797"/>
      <c r="N263" s="797"/>
      <c r="O263" s="797"/>
      <c r="R263" s="797"/>
      <c r="S263" s="797"/>
      <c r="V263" s="797"/>
      <c r="W263" s="797"/>
      <c r="Z263" s="797"/>
      <c r="AA263" s="797"/>
      <c r="AD263" s="797"/>
      <c r="AE263" s="797"/>
      <c r="AH263" s="797"/>
      <c r="AI263" s="797"/>
      <c r="AL263" s="797"/>
      <c r="AM263" s="797"/>
      <c r="AP263" s="797"/>
      <c r="AQ263" s="797"/>
    </row>
    <row r="264" spans="1:158" s="735" customFormat="1" ht="12.25" customHeight="1">
      <c r="A264" s="1235"/>
      <c r="B264" s="64"/>
      <c r="F264" s="797"/>
      <c r="G264" s="798"/>
      <c r="J264" s="797"/>
      <c r="K264" s="797"/>
      <c r="N264" s="797"/>
      <c r="O264" s="797"/>
      <c r="R264" s="797"/>
      <c r="S264" s="797"/>
      <c r="V264" s="797"/>
      <c r="W264" s="797"/>
      <c r="Z264" s="797"/>
      <c r="AA264" s="797"/>
      <c r="AD264" s="797"/>
      <c r="AE264" s="797"/>
      <c r="AH264" s="797"/>
      <c r="AI264" s="797"/>
      <c r="AL264" s="797"/>
      <c r="AM264" s="797"/>
      <c r="AP264" s="797"/>
      <c r="AQ264" s="797"/>
      <c r="ER264" s="800"/>
      <c r="ES264" s="877"/>
      <c r="ET264" s="800"/>
      <c r="EU264" s="800"/>
      <c r="EV264" s="800"/>
      <c r="EW264" s="800"/>
      <c r="EX264" s="800"/>
      <c r="EY264" s="800"/>
      <c r="EZ264" s="800"/>
      <c r="FA264" s="800"/>
      <c r="FB264" s="800"/>
    </row>
    <row r="265" spans="1:158" s="735" customFormat="1" ht="12.25" customHeight="1">
      <c r="A265" s="1235"/>
      <c r="B265" s="64"/>
      <c r="F265" s="797"/>
      <c r="G265" s="798"/>
      <c r="J265" s="797"/>
      <c r="K265" s="797"/>
      <c r="N265" s="797"/>
      <c r="O265" s="797"/>
      <c r="R265" s="797"/>
      <c r="S265" s="797"/>
      <c r="V265" s="797"/>
      <c r="W265" s="797"/>
      <c r="Z265" s="797"/>
      <c r="AA265" s="797"/>
      <c r="AD265" s="797"/>
      <c r="AE265" s="797"/>
      <c r="AH265" s="797"/>
      <c r="AI265" s="797"/>
      <c r="AL265" s="797"/>
      <c r="AM265" s="797"/>
      <c r="AP265" s="797"/>
      <c r="AQ265" s="797"/>
      <c r="ER265" s="800"/>
      <c r="ES265" s="877"/>
      <c r="ET265" s="800" t="s">
        <v>921</v>
      </c>
      <c r="EU265" s="800"/>
      <c r="EV265" s="800"/>
      <c r="EX265" s="800" t="s">
        <v>795</v>
      </c>
      <c r="EY265" s="800"/>
      <c r="EZ265" s="800"/>
      <c r="FB265" s="800" t="s">
        <v>763</v>
      </c>
    </row>
    <row r="266" spans="1:158" s="735" customFormat="1" ht="12.25" customHeight="1">
      <c r="A266" s="1235"/>
      <c r="B266" s="64"/>
      <c r="F266" s="797"/>
      <c r="G266" s="798"/>
      <c r="J266" s="797"/>
      <c r="K266" s="797"/>
      <c r="N266" s="797"/>
      <c r="O266" s="797"/>
      <c r="R266" s="797"/>
      <c r="S266" s="797"/>
      <c r="V266" s="797"/>
      <c r="W266" s="797"/>
      <c r="Z266" s="797"/>
      <c r="AA266" s="797"/>
      <c r="AD266" s="797"/>
      <c r="AE266" s="797"/>
      <c r="AH266" s="797"/>
      <c r="AI266" s="797"/>
      <c r="AL266" s="797"/>
      <c r="AM266" s="797"/>
      <c r="AP266" s="797"/>
      <c r="AQ266" s="797"/>
      <c r="ER266" s="875" t="s">
        <v>759</v>
      </c>
      <c r="ES266" s="878"/>
      <c r="ET266" s="875" t="s">
        <v>922</v>
      </c>
      <c r="EU266" s="875"/>
      <c r="EV266" s="875"/>
      <c r="EW266" s="829"/>
      <c r="EX266" s="875" t="s">
        <v>928</v>
      </c>
      <c r="EY266" s="875"/>
      <c r="EZ266" s="875"/>
      <c r="FA266" s="829"/>
      <c r="FB266" s="875" t="s">
        <v>765</v>
      </c>
    </row>
    <row r="267" spans="1:158" s="735" customFormat="1" ht="8" customHeight="1">
      <c r="A267" s="1235"/>
      <c r="B267" s="64"/>
      <c r="F267" s="797"/>
      <c r="G267" s="798"/>
      <c r="J267" s="797"/>
      <c r="K267" s="797"/>
      <c r="N267" s="797"/>
      <c r="O267" s="797"/>
      <c r="R267" s="797"/>
      <c r="S267" s="797"/>
      <c r="V267" s="797"/>
      <c r="W267" s="797"/>
      <c r="Z267" s="797"/>
      <c r="AA267" s="797"/>
      <c r="AD267" s="797"/>
      <c r="AE267" s="797"/>
      <c r="AH267" s="797"/>
      <c r="AI267" s="797"/>
      <c r="AL267" s="797"/>
      <c r="AM267" s="797"/>
      <c r="AP267" s="797"/>
      <c r="AQ267" s="797"/>
      <c r="ER267" s="844"/>
      <c r="ET267" s="753"/>
      <c r="FB267" s="753"/>
    </row>
    <row r="268" spans="1:158" s="735" customFormat="1" ht="12.25" customHeight="1">
      <c r="A268" s="1235"/>
      <c r="B268" s="64"/>
      <c r="F268" s="797"/>
      <c r="G268" s="798"/>
      <c r="J268" s="797"/>
      <c r="K268" s="797"/>
      <c r="N268" s="797"/>
      <c r="O268" s="797"/>
      <c r="R268" s="797"/>
      <c r="S268" s="797"/>
      <c r="V268" s="797"/>
      <c r="W268" s="797"/>
      <c r="Z268" s="797"/>
      <c r="AA268" s="797"/>
      <c r="AD268" s="797"/>
      <c r="AE268" s="797"/>
      <c r="AH268" s="797"/>
      <c r="AI268" s="797"/>
      <c r="AL268" s="797"/>
      <c r="AM268" s="797"/>
      <c r="AP268" s="797"/>
      <c r="AQ268" s="797"/>
      <c r="ER268" s="844">
        <v>2017</v>
      </c>
      <c r="ET268" s="753">
        <v>1510000</v>
      </c>
      <c r="EV268" s="879" t="s">
        <v>848</v>
      </c>
      <c r="EX268" s="859">
        <v>0.95695320519304461</v>
      </c>
      <c r="EZ268" s="844" t="s">
        <v>387</v>
      </c>
      <c r="FB268" s="753">
        <v>1445000</v>
      </c>
    </row>
    <row r="269" spans="1:158" s="735" customFormat="1" ht="12.25" customHeight="1">
      <c r="A269" s="1235"/>
      <c r="B269" s="64"/>
      <c r="F269" s="797"/>
      <c r="G269" s="798"/>
      <c r="J269" s="797"/>
      <c r="K269" s="797"/>
      <c r="N269" s="797"/>
      <c r="O269" s="797"/>
      <c r="R269" s="797"/>
      <c r="S269" s="797"/>
      <c r="V269" s="797"/>
      <c r="W269" s="797"/>
      <c r="Z269" s="797"/>
      <c r="AA269" s="797"/>
      <c r="AD269" s="797"/>
      <c r="AE269" s="797"/>
      <c r="AH269" s="797"/>
      <c r="AI269" s="797"/>
      <c r="AL269" s="797"/>
      <c r="AM269" s="797"/>
      <c r="AP269" s="797"/>
      <c r="AQ269" s="797"/>
      <c r="ER269" s="844">
        <v>2018</v>
      </c>
      <c r="ET269" s="753">
        <v>1510000</v>
      </c>
      <c r="EV269" s="879" t="s">
        <v>848</v>
      </c>
      <c r="EX269" s="859">
        <v>0.91575943692924133</v>
      </c>
      <c r="EZ269" s="844" t="s">
        <v>387</v>
      </c>
      <c r="FB269" s="753">
        <v>1383000</v>
      </c>
    </row>
    <row r="270" spans="1:158" s="735" customFormat="1" ht="12.25" customHeight="1">
      <c r="A270" s="1235"/>
      <c r="B270" s="64"/>
      <c r="F270" s="797"/>
      <c r="G270" s="798"/>
      <c r="J270" s="797"/>
      <c r="K270" s="797"/>
      <c r="N270" s="797"/>
      <c r="O270" s="797"/>
      <c r="R270" s="797"/>
      <c r="S270" s="797"/>
      <c r="V270" s="797"/>
      <c r="W270" s="797"/>
      <c r="Z270" s="797"/>
      <c r="AA270" s="797"/>
      <c r="AD270" s="797"/>
      <c r="AE270" s="797"/>
      <c r="AH270" s="797"/>
      <c r="AI270" s="797"/>
      <c r="AL270" s="797"/>
      <c r="AM270" s="797"/>
      <c r="AP270" s="797"/>
      <c r="AQ270" s="797"/>
      <c r="ER270" s="844">
        <v>2019</v>
      </c>
      <c r="ET270" s="753">
        <v>1510000</v>
      </c>
      <c r="EV270" s="879" t="s">
        <v>848</v>
      </c>
      <c r="EX270" s="859">
        <v>0.87633892835521532</v>
      </c>
      <c r="EZ270" s="844" t="s">
        <v>387</v>
      </c>
      <c r="FB270" s="753">
        <v>1323000</v>
      </c>
    </row>
    <row r="271" spans="1:158" s="735" customFormat="1" ht="12.25" customHeight="1">
      <c r="A271" s="1235"/>
      <c r="B271" s="64"/>
      <c r="F271" s="797"/>
      <c r="G271" s="798"/>
      <c r="J271" s="797"/>
      <c r="K271" s="797"/>
      <c r="N271" s="797"/>
      <c r="O271" s="797"/>
      <c r="R271" s="797"/>
      <c r="S271" s="797"/>
      <c r="V271" s="797"/>
      <c r="W271" s="797"/>
      <c r="Z271" s="797"/>
      <c r="AA271" s="797"/>
      <c r="AD271" s="797"/>
      <c r="AE271" s="797"/>
      <c r="AH271" s="797"/>
      <c r="AI271" s="797"/>
      <c r="AL271" s="797"/>
      <c r="AM271" s="797"/>
      <c r="AP271" s="797"/>
      <c r="AQ271" s="797"/>
      <c r="ER271" s="844">
        <v>2020</v>
      </c>
      <c r="ET271" s="753">
        <v>1510000</v>
      </c>
      <c r="EV271" s="879" t="s">
        <v>848</v>
      </c>
      <c r="EX271" s="859">
        <v>0.83861534632496115</v>
      </c>
      <c r="EZ271" s="844" t="s">
        <v>387</v>
      </c>
      <c r="FB271" s="753">
        <v>1266000</v>
      </c>
    </row>
    <row r="272" spans="1:158" s="735" customFormat="1" ht="12.25" customHeight="1">
      <c r="A272" s="1235"/>
      <c r="B272" s="64"/>
      <c r="F272" s="797"/>
      <c r="G272" s="798"/>
      <c r="J272" s="797"/>
      <c r="K272" s="797"/>
      <c r="N272" s="797"/>
      <c r="O272" s="797"/>
      <c r="R272" s="797"/>
      <c r="S272" s="797"/>
      <c r="V272" s="797"/>
      <c r="W272" s="797"/>
      <c r="Z272" s="797"/>
      <c r="AA272" s="797"/>
      <c r="AD272" s="797"/>
      <c r="AE272" s="797"/>
      <c r="AH272" s="797"/>
      <c r="AI272" s="797"/>
      <c r="AL272" s="797"/>
      <c r="AM272" s="797"/>
      <c r="AP272" s="797"/>
      <c r="AQ272" s="797"/>
      <c r="ER272" s="844">
        <v>2021</v>
      </c>
      <c r="ET272" s="753">
        <v>1510000</v>
      </c>
      <c r="EV272" s="879" t="s">
        <v>848</v>
      </c>
      <c r="EX272" s="859">
        <v>0.8025156435897467</v>
      </c>
      <c r="EZ272" s="844" t="s">
        <v>387</v>
      </c>
      <c r="FB272" s="753">
        <v>1212000</v>
      </c>
    </row>
    <row r="273" spans="1:158" s="735" customFormat="1" ht="12.25" customHeight="1">
      <c r="A273" s="1235"/>
      <c r="B273" s="64"/>
      <c r="F273" s="797"/>
      <c r="G273" s="798"/>
      <c r="J273" s="797"/>
      <c r="K273" s="797"/>
      <c r="N273" s="797"/>
      <c r="O273" s="797"/>
      <c r="R273" s="797"/>
      <c r="S273" s="797"/>
      <c r="V273" s="797"/>
      <c r="W273" s="797"/>
      <c r="Z273" s="797"/>
      <c r="AA273" s="797"/>
      <c r="AD273" s="797"/>
      <c r="AE273" s="797"/>
      <c r="AH273" s="797"/>
      <c r="AI273" s="797"/>
      <c r="AL273" s="797"/>
      <c r="AM273" s="797"/>
      <c r="AP273" s="797"/>
      <c r="AQ273" s="797"/>
      <c r="ER273" s="844">
        <v>2022</v>
      </c>
      <c r="ET273" s="753">
        <v>1510000</v>
      </c>
      <c r="EV273" s="879" t="s">
        <v>848</v>
      </c>
      <c r="EX273" s="859">
        <v>0.76796991735076714</v>
      </c>
      <c r="EZ273" s="844" t="s">
        <v>387</v>
      </c>
      <c r="FB273" s="753">
        <v>1160000</v>
      </c>
    </row>
    <row r="274" spans="1:158" s="735" customFormat="1" ht="12.25" customHeight="1">
      <c r="A274" s="1235"/>
      <c r="B274" s="64"/>
      <c r="F274" s="797"/>
      <c r="G274" s="798"/>
      <c r="J274" s="797"/>
      <c r="K274" s="797"/>
      <c r="N274" s="797"/>
      <c r="O274" s="797"/>
      <c r="R274" s="797"/>
      <c r="S274" s="797"/>
      <c r="V274" s="797"/>
      <c r="W274" s="797"/>
      <c r="Z274" s="797"/>
      <c r="AA274" s="797"/>
      <c r="AD274" s="797"/>
      <c r="AE274" s="797"/>
      <c r="AH274" s="797"/>
      <c r="AI274" s="797"/>
      <c r="AL274" s="797"/>
      <c r="AM274" s="797"/>
      <c r="AP274" s="797"/>
      <c r="AQ274" s="797"/>
      <c r="ER274" s="844">
        <v>2023</v>
      </c>
      <c r="ET274" s="753">
        <v>1510000</v>
      </c>
      <c r="EV274" s="879" t="s">
        <v>848</v>
      </c>
      <c r="EX274" s="859">
        <v>0.73491127390065414</v>
      </c>
      <c r="EZ274" s="844" t="s">
        <v>387</v>
      </c>
      <c r="FB274" s="753">
        <v>1110000</v>
      </c>
    </row>
    <row r="275" spans="1:158" s="735" customFormat="1" ht="12.25" customHeight="1">
      <c r="A275" s="1235"/>
      <c r="B275" s="64"/>
      <c r="F275" s="797"/>
      <c r="G275" s="798"/>
      <c r="J275" s="797"/>
      <c r="K275" s="797"/>
      <c r="N275" s="797"/>
      <c r="O275" s="797"/>
      <c r="R275" s="797"/>
      <c r="S275" s="797"/>
      <c r="V275" s="797"/>
      <c r="W275" s="797"/>
      <c r="Z275" s="797"/>
      <c r="AA275" s="797"/>
      <c r="AD275" s="797"/>
      <c r="AE275" s="797"/>
      <c r="AH275" s="797"/>
      <c r="AI275" s="797"/>
      <c r="AL275" s="797"/>
      <c r="AM275" s="797"/>
      <c r="AP275" s="797"/>
      <c r="AQ275" s="797"/>
      <c r="ER275" s="844">
        <v>2024</v>
      </c>
      <c r="ET275" s="753">
        <v>1510000</v>
      </c>
      <c r="EV275" s="879" t="s">
        <v>848</v>
      </c>
      <c r="EX275" s="859">
        <v>0.7032756990917346</v>
      </c>
      <c r="EZ275" s="844" t="s">
        <v>387</v>
      </c>
      <c r="FB275" s="753">
        <v>1062000</v>
      </c>
    </row>
    <row r="276" spans="1:158" s="735" customFormat="1" ht="12.25" customHeight="1">
      <c r="A276" s="1235"/>
      <c r="B276" s="64"/>
      <c r="F276" s="797"/>
      <c r="G276" s="798"/>
      <c r="J276" s="797"/>
      <c r="K276" s="797"/>
      <c r="N276" s="797"/>
      <c r="O276" s="797"/>
      <c r="R276" s="797"/>
      <c r="S276" s="797"/>
      <c r="V276" s="797"/>
      <c r="W276" s="797"/>
      <c r="Z276" s="797"/>
      <c r="AA276" s="797"/>
      <c r="AD276" s="797"/>
      <c r="AE276" s="797"/>
      <c r="AH276" s="797"/>
      <c r="AI276" s="797"/>
      <c r="AL276" s="797"/>
      <c r="AM276" s="797"/>
      <c r="AP276" s="797"/>
      <c r="AQ276" s="797"/>
      <c r="ER276" s="844">
        <v>2025</v>
      </c>
      <c r="ET276" s="753">
        <v>1510000</v>
      </c>
      <c r="EU276" s="847"/>
      <c r="EV276" s="879" t="s">
        <v>848</v>
      </c>
      <c r="EX276" s="859">
        <v>0.67300193438021449</v>
      </c>
      <c r="EZ276" s="844" t="s">
        <v>387</v>
      </c>
      <c r="FB276" s="753">
        <v>1016000</v>
      </c>
    </row>
    <row r="277" spans="1:158" s="735" customFormat="1" ht="12.25" customHeight="1">
      <c r="A277" s="1235"/>
      <c r="B277" s="64"/>
      <c r="F277" s="797"/>
      <c r="G277" s="798"/>
      <c r="J277" s="797"/>
      <c r="K277" s="797"/>
      <c r="N277" s="797"/>
      <c r="O277" s="797"/>
      <c r="R277" s="797"/>
      <c r="S277" s="797"/>
      <c r="V277" s="797"/>
      <c r="W277" s="797"/>
      <c r="Z277" s="797"/>
      <c r="AA277" s="797"/>
      <c r="AD277" s="797"/>
      <c r="AE277" s="797"/>
      <c r="AH277" s="797"/>
      <c r="AI277" s="797"/>
      <c r="AL277" s="797"/>
      <c r="AM277" s="797"/>
      <c r="AP277" s="797"/>
      <c r="AQ277" s="797"/>
      <c r="ER277" s="844">
        <v>2026</v>
      </c>
      <c r="ET277" s="753">
        <v>17731000</v>
      </c>
      <c r="EU277" s="847" t="s">
        <v>758</v>
      </c>
      <c r="EV277" s="879" t="s">
        <v>848</v>
      </c>
      <c r="EX277" s="859">
        <v>0.64403135820626534</v>
      </c>
      <c r="EZ277" s="844" t="s">
        <v>387</v>
      </c>
      <c r="FB277" s="880">
        <v>11419000</v>
      </c>
    </row>
    <row r="278" spans="1:158" s="735" customFormat="1" ht="8" customHeight="1">
      <c r="A278" s="1235"/>
      <c r="B278" s="64"/>
      <c r="F278" s="797"/>
      <c r="G278" s="798"/>
      <c r="J278" s="797"/>
      <c r="K278" s="797"/>
      <c r="N278" s="797"/>
      <c r="O278" s="797"/>
      <c r="R278" s="797"/>
      <c r="S278" s="797"/>
      <c r="V278" s="797"/>
      <c r="W278" s="797"/>
      <c r="Z278" s="797"/>
      <c r="AA278" s="797"/>
      <c r="AD278" s="797"/>
      <c r="AE278" s="797"/>
      <c r="AH278" s="797"/>
      <c r="AI278" s="797"/>
      <c r="AL278" s="797"/>
      <c r="AM278" s="797"/>
      <c r="AP278" s="797"/>
      <c r="AQ278" s="797"/>
      <c r="ER278" s="844"/>
      <c r="ET278" s="753"/>
      <c r="EU278" s="847"/>
      <c r="EV278" s="879"/>
      <c r="EX278" s="859"/>
      <c r="EZ278" s="844"/>
      <c r="FB278" s="753"/>
    </row>
    <row r="279" spans="1:158" s="735" customFormat="1" ht="12.25" customHeight="1">
      <c r="A279" s="1235"/>
      <c r="B279" s="64"/>
      <c r="F279" s="797"/>
      <c r="G279" s="798"/>
      <c r="J279" s="797"/>
      <c r="K279" s="797"/>
      <c r="N279" s="797"/>
      <c r="O279" s="797"/>
      <c r="R279" s="797"/>
      <c r="S279" s="797"/>
      <c r="V279" s="797"/>
      <c r="W279" s="797"/>
      <c r="Z279" s="797"/>
      <c r="AA279" s="797"/>
      <c r="AD279" s="797"/>
      <c r="AE279" s="797"/>
      <c r="AH279" s="797"/>
      <c r="AI279" s="797"/>
      <c r="AL279" s="797"/>
      <c r="AM279" s="797"/>
      <c r="AP279" s="797"/>
      <c r="AQ279" s="797"/>
      <c r="EV279" s="735" t="s">
        <v>929</v>
      </c>
      <c r="FA279" s="846"/>
      <c r="FB279" s="881">
        <v>22396000</v>
      </c>
    </row>
    <row r="280" spans="1:158" s="735" customFormat="1" ht="12.25" customHeight="1">
      <c r="A280" s="1235"/>
      <c r="B280" s="64"/>
      <c r="F280" s="797"/>
      <c r="G280" s="798"/>
      <c r="J280" s="797"/>
      <c r="K280" s="797"/>
      <c r="N280" s="797"/>
      <c r="O280" s="797"/>
      <c r="R280" s="797"/>
      <c r="S280" s="797"/>
      <c r="V280" s="797"/>
      <c r="W280" s="797"/>
      <c r="Z280" s="797"/>
      <c r="AA280" s="797"/>
      <c r="AD280" s="797"/>
      <c r="AE280" s="797"/>
      <c r="AH280" s="797"/>
      <c r="AI280" s="797"/>
      <c r="AL280" s="797"/>
      <c r="AM280" s="797"/>
      <c r="AP280" s="797"/>
      <c r="AQ280" s="797"/>
      <c r="FA280" s="846"/>
      <c r="FB280" s="852"/>
    </row>
    <row r="281" spans="1:158" s="735" customFormat="1" ht="12.25" customHeight="1">
      <c r="A281" s="1235"/>
      <c r="B281" s="64"/>
      <c r="F281" s="797"/>
      <c r="G281" s="798"/>
      <c r="J281" s="797"/>
      <c r="K281" s="797"/>
      <c r="N281" s="797"/>
      <c r="O281" s="797"/>
      <c r="R281" s="797"/>
      <c r="S281" s="797"/>
      <c r="V281" s="797"/>
      <c r="W281" s="797"/>
      <c r="Z281" s="797"/>
      <c r="AA281" s="797"/>
      <c r="AD281" s="797"/>
      <c r="AE281" s="797"/>
      <c r="AH281" s="797"/>
      <c r="AI281" s="797"/>
      <c r="AL281" s="797"/>
      <c r="AM281" s="797"/>
      <c r="AP281" s="797"/>
      <c r="AQ281" s="797"/>
      <c r="ER281" s="844" t="s">
        <v>930</v>
      </c>
      <c r="ES281" s="844"/>
      <c r="ET281" s="844"/>
      <c r="EU281" s="844"/>
      <c r="EV281" s="844"/>
      <c r="EW281" s="844"/>
      <c r="EX281" s="844"/>
      <c r="EY281" s="844"/>
      <c r="EZ281" s="844"/>
      <c r="FA281" s="844"/>
      <c r="FB281" s="844"/>
    </row>
    <row r="282" spans="1:158" s="735" customFormat="1" ht="12.25" customHeight="1">
      <c r="A282" s="1235"/>
      <c r="B282" s="64"/>
      <c r="F282" s="797"/>
      <c r="G282" s="798"/>
      <c r="J282" s="797"/>
      <c r="K282" s="797"/>
      <c r="N282" s="797"/>
      <c r="O282" s="797"/>
      <c r="R282" s="797"/>
      <c r="S282" s="797"/>
      <c r="V282" s="797"/>
      <c r="W282" s="797"/>
      <c r="Z282" s="797"/>
      <c r="AA282" s="797"/>
      <c r="AD282" s="797"/>
      <c r="AE282" s="797"/>
      <c r="AH282" s="797"/>
      <c r="AI282" s="797"/>
      <c r="AL282" s="797"/>
      <c r="AM282" s="797"/>
      <c r="AP282" s="797"/>
      <c r="AQ282" s="797"/>
      <c r="EP282" s="882"/>
    </row>
    <row r="283" spans="1:158" s="735" customFormat="1" ht="12.25" customHeight="1">
      <c r="A283" s="1235"/>
      <c r="B283" s="64"/>
      <c r="F283" s="797"/>
      <c r="G283" s="798"/>
      <c r="J283" s="797"/>
      <c r="K283" s="797"/>
      <c r="N283" s="797"/>
      <c r="O283" s="797"/>
      <c r="R283" s="797"/>
      <c r="S283" s="797"/>
      <c r="V283" s="797"/>
      <c r="W283" s="797"/>
      <c r="Z283" s="797"/>
      <c r="AA283" s="797"/>
      <c r="AD283" s="797"/>
      <c r="AE283" s="797"/>
      <c r="AH283" s="797"/>
      <c r="AI283" s="797"/>
      <c r="AL283" s="797"/>
      <c r="AM283" s="797"/>
      <c r="AP283" s="797"/>
      <c r="AQ283" s="797"/>
    </row>
    <row r="284" spans="1:158" s="735" customFormat="1" ht="12.25" customHeight="1">
      <c r="A284" s="1235"/>
      <c r="B284" s="64"/>
      <c r="F284" s="797"/>
      <c r="G284" s="798"/>
      <c r="J284" s="797"/>
      <c r="K284" s="797"/>
      <c r="N284" s="797"/>
      <c r="O284" s="797"/>
      <c r="R284" s="797"/>
      <c r="S284" s="797"/>
      <c r="V284" s="797"/>
      <c r="W284" s="797"/>
      <c r="Z284" s="797"/>
      <c r="AA284" s="797"/>
      <c r="AD284" s="797"/>
      <c r="AE284" s="797"/>
      <c r="AH284" s="797"/>
      <c r="AI284" s="797"/>
      <c r="AL284" s="797"/>
      <c r="AM284" s="797"/>
      <c r="AP284" s="797"/>
      <c r="AQ284" s="797"/>
    </row>
    <row r="285" spans="1:158" s="735" customFormat="1" ht="12.25" customHeight="1">
      <c r="A285" s="1235"/>
      <c r="B285" s="64"/>
      <c r="F285" s="797"/>
      <c r="G285" s="798"/>
      <c r="J285" s="797"/>
      <c r="K285" s="797"/>
      <c r="N285" s="797"/>
      <c r="O285" s="797"/>
      <c r="R285" s="797"/>
      <c r="S285" s="797"/>
      <c r="V285" s="797"/>
      <c r="W285" s="797"/>
      <c r="Z285" s="797"/>
      <c r="AA285" s="797"/>
      <c r="AD285" s="797"/>
      <c r="AE285" s="797"/>
      <c r="AH285" s="797"/>
      <c r="AI285" s="797"/>
      <c r="AL285" s="797"/>
      <c r="AM285" s="797"/>
      <c r="AP285" s="797"/>
      <c r="AQ285" s="797"/>
    </row>
    <row r="286" spans="1:158" s="735" customFormat="1" ht="12.25" customHeight="1">
      <c r="A286" s="1235"/>
      <c r="B286" s="64"/>
      <c r="F286" s="797"/>
      <c r="G286" s="798"/>
      <c r="J286" s="797"/>
      <c r="K286" s="797"/>
      <c r="N286" s="797"/>
      <c r="O286" s="797"/>
      <c r="R286" s="797"/>
      <c r="S286" s="797"/>
      <c r="V286" s="797"/>
      <c r="W286" s="797"/>
      <c r="Z286" s="797"/>
      <c r="AA286" s="797"/>
      <c r="AD286" s="797"/>
      <c r="AE286" s="797"/>
      <c r="AH286" s="797"/>
      <c r="AI286" s="797"/>
      <c r="AL286" s="797"/>
      <c r="AM286" s="797"/>
      <c r="AP286" s="797"/>
      <c r="AQ286" s="797"/>
      <c r="EO286" s="883"/>
      <c r="EQ286" s="874" t="s">
        <v>931</v>
      </c>
    </row>
    <row r="287" spans="1:158" s="735" customFormat="1" ht="12.25" customHeight="1">
      <c r="A287" s="1235"/>
      <c r="B287" s="64"/>
      <c r="F287" s="797"/>
      <c r="G287" s="798"/>
      <c r="J287" s="797"/>
      <c r="K287" s="797"/>
      <c r="N287" s="797"/>
      <c r="O287" s="797"/>
      <c r="R287" s="797"/>
      <c r="S287" s="797"/>
      <c r="V287" s="797"/>
      <c r="W287" s="797"/>
      <c r="Z287" s="797"/>
      <c r="AA287" s="797"/>
      <c r="AD287" s="797"/>
      <c r="AE287" s="797"/>
      <c r="AH287" s="797"/>
      <c r="AI287" s="797"/>
      <c r="AL287" s="797"/>
      <c r="AM287" s="797"/>
      <c r="AP287" s="797"/>
      <c r="AQ287" s="797"/>
      <c r="EO287" s="884"/>
    </row>
    <row r="288" spans="1:158" s="735" customFormat="1" ht="12.25" customHeight="1">
      <c r="A288" s="1235"/>
      <c r="B288" s="64"/>
      <c r="F288" s="797"/>
      <c r="G288" s="798"/>
      <c r="J288" s="797"/>
      <c r="K288" s="797"/>
      <c r="N288" s="797"/>
      <c r="O288" s="797"/>
      <c r="R288" s="797"/>
      <c r="S288" s="797"/>
      <c r="V288" s="797"/>
      <c r="W288" s="797"/>
      <c r="Z288" s="797"/>
      <c r="AA288" s="797"/>
      <c r="AD288" s="797"/>
      <c r="AE288" s="797"/>
      <c r="AH288" s="797"/>
      <c r="AI288" s="797"/>
      <c r="AL288" s="797"/>
      <c r="AM288" s="797"/>
      <c r="AP288" s="797"/>
      <c r="AQ288" s="797"/>
      <c r="ER288" s="800"/>
      <c r="ES288" s="877"/>
      <c r="ET288" s="800" t="s">
        <v>919</v>
      </c>
      <c r="EU288" s="800"/>
      <c r="EV288" s="800"/>
      <c r="EW288" s="800"/>
      <c r="EX288" s="800"/>
      <c r="EY288" s="800"/>
      <c r="EZ288" s="800"/>
      <c r="FA288" s="800"/>
      <c r="FB288" s="800"/>
    </row>
    <row r="289" spans="1:158" s="735" customFormat="1" ht="12.25" customHeight="1">
      <c r="A289" s="1235"/>
      <c r="B289" s="64"/>
      <c r="F289" s="797"/>
      <c r="G289" s="798"/>
      <c r="J289" s="797"/>
      <c r="K289" s="797"/>
      <c r="N289" s="797"/>
      <c r="O289" s="797"/>
      <c r="R289" s="797"/>
      <c r="S289" s="797"/>
      <c r="V289" s="797"/>
      <c r="W289" s="797"/>
      <c r="Z289" s="797"/>
      <c r="AA289" s="797"/>
      <c r="AD289" s="797"/>
      <c r="AE289" s="797"/>
      <c r="AH289" s="797"/>
      <c r="AI289" s="797"/>
      <c r="AL289" s="797"/>
      <c r="AM289" s="797"/>
      <c r="AP289" s="797"/>
      <c r="AQ289" s="797"/>
      <c r="ER289" s="800"/>
      <c r="ES289" s="877"/>
      <c r="ET289" s="800" t="s">
        <v>760</v>
      </c>
      <c r="EU289" s="800"/>
      <c r="EV289" s="800"/>
      <c r="EX289" s="800" t="s">
        <v>795</v>
      </c>
      <c r="EY289" s="800"/>
      <c r="EZ289" s="800"/>
      <c r="FB289" s="800" t="s">
        <v>763</v>
      </c>
    </row>
    <row r="290" spans="1:158" s="735" customFormat="1" ht="12.25" customHeight="1">
      <c r="A290" s="1235"/>
      <c r="B290" s="64"/>
      <c r="F290" s="797"/>
      <c r="G290" s="798"/>
      <c r="J290" s="797"/>
      <c r="K290" s="797"/>
      <c r="N290" s="797"/>
      <c r="O290" s="797"/>
      <c r="R290" s="797"/>
      <c r="S290" s="797"/>
      <c r="V290" s="797"/>
      <c r="W290" s="797"/>
      <c r="Z290" s="797"/>
      <c r="AA290" s="797"/>
      <c r="AD290" s="797"/>
      <c r="AE290" s="797"/>
      <c r="AH290" s="797"/>
      <c r="AI290" s="797"/>
      <c r="AL290" s="797"/>
      <c r="AM290" s="797"/>
      <c r="AP290" s="797"/>
      <c r="AQ290" s="797"/>
      <c r="ER290" s="875" t="s">
        <v>759</v>
      </c>
      <c r="ES290" s="878"/>
      <c r="ET290" s="875" t="s">
        <v>923</v>
      </c>
      <c r="EU290" s="875"/>
      <c r="EV290" s="875"/>
      <c r="EW290" s="829"/>
      <c r="EX290" s="875" t="s">
        <v>796</v>
      </c>
      <c r="EY290" s="875"/>
      <c r="EZ290" s="875"/>
      <c r="FA290" s="829"/>
      <c r="FB290" s="875" t="s">
        <v>765</v>
      </c>
    </row>
    <row r="291" spans="1:158" s="735" customFormat="1" ht="8" customHeight="1">
      <c r="A291" s="1235"/>
      <c r="B291" s="64"/>
      <c r="F291" s="797"/>
      <c r="G291" s="798"/>
      <c r="J291" s="797"/>
      <c r="K291" s="797"/>
      <c r="N291" s="797"/>
      <c r="O291" s="797"/>
      <c r="R291" s="797"/>
      <c r="S291" s="797"/>
      <c r="V291" s="797"/>
      <c r="W291" s="797"/>
      <c r="Z291" s="797"/>
      <c r="AA291" s="797"/>
      <c r="AD291" s="797"/>
      <c r="AE291" s="797"/>
      <c r="AH291" s="797"/>
      <c r="AI291" s="797"/>
      <c r="AL291" s="797"/>
      <c r="AM291" s="797"/>
      <c r="AP291" s="797"/>
      <c r="AQ291" s="797"/>
      <c r="EO291" s="831"/>
      <c r="ER291" s="844"/>
      <c r="ET291" s="753"/>
      <c r="FB291" s="753"/>
    </row>
    <row r="292" spans="1:158" s="735" customFormat="1" ht="12.25" customHeight="1">
      <c r="A292" s="1235"/>
      <c r="B292" s="64"/>
      <c r="F292" s="797"/>
      <c r="G292" s="798"/>
      <c r="J292" s="797"/>
      <c r="K292" s="797"/>
      <c r="N292" s="797"/>
      <c r="O292" s="797"/>
      <c r="R292" s="797"/>
      <c r="S292" s="797"/>
      <c r="V292" s="797"/>
      <c r="W292" s="797"/>
      <c r="Z292" s="797"/>
      <c r="AA292" s="797"/>
      <c r="AD292" s="797"/>
      <c r="AE292" s="797"/>
      <c r="AH292" s="797"/>
      <c r="AI292" s="797"/>
      <c r="AL292" s="797"/>
      <c r="AM292" s="797"/>
      <c r="AP292" s="797"/>
      <c r="AQ292" s="797"/>
      <c r="ER292" s="844">
        <v>2017</v>
      </c>
      <c r="ET292" s="753">
        <v>1474000</v>
      </c>
      <c r="EV292" s="879" t="s">
        <v>848</v>
      </c>
      <c r="EX292" s="859">
        <v>0.85468747845143889</v>
      </c>
      <c r="EZ292" s="844" t="s">
        <v>387</v>
      </c>
      <c r="FB292" s="753">
        <v>1260000</v>
      </c>
    </row>
    <row r="293" spans="1:158" s="735" customFormat="1" ht="12.25" customHeight="1">
      <c r="A293" s="1235"/>
      <c r="B293" s="64"/>
      <c r="F293" s="797"/>
      <c r="G293" s="798"/>
      <c r="J293" s="797"/>
      <c r="K293" s="797"/>
      <c r="N293" s="797"/>
      <c r="O293" s="797"/>
      <c r="R293" s="797"/>
      <c r="S293" s="797"/>
      <c r="V293" s="797"/>
      <c r="W293" s="797"/>
      <c r="Z293" s="797"/>
      <c r="AA293" s="797"/>
      <c r="AD293" s="797"/>
      <c r="AE293" s="797"/>
      <c r="AH293" s="797"/>
      <c r="AI293" s="797"/>
      <c r="AL293" s="797"/>
      <c r="AM293" s="797"/>
      <c r="AP293" s="797"/>
      <c r="AQ293" s="797"/>
      <c r="ER293" s="844">
        <v>2018</v>
      </c>
      <c r="ET293" s="753">
        <v>1906000</v>
      </c>
      <c r="EV293" s="879" t="s">
        <v>848</v>
      </c>
      <c r="EX293" s="859">
        <v>0.73049068582167875</v>
      </c>
      <c r="EZ293" s="844" t="s">
        <v>387</v>
      </c>
      <c r="FB293" s="753">
        <v>1392000</v>
      </c>
    </row>
    <row r="294" spans="1:158" s="735" customFormat="1" ht="12.25" customHeight="1">
      <c r="A294" s="1235"/>
      <c r="B294" s="64"/>
      <c r="F294" s="797"/>
      <c r="G294" s="798"/>
      <c r="J294" s="797"/>
      <c r="K294" s="797"/>
      <c r="N294" s="797"/>
      <c r="O294" s="797"/>
      <c r="R294" s="797"/>
      <c r="S294" s="797"/>
      <c r="V294" s="797"/>
      <c r="W294" s="797"/>
      <c r="Z294" s="797"/>
      <c r="AA294" s="797"/>
      <c r="AD294" s="797"/>
      <c r="AE294" s="797"/>
      <c r="AH294" s="797"/>
      <c r="AI294" s="797"/>
      <c r="AL294" s="797"/>
      <c r="AM294" s="797"/>
      <c r="AP294" s="797"/>
      <c r="AQ294" s="797"/>
      <c r="ER294" s="844">
        <v>2019</v>
      </c>
      <c r="ET294" s="753">
        <v>1823000</v>
      </c>
      <c r="EV294" s="879" t="s">
        <v>848</v>
      </c>
      <c r="EX294" s="859">
        <v>0.62434124229719279</v>
      </c>
      <c r="EZ294" s="844" t="s">
        <v>387</v>
      </c>
      <c r="FB294" s="753">
        <v>1138000</v>
      </c>
    </row>
    <row r="295" spans="1:158" s="735" customFormat="1" ht="12.25" customHeight="1">
      <c r="A295" s="1235"/>
      <c r="B295" s="64"/>
      <c r="F295" s="797"/>
      <c r="G295" s="798"/>
      <c r="J295" s="797"/>
      <c r="K295" s="797"/>
      <c r="N295" s="797"/>
      <c r="O295" s="797"/>
      <c r="R295" s="797"/>
      <c r="S295" s="797"/>
      <c r="V295" s="797"/>
      <c r="W295" s="797"/>
      <c r="Z295" s="797"/>
      <c r="AA295" s="797"/>
      <c r="AD295" s="797"/>
      <c r="AE295" s="797"/>
      <c r="AH295" s="797"/>
      <c r="AI295" s="797"/>
      <c r="AL295" s="797"/>
      <c r="AM295" s="797"/>
      <c r="AP295" s="797"/>
      <c r="AQ295" s="797"/>
      <c r="ER295" s="844">
        <v>2020</v>
      </c>
      <c r="ET295" s="753">
        <v>1561000</v>
      </c>
      <c r="EV295" s="879" t="s">
        <v>848</v>
      </c>
      <c r="EX295" s="859">
        <v>0.53361664207222659</v>
      </c>
      <c r="EZ295" s="844" t="s">
        <v>387</v>
      </c>
      <c r="FB295" s="753">
        <v>833000</v>
      </c>
    </row>
    <row r="296" spans="1:158" s="735" customFormat="1" ht="12.25" customHeight="1">
      <c r="A296" s="1235"/>
      <c r="B296" s="64"/>
      <c r="F296" s="797"/>
      <c r="G296" s="798"/>
      <c r="J296" s="797"/>
      <c r="K296" s="797"/>
      <c r="N296" s="797"/>
      <c r="O296" s="797"/>
      <c r="R296" s="797"/>
      <c r="S296" s="797"/>
      <c r="V296" s="797"/>
      <c r="W296" s="797"/>
      <c r="Z296" s="797"/>
      <c r="AA296" s="797"/>
      <c r="AD296" s="797"/>
      <c r="AE296" s="797"/>
      <c r="AH296" s="797"/>
      <c r="AI296" s="797"/>
      <c r="AL296" s="797"/>
      <c r="AM296" s="797"/>
      <c r="AP296" s="797"/>
      <c r="AQ296" s="797"/>
      <c r="ER296" s="844">
        <v>2021</v>
      </c>
      <c r="ET296" s="753">
        <v>1622000</v>
      </c>
      <c r="EV296" s="879" t="s">
        <v>848</v>
      </c>
      <c r="EX296" s="859">
        <v>0.45607546227243534</v>
      </c>
      <c r="EZ296" s="844" t="s">
        <v>387</v>
      </c>
      <c r="FB296" s="753">
        <v>740000</v>
      </c>
    </row>
    <row r="297" spans="1:158" s="735" customFormat="1" ht="12.25" customHeight="1">
      <c r="A297" s="1235"/>
      <c r="B297" s="64"/>
      <c r="F297" s="797"/>
      <c r="G297" s="798"/>
      <c r="J297" s="797"/>
      <c r="K297" s="797"/>
      <c r="N297" s="797"/>
      <c r="O297" s="797"/>
      <c r="R297" s="797"/>
      <c r="S297" s="797"/>
      <c r="V297" s="797"/>
      <c r="W297" s="797"/>
      <c r="Z297" s="797"/>
      <c r="AA297" s="797"/>
      <c r="AD297" s="797"/>
      <c r="AE297" s="797"/>
      <c r="AH297" s="797"/>
      <c r="AI297" s="797"/>
      <c r="AL297" s="797"/>
      <c r="AM297" s="797"/>
      <c r="AP297" s="797"/>
      <c r="AQ297" s="797"/>
      <c r="ER297" s="844">
        <v>2022</v>
      </c>
      <c r="ET297" s="753">
        <v>1685000</v>
      </c>
      <c r="EV297" s="879" t="s">
        <v>848</v>
      </c>
      <c r="EX297" s="859">
        <v>0.38980198683320205</v>
      </c>
      <c r="EZ297" s="844" t="s">
        <v>387</v>
      </c>
      <c r="FB297" s="753">
        <v>657000</v>
      </c>
    </row>
    <row r="298" spans="1:158" s="735" customFormat="1" ht="12.25" customHeight="1">
      <c r="A298" s="1235"/>
      <c r="B298" s="64"/>
      <c r="F298" s="797"/>
      <c r="G298" s="798"/>
      <c r="J298" s="797"/>
      <c r="K298" s="797"/>
      <c r="N298" s="797"/>
      <c r="O298" s="797"/>
      <c r="R298" s="797"/>
      <c r="S298" s="797"/>
      <c r="V298" s="797"/>
      <c r="W298" s="797"/>
      <c r="Z298" s="797"/>
      <c r="AA298" s="797"/>
      <c r="AD298" s="797"/>
      <c r="AE298" s="797"/>
      <c r="AH298" s="797"/>
      <c r="AI298" s="797"/>
      <c r="AL298" s="797"/>
      <c r="AM298" s="797"/>
      <c r="AP298" s="797"/>
      <c r="AQ298" s="797"/>
      <c r="ER298" s="844">
        <v>2023</v>
      </c>
      <c r="ET298" s="753">
        <v>1748000</v>
      </c>
      <c r="EV298" s="879" t="s">
        <v>848</v>
      </c>
      <c r="EX298" s="859">
        <v>0.33315887722183046</v>
      </c>
      <c r="EZ298" s="844" t="s">
        <v>387</v>
      </c>
      <c r="FB298" s="753">
        <v>582000</v>
      </c>
    </row>
    <row r="299" spans="1:158" s="735" customFormat="1" ht="12.25" customHeight="1">
      <c r="A299" s="1235"/>
      <c r="B299" s="64"/>
      <c r="F299" s="797"/>
      <c r="G299" s="798"/>
      <c r="J299" s="797"/>
      <c r="K299" s="797"/>
      <c r="N299" s="797"/>
      <c r="O299" s="797"/>
      <c r="R299" s="797"/>
      <c r="S299" s="797"/>
      <c r="V299" s="797"/>
      <c r="W299" s="797"/>
      <c r="Z299" s="797"/>
      <c r="AA299" s="797"/>
      <c r="AD299" s="797"/>
      <c r="AE299" s="797"/>
      <c r="AH299" s="797"/>
      <c r="AI299" s="797"/>
      <c r="AL299" s="797"/>
      <c r="AM299" s="797"/>
      <c r="AP299" s="797"/>
      <c r="AQ299" s="797"/>
      <c r="ER299" s="844">
        <v>2024</v>
      </c>
      <c r="ET299" s="753">
        <v>1814000</v>
      </c>
      <c r="EV299" s="879" t="s">
        <v>848</v>
      </c>
      <c r="EX299" s="859">
        <v>0.28474672069643875</v>
      </c>
      <c r="EZ299" s="844" t="s">
        <v>387</v>
      </c>
      <c r="FB299" s="753">
        <v>517000</v>
      </c>
    </row>
    <row r="300" spans="1:158" s="735" customFormat="1" ht="12.25" customHeight="1">
      <c r="A300" s="1235"/>
      <c r="B300" s="64"/>
      <c r="F300" s="797"/>
      <c r="G300" s="798"/>
      <c r="J300" s="797"/>
      <c r="K300" s="797"/>
      <c r="N300" s="797"/>
      <c r="O300" s="797"/>
      <c r="R300" s="797"/>
      <c r="S300" s="797"/>
      <c r="V300" s="797"/>
      <c r="W300" s="797"/>
      <c r="Z300" s="797"/>
      <c r="AA300" s="797"/>
      <c r="AD300" s="797"/>
      <c r="AE300" s="797"/>
      <c r="AH300" s="797"/>
      <c r="AI300" s="797"/>
      <c r="AL300" s="797"/>
      <c r="AM300" s="797"/>
      <c r="AP300" s="797"/>
      <c r="AQ300" s="797"/>
      <c r="ER300" s="844">
        <v>2025</v>
      </c>
      <c r="ET300" s="753">
        <v>1880000</v>
      </c>
      <c r="EU300" s="847"/>
      <c r="EV300" s="879" t="s">
        <v>848</v>
      </c>
      <c r="EX300" s="859">
        <v>0.24336945670935539</v>
      </c>
      <c r="EZ300" s="844" t="s">
        <v>387</v>
      </c>
      <c r="FB300" s="753">
        <v>458000</v>
      </c>
    </row>
    <row r="301" spans="1:158" s="735" customFormat="1" ht="12.25" customHeight="1">
      <c r="A301" s="1235"/>
      <c r="B301" s="64"/>
      <c r="F301" s="797"/>
      <c r="G301" s="798"/>
      <c r="J301" s="797"/>
      <c r="K301" s="797"/>
      <c r="N301" s="797"/>
      <c r="O301" s="797"/>
      <c r="R301" s="797"/>
      <c r="S301" s="797"/>
      <c r="V301" s="797"/>
      <c r="W301" s="797"/>
      <c r="Z301" s="797"/>
      <c r="AA301" s="797"/>
      <c r="AD301" s="797"/>
      <c r="AE301" s="797"/>
      <c r="AH301" s="797"/>
      <c r="AI301" s="797"/>
      <c r="AL301" s="797"/>
      <c r="AM301" s="797"/>
      <c r="AP301" s="797"/>
      <c r="AQ301" s="797"/>
      <c r="ER301" s="844">
        <v>2026</v>
      </c>
      <c r="ET301" s="753">
        <v>35357000</v>
      </c>
      <c r="EU301" s="847" t="s">
        <v>758</v>
      </c>
      <c r="EV301" s="879" t="s">
        <v>848</v>
      </c>
      <c r="EX301" s="859">
        <v>0.20800482728701555</v>
      </c>
      <c r="EZ301" s="844" t="s">
        <v>387</v>
      </c>
      <c r="FB301" s="880">
        <v>7354000</v>
      </c>
    </row>
    <row r="302" spans="1:158" s="735" customFormat="1" ht="8" customHeight="1">
      <c r="A302" s="1235"/>
      <c r="B302" s="64"/>
      <c r="F302" s="797"/>
      <c r="G302" s="798"/>
      <c r="J302" s="797"/>
      <c r="K302" s="797"/>
      <c r="N302" s="797"/>
      <c r="O302" s="797"/>
      <c r="R302" s="797"/>
      <c r="S302" s="797"/>
      <c r="V302" s="797"/>
      <c r="W302" s="797"/>
      <c r="Z302" s="797"/>
      <c r="AA302" s="797"/>
      <c r="AD302" s="797"/>
      <c r="AE302" s="797"/>
      <c r="AH302" s="797"/>
      <c r="AI302" s="797"/>
      <c r="AL302" s="797"/>
      <c r="AM302" s="797"/>
      <c r="AP302" s="797"/>
      <c r="AQ302" s="797"/>
      <c r="ER302" s="844"/>
      <c r="ET302" s="753"/>
      <c r="EU302" s="847"/>
      <c r="EV302" s="879"/>
      <c r="EX302" s="859"/>
      <c r="EZ302" s="844"/>
      <c r="FB302" s="753"/>
    </row>
    <row r="303" spans="1:158" s="735" customFormat="1" ht="12.25" customHeight="1">
      <c r="A303" s="1235"/>
      <c r="B303" s="64"/>
      <c r="F303" s="797"/>
      <c r="G303" s="798"/>
      <c r="J303" s="797"/>
      <c r="K303" s="797"/>
      <c r="N303" s="797"/>
      <c r="O303" s="797"/>
      <c r="R303" s="797"/>
      <c r="S303" s="797"/>
      <c r="V303" s="797"/>
      <c r="W303" s="797"/>
      <c r="Z303" s="797"/>
      <c r="AA303" s="797"/>
      <c r="AD303" s="797"/>
      <c r="AE303" s="797"/>
      <c r="AH303" s="797"/>
      <c r="AI303" s="797"/>
      <c r="AL303" s="797"/>
      <c r="AM303" s="797"/>
      <c r="AP303" s="797"/>
      <c r="AQ303" s="797"/>
      <c r="EV303" s="735" t="s">
        <v>932</v>
      </c>
      <c r="FA303" s="846"/>
      <c r="FB303" s="753">
        <v>14931000</v>
      </c>
    </row>
    <row r="304" spans="1:158" s="735" customFormat="1" ht="12.25" customHeight="1">
      <c r="A304" s="1235"/>
      <c r="B304" s="64"/>
      <c r="F304" s="797"/>
      <c r="G304" s="798"/>
      <c r="J304" s="797"/>
      <c r="K304" s="797"/>
      <c r="N304" s="797"/>
      <c r="O304" s="797"/>
      <c r="R304" s="797"/>
      <c r="S304" s="797"/>
      <c r="V304" s="797"/>
      <c r="W304" s="797"/>
      <c r="Z304" s="797"/>
      <c r="AA304" s="797"/>
      <c r="AD304" s="797"/>
      <c r="AE304" s="797"/>
      <c r="AH304" s="797"/>
      <c r="AI304" s="797"/>
      <c r="AL304" s="797"/>
      <c r="AM304" s="797"/>
      <c r="AP304" s="797"/>
      <c r="AQ304" s="797"/>
      <c r="FA304" s="846"/>
      <c r="FB304" s="852"/>
    </row>
    <row r="305" spans="1:173" s="735" customFormat="1" ht="12.25" customHeight="1">
      <c r="A305" s="1235"/>
      <c r="B305" s="64"/>
      <c r="F305" s="797"/>
      <c r="G305" s="798"/>
      <c r="J305" s="797"/>
      <c r="K305" s="797"/>
      <c r="N305" s="797"/>
      <c r="O305" s="797"/>
      <c r="R305" s="797"/>
      <c r="S305" s="797"/>
      <c r="V305" s="797"/>
      <c r="W305" s="797"/>
      <c r="Z305" s="797"/>
      <c r="AA305" s="797"/>
      <c r="AD305" s="797"/>
      <c r="AE305" s="797"/>
      <c r="AH305" s="797"/>
      <c r="AI305" s="797"/>
      <c r="AL305" s="797"/>
      <c r="AM305" s="797"/>
      <c r="AP305" s="797"/>
      <c r="AQ305" s="797"/>
      <c r="ER305" s="885" t="s">
        <v>933</v>
      </c>
      <c r="ES305" s="885"/>
      <c r="ET305" s="885"/>
      <c r="EU305" s="885"/>
      <c r="EV305" s="885"/>
      <c r="EW305" s="885"/>
      <c r="EX305" s="885"/>
      <c r="EY305" s="885"/>
      <c r="EZ305" s="885"/>
      <c r="FA305" s="885"/>
      <c r="FB305" s="885"/>
    </row>
    <row r="306" spans="1:173" s="735" customFormat="1" ht="12.25" customHeight="1">
      <c r="A306" s="1235"/>
      <c r="B306" s="64"/>
      <c r="F306" s="797"/>
      <c r="G306" s="798"/>
      <c r="J306" s="797"/>
      <c r="K306" s="797"/>
      <c r="N306" s="797"/>
      <c r="O306" s="797"/>
      <c r="R306" s="797"/>
      <c r="S306" s="797"/>
      <c r="V306" s="797"/>
      <c r="W306" s="797"/>
      <c r="Z306" s="797"/>
      <c r="AA306" s="797"/>
      <c r="AD306" s="797"/>
      <c r="AE306" s="797"/>
      <c r="AH306" s="797"/>
      <c r="AI306" s="797"/>
      <c r="AL306" s="797"/>
      <c r="AM306" s="797"/>
      <c r="AP306" s="797"/>
      <c r="AQ306" s="797"/>
    </row>
    <row r="307" spans="1:173" s="735" customFormat="1" ht="12.25" customHeight="1">
      <c r="A307" s="1235"/>
      <c r="B307" s="64"/>
      <c r="F307" s="797"/>
      <c r="G307" s="798"/>
      <c r="J307" s="797"/>
      <c r="K307" s="797"/>
      <c r="N307" s="797"/>
      <c r="O307" s="797"/>
      <c r="R307" s="797"/>
      <c r="S307" s="797"/>
      <c r="V307" s="797"/>
      <c r="W307" s="797"/>
      <c r="Z307" s="797"/>
      <c r="AA307" s="797"/>
      <c r="AD307" s="797"/>
      <c r="AE307" s="797"/>
      <c r="AH307" s="797"/>
      <c r="AI307" s="797"/>
      <c r="AL307" s="797"/>
      <c r="AM307" s="797"/>
      <c r="AP307" s="797"/>
      <c r="AQ307" s="797"/>
      <c r="FB307" s="886"/>
    </row>
    <row r="308" spans="1:173" s="735" customFormat="1" ht="12.25" customHeight="1">
      <c r="A308" s="1235"/>
      <c r="B308" s="64"/>
      <c r="F308" s="797"/>
      <c r="G308" s="798"/>
      <c r="J308" s="797"/>
      <c r="K308" s="797"/>
      <c r="N308" s="797"/>
      <c r="O308" s="797"/>
      <c r="R308" s="797"/>
      <c r="S308" s="797"/>
      <c r="V308" s="797"/>
      <c r="W308" s="797"/>
      <c r="Z308" s="797"/>
      <c r="AA308" s="797"/>
      <c r="AD308" s="797"/>
      <c r="AE308" s="797"/>
      <c r="AH308" s="797"/>
      <c r="AI308" s="797"/>
      <c r="AL308" s="797"/>
      <c r="AM308" s="797"/>
      <c r="AP308" s="797"/>
      <c r="AQ308" s="797"/>
    </row>
    <row r="309" spans="1:173" s="735" customFormat="1" ht="12.25" customHeight="1">
      <c r="A309" s="1235"/>
      <c r="B309" s="64"/>
      <c r="F309" s="797"/>
      <c r="G309" s="798"/>
      <c r="J309" s="797"/>
      <c r="K309" s="797"/>
      <c r="N309" s="797"/>
      <c r="O309" s="797"/>
      <c r="R309" s="797"/>
      <c r="S309" s="797"/>
      <c r="V309" s="797"/>
      <c r="W309" s="797"/>
      <c r="Z309" s="797"/>
      <c r="AA309" s="797"/>
      <c r="AD309" s="797"/>
      <c r="AE309" s="797"/>
      <c r="AH309" s="797"/>
      <c r="AI309" s="797"/>
      <c r="AL309" s="797"/>
      <c r="AM309" s="797"/>
      <c r="AP309" s="797"/>
      <c r="AQ309" s="797"/>
      <c r="FF309" s="874" t="s">
        <v>934</v>
      </c>
    </row>
    <row r="310" spans="1:173" s="735" customFormat="1" ht="12.25" customHeight="1">
      <c r="A310" s="1235"/>
      <c r="B310" s="64"/>
      <c r="F310" s="797"/>
      <c r="G310" s="798"/>
      <c r="J310" s="797"/>
      <c r="K310" s="797"/>
      <c r="N310" s="797"/>
      <c r="O310" s="797"/>
      <c r="R310" s="797"/>
      <c r="S310" s="797"/>
      <c r="V310" s="797"/>
      <c r="W310" s="797"/>
      <c r="Z310" s="797"/>
      <c r="AA310" s="797"/>
      <c r="AD310" s="797"/>
      <c r="AE310" s="797"/>
      <c r="AH310" s="797"/>
      <c r="AI310" s="797"/>
      <c r="AL310" s="797"/>
      <c r="AM310" s="797"/>
      <c r="AP310" s="797"/>
      <c r="AQ310" s="797"/>
    </row>
    <row r="311" spans="1:173" s="735" customFormat="1" ht="12.25" hidden="1" customHeight="1">
      <c r="A311" s="1235"/>
      <c r="B311" s="64"/>
      <c r="F311" s="797"/>
      <c r="G311" s="798"/>
      <c r="J311" s="797"/>
      <c r="K311" s="797"/>
      <c r="N311" s="797"/>
      <c r="O311" s="797"/>
      <c r="R311" s="797"/>
      <c r="S311" s="797"/>
      <c r="V311" s="797"/>
      <c r="W311" s="797"/>
      <c r="Z311" s="797"/>
      <c r="AA311" s="797"/>
      <c r="AD311" s="797"/>
      <c r="AE311" s="797"/>
      <c r="AH311" s="797"/>
      <c r="AI311" s="797"/>
      <c r="AL311" s="797"/>
      <c r="AM311" s="797"/>
      <c r="AP311" s="797"/>
      <c r="AQ311" s="797"/>
      <c r="FG311" s="817"/>
      <c r="FH311" s="817"/>
      <c r="FI311" s="817"/>
      <c r="FJ311" s="817"/>
      <c r="FK311" s="817"/>
      <c r="FL311" s="817"/>
      <c r="FM311" s="817"/>
      <c r="FN311" s="817"/>
      <c r="FO311" s="817"/>
      <c r="FP311" s="800" t="s">
        <v>935</v>
      </c>
    </row>
    <row r="312" spans="1:173" s="735" customFormat="1" ht="12.25" customHeight="1">
      <c r="A312" s="1235"/>
      <c r="B312" s="64"/>
      <c r="F312" s="797"/>
      <c r="G312" s="798"/>
      <c r="J312" s="797"/>
      <c r="K312" s="797"/>
      <c r="N312" s="797"/>
      <c r="O312" s="797"/>
      <c r="R312" s="797"/>
      <c r="S312" s="797"/>
      <c r="V312" s="797"/>
      <c r="W312" s="797"/>
      <c r="Z312" s="797"/>
      <c r="AA312" s="797"/>
      <c r="AD312" s="797"/>
      <c r="AE312" s="797"/>
      <c r="AH312" s="797"/>
      <c r="AI312" s="797"/>
      <c r="AL312" s="797"/>
      <c r="AM312" s="797"/>
      <c r="AP312" s="797"/>
      <c r="AQ312" s="797"/>
      <c r="FG312" s="887" t="s">
        <v>936</v>
      </c>
      <c r="FH312" s="887"/>
      <c r="FI312" s="887"/>
      <c r="FJ312" s="875" t="s">
        <v>937</v>
      </c>
      <c r="FK312" s="887"/>
      <c r="FL312" s="875" t="s">
        <v>938</v>
      </c>
      <c r="FM312" s="887"/>
      <c r="FN312" s="875" t="s">
        <v>939</v>
      </c>
      <c r="FO312" s="887"/>
      <c r="FP312" s="875" t="s">
        <v>940</v>
      </c>
      <c r="FQ312" s="829"/>
    </row>
    <row r="313" spans="1:173" s="735" customFormat="1" ht="6" customHeight="1">
      <c r="A313" s="1235"/>
      <c r="B313" s="64"/>
      <c r="F313" s="797"/>
      <c r="G313" s="798"/>
      <c r="J313" s="797"/>
      <c r="K313" s="797"/>
      <c r="N313" s="797"/>
      <c r="O313" s="797"/>
      <c r="R313" s="797"/>
      <c r="S313" s="797"/>
      <c r="V313" s="797"/>
      <c r="W313" s="797"/>
      <c r="Z313" s="797"/>
      <c r="AA313" s="797"/>
      <c r="AD313" s="797"/>
      <c r="AE313" s="797"/>
      <c r="AH313" s="797"/>
      <c r="AI313" s="797"/>
      <c r="AL313" s="797"/>
      <c r="AM313" s="797"/>
      <c r="AP313" s="797"/>
      <c r="AQ313" s="797"/>
      <c r="FG313" s="817"/>
      <c r="FH313" s="817"/>
      <c r="FI313" s="817"/>
      <c r="FJ313" s="800"/>
      <c r="FK313" s="817"/>
      <c r="FL313" s="800"/>
      <c r="FM313" s="817"/>
      <c r="FN313" s="800"/>
      <c r="FO313" s="817"/>
      <c r="FP313" s="800"/>
    </row>
    <row r="314" spans="1:173" s="735" customFormat="1" ht="12.25" customHeight="1">
      <c r="A314" s="1235"/>
      <c r="B314" s="64"/>
      <c r="F314" s="797"/>
      <c r="G314" s="798"/>
      <c r="J314" s="797"/>
      <c r="K314" s="797"/>
      <c r="N314" s="797"/>
      <c r="O314" s="797"/>
      <c r="R314" s="797"/>
      <c r="S314" s="797"/>
      <c r="V314" s="797"/>
      <c r="W314" s="797"/>
      <c r="Z314" s="797"/>
      <c r="AA314" s="797"/>
      <c r="AD314" s="797"/>
      <c r="AE314" s="797"/>
      <c r="AH314" s="797"/>
      <c r="AI314" s="797"/>
      <c r="AL314" s="797"/>
      <c r="AM314" s="797"/>
      <c r="AP314" s="797"/>
      <c r="AQ314" s="797"/>
      <c r="FG314" s="817" t="s">
        <v>941</v>
      </c>
      <c r="FJ314" s="844"/>
      <c r="FL314" s="844"/>
      <c r="FN314" s="844"/>
      <c r="FP314" s="844"/>
    </row>
    <row r="315" spans="1:173" s="735" customFormat="1" ht="12.25" customHeight="1">
      <c r="A315" s="1235"/>
      <c r="B315" s="64"/>
      <c r="F315" s="797"/>
      <c r="G315" s="798"/>
      <c r="J315" s="797"/>
      <c r="K315" s="797"/>
      <c r="N315" s="797"/>
      <c r="O315" s="797"/>
      <c r="R315" s="797"/>
      <c r="S315" s="797"/>
      <c r="V315" s="797"/>
      <c r="W315" s="797"/>
      <c r="Z315" s="797"/>
      <c r="AA315" s="797"/>
      <c r="AD315" s="797"/>
      <c r="AE315" s="797"/>
      <c r="AH315" s="797"/>
      <c r="AI315" s="797"/>
      <c r="AL315" s="797"/>
      <c r="AM315" s="797"/>
      <c r="AP315" s="797"/>
      <c r="AQ315" s="797"/>
      <c r="FG315" s="803" t="s">
        <v>744</v>
      </c>
      <c r="FJ315" s="879" t="s">
        <v>942</v>
      </c>
      <c r="FK315" s="735" t="s">
        <v>641</v>
      </c>
      <c r="FL315" s="879" t="s">
        <v>943</v>
      </c>
      <c r="FM315" s="735" t="s">
        <v>641</v>
      </c>
      <c r="FN315" s="844" t="s">
        <v>757</v>
      </c>
      <c r="FP315" s="888">
        <v>25</v>
      </c>
      <c r="FQ315" s="847" t="s">
        <v>641</v>
      </c>
    </row>
    <row r="316" spans="1:173" s="735" customFormat="1" ht="12.25" hidden="1" customHeight="1">
      <c r="A316" s="1235"/>
      <c r="B316" s="64"/>
      <c r="F316" s="797"/>
      <c r="G316" s="798"/>
      <c r="J316" s="797"/>
      <c r="K316" s="797"/>
      <c r="N316" s="797"/>
      <c r="O316" s="797"/>
      <c r="R316" s="797"/>
      <c r="S316" s="797"/>
      <c r="V316" s="797"/>
      <c r="W316" s="797"/>
      <c r="Z316" s="797"/>
      <c r="AA316" s="797"/>
      <c r="AD316" s="797"/>
      <c r="AE316" s="797"/>
      <c r="AH316" s="797"/>
      <c r="AI316" s="797"/>
      <c r="AL316" s="797"/>
      <c r="AM316" s="797"/>
      <c r="AP316" s="797"/>
      <c r="AQ316" s="797"/>
      <c r="FG316" s="803" t="s">
        <v>777</v>
      </c>
      <c r="FJ316" s="879" t="s">
        <v>942</v>
      </c>
      <c r="FK316" s="847"/>
      <c r="FL316" s="879" t="s">
        <v>943</v>
      </c>
      <c r="FN316" s="844" t="s">
        <v>757</v>
      </c>
      <c r="FP316" s="888">
        <v>25</v>
      </c>
      <c r="FQ316" s="847" t="s">
        <v>641</v>
      </c>
    </row>
    <row r="317" spans="1:173" s="735" customFormat="1" ht="12.25" hidden="1" customHeight="1">
      <c r="A317" s="1235"/>
      <c r="B317" s="64"/>
      <c r="F317" s="797"/>
      <c r="G317" s="798"/>
      <c r="J317" s="797"/>
      <c r="K317" s="797"/>
      <c r="N317" s="797"/>
      <c r="O317" s="797"/>
      <c r="R317" s="797"/>
      <c r="S317" s="797"/>
      <c r="V317" s="797"/>
      <c r="W317" s="797"/>
      <c r="Z317" s="797"/>
      <c r="AA317" s="797"/>
      <c r="AD317" s="797"/>
      <c r="AE317" s="797"/>
      <c r="AH317" s="797"/>
      <c r="AI317" s="797"/>
      <c r="AL317" s="797"/>
      <c r="AM317" s="797"/>
      <c r="AP317" s="797"/>
      <c r="AQ317" s="797"/>
      <c r="FG317" s="803" t="s">
        <v>778</v>
      </c>
      <c r="FJ317" s="879" t="s">
        <v>944</v>
      </c>
      <c r="FL317" s="879" t="s">
        <v>945</v>
      </c>
      <c r="FN317" s="844" t="s">
        <v>946</v>
      </c>
      <c r="FP317" s="888">
        <v>0</v>
      </c>
    </row>
    <row r="318" spans="1:173" s="735" customFormat="1">
      <c r="A318" s="1235"/>
      <c r="B318" s="64"/>
      <c r="F318" s="797"/>
      <c r="G318" s="798"/>
      <c r="J318" s="797"/>
      <c r="K318" s="797"/>
      <c r="N318" s="797"/>
      <c r="O318" s="797"/>
      <c r="R318" s="797"/>
      <c r="S318" s="797"/>
      <c r="V318" s="797"/>
      <c r="W318" s="797"/>
      <c r="Z318" s="797"/>
      <c r="AA318" s="797"/>
      <c r="AD318" s="797"/>
      <c r="AE318" s="797"/>
      <c r="AH318" s="797"/>
      <c r="AI318" s="797"/>
      <c r="AL318" s="797"/>
      <c r="AM318" s="797"/>
      <c r="AP318" s="797"/>
      <c r="AQ318" s="797"/>
      <c r="FG318" s="803" t="s">
        <v>779</v>
      </c>
      <c r="FJ318" s="879" t="s">
        <v>947</v>
      </c>
      <c r="FL318" s="879" t="s">
        <v>948</v>
      </c>
      <c r="FN318" s="844" t="s">
        <v>757</v>
      </c>
      <c r="FP318" s="888">
        <v>10</v>
      </c>
    </row>
    <row r="319" spans="1:173" s="735" customFormat="1" ht="12.25" hidden="1" customHeight="1">
      <c r="A319" s="1235"/>
      <c r="B319" s="64"/>
      <c r="F319" s="797"/>
      <c r="G319" s="798"/>
      <c r="J319" s="797"/>
      <c r="K319" s="797"/>
      <c r="N319" s="797"/>
      <c r="O319" s="797"/>
      <c r="R319" s="797"/>
      <c r="S319" s="797"/>
      <c r="V319" s="797"/>
      <c r="W319" s="797"/>
      <c r="Z319" s="797"/>
      <c r="AA319" s="797"/>
      <c r="AD319" s="797"/>
      <c r="AE319" s="797"/>
      <c r="AH319" s="797"/>
      <c r="AI319" s="797"/>
      <c r="AL319" s="797"/>
      <c r="AM319" s="797"/>
      <c r="AP319" s="797"/>
      <c r="AQ319" s="797"/>
      <c r="FG319" s="803" t="s">
        <v>780</v>
      </c>
      <c r="FJ319" s="879" t="s">
        <v>949</v>
      </c>
      <c r="FL319" s="879" t="s">
        <v>949</v>
      </c>
      <c r="FN319" s="844" t="s">
        <v>757</v>
      </c>
      <c r="FP319" s="888">
        <v>70</v>
      </c>
    </row>
    <row r="320" spans="1:173" s="735" customFormat="1" ht="12.25" hidden="1" customHeight="1">
      <c r="A320" s="1235"/>
      <c r="B320" s="64"/>
      <c r="F320" s="797"/>
      <c r="G320" s="798"/>
      <c r="J320" s="797"/>
      <c r="K320" s="797"/>
      <c r="N320" s="797"/>
      <c r="O320" s="797"/>
      <c r="R320" s="797"/>
      <c r="S320" s="797"/>
      <c r="V320" s="797"/>
      <c r="W320" s="797"/>
      <c r="Z320" s="797"/>
      <c r="AA320" s="797"/>
      <c r="AD320" s="797"/>
      <c r="AE320" s="797"/>
      <c r="AH320" s="797"/>
      <c r="AI320" s="797"/>
      <c r="AL320" s="797"/>
      <c r="AM320" s="797"/>
      <c r="AP320" s="797"/>
      <c r="AQ320" s="797"/>
      <c r="FG320" s="803" t="s">
        <v>780</v>
      </c>
      <c r="FJ320" s="879" t="s">
        <v>949</v>
      </c>
      <c r="FL320" s="879" t="s">
        <v>949</v>
      </c>
      <c r="FN320" s="844" t="s">
        <v>757</v>
      </c>
      <c r="FP320" s="888">
        <v>50</v>
      </c>
    </row>
    <row r="321" spans="1:172" s="735" customFormat="1" ht="12.25" hidden="1" customHeight="1">
      <c r="A321" s="1235"/>
      <c r="B321" s="64"/>
      <c r="F321" s="797"/>
      <c r="G321" s="798"/>
      <c r="J321" s="797"/>
      <c r="K321" s="797"/>
      <c r="N321" s="797"/>
      <c r="O321" s="797"/>
      <c r="R321" s="797"/>
      <c r="S321" s="797"/>
      <c r="V321" s="797"/>
      <c r="W321" s="797"/>
      <c r="Z321" s="797"/>
      <c r="AA321" s="797"/>
      <c r="AD321" s="797"/>
      <c r="AE321" s="797"/>
      <c r="AH321" s="797"/>
      <c r="AI321" s="797"/>
      <c r="AL321" s="797"/>
      <c r="AM321" s="797"/>
      <c r="AP321" s="797"/>
      <c r="AQ321" s="797"/>
      <c r="FG321" s="803" t="s">
        <v>780</v>
      </c>
      <c r="FJ321" s="879" t="s">
        <v>949</v>
      </c>
      <c r="FL321" s="879" t="s">
        <v>949</v>
      </c>
      <c r="FN321" s="844" t="s">
        <v>757</v>
      </c>
      <c r="FP321" s="888">
        <v>70</v>
      </c>
    </row>
    <row r="322" spans="1:172" s="735" customFormat="1">
      <c r="A322" s="1235"/>
      <c r="B322" s="64"/>
      <c r="F322" s="797"/>
      <c r="G322" s="798"/>
      <c r="J322" s="797"/>
      <c r="K322" s="797"/>
      <c r="N322" s="797"/>
      <c r="O322" s="797"/>
      <c r="R322" s="797"/>
      <c r="S322" s="797"/>
      <c r="V322" s="797"/>
      <c r="W322" s="797"/>
      <c r="Z322" s="797"/>
      <c r="AA322" s="797"/>
      <c r="AD322" s="797"/>
      <c r="AE322" s="797"/>
      <c r="AH322" s="797"/>
      <c r="AI322" s="797"/>
      <c r="AL322" s="797"/>
      <c r="AM322" s="797"/>
      <c r="AP322" s="797"/>
      <c r="AQ322" s="797"/>
      <c r="FG322" s="803" t="s">
        <v>67</v>
      </c>
      <c r="FJ322" s="879" t="s">
        <v>949</v>
      </c>
      <c r="FL322" s="879" t="s">
        <v>949</v>
      </c>
      <c r="FN322" s="844" t="s">
        <v>757</v>
      </c>
      <c r="FP322" s="888">
        <v>70</v>
      </c>
    </row>
    <row r="323" spans="1:172" s="735" customFormat="1" ht="6" customHeight="1">
      <c r="A323" s="1235"/>
      <c r="B323" s="64"/>
      <c r="F323" s="797"/>
      <c r="G323" s="798"/>
      <c r="J323" s="797"/>
      <c r="K323" s="797"/>
      <c r="N323" s="797"/>
      <c r="O323" s="797"/>
      <c r="R323" s="797"/>
      <c r="S323" s="797"/>
      <c r="V323" s="797"/>
      <c r="W323" s="797"/>
      <c r="Z323" s="797"/>
      <c r="AA323" s="797"/>
      <c r="AD323" s="797"/>
      <c r="AE323" s="797"/>
      <c r="AH323" s="797"/>
      <c r="AI323" s="797"/>
      <c r="AL323" s="797"/>
      <c r="AM323" s="797"/>
      <c r="AP323" s="797"/>
      <c r="AQ323" s="797"/>
      <c r="FG323" s="803"/>
    </row>
    <row r="324" spans="1:172" s="735" customFormat="1">
      <c r="A324" s="1235"/>
      <c r="B324" s="64"/>
      <c r="F324" s="797"/>
      <c r="G324" s="798"/>
      <c r="J324" s="797"/>
      <c r="K324" s="797"/>
      <c r="N324" s="797"/>
      <c r="O324" s="797"/>
      <c r="R324" s="797"/>
      <c r="S324" s="797"/>
      <c r="V324" s="797"/>
      <c r="W324" s="797"/>
      <c r="Z324" s="797"/>
      <c r="AA324" s="797"/>
      <c r="AD324" s="797"/>
      <c r="AE324" s="797"/>
      <c r="AH324" s="797"/>
      <c r="AI324" s="797"/>
      <c r="AL324" s="797"/>
      <c r="AM324" s="797"/>
      <c r="AP324" s="797"/>
      <c r="AQ324" s="797"/>
      <c r="FG324" s="817" t="s">
        <v>950</v>
      </c>
    </row>
    <row r="325" spans="1:172" s="735" customFormat="1">
      <c r="A325" s="1235"/>
      <c r="B325" s="64"/>
      <c r="F325" s="797"/>
      <c r="G325" s="798"/>
      <c r="J325" s="797"/>
      <c r="K325" s="797"/>
      <c r="N325" s="797"/>
      <c r="O325" s="797"/>
      <c r="R325" s="797"/>
      <c r="S325" s="797"/>
      <c r="V325" s="797"/>
      <c r="W325" s="797"/>
      <c r="Z325" s="797"/>
      <c r="AA325" s="797"/>
      <c r="AD325" s="797"/>
      <c r="AE325" s="797"/>
      <c r="AH325" s="797"/>
      <c r="AI325" s="797"/>
      <c r="AL325" s="797"/>
      <c r="AM325" s="797"/>
      <c r="AP325" s="797"/>
      <c r="AQ325" s="797"/>
      <c r="FG325" s="803" t="s">
        <v>505</v>
      </c>
      <c r="FJ325" s="879" t="s">
        <v>951</v>
      </c>
      <c r="FK325" s="847"/>
      <c r="FL325" s="879" t="s">
        <v>952</v>
      </c>
      <c r="FN325" s="844" t="s">
        <v>757</v>
      </c>
      <c r="FP325" s="889">
        <v>60</v>
      </c>
    </row>
    <row r="326" spans="1:172" s="735" customFormat="1">
      <c r="A326" s="1235"/>
      <c r="B326" s="64"/>
      <c r="F326" s="797"/>
      <c r="G326" s="798"/>
      <c r="J326" s="797"/>
      <c r="K326" s="797"/>
      <c r="N326" s="797"/>
      <c r="O326" s="797"/>
      <c r="R326" s="797"/>
      <c r="S326" s="797"/>
      <c r="V326" s="797"/>
      <c r="W326" s="797"/>
      <c r="Z326" s="797"/>
      <c r="AA326" s="797"/>
      <c r="AD326" s="797"/>
      <c r="AE326" s="797"/>
      <c r="AH326" s="797"/>
      <c r="AI326" s="797"/>
      <c r="AL326" s="797"/>
      <c r="AM326" s="797"/>
      <c r="AP326" s="797"/>
      <c r="AQ326" s="797"/>
      <c r="FG326" s="803" t="s">
        <v>744</v>
      </c>
      <c r="FJ326" s="879" t="s">
        <v>953</v>
      </c>
      <c r="FL326" s="879" t="s">
        <v>954</v>
      </c>
      <c r="FN326" s="844" t="s">
        <v>955</v>
      </c>
      <c r="FP326" s="889">
        <v>55.000000000000007</v>
      </c>
    </row>
    <row r="327" spans="1:172" s="735" customFormat="1" ht="12.25" hidden="1" customHeight="1">
      <c r="A327" s="1235"/>
      <c r="B327" s="64"/>
      <c r="F327" s="797"/>
      <c r="G327" s="798"/>
      <c r="J327" s="797"/>
      <c r="K327" s="797"/>
      <c r="N327" s="797"/>
      <c r="O327" s="797"/>
      <c r="R327" s="797"/>
      <c r="S327" s="797"/>
      <c r="V327" s="797"/>
      <c r="W327" s="797"/>
      <c r="Z327" s="797"/>
      <c r="AA327" s="797"/>
      <c r="AD327" s="797"/>
      <c r="AE327" s="797"/>
      <c r="AH327" s="797"/>
      <c r="AI327" s="797"/>
      <c r="AL327" s="797"/>
      <c r="AM327" s="797"/>
      <c r="AP327" s="797"/>
      <c r="AQ327" s="797"/>
      <c r="FG327" s="803" t="s">
        <v>781</v>
      </c>
      <c r="FJ327" s="879" t="s">
        <v>953</v>
      </c>
      <c r="FL327" s="879" t="s">
        <v>954</v>
      </c>
      <c r="FN327" s="844" t="s">
        <v>946</v>
      </c>
      <c r="FP327" s="889">
        <v>55.000000000000007</v>
      </c>
    </row>
    <row r="328" spans="1:172" s="735" customFormat="1" ht="12.25" hidden="1" customHeight="1">
      <c r="A328" s="1235"/>
      <c r="B328" s="64"/>
      <c r="F328" s="797"/>
      <c r="G328" s="798"/>
      <c r="J328" s="797"/>
      <c r="K328" s="797"/>
      <c r="N328" s="797"/>
      <c r="O328" s="797"/>
      <c r="R328" s="797"/>
      <c r="S328" s="797"/>
      <c r="V328" s="797"/>
      <c r="W328" s="797"/>
      <c r="Z328" s="797"/>
      <c r="AA328" s="797"/>
      <c r="AD328" s="797"/>
      <c r="AE328" s="797"/>
      <c r="AH328" s="797"/>
      <c r="AI328" s="797"/>
      <c r="AL328" s="797"/>
      <c r="AM328" s="797"/>
      <c r="AP328" s="797"/>
      <c r="AQ328" s="797"/>
      <c r="FG328" s="803" t="s">
        <v>778</v>
      </c>
      <c r="FJ328" s="879" t="s">
        <v>956</v>
      </c>
      <c r="FL328" s="879" t="s">
        <v>957</v>
      </c>
      <c r="FN328" s="844" t="s">
        <v>958</v>
      </c>
      <c r="FP328" s="889">
        <v>55.000000000000007</v>
      </c>
    </row>
    <row r="329" spans="1:172" s="735" customFormat="1">
      <c r="A329" s="1235"/>
      <c r="B329" s="64"/>
      <c r="F329" s="797"/>
      <c r="G329" s="798"/>
      <c r="J329" s="797"/>
      <c r="K329" s="797"/>
      <c r="N329" s="797"/>
      <c r="O329" s="797"/>
      <c r="R329" s="797"/>
      <c r="S329" s="797"/>
      <c r="V329" s="797"/>
      <c r="W329" s="797"/>
      <c r="Z329" s="797"/>
      <c r="AA329" s="797"/>
      <c r="AD329" s="797"/>
      <c r="AE329" s="797"/>
      <c r="AH329" s="797"/>
      <c r="AI329" s="797"/>
      <c r="AL329" s="797"/>
      <c r="AM329" s="797"/>
      <c r="AP329" s="797"/>
      <c r="AQ329" s="797"/>
      <c r="FG329" s="803" t="s">
        <v>779</v>
      </c>
      <c r="FJ329" s="879" t="s">
        <v>959</v>
      </c>
      <c r="FL329" s="879" t="s">
        <v>959</v>
      </c>
      <c r="FN329" s="844" t="s">
        <v>960</v>
      </c>
      <c r="FP329" s="889">
        <v>60</v>
      </c>
    </row>
    <row r="330" spans="1:172" s="735" customFormat="1" ht="12.25" hidden="1" customHeight="1">
      <c r="A330" s="1235"/>
      <c r="B330" s="64"/>
      <c r="F330" s="797"/>
      <c r="G330" s="798"/>
      <c r="J330" s="797"/>
      <c r="K330" s="797"/>
      <c r="N330" s="797"/>
      <c r="O330" s="797"/>
      <c r="R330" s="797"/>
      <c r="S330" s="797"/>
      <c r="V330" s="797"/>
      <c r="W330" s="797"/>
      <c r="Z330" s="797"/>
      <c r="AA330" s="797"/>
      <c r="AD330" s="797"/>
      <c r="AE330" s="797"/>
      <c r="AH330" s="797"/>
      <c r="AI330" s="797"/>
      <c r="AL330" s="797"/>
      <c r="AM330" s="797"/>
      <c r="AP330" s="797"/>
      <c r="AQ330" s="797"/>
      <c r="FG330" s="803" t="s">
        <v>780</v>
      </c>
      <c r="FJ330" s="879" t="s">
        <v>949</v>
      </c>
      <c r="FL330" s="879" t="s">
        <v>949</v>
      </c>
      <c r="FN330" s="844" t="s">
        <v>961</v>
      </c>
      <c r="FP330" s="889">
        <v>100</v>
      </c>
    </row>
    <row r="331" spans="1:172" s="735" customFormat="1" ht="12.25" hidden="1" customHeight="1">
      <c r="A331" s="1235"/>
      <c r="B331" s="64"/>
      <c r="F331" s="797"/>
      <c r="G331" s="798"/>
      <c r="J331" s="797"/>
      <c r="K331" s="797"/>
      <c r="N331" s="797"/>
      <c r="O331" s="797"/>
      <c r="R331" s="797"/>
      <c r="S331" s="797"/>
      <c r="V331" s="797"/>
      <c r="W331" s="797"/>
      <c r="Z331" s="797"/>
      <c r="AA331" s="797"/>
      <c r="AD331" s="797"/>
      <c r="AE331" s="797"/>
      <c r="AH331" s="797"/>
      <c r="AI331" s="797"/>
      <c r="AL331" s="797"/>
      <c r="AM331" s="797"/>
      <c r="AP331" s="797"/>
      <c r="AQ331" s="797"/>
      <c r="FG331" s="803" t="s">
        <v>780</v>
      </c>
      <c r="FJ331" s="879" t="s">
        <v>949</v>
      </c>
      <c r="FL331" s="879" t="s">
        <v>949</v>
      </c>
      <c r="FN331" s="844" t="s">
        <v>961</v>
      </c>
      <c r="FP331" s="889">
        <v>100</v>
      </c>
    </row>
    <row r="332" spans="1:172" s="735" customFormat="1" ht="12.25" hidden="1" customHeight="1">
      <c r="A332" s="1235"/>
      <c r="B332" s="64"/>
      <c r="F332" s="797"/>
      <c r="G332" s="798"/>
      <c r="J332" s="797"/>
      <c r="K332" s="797"/>
      <c r="N332" s="797"/>
      <c r="O332" s="797"/>
      <c r="R332" s="797"/>
      <c r="S332" s="797"/>
      <c r="V332" s="797"/>
      <c r="W332" s="797"/>
      <c r="Z332" s="797"/>
      <c r="AA332" s="797"/>
      <c r="AD332" s="797"/>
      <c r="AE332" s="797"/>
      <c r="AH332" s="797"/>
      <c r="AI332" s="797"/>
      <c r="AL332" s="797"/>
      <c r="AM332" s="797"/>
      <c r="AP332" s="797"/>
      <c r="AQ332" s="797"/>
      <c r="FG332" s="803" t="s">
        <v>780</v>
      </c>
      <c r="FJ332" s="879" t="s">
        <v>949</v>
      </c>
      <c r="FL332" s="879" t="s">
        <v>949</v>
      </c>
      <c r="FN332" s="844" t="s">
        <v>961</v>
      </c>
      <c r="FP332" s="889">
        <v>100</v>
      </c>
    </row>
    <row r="333" spans="1:172" s="735" customFormat="1">
      <c r="A333" s="1235"/>
      <c r="B333" s="64"/>
      <c r="F333" s="797"/>
      <c r="G333" s="798"/>
      <c r="J333" s="797"/>
      <c r="K333" s="797"/>
      <c r="N333" s="797"/>
      <c r="O333" s="797"/>
      <c r="R333" s="797"/>
      <c r="S333" s="797"/>
      <c r="V333" s="797"/>
      <c r="W333" s="797"/>
      <c r="Z333" s="797"/>
      <c r="AA333" s="797"/>
      <c r="AD333" s="797"/>
      <c r="AE333" s="797"/>
      <c r="AH333" s="797"/>
      <c r="AI333" s="797"/>
      <c r="AL333" s="797"/>
      <c r="AM333" s="797"/>
      <c r="AP333" s="797"/>
      <c r="AQ333" s="797"/>
      <c r="FG333" s="803" t="s">
        <v>747</v>
      </c>
      <c r="FJ333" s="879" t="s">
        <v>949</v>
      </c>
      <c r="FL333" s="879" t="s">
        <v>949</v>
      </c>
      <c r="FN333" s="844" t="s">
        <v>962</v>
      </c>
      <c r="FP333" s="889">
        <v>70</v>
      </c>
    </row>
    <row r="334" spans="1:172" s="735" customFormat="1" ht="6" customHeight="1">
      <c r="A334" s="1235"/>
      <c r="B334" s="64"/>
      <c r="F334" s="797"/>
      <c r="G334" s="798"/>
      <c r="J334" s="797"/>
      <c r="K334" s="797"/>
      <c r="N334" s="797"/>
      <c r="O334" s="797"/>
      <c r="R334" s="797"/>
      <c r="S334" s="797"/>
      <c r="V334" s="797"/>
      <c r="W334" s="797"/>
      <c r="Z334" s="797"/>
      <c r="AA334" s="797"/>
      <c r="AD334" s="797"/>
      <c r="AE334" s="797"/>
      <c r="AH334" s="797"/>
      <c r="AI334" s="797"/>
      <c r="AL334" s="797"/>
      <c r="AM334" s="797"/>
      <c r="AP334" s="797"/>
      <c r="AQ334" s="797"/>
      <c r="FP334" s="889"/>
    </row>
    <row r="335" spans="1:172" s="735" customFormat="1">
      <c r="A335" s="1235"/>
      <c r="B335" s="64"/>
      <c r="F335" s="797"/>
      <c r="G335" s="798"/>
      <c r="J335" s="797"/>
      <c r="K335" s="797"/>
      <c r="N335" s="797"/>
      <c r="O335" s="797"/>
      <c r="R335" s="797"/>
      <c r="S335" s="797"/>
      <c r="V335" s="797"/>
      <c r="W335" s="797"/>
      <c r="Z335" s="797"/>
      <c r="AA335" s="797"/>
      <c r="AD335" s="797"/>
      <c r="AE335" s="797"/>
      <c r="AH335" s="797"/>
      <c r="AI335" s="797"/>
      <c r="AL335" s="797"/>
      <c r="AM335" s="797"/>
      <c r="AP335" s="797"/>
      <c r="AQ335" s="797"/>
      <c r="FG335" s="817" t="s">
        <v>963</v>
      </c>
      <c r="FP335" s="889"/>
    </row>
    <row r="336" spans="1:172" s="735" customFormat="1">
      <c r="A336" s="1235"/>
      <c r="B336" s="64"/>
      <c r="F336" s="797"/>
      <c r="G336" s="798"/>
      <c r="J336" s="797"/>
      <c r="K336" s="797"/>
      <c r="N336" s="797"/>
      <c r="O336" s="797"/>
      <c r="R336" s="797"/>
      <c r="S336" s="797"/>
      <c r="V336" s="797"/>
      <c r="W336" s="797"/>
      <c r="Z336" s="797"/>
      <c r="AA336" s="797"/>
      <c r="AD336" s="797"/>
      <c r="AE336" s="797"/>
      <c r="AH336" s="797"/>
      <c r="AI336" s="797"/>
      <c r="AL336" s="797"/>
      <c r="AM336" s="797"/>
      <c r="AP336" s="797"/>
      <c r="AQ336" s="797"/>
      <c r="FG336" s="803" t="s">
        <v>750</v>
      </c>
      <c r="FJ336" s="879" t="s">
        <v>964</v>
      </c>
      <c r="FL336" s="879" t="s">
        <v>965</v>
      </c>
      <c r="FN336" s="844" t="s">
        <v>966</v>
      </c>
      <c r="FP336" s="889">
        <v>75</v>
      </c>
    </row>
    <row r="337" spans="1:172" s="735" customFormat="1">
      <c r="A337" s="1235"/>
      <c r="B337" s="64"/>
      <c r="F337" s="797"/>
      <c r="G337" s="798"/>
      <c r="J337" s="797"/>
      <c r="K337" s="797"/>
      <c r="N337" s="797"/>
      <c r="O337" s="797"/>
      <c r="R337" s="797"/>
      <c r="S337" s="797"/>
      <c r="V337" s="797"/>
      <c r="W337" s="797"/>
      <c r="Z337" s="797"/>
      <c r="AA337" s="797"/>
      <c r="AD337" s="797"/>
      <c r="AE337" s="797"/>
      <c r="AH337" s="797"/>
      <c r="AI337" s="797"/>
      <c r="AL337" s="797"/>
      <c r="AM337" s="797"/>
      <c r="AP337" s="797"/>
      <c r="AQ337" s="797"/>
      <c r="FG337" s="803" t="s">
        <v>782</v>
      </c>
      <c r="FJ337" s="879" t="s">
        <v>964</v>
      </c>
      <c r="FL337" s="879" t="s">
        <v>965</v>
      </c>
      <c r="FN337" s="844" t="s">
        <v>966</v>
      </c>
      <c r="FP337" s="889">
        <v>75</v>
      </c>
    </row>
    <row r="338" spans="1:172" s="735" customFormat="1" ht="12.25" hidden="1" customHeight="1">
      <c r="A338" s="1235"/>
      <c r="B338" s="64"/>
      <c r="F338" s="797"/>
      <c r="G338" s="798"/>
      <c r="J338" s="797"/>
      <c r="K338" s="797"/>
      <c r="N338" s="797"/>
      <c r="O338" s="797"/>
      <c r="R338" s="797"/>
      <c r="S338" s="797"/>
      <c r="V338" s="797"/>
      <c r="W338" s="797"/>
      <c r="Z338" s="797"/>
      <c r="AA338" s="797"/>
      <c r="AD338" s="797"/>
      <c r="AE338" s="797"/>
      <c r="AH338" s="797"/>
      <c r="AI338" s="797"/>
      <c r="AL338" s="797"/>
      <c r="AM338" s="797"/>
      <c r="AP338" s="797"/>
      <c r="AQ338" s="797"/>
      <c r="FG338" s="803" t="s">
        <v>783</v>
      </c>
      <c r="FJ338" s="879">
        <v>0</v>
      </c>
      <c r="FL338" s="879">
        <v>100</v>
      </c>
      <c r="FN338" s="844" t="s">
        <v>757</v>
      </c>
      <c r="FP338" s="889">
        <v>0</v>
      </c>
    </row>
    <row r="339" spans="1:172" s="735" customFormat="1">
      <c r="A339" s="1235"/>
      <c r="B339" s="64"/>
      <c r="F339" s="797"/>
      <c r="G339" s="798"/>
      <c r="J339" s="797"/>
      <c r="K339" s="797"/>
      <c r="N339" s="797"/>
      <c r="O339" s="797"/>
      <c r="R339" s="797"/>
      <c r="S339" s="797"/>
      <c r="V339" s="797"/>
      <c r="W339" s="797"/>
      <c r="Z339" s="797"/>
      <c r="AA339" s="797"/>
      <c r="AD339" s="797"/>
      <c r="AE339" s="797"/>
      <c r="AH339" s="797"/>
      <c r="AI339" s="797"/>
      <c r="AL339" s="797"/>
      <c r="AM339" s="797"/>
      <c r="AP339" s="797"/>
      <c r="AQ339" s="797"/>
      <c r="FG339" s="803" t="s">
        <v>751</v>
      </c>
      <c r="FJ339" s="879" t="s">
        <v>956</v>
      </c>
      <c r="FL339" s="879" t="s">
        <v>957</v>
      </c>
      <c r="FN339" s="844" t="s">
        <v>966</v>
      </c>
      <c r="FP339" s="889">
        <v>75</v>
      </c>
    </row>
    <row r="340" spans="1:172" s="735" customFormat="1">
      <c r="A340" s="1235"/>
      <c r="B340" s="64"/>
      <c r="F340" s="797"/>
      <c r="G340" s="798"/>
      <c r="J340" s="797"/>
      <c r="K340" s="797"/>
      <c r="N340" s="797"/>
      <c r="O340" s="797"/>
      <c r="R340" s="797"/>
      <c r="S340" s="797"/>
      <c r="V340" s="797"/>
      <c r="W340" s="797"/>
      <c r="Z340" s="797"/>
      <c r="AA340" s="797"/>
      <c r="AD340" s="797"/>
      <c r="AE340" s="797"/>
      <c r="AH340" s="797"/>
      <c r="AI340" s="797"/>
      <c r="AL340" s="797"/>
      <c r="AM340" s="797"/>
      <c r="AP340" s="797"/>
      <c r="AQ340" s="797"/>
      <c r="FG340" s="803" t="s">
        <v>564</v>
      </c>
      <c r="FJ340" s="879" t="s">
        <v>967</v>
      </c>
      <c r="FL340" s="879" t="s">
        <v>968</v>
      </c>
      <c r="FN340" s="844" t="s">
        <v>966</v>
      </c>
      <c r="FP340" s="889">
        <v>75</v>
      </c>
    </row>
    <row r="341" spans="1:172" s="735" customFormat="1" ht="12.25" hidden="1" customHeight="1">
      <c r="A341" s="1235"/>
      <c r="B341" s="64"/>
      <c r="F341" s="797"/>
      <c r="G341" s="798"/>
      <c r="J341" s="797"/>
      <c r="K341" s="797"/>
      <c r="N341" s="797"/>
      <c r="O341" s="797"/>
      <c r="R341" s="797"/>
      <c r="S341" s="797"/>
      <c r="V341" s="797"/>
      <c r="W341" s="797"/>
      <c r="Z341" s="797"/>
      <c r="AA341" s="797"/>
      <c r="AD341" s="797"/>
      <c r="AE341" s="797"/>
      <c r="AH341" s="797"/>
      <c r="AI341" s="797"/>
      <c r="AL341" s="797"/>
      <c r="AM341" s="797"/>
      <c r="AP341" s="797"/>
      <c r="AQ341" s="797"/>
      <c r="FG341" s="803" t="s">
        <v>784</v>
      </c>
      <c r="FJ341" s="879" t="s">
        <v>969</v>
      </c>
      <c r="FL341" s="879" t="s">
        <v>970</v>
      </c>
      <c r="FN341" s="844" t="s">
        <v>966</v>
      </c>
      <c r="FP341" s="889">
        <v>50</v>
      </c>
    </row>
    <row r="342" spans="1:172" s="735" customFormat="1" ht="12.25" hidden="1" customHeight="1">
      <c r="A342" s="1235"/>
      <c r="B342" s="64"/>
      <c r="F342" s="797"/>
      <c r="G342" s="798"/>
      <c r="J342" s="797"/>
      <c r="K342" s="797"/>
      <c r="N342" s="797"/>
      <c r="O342" s="797"/>
      <c r="R342" s="797"/>
      <c r="S342" s="797"/>
      <c r="V342" s="797"/>
      <c r="W342" s="797"/>
      <c r="Z342" s="797"/>
      <c r="AA342" s="797"/>
      <c r="AD342" s="797"/>
      <c r="AE342" s="797"/>
      <c r="AH342" s="797"/>
      <c r="AI342" s="797"/>
      <c r="AL342" s="797"/>
      <c r="AM342" s="797"/>
      <c r="AP342" s="797"/>
      <c r="AQ342" s="797"/>
      <c r="FG342" s="803" t="s">
        <v>785</v>
      </c>
      <c r="FJ342" s="879" t="s">
        <v>969</v>
      </c>
      <c r="FL342" s="879" t="s">
        <v>970</v>
      </c>
      <c r="FN342" s="844" t="s">
        <v>966</v>
      </c>
      <c r="FP342" s="889">
        <v>50</v>
      </c>
    </row>
    <row r="343" spans="1:172" s="735" customFormat="1" ht="6" customHeight="1">
      <c r="A343" s="1235"/>
      <c r="B343" s="64"/>
      <c r="F343" s="797"/>
      <c r="G343" s="798"/>
      <c r="J343" s="797"/>
      <c r="K343" s="797"/>
      <c r="N343" s="797"/>
      <c r="O343" s="797"/>
      <c r="R343" s="797"/>
      <c r="S343" s="797"/>
      <c r="V343" s="797"/>
      <c r="W343" s="797"/>
      <c r="Z343" s="797"/>
      <c r="AA343" s="797"/>
      <c r="AD343" s="797"/>
      <c r="AE343" s="797"/>
      <c r="AH343" s="797"/>
      <c r="AI343" s="797"/>
      <c r="AL343" s="797"/>
      <c r="AM343" s="797"/>
      <c r="AP343" s="797"/>
      <c r="AQ343" s="797"/>
      <c r="FG343" s="803"/>
      <c r="FJ343" s="879"/>
      <c r="FL343" s="879"/>
      <c r="FN343" s="844"/>
      <c r="FP343" s="889"/>
    </row>
    <row r="344" spans="1:172" s="735" customFormat="1">
      <c r="A344" s="1235"/>
      <c r="B344" s="64"/>
      <c r="F344" s="797"/>
      <c r="G344" s="798"/>
      <c r="J344" s="797"/>
      <c r="K344" s="797"/>
      <c r="N344" s="797"/>
      <c r="O344" s="797"/>
      <c r="R344" s="797"/>
      <c r="S344" s="797"/>
      <c r="V344" s="797"/>
      <c r="W344" s="797"/>
      <c r="Z344" s="797"/>
      <c r="AA344" s="797"/>
      <c r="AD344" s="797"/>
      <c r="AE344" s="797"/>
      <c r="AH344" s="797"/>
      <c r="AI344" s="797"/>
      <c r="AL344" s="797"/>
      <c r="AM344" s="797"/>
      <c r="AP344" s="797"/>
      <c r="AQ344" s="797"/>
      <c r="FG344" s="803" t="s">
        <v>786</v>
      </c>
      <c r="FJ344" s="879">
        <v>0</v>
      </c>
      <c r="FL344" s="879">
        <v>100</v>
      </c>
      <c r="FN344" s="844" t="s">
        <v>966</v>
      </c>
      <c r="FP344" s="889">
        <v>0</v>
      </c>
    </row>
    <row r="345" spans="1:172" s="735" customFormat="1" ht="6.75" customHeight="1">
      <c r="A345" s="1235"/>
      <c r="B345" s="64"/>
      <c r="F345" s="797"/>
      <c r="G345" s="798"/>
      <c r="J345" s="797"/>
      <c r="K345" s="797"/>
      <c r="N345" s="797"/>
      <c r="O345" s="797"/>
      <c r="R345" s="797"/>
      <c r="S345" s="797"/>
      <c r="V345" s="797"/>
      <c r="W345" s="797"/>
      <c r="Z345" s="797"/>
      <c r="AA345" s="797"/>
      <c r="AD345" s="797"/>
      <c r="AE345" s="797"/>
      <c r="AH345" s="797"/>
      <c r="AI345" s="797"/>
      <c r="AL345" s="797"/>
      <c r="AM345" s="797"/>
      <c r="AP345" s="797"/>
      <c r="AQ345" s="797"/>
      <c r="FP345" s="889"/>
    </row>
    <row r="346" spans="1:172" s="735" customFormat="1">
      <c r="A346" s="1235"/>
      <c r="B346" s="64"/>
      <c r="F346" s="797"/>
      <c r="G346" s="798"/>
      <c r="J346" s="797"/>
      <c r="K346" s="797"/>
      <c r="N346" s="797"/>
      <c r="O346" s="797"/>
      <c r="R346" s="797"/>
      <c r="S346" s="797"/>
      <c r="V346" s="797"/>
      <c r="W346" s="797"/>
      <c r="Z346" s="797"/>
      <c r="AA346" s="797"/>
      <c r="AD346" s="797"/>
      <c r="AE346" s="797"/>
      <c r="AH346" s="797"/>
      <c r="AI346" s="797"/>
      <c r="AL346" s="797"/>
      <c r="AM346" s="797"/>
      <c r="AP346" s="797"/>
      <c r="AQ346" s="797"/>
      <c r="FG346" s="817" t="s">
        <v>971</v>
      </c>
      <c r="FP346" s="889"/>
    </row>
    <row r="347" spans="1:172" s="735" customFormat="1">
      <c r="A347" s="1235"/>
      <c r="B347" s="64"/>
      <c r="F347" s="797"/>
      <c r="G347" s="798"/>
      <c r="J347" s="797"/>
      <c r="K347" s="797"/>
      <c r="N347" s="797"/>
      <c r="O347" s="797"/>
      <c r="R347" s="797"/>
      <c r="S347" s="797"/>
      <c r="V347" s="797"/>
      <c r="W347" s="797"/>
      <c r="Z347" s="797"/>
      <c r="AA347" s="797"/>
      <c r="AD347" s="797"/>
      <c r="AE347" s="797"/>
      <c r="AH347" s="797"/>
      <c r="AI347" s="797"/>
      <c r="AL347" s="797"/>
      <c r="AM347" s="797"/>
      <c r="AP347" s="797"/>
      <c r="AQ347" s="797"/>
      <c r="FG347" s="803" t="s">
        <v>754</v>
      </c>
      <c r="FJ347" s="879">
        <v>100</v>
      </c>
      <c r="FL347" s="879">
        <v>0</v>
      </c>
      <c r="FN347" s="844" t="s">
        <v>966</v>
      </c>
      <c r="FP347" s="889">
        <v>100</v>
      </c>
    </row>
    <row r="348" spans="1:172" s="735" customFormat="1">
      <c r="A348" s="1235"/>
      <c r="B348" s="64"/>
      <c r="F348" s="797"/>
      <c r="G348" s="798"/>
      <c r="J348" s="797"/>
      <c r="K348" s="797"/>
      <c r="N348" s="797"/>
      <c r="O348" s="797"/>
      <c r="R348" s="797"/>
      <c r="S348" s="797"/>
      <c r="V348" s="797"/>
      <c r="W348" s="797"/>
      <c r="Z348" s="797"/>
      <c r="AA348" s="797"/>
      <c r="AD348" s="797"/>
      <c r="AE348" s="797"/>
      <c r="AH348" s="797"/>
      <c r="AI348" s="797"/>
      <c r="AL348" s="797"/>
      <c r="AM348" s="797"/>
      <c r="AP348" s="797"/>
      <c r="AQ348" s="797"/>
      <c r="FG348" s="803" t="s">
        <v>279</v>
      </c>
      <c r="FJ348" s="879">
        <v>100</v>
      </c>
      <c r="FL348" s="879">
        <v>0</v>
      </c>
      <c r="FN348" s="844" t="s">
        <v>966</v>
      </c>
      <c r="FP348" s="889">
        <v>100</v>
      </c>
    </row>
    <row r="349" spans="1:172" s="735" customFormat="1">
      <c r="A349" s="1235"/>
      <c r="B349" s="64"/>
      <c r="F349" s="797"/>
      <c r="G349" s="798"/>
      <c r="J349" s="797"/>
      <c r="K349" s="797"/>
      <c r="N349" s="797"/>
      <c r="O349" s="797"/>
      <c r="R349" s="797"/>
      <c r="S349" s="797"/>
      <c r="V349" s="797"/>
      <c r="W349" s="797"/>
      <c r="Z349" s="797"/>
      <c r="AA349" s="797"/>
      <c r="AD349" s="797"/>
      <c r="AE349" s="797"/>
      <c r="AH349" s="797"/>
      <c r="AI349" s="797"/>
      <c r="AL349" s="797"/>
      <c r="AM349" s="797"/>
      <c r="AP349" s="797"/>
      <c r="AQ349" s="797"/>
      <c r="FG349" s="803" t="s">
        <v>788</v>
      </c>
      <c r="FJ349" s="879">
        <v>100</v>
      </c>
      <c r="FL349" s="879">
        <v>0</v>
      </c>
      <c r="FN349" s="844" t="s">
        <v>966</v>
      </c>
      <c r="FP349" s="889">
        <v>100</v>
      </c>
    </row>
    <row r="350" spans="1:172" s="735" customFormat="1" ht="12.25" hidden="1" customHeight="1">
      <c r="A350" s="1235"/>
      <c r="B350" s="64"/>
      <c r="F350" s="797"/>
      <c r="G350" s="798"/>
      <c r="J350" s="797"/>
      <c r="K350" s="797"/>
      <c r="N350" s="797"/>
      <c r="O350" s="797"/>
      <c r="R350" s="797"/>
      <c r="S350" s="797"/>
      <c r="V350" s="797"/>
      <c r="W350" s="797"/>
      <c r="Z350" s="797"/>
      <c r="AA350" s="797"/>
      <c r="AD350" s="797"/>
      <c r="AE350" s="797"/>
      <c r="AH350" s="797"/>
      <c r="AI350" s="797"/>
      <c r="AL350" s="797"/>
      <c r="AM350" s="797"/>
      <c r="AP350" s="797"/>
      <c r="AQ350" s="797"/>
      <c r="FG350" s="803" t="s">
        <v>789</v>
      </c>
      <c r="FJ350" s="879">
        <v>100</v>
      </c>
      <c r="FL350" s="879">
        <v>0</v>
      </c>
      <c r="FN350" s="844" t="s">
        <v>966</v>
      </c>
      <c r="FP350" s="889">
        <v>100</v>
      </c>
    </row>
    <row r="351" spans="1:172" s="735" customFormat="1" ht="12.25" hidden="1" customHeight="1">
      <c r="A351" s="1235"/>
      <c r="B351" s="64"/>
      <c r="F351" s="797"/>
      <c r="G351" s="798"/>
      <c r="J351" s="797"/>
      <c r="K351" s="797"/>
      <c r="N351" s="797"/>
      <c r="O351" s="797"/>
      <c r="R351" s="797"/>
      <c r="S351" s="797"/>
      <c r="V351" s="797"/>
      <c r="W351" s="797"/>
      <c r="Z351" s="797"/>
      <c r="AA351" s="797"/>
      <c r="AD351" s="797"/>
      <c r="AE351" s="797"/>
      <c r="AH351" s="797"/>
      <c r="AI351" s="797"/>
      <c r="AL351" s="797"/>
      <c r="AM351" s="797"/>
      <c r="AP351" s="797"/>
      <c r="AQ351" s="797"/>
      <c r="FG351" s="803" t="s">
        <v>790</v>
      </c>
      <c r="FJ351" s="879">
        <v>100</v>
      </c>
      <c r="FL351" s="879">
        <v>0</v>
      </c>
      <c r="FN351" s="844" t="s">
        <v>966</v>
      </c>
      <c r="FP351" s="889">
        <v>100</v>
      </c>
    </row>
    <row r="352" spans="1:172" s="735" customFormat="1" ht="12.25" hidden="1" customHeight="1">
      <c r="A352" s="1235"/>
      <c r="B352" s="64"/>
      <c r="F352" s="797"/>
      <c r="G352" s="798"/>
      <c r="J352" s="797"/>
      <c r="K352" s="797"/>
      <c r="N352" s="797"/>
      <c r="O352" s="797"/>
      <c r="R352" s="797"/>
      <c r="S352" s="797"/>
      <c r="V352" s="797"/>
      <c r="W352" s="797"/>
      <c r="Z352" s="797"/>
      <c r="AA352" s="797"/>
      <c r="AD352" s="797"/>
      <c r="AE352" s="797"/>
      <c r="AH352" s="797"/>
      <c r="AI352" s="797"/>
      <c r="AL352" s="797"/>
      <c r="AM352" s="797"/>
      <c r="AP352" s="797"/>
      <c r="AQ352" s="797"/>
      <c r="FG352" s="803" t="s">
        <v>791</v>
      </c>
      <c r="FJ352" s="879">
        <v>100</v>
      </c>
      <c r="FL352" s="879">
        <v>0</v>
      </c>
      <c r="FN352" s="844" t="s">
        <v>966</v>
      </c>
      <c r="FP352" s="889">
        <v>100</v>
      </c>
    </row>
    <row r="353" spans="1:197" s="735" customFormat="1">
      <c r="A353" s="1235"/>
      <c r="B353" s="64"/>
      <c r="F353" s="797"/>
      <c r="G353" s="798"/>
      <c r="J353" s="797"/>
      <c r="K353" s="797"/>
      <c r="N353" s="797"/>
      <c r="O353" s="797"/>
      <c r="R353" s="797"/>
      <c r="S353" s="797"/>
      <c r="V353" s="797"/>
      <c r="W353" s="797"/>
      <c r="Z353" s="797"/>
      <c r="AA353" s="797"/>
      <c r="AD353" s="797"/>
      <c r="AE353" s="797"/>
      <c r="AH353" s="797"/>
      <c r="AI353" s="797"/>
      <c r="AL353" s="797"/>
      <c r="AM353" s="797"/>
      <c r="AP353" s="797"/>
      <c r="AQ353" s="797"/>
      <c r="FG353" s="803" t="s">
        <v>755</v>
      </c>
      <c r="FJ353" s="879">
        <v>0</v>
      </c>
      <c r="FL353" s="879">
        <v>100</v>
      </c>
      <c r="FN353" s="844" t="s">
        <v>966</v>
      </c>
      <c r="FP353" s="889">
        <v>0</v>
      </c>
    </row>
    <row r="354" spans="1:197" s="735" customFormat="1">
      <c r="A354" s="1235"/>
      <c r="B354" s="64"/>
      <c r="F354" s="797"/>
      <c r="G354" s="798"/>
      <c r="J354" s="797"/>
      <c r="K354" s="797"/>
      <c r="N354" s="797"/>
      <c r="O354" s="797"/>
      <c r="R354" s="797"/>
      <c r="S354" s="797"/>
      <c r="V354" s="797"/>
      <c r="W354" s="797"/>
      <c r="Z354" s="797"/>
      <c r="AA354" s="797"/>
      <c r="AD354" s="797"/>
      <c r="AE354" s="797"/>
      <c r="AH354" s="797"/>
      <c r="AI354" s="797"/>
      <c r="AL354" s="797"/>
      <c r="AM354" s="797"/>
      <c r="AP354" s="797"/>
      <c r="AQ354" s="797"/>
      <c r="FP354" s="889"/>
    </row>
    <row r="355" spans="1:197" s="735" customFormat="1">
      <c r="A355" s="1235"/>
      <c r="B355" s="64"/>
      <c r="F355" s="797"/>
      <c r="G355" s="798"/>
      <c r="J355" s="797"/>
      <c r="K355" s="797"/>
      <c r="N355" s="797"/>
      <c r="O355" s="797"/>
      <c r="R355" s="797"/>
      <c r="S355" s="797"/>
      <c r="V355" s="797"/>
      <c r="W355" s="797"/>
      <c r="Z355" s="797"/>
      <c r="AA355" s="797"/>
      <c r="AD355" s="797"/>
      <c r="AE355" s="797"/>
      <c r="AH355" s="797"/>
      <c r="AI355" s="797"/>
      <c r="AL355" s="797"/>
      <c r="AM355" s="797"/>
      <c r="AP355" s="797"/>
      <c r="AQ355" s="797"/>
      <c r="FP355" s="889"/>
    </row>
    <row r="356" spans="1:197" s="735" customFormat="1">
      <c r="A356" s="1235"/>
      <c r="B356" s="64"/>
      <c r="F356" s="797"/>
      <c r="G356" s="798"/>
      <c r="J356" s="797"/>
      <c r="K356" s="797"/>
      <c r="N356" s="797"/>
      <c r="O356" s="797"/>
      <c r="R356" s="797"/>
      <c r="S356" s="797"/>
      <c r="V356" s="797"/>
      <c r="W356" s="797"/>
      <c r="Z356" s="797"/>
      <c r="AA356" s="797"/>
      <c r="AD356" s="797"/>
      <c r="AE356" s="797"/>
      <c r="AH356" s="797"/>
      <c r="AI356" s="797"/>
      <c r="AL356" s="797"/>
      <c r="AM356" s="797"/>
      <c r="AP356" s="797"/>
      <c r="AQ356" s="797"/>
      <c r="FP356" s="889"/>
    </row>
    <row r="357" spans="1:197" s="735" customFormat="1">
      <c r="A357" s="1235"/>
      <c r="B357" s="64"/>
      <c r="F357" s="797"/>
      <c r="G357" s="798"/>
      <c r="J357" s="797"/>
      <c r="K357" s="797"/>
      <c r="N357" s="797"/>
      <c r="O357" s="797"/>
      <c r="R357" s="797"/>
      <c r="S357" s="797"/>
      <c r="V357" s="797"/>
      <c r="W357" s="797"/>
      <c r="Z357" s="797"/>
      <c r="AA357" s="797"/>
      <c r="AD357" s="797"/>
      <c r="AE357" s="797"/>
      <c r="AH357" s="797"/>
      <c r="AI357" s="797"/>
      <c r="AL357" s="797"/>
      <c r="AM357" s="797"/>
      <c r="AP357" s="797"/>
      <c r="AQ357" s="797"/>
      <c r="FP357" s="889"/>
      <c r="FV357" s="874" t="s">
        <v>972</v>
      </c>
    </row>
    <row r="358" spans="1:197" s="735" customFormat="1">
      <c r="A358" s="1235"/>
      <c r="B358" s="64"/>
      <c r="F358" s="797"/>
      <c r="G358" s="798"/>
      <c r="J358" s="797"/>
      <c r="K358" s="797"/>
      <c r="N358" s="797"/>
      <c r="O358" s="797"/>
      <c r="R358" s="797"/>
      <c r="S358" s="797"/>
      <c r="V358" s="797"/>
      <c r="W358" s="797"/>
      <c r="Z358" s="797"/>
      <c r="AA358" s="797"/>
      <c r="AD358" s="797"/>
      <c r="AE358" s="797"/>
      <c r="AH358" s="797"/>
      <c r="AI358" s="797"/>
      <c r="AL358" s="797"/>
      <c r="AM358" s="797"/>
      <c r="AP358" s="797"/>
      <c r="AQ358" s="797"/>
      <c r="FP358" s="889"/>
    </row>
    <row r="359" spans="1:197" s="735" customFormat="1">
      <c r="A359" s="1235"/>
      <c r="B359" s="64"/>
      <c r="F359" s="797"/>
      <c r="G359" s="798"/>
      <c r="J359" s="797"/>
      <c r="K359" s="797"/>
      <c r="N359" s="797"/>
      <c r="O359" s="797"/>
      <c r="R359" s="797"/>
      <c r="S359" s="797"/>
      <c r="V359" s="797"/>
      <c r="W359" s="797"/>
      <c r="Z359" s="797"/>
      <c r="AA359" s="797"/>
      <c r="AD359" s="797"/>
      <c r="AE359" s="797"/>
      <c r="AH359" s="797"/>
      <c r="AI359" s="797"/>
      <c r="AL359" s="797"/>
      <c r="AM359" s="797"/>
      <c r="AP359" s="797"/>
      <c r="AQ359" s="797"/>
      <c r="FP359" s="889"/>
    </row>
    <row r="360" spans="1:197" s="735" customFormat="1">
      <c r="A360" s="1235"/>
      <c r="B360" s="64"/>
      <c r="F360" s="797"/>
      <c r="G360" s="798"/>
      <c r="J360" s="797"/>
      <c r="K360" s="797"/>
      <c r="N360" s="797"/>
      <c r="O360" s="797"/>
      <c r="R360" s="797"/>
      <c r="S360" s="797"/>
      <c r="V360" s="797"/>
      <c r="W360" s="797"/>
      <c r="Z360" s="797"/>
      <c r="AA360" s="797"/>
      <c r="AD360" s="797"/>
      <c r="AE360" s="797"/>
      <c r="AH360" s="797"/>
      <c r="AI360" s="797"/>
      <c r="AL360" s="797"/>
      <c r="AM360" s="797"/>
      <c r="AP360" s="797"/>
      <c r="AQ360" s="797"/>
      <c r="FP360" s="889"/>
      <c r="FV360" s="735" t="s">
        <v>973</v>
      </c>
      <c r="FY360" s="890">
        <v>37300000</v>
      </c>
    </row>
    <row r="361" spans="1:197" s="735" customFormat="1">
      <c r="A361" s="1235"/>
      <c r="B361" s="64"/>
      <c r="F361" s="797"/>
      <c r="G361" s="798"/>
      <c r="J361" s="797"/>
      <c r="K361" s="797"/>
      <c r="N361" s="797"/>
      <c r="O361" s="797"/>
      <c r="R361" s="797"/>
      <c r="S361" s="797"/>
      <c r="V361" s="797"/>
      <c r="W361" s="797"/>
      <c r="Z361" s="797"/>
      <c r="AA361" s="797"/>
      <c r="AD361" s="797"/>
      <c r="AE361" s="797"/>
      <c r="AH361" s="797"/>
      <c r="AI361" s="797"/>
      <c r="AL361" s="797"/>
      <c r="AM361" s="797"/>
      <c r="AP361" s="797"/>
      <c r="AQ361" s="797"/>
      <c r="FP361" s="889"/>
      <c r="FV361" s="735" t="s">
        <v>974</v>
      </c>
      <c r="FX361" s="829"/>
      <c r="FY361" s="872">
        <v>0</v>
      </c>
    </row>
    <row r="362" spans="1:197" s="735" customFormat="1" ht="6" customHeight="1">
      <c r="A362" s="1235"/>
      <c r="B362" s="64"/>
      <c r="F362" s="797"/>
      <c r="G362" s="798"/>
      <c r="J362" s="797"/>
      <c r="K362" s="797"/>
      <c r="N362" s="797"/>
      <c r="O362" s="797"/>
      <c r="R362" s="797"/>
      <c r="S362" s="797"/>
      <c r="V362" s="797"/>
      <c r="W362" s="797"/>
      <c r="Z362" s="797"/>
      <c r="AA362" s="797"/>
      <c r="AD362" s="797"/>
      <c r="AE362" s="797"/>
      <c r="AH362" s="797"/>
      <c r="AI362" s="797"/>
      <c r="AL362" s="797"/>
      <c r="AM362" s="797"/>
      <c r="AP362" s="797"/>
      <c r="AQ362" s="797"/>
      <c r="FP362" s="889"/>
      <c r="FY362" s="891"/>
    </row>
    <row r="363" spans="1:197" s="735" customFormat="1">
      <c r="A363" s="1235"/>
      <c r="B363" s="64"/>
      <c r="F363" s="797"/>
      <c r="G363" s="798"/>
      <c r="J363" s="797"/>
      <c r="K363" s="797"/>
      <c r="N363" s="797"/>
      <c r="O363" s="797"/>
      <c r="R363" s="797"/>
      <c r="S363" s="797"/>
      <c r="V363" s="797"/>
      <c r="W363" s="797"/>
      <c r="Z363" s="797"/>
      <c r="AA363" s="797"/>
      <c r="AD363" s="797"/>
      <c r="AE363" s="797"/>
      <c r="AH363" s="797"/>
      <c r="AI363" s="797"/>
      <c r="AL363" s="797"/>
      <c r="AM363" s="797"/>
      <c r="AP363" s="797"/>
      <c r="AQ363" s="797"/>
      <c r="FP363" s="889"/>
      <c r="FV363" s="817" t="s">
        <v>975</v>
      </c>
      <c r="FW363" s="817"/>
      <c r="FX363" s="817"/>
      <c r="FY363" s="892">
        <v>37300000</v>
      </c>
    </row>
    <row r="364" spans="1:197" s="735" customFormat="1">
      <c r="A364" s="1235"/>
      <c r="B364" s="64"/>
      <c r="F364" s="797"/>
      <c r="G364" s="798"/>
      <c r="J364" s="797"/>
      <c r="K364" s="797"/>
      <c r="N364" s="797"/>
      <c r="O364" s="797"/>
      <c r="R364" s="797"/>
      <c r="S364" s="797"/>
      <c r="V364" s="797"/>
      <c r="W364" s="797"/>
      <c r="Z364" s="797"/>
      <c r="AA364" s="797"/>
      <c r="AD364" s="797"/>
      <c r="AE364" s="797"/>
      <c r="AH364" s="797"/>
      <c r="AI364" s="797"/>
      <c r="AL364" s="797"/>
      <c r="AM364" s="797"/>
      <c r="AP364" s="797"/>
      <c r="AQ364" s="797"/>
      <c r="FP364" s="889"/>
      <c r="FV364" s="817"/>
      <c r="FW364" s="817"/>
      <c r="FX364" s="817"/>
      <c r="FY364" s="817"/>
    </row>
    <row r="365" spans="1:197" s="735" customFormat="1">
      <c r="A365" s="1235"/>
      <c r="B365" s="64"/>
      <c r="F365" s="797"/>
      <c r="G365" s="798"/>
      <c r="J365" s="797"/>
      <c r="K365" s="797"/>
      <c r="N365" s="797"/>
      <c r="O365" s="797"/>
      <c r="R365" s="797"/>
      <c r="S365" s="797"/>
      <c r="V365" s="797"/>
      <c r="W365" s="797"/>
      <c r="Z365" s="797"/>
      <c r="AA365" s="797"/>
      <c r="AD365" s="797"/>
      <c r="AE365" s="797"/>
      <c r="AH365" s="797"/>
      <c r="AI365" s="797"/>
      <c r="AL365" s="797"/>
      <c r="AM365" s="797"/>
      <c r="AP365" s="797"/>
      <c r="AQ365" s="797"/>
      <c r="FP365" s="889"/>
    </row>
    <row r="366" spans="1:197" s="735" customFormat="1">
      <c r="A366" s="1235"/>
      <c r="B366" s="64"/>
      <c r="F366" s="797"/>
      <c r="G366" s="798"/>
      <c r="J366" s="797"/>
      <c r="K366" s="797"/>
      <c r="N366" s="797"/>
      <c r="O366" s="797"/>
      <c r="R366" s="797"/>
      <c r="S366" s="797"/>
      <c r="V366" s="797"/>
      <c r="W366" s="797"/>
      <c r="Z366" s="797"/>
      <c r="AA366" s="797"/>
      <c r="AD366" s="797"/>
      <c r="AE366" s="797"/>
      <c r="AH366" s="797"/>
      <c r="AI366" s="797"/>
      <c r="AL366" s="797"/>
      <c r="AM366" s="797"/>
      <c r="AP366" s="797"/>
      <c r="AQ366" s="797"/>
      <c r="FP366" s="889"/>
      <c r="GB366" s="874"/>
    </row>
    <row r="367" spans="1:197" s="735" customFormat="1">
      <c r="A367" s="1235"/>
      <c r="B367" s="64"/>
      <c r="F367" s="797"/>
      <c r="G367" s="798"/>
      <c r="J367" s="797"/>
      <c r="K367" s="797"/>
      <c r="N367" s="797"/>
      <c r="O367" s="797"/>
      <c r="R367" s="797"/>
      <c r="S367" s="797"/>
      <c r="V367" s="797"/>
      <c r="W367" s="797"/>
      <c r="Z367" s="797"/>
      <c r="AA367" s="797"/>
      <c r="AD367" s="797"/>
      <c r="AE367" s="797"/>
      <c r="AH367" s="797"/>
      <c r="AI367" s="797"/>
      <c r="AL367" s="797"/>
      <c r="AM367" s="797"/>
      <c r="AP367" s="797"/>
      <c r="AQ367" s="797"/>
      <c r="FP367" s="889"/>
      <c r="GC367" s="893"/>
      <c r="GD367" s="893"/>
      <c r="GE367" s="893"/>
      <c r="GF367" s="893"/>
    </row>
    <row r="368" spans="1:197" s="735" customFormat="1">
      <c r="A368" s="1235"/>
      <c r="B368" s="64"/>
      <c r="F368" s="797"/>
      <c r="G368" s="798"/>
      <c r="J368" s="797"/>
      <c r="K368" s="797"/>
      <c r="N368" s="797"/>
      <c r="O368" s="797"/>
      <c r="R368" s="797"/>
      <c r="S368" s="797"/>
      <c r="V368" s="797"/>
      <c r="W368" s="797"/>
      <c r="Z368" s="797"/>
      <c r="AA368" s="797"/>
      <c r="AD368" s="797"/>
      <c r="AE368" s="797"/>
      <c r="AH368" s="797"/>
      <c r="AI368" s="797"/>
      <c r="AL368" s="797"/>
      <c r="AM368" s="797"/>
      <c r="AP368" s="797"/>
      <c r="AQ368" s="797"/>
      <c r="FP368" s="889"/>
      <c r="GB368" s="894" t="s">
        <v>976</v>
      </c>
      <c r="GC368" s="895"/>
      <c r="GD368" s="895"/>
      <c r="GE368" s="895"/>
      <c r="GF368" s="895"/>
      <c r="GG368" s="895"/>
      <c r="GH368" s="895"/>
      <c r="GI368" s="895"/>
      <c r="GJ368" s="895"/>
      <c r="GK368" s="895"/>
      <c r="GL368" s="895"/>
      <c r="GM368" s="895"/>
      <c r="GN368" s="895"/>
      <c r="GO368" s="895"/>
    </row>
    <row r="369" spans="1:197" s="735" customFormat="1">
      <c r="A369" s="1235"/>
      <c r="B369" s="64"/>
      <c r="F369" s="797"/>
      <c r="G369" s="798"/>
      <c r="J369" s="797"/>
      <c r="K369" s="797"/>
      <c r="N369" s="797"/>
      <c r="O369" s="797"/>
      <c r="R369" s="797"/>
      <c r="S369" s="797"/>
      <c r="V369" s="797"/>
      <c r="W369" s="797"/>
      <c r="Z369" s="797"/>
      <c r="AA369" s="797"/>
      <c r="AD369" s="797"/>
      <c r="AE369" s="797"/>
      <c r="AH369" s="797"/>
      <c r="AI369" s="797"/>
      <c r="AL369" s="797"/>
      <c r="AM369" s="797"/>
      <c r="AP369" s="797"/>
      <c r="AQ369" s="797"/>
      <c r="GB369" s="895"/>
      <c r="GC369" s="895"/>
      <c r="GD369" s="895"/>
      <c r="GE369" s="895"/>
      <c r="GF369" s="895"/>
      <c r="GG369" s="895"/>
      <c r="GH369" s="895"/>
      <c r="GI369" s="895"/>
      <c r="GJ369" s="895"/>
      <c r="GK369" s="895"/>
      <c r="GL369" s="895"/>
      <c r="GM369" s="895"/>
      <c r="GN369" s="895"/>
      <c r="GO369" s="895"/>
    </row>
    <row r="370" spans="1:197" s="735" customFormat="1" ht="12.25" customHeight="1">
      <c r="A370" s="1235"/>
      <c r="B370" s="64"/>
      <c r="F370" s="797"/>
      <c r="G370" s="798"/>
      <c r="J370" s="797"/>
      <c r="K370" s="797"/>
      <c r="N370" s="797"/>
      <c r="O370" s="797"/>
      <c r="R370" s="797"/>
      <c r="S370" s="797"/>
      <c r="V370" s="797"/>
      <c r="W370" s="797"/>
      <c r="Z370" s="797"/>
      <c r="AA370" s="797"/>
      <c r="AD370" s="797"/>
      <c r="AE370" s="797"/>
      <c r="AH370" s="797"/>
      <c r="AI370" s="797"/>
      <c r="AL370" s="797"/>
      <c r="AM370" s="797"/>
      <c r="AP370" s="797"/>
      <c r="AQ370" s="797"/>
      <c r="GB370" s="896"/>
      <c r="GC370" s="897" t="s">
        <v>977</v>
      </c>
      <c r="GD370" s="897"/>
      <c r="GE370" s="897"/>
      <c r="GF370" s="897"/>
      <c r="GG370" s="896"/>
      <c r="GH370" s="898" t="s">
        <v>978</v>
      </c>
      <c r="GI370" s="898"/>
      <c r="GJ370" s="898"/>
      <c r="GK370" s="898"/>
      <c r="GL370" s="898"/>
      <c r="GM370" s="898"/>
      <c r="GN370" s="898"/>
      <c r="GO370" s="898"/>
    </row>
    <row r="371" spans="1:197" s="735" customFormat="1">
      <c r="A371" s="1235"/>
      <c r="B371" s="64"/>
      <c r="F371" s="797"/>
      <c r="G371" s="798"/>
      <c r="J371" s="797"/>
      <c r="K371" s="797"/>
      <c r="N371" s="797"/>
      <c r="O371" s="797"/>
      <c r="R371" s="797"/>
      <c r="S371" s="797"/>
      <c r="V371" s="797"/>
      <c r="W371" s="797"/>
      <c r="Z371" s="797"/>
      <c r="AA371" s="797"/>
      <c r="AD371" s="797"/>
      <c r="AE371" s="797"/>
      <c r="AH371" s="797"/>
      <c r="AI371" s="797"/>
      <c r="AL371" s="797"/>
      <c r="AM371" s="797"/>
      <c r="AP371" s="797"/>
      <c r="AQ371" s="797"/>
      <c r="GB371" s="899"/>
      <c r="GC371" s="900">
        <v>2015</v>
      </c>
      <c r="GD371" s="900"/>
      <c r="GE371" s="900">
        <v>2016</v>
      </c>
      <c r="GF371" s="900"/>
      <c r="GG371" s="899"/>
      <c r="GH371" s="901">
        <v>2017</v>
      </c>
      <c r="GI371" s="901"/>
      <c r="GJ371" s="901">
        <v>2018</v>
      </c>
      <c r="GK371" s="901"/>
      <c r="GL371" s="901">
        <v>2019</v>
      </c>
      <c r="GM371" s="901"/>
      <c r="GN371" s="901">
        <v>2020</v>
      </c>
      <c r="GO371" s="901"/>
    </row>
    <row r="372" spans="1:197" s="735" customFormat="1" ht="7.5" customHeight="1">
      <c r="A372" s="1235"/>
      <c r="B372" s="64"/>
      <c r="F372" s="797"/>
      <c r="G372" s="798"/>
      <c r="J372" s="797"/>
      <c r="K372" s="797"/>
      <c r="N372" s="797"/>
      <c r="O372" s="797"/>
      <c r="R372" s="797"/>
      <c r="S372" s="797"/>
      <c r="V372" s="797"/>
      <c r="W372" s="797"/>
      <c r="Z372" s="797"/>
      <c r="AA372" s="797"/>
      <c r="AD372" s="797"/>
      <c r="AE372" s="797"/>
      <c r="AH372" s="797"/>
      <c r="AI372" s="797"/>
      <c r="AL372" s="797"/>
      <c r="AM372" s="797"/>
      <c r="AP372" s="797"/>
      <c r="AQ372" s="797"/>
      <c r="GB372" s="895"/>
      <c r="GC372" s="902"/>
      <c r="GD372" s="903"/>
      <c r="GE372" s="902"/>
      <c r="GF372" s="903"/>
      <c r="GG372" s="895"/>
      <c r="GH372" s="895"/>
      <c r="GI372" s="895"/>
      <c r="GJ372" s="895"/>
      <c r="GK372" s="895"/>
      <c r="GL372" s="895"/>
      <c r="GM372" s="895"/>
      <c r="GN372" s="895"/>
      <c r="GO372" s="895"/>
    </row>
    <row r="373" spans="1:197" s="735" customFormat="1">
      <c r="A373" s="1235"/>
      <c r="B373" s="64"/>
      <c r="F373" s="797"/>
      <c r="G373" s="798"/>
      <c r="J373" s="797"/>
      <c r="K373" s="797"/>
      <c r="N373" s="797"/>
      <c r="O373" s="797"/>
      <c r="R373" s="797"/>
      <c r="S373" s="797"/>
      <c r="V373" s="797"/>
      <c r="W373" s="797"/>
      <c r="Z373" s="797"/>
      <c r="AA373" s="797"/>
      <c r="AD373" s="797"/>
      <c r="AE373" s="797"/>
      <c r="AH373" s="797"/>
      <c r="AI373" s="797"/>
      <c r="AL373" s="797"/>
      <c r="AM373" s="797"/>
      <c r="AP373" s="797"/>
      <c r="AQ373" s="797"/>
      <c r="GB373" s="895" t="s">
        <v>757</v>
      </c>
      <c r="GC373" s="904">
        <v>75.000547945205483</v>
      </c>
      <c r="GD373" s="905" t="s">
        <v>641</v>
      </c>
      <c r="GE373" s="904">
        <v>74</v>
      </c>
      <c r="GF373" s="906" t="s">
        <v>641</v>
      </c>
      <c r="GG373" s="895"/>
      <c r="GH373" s="907">
        <v>76</v>
      </c>
      <c r="GI373" s="908" t="s">
        <v>641</v>
      </c>
      <c r="GJ373" s="907">
        <v>80</v>
      </c>
      <c r="GK373" s="908" t="s">
        <v>641</v>
      </c>
      <c r="GL373" s="907">
        <v>78</v>
      </c>
      <c r="GM373" s="908" t="s">
        <v>641</v>
      </c>
      <c r="GN373" s="907">
        <v>74</v>
      </c>
      <c r="GO373" s="908" t="s">
        <v>641</v>
      </c>
    </row>
    <row r="374" spans="1:197" s="735" customFormat="1">
      <c r="A374" s="1235"/>
      <c r="B374" s="64"/>
      <c r="F374" s="797"/>
      <c r="G374" s="798"/>
      <c r="J374" s="797"/>
      <c r="K374" s="797"/>
      <c r="N374" s="797"/>
      <c r="O374" s="797"/>
      <c r="R374" s="797"/>
      <c r="S374" s="797"/>
      <c r="V374" s="797"/>
      <c r="W374" s="797"/>
      <c r="Z374" s="797"/>
      <c r="AA374" s="797"/>
      <c r="AD374" s="797"/>
      <c r="AE374" s="797"/>
      <c r="AH374" s="797"/>
      <c r="AI374" s="797"/>
      <c r="AL374" s="797"/>
      <c r="AM374" s="797"/>
      <c r="AP374" s="797"/>
      <c r="AQ374" s="797"/>
      <c r="GB374" s="895" t="s">
        <v>979</v>
      </c>
      <c r="GC374" s="904">
        <v>83.547924373604388</v>
      </c>
      <c r="GD374" s="905"/>
      <c r="GE374" s="904">
        <v>84.864270417958949</v>
      </c>
      <c r="GF374" s="909"/>
      <c r="GG374" s="895"/>
      <c r="GH374" s="904">
        <v>87.6002564005842</v>
      </c>
      <c r="GI374" s="905"/>
      <c r="GJ374" s="904">
        <v>89.947135459970511</v>
      </c>
      <c r="GK374" s="905"/>
      <c r="GL374" s="904">
        <v>92.128561784196407</v>
      </c>
      <c r="GM374" s="905"/>
      <c r="GN374" s="904">
        <v>94.441424834648672</v>
      </c>
      <c r="GO374" s="909"/>
    </row>
    <row r="375" spans="1:197" s="735" customFormat="1" ht="7.5" customHeight="1">
      <c r="A375" s="1235"/>
      <c r="B375" s="64"/>
      <c r="F375" s="797"/>
      <c r="G375" s="798"/>
      <c r="J375" s="797"/>
      <c r="K375" s="797"/>
      <c r="N375" s="797"/>
      <c r="O375" s="797"/>
      <c r="R375" s="797"/>
      <c r="S375" s="797"/>
      <c r="V375" s="797"/>
      <c r="W375" s="797"/>
      <c r="Z375" s="797"/>
      <c r="AA375" s="797"/>
      <c r="AD375" s="797"/>
      <c r="AE375" s="797"/>
      <c r="AH375" s="797"/>
      <c r="AI375" s="797"/>
      <c r="AL375" s="797"/>
      <c r="AM375" s="797"/>
      <c r="AP375" s="797"/>
      <c r="AQ375" s="797"/>
      <c r="GB375" s="895"/>
      <c r="GC375" s="902"/>
      <c r="GD375" s="909"/>
      <c r="GE375" s="902"/>
      <c r="GF375" s="909"/>
      <c r="GG375" s="895"/>
      <c r="GH375" s="902"/>
      <c r="GI375" s="909"/>
      <c r="GJ375" s="902"/>
      <c r="GK375" s="909"/>
      <c r="GL375" s="902"/>
      <c r="GM375" s="909"/>
      <c r="GN375" s="902"/>
      <c r="GO375" s="909"/>
    </row>
    <row r="376" spans="1:197" s="735" customFormat="1">
      <c r="A376" s="1235"/>
      <c r="B376" s="64"/>
      <c r="F376" s="797"/>
      <c r="G376" s="798"/>
      <c r="J376" s="797"/>
      <c r="K376" s="797"/>
      <c r="N376" s="797"/>
      <c r="O376" s="797"/>
      <c r="R376" s="797"/>
      <c r="S376" s="797"/>
      <c r="V376" s="797"/>
      <c r="W376" s="797"/>
      <c r="Z376" s="797"/>
      <c r="AA376" s="797"/>
      <c r="AD376" s="797"/>
      <c r="AE376" s="797"/>
      <c r="AH376" s="797"/>
      <c r="AI376" s="797"/>
      <c r="AL376" s="797"/>
      <c r="AM376" s="797"/>
      <c r="AP376" s="797"/>
      <c r="AQ376" s="797"/>
      <c r="GB376" s="895" t="s">
        <v>980</v>
      </c>
      <c r="GC376" s="910">
        <v>5717.8528482807378</v>
      </c>
      <c r="GD376" s="909"/>
      <c r="GE376" s="910">
        <v>5730.4598599726778</v>
      </c>
      <c r="GF376" s="909"/>
      <c r="GG376" s="895"/>
      <c r="GH376" s="904">
        <v>6075</v>
      </c>
      <c r="GI376" s="909"/>
      <c r="GJ376" s="904">
        <v>6566</v>
      </c>
      <c r="GK376" s="909"/>
      <c r="GL376" s="904">
        <v>6557</v>
      </c>
      <c r="GM376" s="909"/>
      <c r="GN376" s="904">
        <v>6377</v>
      </c>
      <c r="GO376" s="909"/>
    </row>
    <row r="377" spans="1:197" s="735" customFormat="1">
      <c r="A377" s="1235"/>
      <c r="B377" s="64"/>
      <c r="F377" s="797"/>
      <c r="G377" s="798"/>
      <c r="J377" s="797"/>
      <c r="K377" s="797"/>
      <c r="N377" s="797"/>
      <c r="O377" s="797"/>
      <c r="R377" s="797"/>
      <c r="S377" s="797"/>
      <c r="V377" s="797"/>
      <c r="W377" s="797"/>
      <c r="Z377" s="797"/>
      <c r="AA377" s="797"/>
      <c r="AD377" s="797"/>
      <c r="AE377" s="797"/>
      <c r="AH377" s="797"/>
      <c r="AI377" s="797"/>
      <c r="AL377" s="797"/>
      <c r="AM377" s="797"/>
      <c r="AP377" s="797"/>
      <c r="AQ377" s="797"/>
      <c r="GB377" s="895" t="s">
        <v>981</v>
      </c>
      <c r="GC377" s="910">
        <v>10808.793387880465</v>
      </c>
      <c r="GD377" s="909"/>
      <c r="GE377" s="910">
        <v>10859.221434648223</v>
      </c>
      <c r="GF377" s="909"/>
      <c r="GG377" s="895"/>
      <c r="GH377" s="904">
        <v>11323.692861973972</v>
      </c>
      <c r="GI377" s="909"/>
      <c r="GJ377" s="904">
        <v>12117.9982240115</v>
      </c>
      <c r="GK377" s="909"/>
      <c r="GL377" s="904">
        <v>12118.889121044725</v>
      </c>
      <c r="GM377" s="909"/>
      <c r="GN377" s="904">
        <v>11843.78280587373</v>
      </c>
      <c r="GO377" s="909"/>
    </row>
    <row r="378" spans="1:197" s="735" customFormat="1" ht="7.5" customHeight="1">
      <c r="A378" s="1235"/>
      <c r="B378" s="64"/>
      <c r="F378" s="797"/>
      <c r="G378" s="798"/>
      <c r="J378" s="797"/>
      <c r="K378" s="797"/>
      <c r="N378" s="797"/>
      <c r="O378" s="797"/>
      <c r="R378" s="797"/>
      <c r="S378" s="797"/>
      <c r="V378" s="797"/>
      <c r="W378" s="797"/>
      <c r="Z378" s="797"/>
      <c r="AA378" s="797"/>
      <c r="AD378" s="797"/>
      <c r="AE378" s="797"/>
      <c r="AH378" s="797"/>
      <c r="AI378" s="797"/>
      <c r="AL378" s="797"/>
      <c r="AM378" s="797"/>
      <c r="AP378" s="797"/>
      <c r="AQ378" s="797"/>
      <c r="GB378" s="895"/>
      <c r="GC378" s="902"/>
      <c r="GD378" s="909"/>
      <c r="GE378" s="902"/>
      <c r="GF378" s="909"/>
      <c r="GG378" s="895"/>
      <c r="GH378" s="902"/>
      <c r="GI378" s="909"/>
      <c r="GJ378" s="902"/>
      <c r="GK378" s="909"/>
      <c r="GL378" s="902"/>
      <c r="GM378" s="909"/>
      <c r="GN378" s="902"/>
      <c r="GO378" s="909"/>
    </row>
    <row r="379" spans="1:197" s="735" customFormat="1">
      <c r="A379" s="1235"/>
      <c r="B379" s="64"/>
      <c r="F379" s="797"/>
      <c r="G379" s="798"/>
      <c r="J379" s="797"/>
      <c r="K379" s="797"/>
      <c r="N379" s="797"/>
      <c r="O379" s="797"/>
      <c r="R379" s="797"/>
      <c r="S379" s="797"/>
      <c r="V379" s="797"/>
      <c r="W379" s="797"/>
      <c r="Z379" s="797"/>
      <c r="AA379" s="797"/>
      <c r="AD379" s="797"/>
      <c r="AE379" s="797"/>
      <c r="AH379" s="797"/>
      <c r="AI379" s="797"/>
      <c r="AL379" s="797"/>
      <c r="AM379" s="797"/>
      <c r="AP379" s="797"/>
      <c r="AQ379" s="797"/>
      <c r="GB379" s="895" t="s">
        <v>982</v>
      </c>
      <c r="GC379" s="910">
        <v>4223.3489167998641</v>
      </c>
      <c r="GD379" s="909"/>
      <c r="GE379" s="910">
        <v>4103.0092597404364</v>
      </c>
      <c r="GF379" s="909"/>
      <c r="GG379" s="895"/>
      <c r="GH379" s="904">
        <v>4325.5756372658152</v>
      </c>
      <c r="GI379" s="909"/>
      <c r="GJ379" s="904">
        <v>4861.785472511765</v>
      </c>
      <c r="GK379" s="909"/>
      <c r="GL379" s="904">
        <v>4775.5297927941137</v>
      </c>
      <c r="GM379" s="909"/>
      <c r="GN379" s="904">
        <v>4473.0047814220616</v>
      </c>
      <c r="GO379" s="909"/>
    </row>
    <row r="380" spans="1:197" s="735" customFormat="1">
      <c r="A380" s="1235"/>
      <c r="B380" s="64"/>
      <c r="F380" s="797"/>
      <c r="G380" s="798"/>
      <c r="J380" s="797"/>
      <c r="K380" s="797"/>
      <c r="N380" s="797"/>
      <c r="O380" s="797"/>
      <c r="R380" s="797"/>
      <c r="S380" s="797"/>
      <c r="V380" s="797"/>
      <c r="W380" s="797"/>
      <c r="Z380" s="797"/>
      <c r="AA380" s="797"/>
      <c r="AD380" s="797"/>
      <c r="AE380" s="797"/>
      <c r="AH380" s="797"/>
      <c r="AI380" s="797"/>
      <c r="AL380" s="797"/>
      <c r="AM380" s="797"/>
      <c r="AP380" s="797"/>
      <c r="AQ380" s="797"/>
      <c r="GB380" s="895" t="s">
        <v>983</v>
      </c>
      <c r="GC380" s="910">
        <v>2930.4803842279043</v>
      </c>
      <c r="GD380" s="909"/>
      <c r="GE380" s="910">
        <v>2813.5698343486847</v>
      </c>
      <c r="GF380" s="909"/>
      <c r="GG380" s="895"/>
      <c r="GH380" s="904">
        <v>2983.6506061683644</v>
      </c>
      <c r="GI380" s="909"/>
      <c r="GJ380" s="904">
        <v>3415.6857127688127</v>
      </c>
      <c r="GK380" s="909"/>
      <c r="GL380" s="904">
        <v>3332.6209136175712</v>
      </c>
      <c r="GM380" s="909"/>
      <c r="GN380" s="904">
        <v>3070.5378789475185</v>
      </c>
      <c r="GO380" s="909"/>
    </row>
    <row r="381" spans="1:197" s="735" customFormat="1" ht="7.5" customHeight="1">
      <c r="A381" s="1235"/>
      <c r="B381" s="64"/>
      <c r="F381" s="797"/>
      <c r="G381" s="798"/>
      <c r="J381" s="797"/>
      <c r="K381" s="797"/>
      <c r="N381" s="797"/>
      <c r="O381" s="797"/>
      <c r="R381" s="797"/>
      <c r="S381" s="797"/>
      <c r="V381" s="797"/>
      <c r="W381" s="797"/>
      <c r="Z381" s="797"/>
      <c r="AA381" s="797"/>
      <c r="AD381" s="797"/>
      <c r="AE381" s="797"/>
      <c r="AH381" s="797"/>
      <c r="AI381" s="797"/>
      <c r="AL381" s="797"/>
      <c r="AM381" s="797"/>
      <c r="AP381" s="797"/>
      <c r="AQ381" s="797"/>
      <c r="GB381" s="895"/>
      <c r="GC381" s="902"/>
      <c r="GD381" s="909"/>
      <c r="GE381" s="902"/>
      <c r="GF381" s="909"/>
      <c r="GG381" s="895"/>
      <c r="GH381" s="902"/>
      <c r="GI381" s="909"/>
      <c r="GJ381" s="902"/>
      <c r="GK381" s="909"/>
      <c r="GL381" s="902"/>
      <c r="GM381" s="909"/>
      <c r="GN381" s="902"/>
      <c r="GO381" s="909"/>
    </row>
    <row r="382" spans="1:197" s="735" customFormat="1">
      <c r="A382" s="1235"/>
      <c r="B382" s="64"/>
      <c r="F382" s="797"/>
      <c r="G382" s="798"/>
      <c r="J382" s="797"/>
      <c r="K382" s="797"/>
      <c r="N382" s="797"/>
      <c r="O382" s="797"/>
      <c r="R382" s="797"/>
      <c r="S382" s="797"/>
      <c r="V382" s="797"/>
      <c r="W382" s="797"/>
      <c r="Z382" s="797"/>
      <c r="AA382" s="797"/>
      <c r="AD382" s="797"/>
      <c r="AE382" s="797"/>
      <c r="AH382" s="797"/>
      <c r="AI382" s="797"/>
      <c r="AL382" s="797"/>
      <c r="AM382" s="797"/>
      <c r="AP382" s="797"/>
      <c r="AQ382" s="797"/>
      <c r="GB382" s="895" t="s">
        <v>984</v>
      </c>
      <c r="GC382" s="911">
        <v>39.073269006468038</v>
      </c>
      <c r="GD382" s="906" t="s">
        <v>641</v>
      </c>
      <c r="GE382" s="911">
        <v>37.783641160949863</v>
      </c>
      <c r="GF382" s="906" t="s">
        <v>641</v>
      </c>
      <c r="GG382" s="895"/>
      <c r="GH382" s="911">
        <v>38.199337353907801</v>
      </c>
      <c r="GI382" s="908" t="s">
        <v>641</v>
      </c>
      <c r="GJ382" s="911">
        <v>40.120367924120195</v>
      </c>
      <c r="GK382" s="908" t="s">
        <v>641</v>
      </c>
      <c r="GL382" s="911">
        <v>39.405672789771614</v>
      </c>
      <c r="GM382" s="908" t="s">
        <v>641</v>
      </c>
      <c r="GN382" s="911">
        <v>37.76669037871708</v>
      </c>
      <c r="GO382" s="908" t="s">
        <v>641</v>
      </c>
    </row>
    <row r="383" spans="1:197" s="735" customFormat="1">
      <c r="A383" s="1235"/>
      <c r="B383" s="64"/>
      <c r="F383" s="797"/>
      <c r="G383" s="798"/>
      <c r="J383" s="797"/>
      <c r="K383" s="797"/>
      <c r="N383" s="797"/>
      <c r="O383" s="797"/>
      <c r="R383" s="797"/>
      <c r="S383" s="797"/>
      <c r="V383" s="797"/>
      <c r="W383" s="797"/>
      <c r="Z383" s="797"/>
      <c r="AA383" s="797"/>
      <c r="AD383" s="797"/>
      <c r="AE383" s="797"/>
      <c r="AH383" s="797"/>
      <c r="AI383" s="797"/>
      <c r="AL383" s="797"/>
      <c r="AM383" s="797"/>
      <c r="AP383" s="797"/>
      <c r="AQ383" s="797"/>
      <c r="GB383" s="895" t="s">
        <v>985</v>
      </c>
      <c r="GC383" s="911">
        <v>27.112002968932249</v>
      </c>
      <c r="GD383" s="906" t="s">
        <v>641</v>
      </c>
      <c r="GE383" s="911">
        <v>25.909498680738785</v>
      </c>
      <c r="GF383" s="906" t="s">
        <v>641</v>
      </c>
      <c r="GG383" s="895"/>
      <c r="GH383" s="911">
        <v>26.348741903692428</v>
      </c>
      <c r="GI383" s="912" t="s">
        <v>641</v>
      </c>
      <c r="GJ383" s="911">
        <v>28.186880783665401</v>
      </c>
      <c r="GK383" s="908" t="s">
        <v>641</v>
      </c>
      <c r="GL383" s="911">
        <v>27.499392727592493</v>
      </c>
      <c r="GM383" s="908" t="s">
        <v>641</v>
      </c>
      <c r="GN383" s="911">
        <v>25.925313975064924</v>
      </c>
      <c r="GO383" s="908" t="s">
        <v>641</v>
      </c>
    </row>
    <row r="384" spans="1:197" s="735" customFormat="1">
      <c r="A384" s="1235"/>
      <c r="B384" s="64"/>
      <c r="F384" s="797"/>
      <c r="G384" s="798"/>
      <c r="J384" s="797"/>
      <c r="K384" s="797"/>
      <c r="N384" s="797"/>
      <c r="O384" s="797"/>
      <c r="R384" s="797"/>
      <c r="S384" s="797"/>
      <c r="V384" s="797"/>
      <c r="W384" s="797"/>
      <c r="Z384" s="797"/>
      <c r="AA384" s="797"/>
      <c r="AD384" s="797"/>
      <c r="AE384" s="797"/>
      <c r="AH384" s="797"/>
      <c r="AI384" s="797"/>
      <c r="AL384" s="797"/>
      <c r="AM384" s="797"/>
      <c r="AP384" s="797"/>
      <c r="AQ384" s="797"/>
      <c r="GB384" s="895"/>
      <c r="GC384" s="895"/>
      <c r="GD384" s="895"/>
      <c r="GE384" s="895"/>
      <c r="GF384" s="895"/>
      <c r="GG384" s="895"/>
      <c r="GH384" s="895"/>
      <c r="GI384" s="895"/>
      <c r="GJ384" s="895"/>
      <c r="GK384" s="895"/>
      <c r="GL384" s="895"/>
      <c r="GM384" s="895"/>
      <c r="GN384" s="895"/>
      <c r="GO384" s="895"/>
    </row>
    <row r="385" spans="1:214" s="735" customFormat="1">
      <c r="A385" s="1235"/>
      <c r="B385" s="64"/>
      <c r="F385" s="797"/>
      <c r="G385" s="798"/>
      <c r="J385" s="797"/>
      <c r="K385" s="797"/>
      <c r="N385" s="797"/>
      <c r="O385" s="797"/>
      <c r="R385" s="797"/>
      <c r="S385" s="797"/>
      <c r="V385" s="797"/>
      <c r="W385" s="797"/>
      <c r="Z385" s="797"/>
      <c r="AA385" s="797"/>
      <c r="AD385" s="797"/>
      <c r="AE385" s="797"/>
      <c r="AH385" s="797"/>
      <c r="AI385" s="797"/>
      <c r="AL385" s="797"/>
      <c r="AM385" s="797"/>
      <c r="AP385" s="797"/>
      <c r="AQ385" s="797"/>
      <c r="GB385" s="895" t="s">
        <v>986</v>
      </c>
      <c r="GC385" s="895"/>
      <c r="GD385" s="895"/>
      <c r="GE385" s="895"/>
      <c r="GF385" s="895"/>
      <c r="GG385" s="895"/>
      <c r="GH385" s="895"/>
      <c r="GI385" s="895"/>
      <c r="GJ385" s="895"/>
      <c r="GK385" s="895"/>
      <c r="GL385" s="895"/>
      <c r="GM385" s="895"/>
      <c r="GN385" s="895"/>
      <c r="GO385" s="895"/>
    </row>
    <row r="386" spans="1:214" s="735" customFormat="1">
      <c r="A386" s="1235"/>
      <c r="B386" s="64"/>
      <c r="F386" s="797"/>
      <c r="G386" s="798"/>
      <c r="J386" s="797"/>
      <c r="K386" s="797"/>
      <c r="N386" s="797"/>
      <c r="O386" s="797"/>
      <c r="R386" s="797"/>
      <c r="S386" s="797"/>
      <c r="V386" s="797"/>
      <c r="W386" s="797"/>
      <c r="Z386" s="797"/>
      <c r="AA386" s="797"/>
      <c r="AD386" s="797"/>
      <c r="AE386" s="797"/>
      <c r="AH386" s="797"/>
      <c r="AI386" s="797"/>
      <c r="AL386" s="797"/>
      <c r="AM386" s="797"/>
      <c r="AP386" s="797"/>
      <c r="AQ386" s="797"/>
    </row>
    <row r="387" spans="1:214" s="735" customFormat="1">
      <c r="A387" s="1235"/>
      <c r="B387" s="64"/>
      <c r="F387" s="797"/>
      <c r="G387" s="798"/>
      <c r="J387" s="797"/>
      <c r="K387" s="797"/>
      <c r="N387" s="797"/>
      <c r="O387" s="797"/>
      <c r="R387" s="797"/>
      <c r="S387" s="797"/>
      <c r="V387" s="797"/>
      <c r="W387" s="797"/>
      <c r="Z387" s="797"/>
      <c r="AA387" s="797"/>
      <c r="AD387" s="797"/>
      <c r="AE387" s="797"/>
      <c r="AH387" s="797"/>
      <c r="AI387" s="797"/>
      <c r="AL387" s="797"/>
      <c r="AM387" s="797"/>
      <c r="AP387" s="797"/>
      <c r="AQ387" s="797"/>
    </row>
    <row r="388" spans="1:214" s="735" customFormat="1">
      <c r="A388" s="1235"/>
      <c r="B388" s="64"/>
      <c r="F388" s="797"/>
      <c r="G388" s="798"/>
      <c r="J388" s="797"/>
      <c r="K388" s="797"/>
      <c r="N388" s="797"/>
      <c r="O388" s="797"/>
      <c r="R388" s="797"/>
      <c r="S388" s="797"/>
      <c r="V388" s="797"/>
      <c r="W388" s="797"/>
      <c r="Z388" s="797"/>
      <c r="AA388" s="797"/>
      <c r="AD388" s="797"/>
      <c r="AE388" s="797"/>
      <c r="AH388" s="797"/>
      <c r="AI388" s="797"/>
      <c r="AL388" s="797"/>
      <c r="AM388" s="797"/>
      <c r="AP388" s="797"/>
      <c r="AQ388" s="797"/>
    </row>
    <row r="389" spans="1:214" s="735" customFormat="1">
      <c r="A389" s="1235"/>
      <c r="B389" s="64"/>
      <c r="F389" s="797"/>
      <c r="G389" s="798"/>
      <c r="J389" s="797"/>
      <c r="K389" s="797"/>
      <c r="N389" s="797"/>
      <c r="O389" s="797"/>
      <c r="R389" s="797"/>
      <c r="S389" s="797"/>
      <c r="V389" s="797"/>
      <c r="W389" s="797"/>
      <c r="Z389" s="797"/>
      <c r="AA389" s="797"/>
      <c r="AD389" s="797"/>
      <c r="AE389" s="797"/>
      <c r="AH389" s="797"/>
      <c r="AI389" s="797"/>
      <c r="AL389" s="797"/>
      <c r="AM389" s="797"/>
      <c r="AP389" s="797"/>
      <c r="AQ389" s="797"/>
      <c r="GS389" s="894" t="s">
        <v>987</v>
      </c>
      <c r="GT389" s="895"/>
      <c r="GU389" s="895"/>
      <c r="GV389" s="895"/>
      <c r="GW389" s="895"/>
      <c r="GX389" s="895"/>
      <c r="GY389" s="895"/>
      <c r="GZ389" s="895"/>
      <c r="HA389" s="895"/>
      <c r="HB389" s="895"/>
      <c r="HC389" s="895"/>
      <c r="HD389" s="895"/>
      <c r="HE389" s="895"/>
      <c r="HF389" s="895"/>
    </row>
    <row r="390" spans="1:214" s="735" customFormat="1">
      <c r="A390" s="1235"/>
      <c r="B390" s="64"/>
      <c r="F390" s="797"/>
      <c r="G390" s="798"/>
      <c r="J390" s="797"/>
      <c r="K390" s="797"/>
      <c r="N390" s="797"/>
      <c r="O390" s="797"/>
      <c r="R390" s="797"/>
      <c r="S390" s="797"/>
      <c r="V390" s="797"/>
      <c r="W390" s="797"/>
      <c r="Z390" s="797"/>
      <c r="AA390" s="797"/>
      <c r="AD390" s="797"/>
      <c r="AE390" s="797"/>
      <c r="AH390" s="797"/>
      <c r="AI390" s="797"/>
      <c r="AL390" s="797"/>
      <c r="AM390" s="797"/>
      <c r="AP390" s="797"/>
      <c r="AQ390" s="797"/>
      <c r="GS390" s="895"/>
      <c r="GT390" s="895"/>
      <c r="GU390" s="895"/>
      <c r="GV390" s="895"/>
      <c r="GW390" s="895"/>
      <c r="GX390" s="895"/>
      <c r="GY390" s="895"/>
      <c r="GZ390" s="895"/>
      <c r="HA390" s="895"/>
      <c r="HB390" s="895"/>
      <c r="HC390" s="895"/>
      <c r="HD390" s="895"/>
      <c r="HE390" s="895"/>
      <c r="HF390" s="895"/>
    </row>
    <row r="391" spans="1:214" s="735" customFormat="1" ht="12.25" customHeight="1">
      <c r="A391" s="1235"/>
      <c r="B391" s="64"/>
      <c r="F391" s="797"/>
      <c r="G391" s="798"/>
      <c r="J391" s="797"/>
      <c r="K391" s="797"/>
      <c r="N391" s="797"/>
      <c r="O391" s="797"/>
      <c r="R391" s="797"/>
      <c r="S391" s="797"/>
      <c r="V391" s="797"/>
      <c r="W391" s="797"/>
      <c r="Z391" s="797"/>
      <c r="AA391" s="797"/>
      <c r="AD391" s="797"/>
      <c r="AE391" s="797"/>
      <c r="AH391" s="797"/>
      <c r="AI391" s="797"/>
      <c r="AL391" s="797"/>
      <c r="AM391" s="797"/>
      <c r="AP391" s="797"/>
      <c r="AQ391" s="797"/>
      <c r="GS391" s="896"/>
      <c r="GT391" s="898" t="s">
        <v>978</v>
      </c>
      <c r="GU391" s="898"/>
      <c r="GV391" s="898"/>
      <c r="GW391" s="898"/>
      <c r="GX391" s="898"/>
      <c r="GY391" s="898"/>
      <c r="GZ391" s="898"/>
      <c r="HA391" s="898"/>
    </row>
    <row r="392" spans="1:214" s="735" customFormat="1">
      <c r="A392" s="1235"/>
      <c r="B392" s="64"/>
      <c r="F392" s="797"/>
      <c r="G392" s="798"/>
      <c r="J392" s="797"/>
      <c r="K392" s="797"/>
      <c r="N392" s="797"/>
      <c r="O392" s="797"/>
      <c r="R392" s="797"/>
      <c r="S392" s="797"/>
      <c r="V392" s="797"/>
      <c r="W392" s="797"/>
      <c r="Z392" s="797"/>
      <c r="AA392" s="797"/>
      <c r="AD392" s="797"/>
      <c r="AE392" s="797"/>
      <c r="AH392" s="797"/>
      <c r="AI392" s="797"/>
      <c r="AL392" s="797"/>
      <c r="AM392" s="797"/>
      <c r="AP392" s="797"/>
      <c r="AQ392" s="797"/>
      <c r="GS392" s="899"/>
      <c r="GT392" s="901">
        <v>2017</v>
      </c>
      <c r="GU392" s="901"/>
      <c r="GV392" s="901">
        <v>2018</v>
      </c>
      <c r="GW392" s="901"/>
      <c r="GX392" s="901">
        <v>2019</v>
      </c>
      <c r="GY392" s="901"/>
      <c r="GZ392" s="901">
        <v>2020</v>
      </c>
      <c r="HA392" s="901"/>
    </row>
    <row r="393" spans="1:214" s="735" customFormat="1" ht="7.5" customHeight="1">
      <c r="A393" s="1235"/>
      <c r="B393" s="64"/>
      <c r="F393" s="797"/>
      <c r="G393" s="798"/>
      <c r="J393" s="797"/>
      <c r="K393" s="797"/>
      <c r="N393" s="797"/>
      <c r="O393" s="797"/>
      <c r="R393" s="797"/>
      <c r="S393" s="797"/>
      <c r="V393" s="797"/>
      <c r="W393" s="797"/>
      <c r="Z393" s="797"/>
      <c r="AA393" s="797"/>
      <c r="AD393" s="797"/>
      <c r="AE393" s="797"/>
      <c r="AH393" s="797"/>
      <c r="AI393" s="797"/>
      <c r="AL393" s="797"/>
      <c r="AM393" s="797"/>
      <c r="AP393" s="797"/>
      <c r="AQ393" s="797"/>
      <c r="GS393" s="895"/>
      <c r="GT393" s="895"/>
      <c r="GU393" s="895"/>
      <c r="GV393" s="895"/>
      <c r="GW393" s="895"/>
      <c r="GX393" s="895"/>
      <c r="GY393" s="895"/>
      <c r="GZ393" s="895"/>
      <c r="HA393" s="895"/>
    </row>
    <row r="394" spans="1:214" s="735" customFormat="1">
      <c r="A394" s="1235"/>
      <c r="B394" s="64"/>
      <c r="F394" s="797"/>
      <c r="G394" s="798"/>
      <c r="J394" s="797"/>
      <c r="K394" s="797"/>
      <c r="N394" s="797"/>
      <c r="O394" s="797"/>
      <c r="R394" s="797"/>
      <c r="S394" s="797"/>
      <c r="V394" s="797"/>
      <c r="W394" s="797"/>
      <c r="Z394" s="797"/>
      <c r="AA394" s="797"/>
      <c r="AD394" s="797"/>
      <c r="AE394" s="797"/>
      <c r="AH394" s="797"/>
      <c r="AI394" s="797"/>
      <c r="AL394" s="797"/>
      <c r="AM394" s="797"/>
      <c r="AP394" s="797"/>
      <c r="AQ394" s="797"/>
      <c r="GS394" s="895" t="s">
        <v>757</v>
      </c>
      <c r="GT394" s="907">
        <v>76</v>
      </c>
      <c r="GU394" s="908" t="s">
        <v>641</v>
      </c>
      <c r="GV394" s="907">
        <v>80</v>
      </c>
      <c r="GW394" s="908" t="s">
        <v>641</v>
      </c>
      <c r="GX394" s="907">
        <v>78</v>
      </c>
      <c r="GY394" s="908" t="s">
        <v>641</v>
      </c>
      <c r="GZ394" s="907">
        <v>74</v>
      </c>
      <c r="HA394" s="908" t="s">
        <v>641</v>
      </c>
    </row>
    <row r="395" spans="1:214" s="735" customFormat="1">
      <c r="A395" s="1235"/>
      <c r="B395" s="64"/>
      <c r="F395" s="797"/>
      <c r="G395" s="798"/>
      <c r="J395" s="797"/>
      <c r="K395" s="797"/>
      <c r="N395" s="797"/>
      <c r="O395" s="797"/>
      <c r="R395" s="797"/>
      <c r="S395" s="797"/>
      <c r="V395" s="797"/>
      <c r="W395" s="797"/>
      <c r="Z395" s="797"/>
      <c r="AA395" s="797"/>
      <c r="AD395" s="797"/>
      <c r="AE395" s="797"/>
      <c r="AH395" s="797"/>
      <c r="AI395" s="797"/>
      <c r="AL395" s="797"/>
      <c r="AM395" s="797"/>
      <c r="AP395" s="797"/>
      <c r="AQ395" s="797"/>
      <c r="GS395" s="895" t="s">
        <v>979</v>
      </c>
      <c r="GT395" s="904">
        <v>87.6002564005842</v>
      </c>
      <c r="GU395" s="905"/>
      <c r="GV395" s="904">
        <v>89.947135459970511</v>
      </c>
      <c r="GW395" s="905"/>
      <c r="GX395" s="904">
        <v>92.128561784196407</v>
      </c>
      <c r="GY395" s="905"/>
      <c r="GZ395" s="904">
        <v>94.441424834648672</v>
      </c>
      <c r="HA395" s="909"/>
    </row>
    <row r="396" spans="1:214" s="735" customFormat="1" ht="7.5" customHeight="1">
      <c r="A396" s="1235"/>
      <c r="B396" s="64"/>
      <c r="F396" s="797"/>
      <c r="G396" s="798"/>
      <c r="J396" s="797"/>
      <c r="K396" s="797"/>
      <c r="N396" s="797"/>
      <c r="O396" s="797"/>
      <c r="R396" s="797"/>
      <c r="S396" s="797"/>
      <c r="V396" s="797"/>
      <c r="W396" s="797"/>
      <c r="Z396" s="797"/>
      <c r="AA396" s="797"/>
      <c r="AD396" s="797"/>
      <c r="AE396" s="797"/>
      <c r="AH396" s="797"/>
      <c r="AI396" s="797"/>
      <c r="AL396" s="797"/>
      <c r="AM396" s="797"/>
      <c r="AP396" s="797"/>
      <c r="AQ396" s="797"/>
      <c r="GS396" s="895"/>
      <c r="GT396" s="902"/>
      <c r="GU396" s="909"/>
      <c r="GV396" s="902"/>
      <c r="GW396" s="909"/>
      <c r="GX396" s="902"/>
      <c r="GY396" s="909"/>
      <c r="GZ396" s="902"/>
      <c r="HA396" s="909"/>
    </row>
    <row r="397" spans="1:214" s="735" customFormat="1">
      <c r="A397" s="1235"/>
      <c r="B397" s="64"/>
      <c r="F397" s="797"/>
      <c r="G397" s="798"/>
      <c r="J397" s="797"/>
      <c r="K397" s="797"/>
      <c r="N397" s="797"/>
      <c r="O397" s="797"/>
      <c r="R397" s="797"/>
      <c r="S397" s="797"/>
      <c r="V397" s="797"/>
      <c r="W397" s="797"/>
      <c r="Z397" s="797"/>
      <c r="AA397" s="797"/>
      <c r="AD397" s="797"/>
      <c r="AE397" s="797"/>
      <c r="AH397" s="797"/>
      <c r="AI397" s="797"/>
      <c r="AL397" s="797"/>
      <c r="AM397" s="797"/>
      <c r="AP397" s="797"/>
      <c r="AQ397" s="797"/>
      <c r="GS397" s="895" t="s">
        <v>980</v>
      </c>
      <c r="GT397" s="904">
        <v>6075</v>
      </c>
      <c r="GU397" s="909"/>
      <c r="GV397" s="904">
        <v>6566</v>
      </c>
      <c r="GW397" s="909"/>
      <c r="GX397" s="904">
        <v>6557</v>
      </c>
      <c r="GY397" s="909"/>
      <c r="GZ397" s="904">
        <v>6377</v>
      </c>
      <c r="HA397" s="909"/>
    </row>
    <row r="398" spans="1:214" s="735" customFormat="1">
      <c r="A398" s="1235"/>
      <c r="B398" s="64"/>
      <c r="F398" s="797"/>
      <c r="G398" s="798"/>
      <c r="J398" s="797"/>
      <c r="K398" s="797"/>
      <c r="N398" s="797"/>
      <c r="O398" s="797"/>
      <c r="R398" s="797"/>
      <c r="S398" s="797"/>
      <c r="V398" s="797"/>
      <c r="W398" s="797"/>
      <c r="Z398" s="797"/>
      <c r="AA398" s="797"/>
      <c r="AD398" s="797"/>
      <c r="AE398" s="797"/>
      <c r="AH398" s="797"/>
      <c r="AI398" s="797"/>
      <c r="AL398" s="797"/>
      <c r="AM398" s="797"/>
      <c r="AP398" s="797"/>
      <c r="AQ398" s="797"/>
      <c r="GS398" s="895" t="s">
        <v>981</v>
      </c>
      <c r="GT398" s="904">
        <v>11323.692861973972</v>
      </c>
      <c r="GU398" s="909"/>
      <c r="GV398" s="904">
        <v>12117.9982240115</v>
      </c>
      <c r="GW398" s="909"/>
      <c r="GX398" s="904">
        <v>12118.889121044725</v>
      </c>
      <c r="GY398" s="909"/>
      <c r="GZ398" s="904">
        <v>11843.78280587373</v>
      </c>
      <c r="HA398" s="909"/>
    </row>
    <row r="399" spans="1:214" s="735" customFormat="1" ht="7.5" customHeight="1">
      <c r="A399" s="1235"/>
      <c r="B399" s="64"/>
      <c r="F399" s="797"/>
      <c r="G399" s="798"/>
      <c r="J399" s="797"/>
      <c r="K399" s="797"/>
      <c r="N399" s="797"/>
      <c r="O399" s="797"/>
      <c r="R399" s="797"/>
      <c r="S399" s="797"/>
      <c r="V399" s="797"/>
      <c r="W399" s="797"/>
      <c r="Z399" s="797"/>
      <c r="AA399" s="797"/>
      <c r="AD399" s="797"/>
      <c r="AE399" s="797"/>
      <c r="AH399" s="797"/>
      <c r="AI399" s="797"/>
      <c r="AL399" s="797"/>
      <c r="AM399" s="797"/>
      <c r="AP399" s="797"/>
      <c r="AQ399" s="797"/>
      <c r="GS399" s="895"/>
      <c r="GT399" s="902"/>
      <c r="GU399" s="909"/>
      <c r="GV399" s="902"/>
      <c r="GW399" s="909"/>
      <c r="GX399" s="902"/>
      <c r="GY399" s="909"/>
      <c r="GZ399" s="902"/>
      <c r="HA399" s="909"/>
    </row>
    <row r="400" spans="1:214" s="735" customFormat="1">
      <c r="A400" s="1235"/>
      <c r="B400" s="64"/>
      <c r="F400" s="797"/>
      <c r="G400" s="798"/>
      <c r="J400" s="797"/>
      <c r="K400" s="797"/>
      <c r="N400" s="797"/>
      <c r="O400" s="797"/>
      <c r="R400" s="797"/>
      <c r="S400" s="797"/>
      <c r="V400" s="797"/>
      <c r="W400" s="797"/>
      <c r="Z400" s="797"/>
      <c r="AA400" s="797"/>
      <c r="AD400" s="797"/>
      <c r="AE400" s="797"/>
      <c r="AH400" s="797"/>
      <c r="AI400" s="797"/>
      <c r="AL400" s="797"/>
      <c r="AM400" s="797"/>
      <c r="AP400" s="797"/>
      <c r="AQ400" s="797"/>
      <c r="GS400" s="895" t="s">
        <v>982</v>
      </c>
      <c r="GT400" s="904">
        <v>4325.5756372658152</v>
      </c>
      <c r="GU400" s="909"/>
      <c r="GV400" s="904">
        <v>4861.785472511765</v>
      </c>
      <c r="GW400" s="909"/>
      <c r="GX400" s="904">
        <v>4775.5297927941137</v>
      </c>
      <c r="GY400" s="909"/>
      <c r="GZ400" s="904">
        <v>4473.0047814220616</v>
      </c>
      <c r="HA400" s="909"/>
    </row>
    <row r="401" spans="1:214" s="735" customFormat="1">
      <c r="A401" s="1235"/>
      <c r="B401" s="64"/>
      <c r="F401" s="797"/>
      <c r="G401" s="798"/>
      <c r="J401" s="797"/>
      <c r="K401" s="797"/>
      <c r="N401" s="797"/>
      <c r="O401" s="797"/>
      <c r="R401" s="797"/>
      <c r="S401" s="797"/>
      <c r="V401" s="797"/>
      <c r="W401" s="797"/>
      <c r="Z401" s="797"/>
      <c r="AA401" s="797"/>
      <c r="AD401" s="797"/>
      <c r="AE401" s="797"/>
      <c r="AH401" s="797"/>
      <c r="AI401" s="797"/>
      <c r="AL401" s="797"/>
      <c r="AM401" s="797"/>
      <c r="AP401" s="797"/>
      <c r="AQ401" s="797"/>
      <c r="GS401" s="895" t="s">
        <v>983</v>
      </c>
      <c r="GT401" s="904">
        <v>2983.6506061683644</v>
      </c>
      <c r="GU401" s="909"/>
      <c r="GV401" s="904">
        <v>3415.6857127688127</v>
      </c>
      <c r="GW401" s="909"/>
      <c r="GX401" s="904">
        <v>3332.6209136175712</v>
      </c>
      <c r="GY401" s="909"/>
      <c r="GZ401" s="904">
        <v>3070.5378789475185</v>
      </c>
      <c r="HA401" s="909"/>
    </row>
    <row r="402" spans="1:214" s="735" customFormat="1" ht="7.5" customHeight="1">
      <c r="A402" s="1235"/>
      <c r="B402" s="64"/>
      <c r="F402" s="797"/>
      <c r="G402" s="798"/>
      <c r="J402" s="797"/>
      <c r="K402" s="797"/>
      <c r="N402" s="797"/>
      <c r="O402" s="797"/>
      <c r="R402" s="797"/>
      <c r="S402" s="797"/>
      <c r="V402" s="797"/>
      <c r="W402" s="797"/>
      <c r="Z402" s="797"/>
      <c r="AA402" s="797"/>
      <c r="AD402" s="797"/>
      <c r="AE402" s="797"/>
      <c r="AH402" s="797"/>
      <c r="AI402" s="797"/>
      <c r="AL402" s="797"/>
      <c r="AM402" s="797"/>
      <c r="AP402" s="797"/>
      <c r="AQ402" s="797"/>
      <c r="GS402" s="895"/>
      <c r="GT402" s="902"/>
      <c r="GU402" s="909"/>
      <c r="GV402" s="902"/>
      <c r="GW402" s="909"/>
      <c r="GX402" s="902"/>
      <c r="GY402" s="909"/>
      <c r="GZ402" s="902"/>
      <c r="HA402" s="909"/>
    </row>
    <row r="403" spans="1:214" s="735" customFormat="1">
      <c r="A403" s="1235"/>
      <c r="B403" s="64"/>
      <c r="F403" s="797"/>
      <c r="G403" s="798"/>
      <c r="J403" s="797"/>
      <c r="K403" s="797"/>
      <c r="N403" s="797"/>
      <c r="O403" s="797"/>
      <c r="R403" s="797"/>
      <c r="S403" s="797"/>
      <c r="V403" s="797"/>
      <c r="W403" s="797"/>
      <c r="Z403" s="797"/>
      <c r="AA403" s="797"/>
      <c r="AD403" s="797"/>
      <c r="AE403" s="797"/>
      <c r="AH403" s="797"/>
      <c r="AI403" s="797"/>
      <c r="AL403" s="797"/>
      <c r="AM403" s="797"/>
      <c r="AP403" s="797"/>
      <c r="AQ403" s="797"/>
      <c r="GS403" s="895" t="s">
        <v>984</v>
      </c>
      <c r="GT403" s="911">
        <v>38.199337353907801</v>
      </c>
      <c r="GU403" s="908" t="s">
        <v>641</v>
      </c>
      <c r="GV403" s="911">
        <v>40.120367924120195</v>
      </c>
      <c r="GW403" s="908" t="s">
        <v>641</v>
      </c>
      <c r="GX403" s="911">
        <v>39.405672789771614</v>
      </c>
      <c r="GY403" s="908" t="s">
        <v>641</v>
      </c>
      <c r="GZ403" s="911">
        <v>37.76669037871708</v>
      </c>
      <c r="HA403" s="908" t="s">
        <v>641</v>
      </c>
    </row>
    <row r="404" spans="1:214" s="735" customFormat="1">
      <c r="A404" s="1235"/>
      <c r="B404" s="64"/>
      <c r="F404" s="797"/>
      <c r="G404" s="798"/>
      <c r="J404" s="797"/>
      <c r="K404" s="797"/>
      <c r="N404" s="797"/>
      <c r="O404" s="797"/>
      <c r="R404" s="797"/>
      <c r="S404" s="797"/>
      <c r="V404" s="797"/>
      <c r="W404" s="797"/>
      <c r="Z404" s="797"/>
      <c r="AA404" s="797"/>
      <c r="AD404" s="797"/>
      <c r="AE404" s="797"/>
      <c r="AH404" s="797"/>
      <c r="AI404" s="797"/>
      <c r="AL404" s="797"/>
      <c r="AM404" s="797"/>
      <c r="AP404" s="797"/>
      <c r="AQ404" s="797"/>
      <c r="GS404" s="895" t="s">
        <v>985</v>
      </c>
      <c r="GT404" s="911">
        <v>26.348741903692428</v>
      </c>
      <c r="GU404" s="912" t="s">
        <v>641</v>
      </c>
      <c r="GV404" s="911">
        <v>28.186880783665401</v>
      </c>
      <c r="GW404" s="908" t="s">
        <v>641</v>
      </c>
      <c r="GX404" s="911">
        <v>27.499392727592493</v>
      </c>
      <c r="GY404" s="908" t="s">
        <v>641</v>
      </c>
      <c r="GZ404" s="911">
        <v>25.925313975064924</v>
      </c>
      <c r="HA404" s="908" t="s">
        <v>641</v>
      </c>
    </row>
    <row r="405" spans="1:214" s="735" customFormat="1">
      <c r="A405" s="1235"/>
      <c r="B405" s="64"/>
      <c r="F405" s="797"/>
      <c r="G405" s="798"/>
      <c r="J405" s="797"/>
      <c r="K405" s="797"/>
      <c r="N405" s="797"/>
      <c r="O405" s="797"/>
      <c r="R405" s="797"/>
      <c r="S405" s="797"/>
      <c r="V405" s="797"/>
      <c r="W405" s="797"/>
      <c r="Z405" s="797"/>
      <c r="AA405" s="797"/>
      <c r="AD405" s="797"/>
      <c r="AE405" s="797"/>
      <c r="AH405" s="797"/>
      <c r="AI405" s="797"/>
      <c r="AL405" s="797"/>
      <c r="AM405" s="797"/>
      <c r="AP405" s="797"/>
      <c r="AQ405" s="797"/>
      <c r="GS405" s="895"/>
      <c r="GT405" s="895"/>
      <c r="GU405" s="895"/>
      <c r="GV405" s="895"/>
      <c r="GW405" s="895"/>
      <c r="GX405" s="895"/>
      <c r="GY405" s="895"/>
      <c r="GZ405" s="895"/>
      <c r="HA405" s="895"/>
      <c r="HB405" s="895"/>
      <c r="HC405" s="895"/>
      <c r="HD405" s="895"/>
      <c r="HE405" s="895"/>
      <c r="HF405" s="895"/>
    </row>
    <row r="406" spans="1:214" s="735" customFormat="1">
      <c r="A406" s="1235"/>
      <c r="B406" s="64"/>
      <c r="F406" s="797"/>
      <c r="G406" s="798"/>
      <c r="J406" s="797"/>
      <c r="K406" s="797"/>
      <c r="N406" s="797"/>
      <c r="O406" s="797"/>
      <c r="R406" s="797"/>
      <c r="S406" s="797"/>
      <c r="V406" s="797"/>
      <c r="W406" s="797"/>
      <c r="Z406" s="797"/>
      <c r="AA406" s="797"/>
      <c r="AD406" s="797"/>
      <c r="AE406" s="797"/>
      <c r="AH406" s="797"/>
      <c r="AI406" s="797"/>
      <c r="AL406" s="797"/>
      <c r="AM406" s="797"/>
      <c r="AP406" s="797"/>
      <c r="AQ406" s="797"/>
      <c r="GS406" s="895" t="s">
        <v>986</v>
      </c>
      <c r="GT406" s="895"/>
      <c r="GU406" s="895"/>
      <c r="GV406" s="895"/>
      <c r="GW406" s="895"/>
      <c r="GX406" s="895"/>
      <c r="GY406" s="895"/>
      <c r="GZ406" s="895"/>
      <c r="HA406" s="895"/>
      <c r="HB406" s="895"/>
      <c r="HC406" s="895"/>
      <c r="HD406" s="895"/>
      <c r="HE406" s="895"/>
      <c r="HF406" s="895"/>
    </row>
    <row r="407" spans="1:214" s="735" customFormat="1">
      <c r="A407" s="1235"/>
      <c r="B407" s="64"/>
      <c r="F407" s="797"/>
      <c r="G407" s="798"/>
      <c r="J407" s="797"/>
      <c r="K407" s="797"/>
      <c r="N407" s="797"/>
      <c r="O407" s="797"/>
      <c r="R407" s="797"/>
      <c r="S407" s="797"/>
      <c r="V407" s="797"/>
      <c r="W407" s="797"/>
      <c r="Z407" s="797"/>
      <c r="AA407" s="797"/>
      <c r="AD407" s="797"/>
      <c r="AE407" s="797"/>
      <c r="AH407" s="797"/>
      <c r="AI407" s="797"/>
      <c r="AL407" s="797"/>
      <c r="AM407" s="797"/>
      <c r="AP407" s="797"/>
      <c r="AQ407" s="797"/>
    </row>
    <row r="408" spans="1:214" s="735" customFormat="1">
      <c r="A408" s="1235"/>
      <c r="B408" s="64"/>
      <c r="F408" s="797"/>
      <c r="G408" s="798"/>
      <c r="J408" s="797"/>
      <c r="K408" s="797"/>
      <c r="N408" s="797"/>
      <c r="O408" s="797"/>
      <c r="R408" s="797"/>
      <c r="S408" s="797"/>
      <c r="V408" s="797"/>
      <c r="W408" s="797"/>
      <c r="Z408" s="797"/>
      <c r="AA408" s="797"/>
      <c r="AD408" s="797"/>
      <c r="AE408" s="797"/>
      <c r="AH408" s="797"/>
      <c r="AI408" s="797"/>
      <c r="AL408" s="797"/>
      <c r="AM408" s="797"/>
      <c r="AP408" s="797"/>
      <c r="AQ408" s="797"/>
    </row>
    <row r="409" spans="1:214" s="735" customFormat="1">
      <c r="A409" s="1235"/>
      <c r="B409" s="64"/>
      <c r="F409" s="797"/>
      <c r="G409" s="798"/>
      <c r="J409" s="797"/>
      <c r="K409" s="797"/>
      <c r="N409" s="797"/>
      <c r="O409" s="797"/>
      <c r="R409" s="797"/>
      <c r="S409" s="797"/>
      <c r="V409" s="797"/>
      <c r="W409" s="797"/>
      <c r="Z409" s="797"/>
      <c r="AA409" s="797"/>
      <c r="AD409" s="797"/>
      <c r="AE409" s="797"/>
      <c r="AH409" s="797"/>
      <c r="AI409" s="797"/>
      <c r="AL409" s="797"/>
      <c r="AM409" s="797"/>
      <c r="AP409" s="797"/>
      <c r="AQ409" s="797"/>
    </row>
    <row r="410" spans="1:214" s="735" customFormat="1">
      <c r="A410" s="1235"/>
      <c r="B410" s="64"/>
      <c r="F410" s="797"/>
      <c r="G410" s="798"/>
      <c r="J410" s="797"/>
      <c r="K410" s="797"/>
      <c r="N410" s="797"/>
      <c r="O410" s="797"/>
      <c r="R410" s="797"/>
      <c r="S410" s="797"/>
      <c r="V410" s="797"/>
      <c r="W410" s="797"/>
      <c r="Z410" s="797"/>
      <c r="AA410" s="797"/>
      <c r="AD410" s="797"/>
      <c r="AE410" s="797"/>
      <c r="AH410" s="797"/>
      <c r="AI410" s="797"/>
      <c r="AL410" s="797"/>
      <c r="AM410" s="797"/>
      <c r="AP410" s="797"/>
      <c r="AQ410" s="797"/>
    </row>
    <row r="411" spans="1:214" s="735" customFormat="1">
      <c r="A411" s="1235"/>
      <c r="B411" s="64"/>
      <c r="F411" s="797"/>
      <c r="G411" s="798"/>
      <c r="J411" s="797"/>
      <c r="K411" s="797"/>
      <c r="N411" s="797"/>
      <c r="O411" s="797"/>
      <c r="R411" s="797"/>
      <c r="S411" s="797"/>
      <c r="V411" s="797"/>
      <c r="W411" s="797"/>
      <c r="Z411" s="797"/>
      <c r="AA411" s="797"/>
      <c r="AD411" s="797"/>
      <c r="AE411" s="797"/>
      <c r="AH411" s="797"/>
      <c r="AI411" s="797"/>
      <c r="AL411" s="797"/>
      <c r="AM411" s="797"/>
      <c r="AP411" s="797"/>
      <c r="AQ411" s="797"/>
    </row>
    <row r="412" spans="1:214" s="735" customFormat="1">
      <c r="A412" s="1235"/>
      <c r="B412" s="64"/>
      <c r="F412" s="797"/>
      <c r="G412" s="798"/>
      <c r="J412" s="797"/>
      <c r="K412" s="797"/>
      <c r="N412" s="797"/>
      <c r="O412" s="797"/>
      <c r="R412" s="797"/>
      <c r="S412" s="797"/>
      <c r="V412" s="797"/>
      <c r="W412" s="797"/>
      <c r="Z412" s="797"/>
      <c r="AA412" s="797"/>
      <c r="AD412" s="797"/>
      <c r="AE412" s="797"/>
      <c r="AH412" s="797"/>
      <c r="AI412" s="797"/>
      <c r="AL412" s="797"/>
      <c r="AM412" s="797"/>
      <c r="AP412" s="797"/>
      <c r="AQ412" s="797"/>
    </row>
    <row r="413" spans="1:214" s="735" customFormat="1">
      <c r="A413" s="1235"/>
      <c r="B413" s="64"/>
      <c r="F413" s="797"/>
      <c r="G413" s="798"/>
      <c r="J413" s="797"/>
      <c r="K413" s="797"/>
      <c r="N413" s="797"/>
      <c r="O413" s="797"/>
      <c r="R413" s="797"/>
      <c r="S413" s="797"/>
      <c r="V413" s="797"/>
      <c r="W413" s="797"/>
      <c r="Z413" s="797"/>
      <c r="AA413" s="797"/>
      <c r="AD413" s="797"/>
      <c r="AE413" s="797"/>
      <c r="AH413" s="797"/>
      <c r="AI413" s="797"/>
      <c r="AL413" s="797"/>
      <c r="AM413" s="797"/>
      <c r="AP413" s="797"/>
      <c r="AQ413" s="797"/>
    </row>
    <row r="414" spans="1:214" s="735" customFormat="1">
      <c r="A414" s="1235"/>
      <c r="B414" s="64"/>
      <c r="F414" s="797"/>
      <c r="G414" s="798"/>
      <c r="J414" s="797"/>
      <c r="K414" s="797"/>
      <c r="N414" s="797"/>
      <c r="O414" s="797"/>
      <c r="R414" s="797"/>
      <c r="S414" s="797"/>
      <c r="V414" s="797"/>
      <c r="W414" s="797"/>
      <c r="Z414" s="797"/>
      <c r="AA414" s="797"/>
      <c r="AD414" s="797"/>
      <c r="AE414" s="797"/>
      <c r="AH414" s="797"/>
      <c r="AI414" s="797"/>
      <c r="AL414" s="797"/>
      <c r="AM414" s="797"/>
      <c r="AP414" s="797"/>
      <c r="AQ414" s="797"/>
    </row>
    <row r="415" spans="1:214" s="735" customFormat="1">
      <c r="A415" s="1235"/>
      <c r="B415" s="64"/>
      <c r="F415" s="797"/>
      <c r="G415" s="798"/>
      <c r="J415" s="797"/>
      <c r="K415" s="797"/>
      <c r="N415" s="797"/>
      <c r="O415" s="797"/>
      <c r="R415" s="797"/>
      <c r="S415" s="797"/>
      <c r="V415" s="797"/>
      <c r="W415" s="797"/>
      <c r="Z415" s="797"/>
      <c r="AA415" s="797"/>
      <c r="AD415" s="797"/>
      <c r="AE415" s="797"/>
      <c r="AH415" s="797"/>
      <c r="AI415" s="797"/>
      <c r="AL415" s="797"/>
      <c r="AM415" s="797"/>
      <c r="AP415" s="797"/>
      <c r="AQ415" s="797"/>
    </row>
    <row r="416" spans="1:214" s="735" customFormat="1">
      <c r="A416" s="1235"/>
      <c r="B416" s="64"/>
      <c r="F416" s="797"/>
      <c r="G416" s="798"/>
      <c r="J416" s="797"/>
      <c r="K416" s="797"/>
      <c r="N416" s="797"/>
      <c r="O416" s="797"/>
      <c r="R416" s="797"/>
      <c r="S416" s="797"/>
      <c r="V416" s="797"/>
      <c r="W416" s="797"/>
      <c r="Z416" s="797"/>
      <c r="AA416" s="797"/>
      <c r="AD416" s="797"/>
      <c r="AE416" s="797"/>
      <c r="AH416" s="797"/>
      <c r="AI416" s="797"/>
      <c r="AL416" s="797"/>
      <c r="AM416" s="797"/>
      <c r="AP416" s="797"/>
      <c r="AQ416" s="797"/>
    </row>
    <row r="417" spans="1:43" s="735" customFormat="1">
      <c r="A417" s="1235"/>
      <c r="B417" s="64"/>
      <c r="F417" s="797"/>
      <c r="G417" s="798"/>
      <c r="J417" s="797"/>
      <c r="K417" s="797"/>
      <c r="N417" s="797"/>
      <c r="O417" s="797"/>
      <c r="R417" s="797"/>
      <c r="S417" s="797"/>
      <c r="V417" s="797"/>
      <c r="W417" s="797"/>
      <c r="Z417" s="797"/>
      <c r="AA417" s="797"/>
      <c r="AD417" s="797"/>
      <c r="AE417" s="797"/>
      <c r="AH417" s="797"/>
      <c r="AI417" s="797"/>
      <c r="AL417" s="797"/>
      <c r="AM417" s="797"/>
      <c r="AP417" s="797"/>
      <c r="AQ417" s="797"/>
    </row>
    <row r="418" spans="1:43" s="735" customFormat="1">
      <c r="A418" s="1235"/>
      <c r="B418" s="64"/>
      <c r="F418" s="797"/>
      <c r="G418" s="798"/>
      <c r="J418" s="797"/>
      <c r="K418" s="797"/>
      <c r="N418" s="797"/>
      <c r="O418" s="797"/>
      <c r="R418" s="797"/>
      <c r="S418" s="797"/>
      <c r="V418" s="797"/>
      <c r="W418" s="797"/>
      <c r="Z418" s="797"/>
      <c r="AA418" s="797"/>
      <c r="AD418" s="797"/>
      <c r="AE418" s="797"/>
      <c r="AH418" s="797"/>
      <c r="AI418" s="797"/>
      <c r="AL418" s="797"/>
      <c r="AM418" s="797"/>
      <c r="AP418" s="797"/>
      <c r="AQ418" s="797"/>
    </row>
    <row r="419" spans="1:43" s="735" customFormat="1">
      <c r="A419" s="1235"/>
      <c r="B419" s="64"/>
      <c r="F419" s="797"/>
      <c r="G419" s="798"/>
      <c r="J419" s="797"/>
      <c r="K419" s="797"/>
      <c r="N419" s="797"/>
      <c r="O419" s="797"/>
      <c r="R419" s="797"/>
      <c r="S419" s="797"/>
      <c r="V419" s="797"/>
      <c r="W419" s="797"/>
      <c r="Z419" s="797"/>
      <c r="AA419" s="797"/>
      <c r="AD419" s="797"/>
      <c r="AE419" s="797"/>
      <c r="AH419" s="797"/>
      <c r="AI419" s="797"/>
      <c r="AL419" s="797"/>
      <c r="AM419" s="797"/>
      <c r="AP419" s="797"/>
      <c r="AQ419" s="797"/>
    </row>
    <row r="420" spans="1:43" s="735" customFormat="1">
      <c r="A420" s="1235"/>
      <c r="B420" s="64"/>
      <c r="F420" s="797"/>
      <c r="G420" s="798"/>
      <c r="J420" s="797"/>
      <c r="K420" s="797"/>
      <c r="N420" s="797"/>
      <c r="O420" s="797"/>
      <c r="R420" s="797"/>
      <c r="S420" s="797"/>
      <c r="V420" s="797"/>
      <c r="W420" s="797"/>
      <c r="Z420" s="797"/>
      <c r="AA420" s="797"/>
      <c r="AD420" s="797"/>
      <c r="AE420" s="797"/>
      <c r="AH420" s="797"/>
      <c r="AI420" s="797"/>
      <c r="AL420" s="797"/>
      <c r="AM420" s="797"/>
      <c r="AP420" s="797"/>
      <c r="AQ420" s="797"/>
    </row>
    <row r="421" spans="1:43" s="735" customFormat="1">
      <c r="A421" s="1235"/>
      <c r="B421" s="64"/>
      <c r="F421" s="797"/>
      <c r="G421" s="798"/>
      <c r="J421" s="797"/>
      <c r="K421" s="797"/>
      <c r="N421" s="797"/>
      <c r="O421" s="797"/>
      <c r="R421" s="797"/>
      <c r="S421" s="797"/>
      <c r="V421" s="797"/>
      <c r="W421" s="797"/>
      <c r="Z421" s="797"/>
      <c r="AA421" s="797"/>
      <c r="AD421" s="797"/>
      <c r="AE421" s="797"/>
      <c r="AH421" s="797"/>
      <c r="AI421" s="797"/>
      <c r="AL421" s="797"/>
      <c r="AM421" s="797"/>
      <c r="AP421" s="797"/>
      <c r="AQ421" s="797"/>
    </row>
    <row r="422" spans="1:43" s="735" customFormat="1">
      <c r="A422" s="1235"/>
      <c r="B422" s="64"/>
      <c r="F422" s="797"/>
      <c r="G422" s="798"/>
      <c r="J422" s="797"/>
      <c r="K422" s="797"/>
      <c r="N422" s="797"/>
      <c r="O422" s="797"/>
      <c r="R422" s="797"/>
      <c r="S422" s="797"/>
      <c r="V422" s="797"/>
      <c r="W422" s="797"/>
      <c r="Z422" s="797"/>
      <c r="AA422" s="797"/>
      <c r="AD422" s="797"/>
      <c r="AE422" s="797"/>
      <c r="AH422" s="797"/>
      <c r="AI422" s="797"/>
      <c r="AL422" s="797"/>
      <c r="AM422" s="797"/>
      <c r="AP422" s="797"/>
      <c r="AQ422" s="797"/>
    </row>
    <row r="423" spans="1:43" s="735" customFormat="1">
      <c r="A423" s="1235"/>
      <c r="B423" s="64"/>
      <c r="F423" s="797"/>
      <c r="G423" s="798"/>
      <c r="J423" s="797"/>
      <c r="K423" s="797"/>
      <c r="N423" s="797"/>
      <c r="O423" s="797"/>
      <c r="R423" s="797"/>
      <c r="S423" s="797"/>
      <c r="V423" s="797"/>
      <c r="W423" s="797"/>
      <c r="Z423" s="797"/>
      <c r="AA423" s="797"/>
      <c r="AD423" s="797"/>
      <c r="AE423" s="797"/>
      <c r="AH423" s="797"/>
      <c r="AI423" s="797"/>
      <c r="AL423" s="797"/>
      <c r="AM423" s="797"/>
      <c r="AP423" s="797"/>
      <c r="AQ423" s="797"/>
    </row>
    <row r="424" spans="1:43" s="735" customFormat="1">
      <c r="A424" s="1235"/>
      <c r="B424" s="64"/>
      <c r="F424" s="797"/>
      <c r="G424" s="798"/>
      <c r="J424" s="797"/>
      <c r="K424" s="797"/>
      <c r="N424" s="797"/>
      <c r="O424" s="797"/>
      <c r="R424" s="797"/>
      <c r="S424" s="797"/>
      <c r="V424" s="797"/>
      <c r="W424" s="797"/>
      <c r="Z424" s="797"/>
      <c r="AA424" s="797"/>
      <c r="AD424" s="797"/>
      <c r="AE424" s="797"/>
      <c r="AH424" s="797"/>
      <c r="AI424" s="797"/>
      <c r="AL424" s="797"/>
      <c r="AM424" s="797"/>
      <c r="AP424" s="797"/>
      <c r="AQ424" s="797"/>
    </row>
    <row r="425" spans="1:43" s="735" customFormat="1">
      <c r="A425" s="1235"/>
      <c r="B425" s="64"/>
      <c r="F425" s="797"/>
      <c r="G425" s="798"/>
      <c r="J425" s="797"/>
      <c r="K425" s="797"/>
      <c r="N425" s="797"/>
      <c r="O425" s="797"/>
      <c r="R425" s="797"/>
      <c r="S425" s="797"/>
      <c r="V425" s="797"/>
      <c r="W425" s="797"/>
      <c r="Z425" s="797"/>
      <c r="AA425" s="797"/>
      <c r="AD425" s="797"/>
      <c r="AE425" s="797"/>
      <c r="AH425" s="797"/>
      <c r="AI425" s="797"/>
      <c r="AL425" s="797"/>
      <c r="AM425" s="797"/>
      <c r="AP425" s="797"/>
      <c r="AQ425" s="797"/>
    </row>
    <row r="426" spans="1:43" s="735" customFormat="1">
      <c r="A426" s="1235"/>
      <c r="B426" s="64"/>
      <c r="F426" s="797"/>
      <c r="G426" s="798"/>
      <c r="J426" s="797"/>
      <c r="K426" s="797"/>
      <c r="N426" s="797"/>
      <c r="O426" s="797"/>
      <c r="R426" s="797"/>
      <c r="S426" s="797"/>
      <c r="V426" s="797"/>
      <c r="W426" s="797"/>
      <c r="Z426" s="797"/>
      <c r="AA426" s="797"/>
      <c r="AD426" s="797"/>
      <c r="AE426" s="797"/>
      <c r="AH426" s="797"/>
      <c r="AI426" s="797"/>
      <c r="AL426" s="797"/>
      <c r="AM426" s="797"/>
      <c r="AP426" s="797"/>
      <c r="AQ426" s="797"/>
    </row>
    <row r="427" spans="1:43" s="735" customFormat="1">
      <c r="A427" s="1235"/>
      <c r="B427" s="64"/>
      <c r="F427" s="797"/>
      <c r="G427" s="798"/>
      <c r="J427" s="797"/>
      <c r="K427" s="797"/>
      <c r="N427" s="797"/>
      <c r="O427" s="797"/>
      <c r="R427" s="797"/>
      <c r="S427" s="797"/>
      <c r="V427" s="797"/>
      <c r="W427" s="797"/>
      <c r="Z427" s="797"/>
      <c r="AA427" s="797"/>
      <c r="AD427" s="797"/>
      <c r="AE427" s="797"/>
      <c r="AH427" s="797"/>
      <c r="AI427" s="797"/>
      <c r="AL427" s="797"/>
      <c r="AM427" s="797"/>
      <c r="AP427" s="797"/>
      <c r="AQ427" s="797"/>
    </row>
    <row r="428" spans="1:43" s="735" customFormat="1">
      <c r="A428" s="1235"/>
      <c r="B428" s="64"/>
      <c r="F428" s="797"/>
      <c r="G428" s="798"/>
      <c r="J428" s="797"/>
      <c r="K428" s="797"/>
      <c r="N428" s="797"/>
      <c r="O428" s="797"/>
      <c r="R428" s="797"/>
      <c r="S428" s="797"/>
      <c r="V428" s="797"/>
      <c r="W428" s="797"/>
      <c r="Z428" s="797"/>
      <c r="AA428" s="797"/>
      <c r="AD428" s="797"/>
      <c r="AE428" s="797"/>
      <c r="AH428" s="797"/>
      <c r="AI428" s="797"/>
      <c r="AL428" s="797"/>
      <c r="AM428" s="797"/>
      <c r="AP428" s="797"/>
      <c r="AQ428" s="797"/>
    </row>
    <row r="429" spans="1:43" s="735" customFormat="1">
      <c r="A429" s="1235"/>
      <c r="B429" s="64"/>
      <c r="F429" s="797"/>
      <c r="G429" s="798"/>
      <c r="J429" s="797"/>
      <c r="K429" s="797"/>
      <c r="N429" s="797"/>
      <c r="O429" s="797"/>
      <c r="R429" s="797"/>
      <c r="S429" s="797"/>
      <c r="V429" s="797"/>
      <c r="W429" s="797"/>
      <c r="Z429" s="797"/>
      <c r="AA429" s="797"/>
      <c r="AD429" s="797"/>
      <c r="AE429" s="797"/>
      <c r="AH429" s="797"/>
      <c r="AI429" s="797"/>
      <c r="AL429" s="797"/>
      <c r="AM429" s="797"/>
      <c r="AP429" s="797"/>
      <c r="AQ429" s="797"/>
    </row>
    <row r="430" spans="1:43" s="735" customFormat="1">
      <c r="A430" s="1235"/>
      <c r="B430" s="64"/>
      <c r="F430" s="797"/>
      <c r="G430" s="798"/>
      <c r="J430" s="797"/>
      <c r="K430" s="797"/>
      <c r="N430" s="797"/>
      <c r="O430" s="797"/>
      <c r="R430" s="797"/>
      <c r="S430" s="797"/>
      <c r="V430" s="797"/>
      <c r="W430" s="797"/>
      <c r="Z430" s="797"/>
      <c r="AA430" s="797"/>
      <c r="AD430" s="797"/>
      <c r="AE430" s="797"/>
      <c r="AH430" s="797"/>
      <c r="AI430" s="797"/>
      <c r="AL430" s="797"/>
      <c r="AM430" s="797"/>
      <c r="AP430" s="797"/>
      <c r="AQ430" s="797"/>
    </row>
    <row r="431" spans="1:43" s="735" customFormat="1">
      <c r="A431" s="1235"/>
      <c r="B431" s="64"/>
      <c r="F431" s="797"/>
      <c r="G431" s="798"/>
      <c r="J431" s="797"/>
      <c r="K431" s="797"/>
      <c r="N431" s="797"/>
      <c r="O431" s="797"/>
      <c r="R431" s="797"/>
      <c r="S431" s="797"/>
      <c r="V431" s="797"/>
      <c r="W431" s="797"/>
      <c r="Z431" s="797"/>
      <c r="AA431" s="797"/>
      <c r="AD431" s="797"/>
      <c r="AE431" s="797"/>
      <c r="AH431" s="797"/>
      <c r="AI431" s="797"/>
      <c r="AL431" s="797"/>
      <c r="AM431" s="797"/>
      <c r="AP431" s="797"/>
      <c r="AQ431" s="797"/>
    </row>
    <row r="432" spans="1:43" s="735" customFormat="1">
      <c r="A432" s="1235"/>
      <c r="B432" s="64"/>
      <c r="F432" s="797"/>
      <c r="G432" s="798"/>
      <c r="J432" s="797"/>
      <c r="K432" s="797"/>
      <c r="N432" s="797"/>
      <c r="O432" s="797"/>
      <c r="R432" s="797"/>
      <c r="S432" s="797"/>
      <c r="V432" s="797"/>
      <c r="W432" s="797"/>
      <c r="Z432" s="797"/>
      <c r="AA432" s="797"/>
      <c r="AD432" s="797"/>
      <c r="AE432" s="797"/>
      <c r="AH432" s="797"/>
      <c r="AI432" s="797"/>
      <c r="AL432" s="797"/>
      <c r="AM432" s="797"/>
      <c r="AP432" s="797"/>
      <c r="AQ432" s="797"/>
    </row>
    <row r="433" spans="1:43" s="735" customFormat="1">
      <c r="A433" s="1235"/>
      <c r="B433" s="64"/>
      <c r="F433" s="797"/>
      <c r="G433" s="798"/>
      <c r="J433" s="797"/>
      <c r="K433" s="797"/>
      <c r="N433" s="797"/>
      <c r="O433" s="797"/>
      <c r="R433" s="797"/>
      <c r="S433" s="797"/>
      <c r="V433" s="797"/>
      <c r="W433" s="797"/>
      <c r="Z433" s="797"/>
      <c r="AA433" s="797"/>
      <c r="AD433" s="797"/>
      <c r="AE433" s="797"/>
      <c r="AH433" s="797"/>
      <c r="AI433" s="797"/>
      <c r="AL433" s="797"/>
      <c r="AM433" s="797"/>
      <c r="AP433" s="797"/>
      <c r="AQ433" s="797"/>
    </row>
    <row r="434" spans="1:43" s="735" customFormat="1">
      <c r="A434" s="1235"/>
      <c r="B434" s="64"/>
      <c r="F434" s="797"/>
      <c r="G434" s="798"/>
      <c r="J434" s="797"/>
      <c r="K434" s="797"/>
      <c r="N434" s="797"/>
      <c r="O434" s="797"/>
      <c r="R434" s="797"/>
      <c r="S434" s="797"/>
      <c r="V434" s="797"/>
      <c r="W434" s="797"/>
      <c r="Z434" s="797"/>
      <c r="AA434" s="797"/>
      <c r="AD434" s="797"/>
      <c r="AE434" s="797"/>
      <c r="AH434" s="797"/>
      <c r="AI434" s="797"/>
      <c r="AL434" s="797"/>
      <c r="AM434" s="797"/>
      <c r="AP434" s="797"/>
      <c r="AQ434" s="797"/>
    </row>
    <row r="435" spans="1:43" s="735" customFormat="1">
      <c r="A435" s="1235"/>
      <c r="B435" s="64"/>
      <c r="F435" s="797"/>
      <c r="G435" s="798"/>
      <c r="J435" s="797"/>
      <c r="K435" s="797"/>
      <c r="N435" s="797"/>
      <c r="O435" s="797"/>
      <c r="R435" s="797"/>
      <c r="S435" s="797"/>
      <c r="V435" s="797"/>
      <c r="W435" s="797"/>
      <c r="Z435" s="797"/>
      <c r="AA435" s="797"/>
      <c r="AD435" s="797"/>
      <c r="AE435" s="797"/>
      <c r="AH435" s="797"/>
      <c r="AI435" s="797"/>
      <c r="AL435" s="797"/>
      <c r="AM435" s="797"/>
      <c r="AP435" s="797"/>
      <c r="AQ435" s="797"/>
    </row>
    <row r="436" spans="1:43" s="735" customFormat="1">
      <c r="A436" s="1235"/>
      <c r="B436" s="64"/>
      <c r="F436" s="797"/>
      <c r="G436" s="798"/>
      <c r="J436" s="797"/>
      <c r="K436" s="797"/>
      <c r="N436" s="797"/>
      <c r="O436" s="797"/>
      <c r="R436" s="797"/>
      <c r="S436" s="797"/>
      <c r="V436" s="797"/>
      <c r="W436" s="797"/>
      <c r="Z436" s="797"/>
      <c r="AA436" s="797"/>
      <c r="AD436" s="797"/>
      <c r="AE436" s="797"/>
      <c r="AH436" s="797"/>
      <c r="AI436" s="797"/>
      <c r="AL436" s="797"/>
      <c r="AM436" s="797"/>
      <c r="AP436" s="797"/>
      <c r="AQ436" s="797"/>
    </row>
    <row r="437" spans="1:43" s="735" customFormat="1">
      <c r="A437" s="1235"/>
      <c r="B437" s="64"/>
      <c r="F437" s="797"/>
      <c r="G437" s="798"/>
      <c r="J437" s="797"/>
      <c r="K437" s="797"/>
      <c r="N437" s="797"/>
      <c r="O437" s="797"/>
      <c r="R437" s="797"/>
      <c r="S437" s="797"/>
      <c r="V437" s="797"/>
      <c r="W437" s="797"/>
      <c r="Z437" s="797"/>
      <c r="AA437" s="797"/>
      <c r="AD437" s="797"/>
      <c r="AE437" s="797"/>
      <c r="AH437" s="797"/>
      <c r="AI437" s="797"/>
      <c r="AL437" s="797"/>
      <c r="AM437" s="797"/>
      <c r="AP437" s="797"/>
      <c r="AQ437" s="797"/>
    </row>
    <row r="438" spans="1:43" s="735" customFormat="1">
      <c r="A438" s="1235"/>
      <c r="B438" s="64"/>
      <c r="F438" s="797"/>
      <c r="G438" s="798"/>
      <c r="J438" s="797"/>
      <c r="K438" s="797"/>
      <c r="N438" s="797"/>
      <c r="O438" s="797"/>
      <c r="R438" s="797"/>
      <c r="S438" s="797"/>
      <c r="V438" s="797"/>
      <c r="W438" s="797"/>
      <c r="Z438" s="797"/>
      <c r="AA438" s="797"/>
      <c r="AD438" s="797"/>
      <c r="AE438" s="797"/>
      <c r="AH438" s="797"/>
      <c r="AI438" s="797"/>
      <c r="AL438" s="797"/>
      <c r="AM438" s="797"/>
      <c r="AP438" s="797"/>
      <c r="AQ438" s="797"/>
    </row>
    <row r="439" spans="1:43" s="735" customFormat="1">
      <c r="A439" s="1235"/>
      <c r="B439" s="64"/>
      <c r="F439" s="797"/>
      <c r="G439" s="798"/>
      <c r="J439" s="797"/>
      <c r="K439" s="797"/>
      <c r="N439" s="797"/>
      <c r="O439" s="797"/>
      <c r="R439" s="797"/>
      <c r="S439" s="797"/>
      <c r="V439" s="797"/>
      <c r="W439" s="797"/>
      <c r="Z439" s="797"/>
      <c r="AA439" s="797"/>
      <c r="AD439" s="797"/>
      <c r="AE439" s="797"/>
      <c r="AH439" s="797"/>
      <c r="AI439" s="797"/>
      <c r="AL439" s="797"/>
      <c r="AM439" s="797"/>
      <c r="AP439" s="797"/>
      <c r="AQ439" s="797"/>
    </row>
    <row r="440" spans="1:43" s="735" customFormat="1">
      <c r="A440" s="1235"/>
      <c r="B440" s="64"/>
      <c r="F440" s="797"/>
      <c r="G440" s="798"/>
      <c r="J440" s="797"/>
      <c r="K440" s="797"/>
      <c r="N440" s="797"/>
      <c r="O440" s="797"/>
      <c r="R440" s="797"/>
      <c r="S440" s="797"/>
      <c r="V440" s="797"/>
      <c r="W440" s="797"/>
      <c r="Z440" s="797"/>
      <c r="AA440" s="797"/>
      <c r="AD440" s="797"/>
      <c r="AE440" s="797"/>
      <c r="AH440" s="797"/>
      <c r="AI440" s="797"/>
      <c r="AL440" s="797"/>
      <c r="AM440" s="797"/>
      <c r="AP440" s="797"/>
      <c r="AQ440" s="797"/>
    </row>
    <row r="441" spans="1:43" s="735" customFormat="1">
      <c r="A441" s="1235"/>
      <c r="B441" s="64"/>
      <c r="F441" s="797"/>
      <c r="G441" s="798"/>
      <c r="J441" s="797"/>
      <c r="K441" s="797"/>
      <c r="N441" s="797"/>
      <c r="O441" s="797"/>
      <c r="R441" s="797"/>
      <c r="S441" s="797"/>
      <c r="V441" s="797"/>
      <c r="W441" s="797"/>
      <c r="Z441" s="797"/>
      <c r="AA441" s="797"/>
      <c r="AD441" s="797"/>
      <c r="AE441" s="797"/>
      <c r="AH441" s="797"/>
      <c r="AI441" s="797"/>
      <c r="AL441" s="797"/>
      <c r="AM441" s="797"/>
      <c r="AP441" s="797"/>
      <c r="AQ441" s="797"/>
    </row>
    <row r="442" spans="1:43" s="735" customFormat="1">
      <c r="A442" s="1235"/>
      <c r="B442" s="64"/>
      <c r="F442" s="797"/>
      <c r="G442" s="798"/>
      <c r="J442" s="797"/>
      <c r="K442" s="797"/>
      <c r="N442" s="797"/>
      <c r="O442" s="797"/>
      <c r="R442" s="797"/>
      <c r="S442" s="797"/>
      <c r="V442" s="797"/>
      <c r="W442" s="797"/>
      <c r="Z442" s="797"/>
      <c r="AA442" s="797"/>
      <c r="AD442" s="797"/>
      <c r="AE442" s="797"/>
      <c r="AH442" s="797"/>
      <c r="AI442" s="797"/>
      <c r="AL442" s="797"/>
      <c r="AM442" s="797"/>
      <c r="AP442" s="797"/>
      <c r="AQ442" s="797"/>
    </row>
    <row r="443" spans="1:43" s="735" customFormat="1">
      <c r="A443" s="1235"/>
      <c r="B443" s="64"/>
      <c r="F443" s="797"/>
      <c r="G443" s="798"/>
      <c r="J443" s="797"/>
      <c r="K443" s="797"/>
      <c r="N443" s="797"/>
      <c r="O443" s="797"/>
      <c r="R443" s="797"/>
      <c r="S443" s="797"/>
      <c r="V443" s="797"/>
      <c r="W443" s="797"/>
      <c r="Z443" s="797"/>
      <c r="AA443" s="797"/>
      <c r="AD443" s="797"/>
      <c r="AE443" s="797"/>
      <c r="AH443" s="797"/>
      <c r="AI443" s="797"/>
      <c r="AL443" s="797"/>
      <c r="AM443" s="797"/>
      <c r="AP443" s="797"/>
      <c r="AQ443" s="797"/>
    </row>
    <row r="444" spans="1:43" s="735" customFormat="1">
      <c r="A444" s="1235"/>
      <c r="B444" s="64"/>
      <c r="F444" s="797"/>
      <c r="G444" s="798"/>
      <c r="J444" s="797"/>
      <c r="K444" s="797"/>
      <c r="N444" s="797"/>
      <c r="O444" s="797"/>
      <c r="R444" s="797"/>
      <c r="S444" s="797"/>
      <c r="V444" s="797"/>
      <c r="W444" s="797"/>
      <c r="Z444" s="797"/>
      <c r="AA444" s="797"/>
      <c r="AD444" s="797"/>
      <c r="AE444" s="797"/>
      <c r="AH444" s="797"/>
      <c r="AI444" s="797"/>
      <c r="AL444" s="797"/>
      <c r="AM444" s="797"/>
      <c r="AP444" s="797"/>
      <c r="AQ444" s="797"/>
    </row>
    <row r="445" spans="1:43" s="735" customFormat="1">
      <c r="A445" s="1235"/>
      <c r="B445" s="64"/>
      <c r="F445" s="797"/>
      <c r="G445" s="798"/>
      <c r="J445" s="797"/>
      <c r="K445" s="797"/>
      <c r="N445" s="797"/>
      <c r="O445" s="797"/>
      <c r="R445" s="797"/>
      <c r="S445" s="797"/>
      <c r="V445" s="797"/>
      <c r="W445" s="797"/>
      <c r="Z445" s="797"/>
      <c r="AA445" s="797"/>
      <c r="AD445" s="797"/>
      <c r="AE445" s="797"/>
      <c r="AH445" s="797"/>
      <c r="AI445" s="797"/>
      <c r="AL445" s="797"/>
      <c r="AM445" s="797"/>
      <c r="AP445" s="797"/>
      <c r="AQ445" s="797"/>
    </row>
    <row r="446" spans="1:43" s="735" customFormat="1">
      <c r="A446" s="1235"/>
      <c r="B446" s="64"/>
      <c r="F446" s="797"/>
      <c r="G446" s="798"/>
      <c r="J446" s="797"/>
      <c r="K446" s="797"/>
      <c r="N446" s="797"/>
      <c r="O446" s="797"/>
      <c r="R446" s="797"/>
      <c r="S446" s="797"/>
      <c r="V446" s="797"/>
      <c r="W446" s="797"/>
      <c r="Z446" s="797"/>
      <c r="AA446" s="797"/>
      <c r="AD446" s="797"/>
      <c r="AE446" s="797"/>
      <c r="AH446" s="797"/>
      <c r="AI446" s="797"/>
      <c r="AL446" s="797"/>
      <c r="AM446" s="797"/>
      <c r="AP446" s="797"/>
      <c r="AQ446" s="797"/>
    </row>
    <row r="447" spans="1:43" s="735" customFormat="1">
      <c r="A447" s="1235"/>
      <c r="B447" s="64"/>
      <c r="F447" s="797"/>
      <c r="G447" s="798"/>
      <c r="J447" s="797"/>
      <c r="K447" s="797"/>
      <c r="N447" s="797"/>
      <c r="O447" s="797"/>
      <c r="R447" s="797"/>
      <c r="S447" s="797"/>
      <c r="V447" s="797"/>
      <c r="W447" s="797"/>
      <c r="Z447" s="797"/>
      <c r="AA447" s="797"/>
      <c r="AD447" s="797"/>
      <c r="AE447" s="797"/>
      <c r="AH447" s="797"/>
      <c r="AI447" s="797"/>
      <c r="AL447" s="797"/>
      <c r="AM447" s="797"/>
      <c r="AP447" s="797"/>
      <c r="AQ447" s="797"/>
    </row>
    <row r="448" spans="1:43" s="735" customFormat="1">
      <c r="A448" s="1235"/>
      <c r="B448" s="64"/>
      <c r="F448" s="797"/>
      <c r="G448" s="798"/>
      <c r="J448" s="797"/>
      <c r="K448" s="797"/>
      <c r="N448" s="797"/>
      <c r="O448" s="797"/>
      <c r="R448" s="797"/>
      <c r="S448" s="797"/>
      <c r="V448" s="797"/>
      <c r="W448" s="797"/>
      <c r="Z448" s="797"/>
      <c r="AA448" s="797"/>
      <c r="AD448" s="797"/>
      <c r="AE448" s="797"/>
      <c r="AH448" s="797"/>
      <c r="AI448" s="797"/>
      <c r="AL448" s="797"/>
      <c r="AM448" s="797"/>
      <c r="AP448" s="797"/>
      <c r="AQ448" s="797"/>
    </row>
    <row r="449" spans="1:43" s="735" customFormat="1">
      <c r="A449" s="1235"/>
      <c r="B449" s="64"/>
      <c r="F449" s="797"/>
      <c r="G449" s="798"/>
      <c r="J449" s="797"/>
      <c r="K449" s="797"/>
      <c r="N449" s="797"/>
      <c r="O449" s="797"/>
      <c r="R449" s="797"/>
      <c r="S449" s="797"/>
      <c r="V449" s="797"/>
      <c r="W449" s="797"/>
      <c r="Z449" s="797"/>
      <c r="AA449" s="797"/>
      <c r="AD449" s="797"/>
      <c r="AE449" s="797"/>
      <c r="AH449" s="797"/>
      <c r="AI449" s="797"/>
      <c r="AL449" s="797"/>
      <c r="AM449" s="797"/>
      <c r="AP449" s="797"/>
      <c r="AQ449" s="797"/>
    </row>
    <row r="450" spans="1:43" s="735" customFormat="1">
      <c r="A450" s="1235"/>
      <c r="B450" s="64"/>
      <c r="F450" s="797"/>
      <c r="G450" s="798"/>
      <c r="J450" s="797"/>
      <c r="K450" s="797"/>
      <c r="N450" s="797"/>
      <c r="O450" s="797"/>
      <c r="R450" s="797"/>
      <c r="S450" s="797"/>
      <c r="V450" s="797"/>
      <c r="W450" s="797"/>
      <c r="Z450" s="797"/>
      <c r="AA450" s="797"/>
      <c r="AD450" s="797"/>
      <c r="AE450" s="797"/>
      <c r="AH450" s="797"/>
      <c r="AI450" s="797"/>
      <c r="AL450" s="797"/>
      <c r="AM450" s="797"/>
      <c r="AP450" s="797"/>
      <c r="AQ450" s="797"/>
    </row>
    <row r="451" spans="1:43" s="735" customFormat="1">
      <c r="A451" s="1235"/>
      <c r="B451" s="64"/>
      <c r="F451" s="797"/>
      <c r="G451" s="798"/>
      <c r="J451" s="797"/>
      <c r="K451" s="797"/>
      <c r="N451" s="797"/>
      <c r="O451" s="797"/>
      <c r="R451" s="797"/>
      <c r="S451" s="797"/>
      <c r="V451" s="797"/>
      <c r="W451" s="797"/>
      <c r="Z451" s="797"/>
      <c r="AA451" s="797"/>
      <c r="AD451" s="797"/>
      <c r="AE451" s="797"/>
      <c r="AH451" s="797"/>
      <c r="AI451" s="797"/>
      <c r="AL451" s="797"/>
      <c r="AM451" s="797"/>
      <c r="AP451" s="797"/>
      <c r="AQ451" s="797"/>
    </row>
    <row r="452" spans="1:43" s="735" customFormat="1">
      <c r="A452" s="1235"/>
      <c r="B452" s="64"/>
      <c r="F452" s="797"/>
      <c r="G452" s="798"/>
      <c r="J452" s="797"/>
      <c r="K452" s="797"/>
      <c r="N452" s="797"/>
      <c r="O452" s="797"/>
      <c r="R452" s="797"/>
      <c r="S452" s="797"/>
      <c r="V452" s="797"/>
      <c r="W452" s="797"/>
      <c r="Z452" s="797"/>
      <c r="AA452" s="797"/>
      <c r="AD452" s="797"/>
      <c r="AE452" s="797"/>
      <c r="AH452" s="797"/>
      <c r="AI452" s="797"/>
      <c r="AL452" s="797"/>
      <c r="AM452" s="797"/>
      <c r="AP452" s="797"/>
      <c r="AQ452" s="797"/>
    </row>
    <row r="453" spans="1:43" s="735" customFormat="1">
      <c r="A453" s="1235"/>
      <c r="B453" s="64"/>
      <c r="F453" s="797"/>
      <c r="G453" s="798"/>
      <c r="J453" s="797"/>
      <c r="K453" s="797"/>
      <c r="N453" s="797"/>
      <c r="O453" s="797"/>
      <c r="R453" s="797"/>
      <c r="S453" s="797"/>
      <c r="V453" s="797"/>
      <c r="W453" s="797"/>
      <c r="Z453" s="797"/>
      <c r="AA453" s="797"/>
      <c r="AD453" s="797"/>
      <c r="AE453" s="797"/>
      <c r="AH453" s="797"/>
      <c r="AI453" s="797"/>
      <c r="AL453" s="797"/>
      <c r="AM453" s="797"/>
      <c r="AP453" s="797"/>
      <c r="AQ453" s="797"/>
    </row>
    <row r="454" spans="1:43" s="735" customFormat="1">
      <c r="A454" s="1235"/>
      <c r="B454" s="64"/>
      <c r="F454" s="797"/>
      <c r="G454" s="798"/>
      <c r="J454" s="797"/>
      <c r="K454" s="797"/>
      <c r="N454" s="797"/>
      <c r="O454" s="797"/>
      <c r="R454" s="797"/>
      <c r="S454" s="797"/>
      <c r="V454" s="797"/>
      <c r="W454" s="797"/>
      <c r="Z454" s="797"/>
      <c r="AA454" s="797"/>
      <c r="AD454" s="797"/>
      <c r="AE454" s="797"/>
      <c r="AH454" s="797"/>
      <c r="AI454" s="797"/>
      <c r="AL454" s="797"/>
      <c r="AM454" s="797"/>
      <c r="AP454" s="797"/>
      <c r="AQ454" s="797"/>
    </row>
    <row r="455" spans="1:43" s="735" customFormat="1">
      <c r="A455" s="1235"/>
      <c r="B455" s="64"/>
      <c r="F455" s="797"/>
      <c r="G455" s="798"/>
      <c r="J455" s="797"/>
      <c r="K455" s="797"/>
      <c r="N455" s="797"/>
      <c r="O455" s="797"/>
      <c r="R455" s="797"/>
      <c r="S455" s="797"/>
      <c r="V455" s="797"/>
      <c r="W455" s="797"/>
      <c r="Z455" s="797"/>
      <c r="AA455" s="797"/>
      <c r="AD455" s="797"/>
      <c r="AE455" s="797"/>
      <c r="AH455" s="797"/>
      <c r="AI455" s="797"/>
      <c r="AL455" s="797"/>
      <c r="AM455" s="797"/>
      <c r="AP455" s="797"/>
      <c r="AQ455" s="797"/>
    </row>
    <row r="456" spans="1:43" s="735" customFormat="1">
      <c r="A456" s="1235"/>
      <c r="B456" s="64"/>
      <c r="F456" s="797"/>
      <c r="G456" s="798"/>
      <c r="J456" s="797"/>
      <c r="K456" s="797"/>
      <c r="N456" s="797"/>
      <c r="O456" s="797"/>
      <c r="R456" s="797"/>
      <c r="S456" s="797"/>
      <c r="V456" s="797"/>
      <c r="W456" s="797"/>
      <c r="Z456" s="797"/>
      <c r="AA456" s="797"/>
      <c r="AD456" s="797"/>
      <c r="AE456" s="797"/>
      <c r="AH456" s="797"/>
      <c r="AI456" s="797"/>
      <c r="AL456" s="797"/>
      <c r="AM456" s="797"/>
      <c r="AP456" s="797"/>
      <c r="AQ456" s="797"/>
    </row>
    <row r="457" spans="1:43" s="735" customFormat="1">
      <c r="A457" s="1235"/>
      <c r="B457" s="64"/>
      <c r="F457" s="797"/>
      <c r="G457" s="798"/>
      <c r="J457" s="797"/>
      <c r="K457" s="797"/>
      <c r="N457" s="797"/>
      <c r="O457" s="797"/>
      <c r="R457" s="797"/>
      <c r="S457" s="797"/>
      <c r="V457" s="797"/>
      <c r="W457" s="797"/>
      <c r="Z457" s="797"/>
      <c r="AA457" s="797"/>
      <c r="AD457" s="797"/>
      <c r="AE457" s="797"/>
      <c r="AH457" s="797"/>
      <c r="AI457" s="797"/>
      <c r="AL457" s="797"/>
      <c r="AM457" s="797"/>
      <c r="AP457" s="797"/>
      <c r="AQ457" s="797"/>
    </row>
    <row r="458" spans="1:43" s="735" customFormat="1">
      <c r="A458" s="1235"/>
      <c r="B458" s="64"/>
      <c r="F458" s="797"/>
      <c r="G458" s="798"/>
      <c r="J458" s="797"/>
      <c r="K458" s="797"/>
      <c r="N458" s="797"/>
      <c r="O458" s="797"/>
      <c r="R458" s="797"/>
      <c r="S458" s="797"/>
      <c r="V458" s="797"/>
      <c r="W458" s="797"/>
      <c r="Z458" s="797"/>
      <c r="AA458" s="797"/>
      <c r="AD458" s="797"/>
      <c r="AE458" s="797"/>
      <c r="AH458" s="797"/>
      <c r="AI458" s="797"/>
      <c r="AL458" s="797"/>
      <c r="AM458" s="797"/>
      <c r="AP458" s="797"/>
      <c r="AQ458" s="797"/>
    </row>
    <row r="459" spans="1:43" s="735" customFormat="1">
      <c r="A459" s="1235"/>
      <c r="B459" s="64"/>
      <c r="F459" s="797"/>
      <c r="G459" s="798"/>
      <c r="J459" s="797"/>
      <c r="K459" s="797"/>
      <c r="N459" s="797"/>
      <c r="O459" s="797"/>
      <c r="R459" s="797"/>
      <c r="S459" s="797"/>
      <c r="V459" s="797"/>
      <c r="W459" s="797"/>
      <c r="Z459" s="797"/>
      <c r="AA459" s="797"/>
      <c r="AD459" s="797"/>
      <c r="AE459" s="797"/>
      <c r="AH459" s="797"/>
      <c r="AI459" s="797"/>
      <c r="AL459" s="797"/>
      <c r="AM459" s="797"/>
      <c r="AP459" s="797"/>
      <c r="AQ459" s="797"/>
    </row>
    <row r="460" spans="1:43" s="735" customFormat="1">
      <c r="A460" s="1235"/>
      <c r="B460" s="64"/>
      <c r="F460" s="797"/>
      <c r="G460" s="798"/>
      <c r="J460" s="797"/>
      <c r="K460" s="797"/>
      <c r="N460" s="797"/>
      <c r="O460" s="797"/>
      <c r="R460" s="797"/>
      <c r="S460" s="797"/>
      <c r="V460" s="797"/>
      <c r="W460" s="797"/>
      <c r="Z460" s="797"/>
      <c r="AA460" s="797"/>
      <c r="AD460" s="797"/>
      <c r="AE460" s="797"/>
      <c r="AH460" s="797"/>
      <c r="AI460" s="797"/>
      <c r="AL460" s="797"/>
      <c r="AM460" s="797"/>
      <c r="AP460" s="797"/>
      <c r="AQ460" s="797"/>
    </row>
    <row r="461" spans="1:43" s="735" customFormat="1">
      <c r="A461" s="1235"/>
      <c r="B461" s="64"/>
      <c r="F461" s="797"/>
      <c r="G461" s="798"/>
      <c r="J461" s="797"/>
      <c r="K461" s="797"/>
      <c r="N461" s="797"/>
      <c r="O461" s="797"/>
      <c r="R461" s="797"/>
      <c r="S461" s="797"/>
      <c r="V461" s="797"/>
      <c r="W461" s="797"/>
      <c r="Z461" s="797"/>
      <c r="AA461" s="797"/>
      <c r="AD461" s="797"/>
      <c r="AE461" s="797"/>
      <c r="AH461" s="797"/>
      <c r="AI461" s="797"/>
      <c r="AL461" s="797"/>
      <c r="AM461" s="797"/>
      <c r="AP461" s="797"/>
      <c r="AQ461" s="797"/>
    </row>
    <row r="462" spans="1:43" s="735" customFormat="1">
      <c r="A462" s="1235"/>
      <c r="B462" s="64"/>
      <c r="F462" s="797"/>
      <c r="G462" s="798"/>
      <c r="J462" s="797"/>
      <c r="K462" s="797"/>
      <c r="N462" s="797"/>
      <c r="O462" s="797"/>
      <c r="R462" s="797"/>
      <c r="S462" s="797"/>
      <c r="V462" s="797"/>
      <c r="W462" s="797"/>
      <c r="Z462" s="797"/>
      <c r="AA462" s="797"/>
      <c r="AD462" s="797"/>
      <c r="AE462" s="797"/>
      <c r="AH462" s="797"/>
      <c r="AI462" s="797"/>
      <c r="AL462" s="797"/>
      <c r="AM462" s="797"/>
      <c r="AP462" s="797"/>
      <c r="AQ462" s="797"/>
    </row>
    <row r="463" spans="1:43" s="735" customFormat="1">
      <c r="A463" s="1235"/>
      <c r="B463" s="64"/>
      <c r="F463" s="797"/>
      <c r="G463" s="798"/>
      <c r="J463" s="797"/>
      <c r="K463" s="797"/>
      <c r="N463" s="797"/>
      <c r="O463" s="797"/>
      <c r="R463" s="797"/>
      <c r="S463" s="797"/>
      <c r="V463" s="797"/>
      <c r="W463" s="797"/>
      <c r="Z463" s="797"/>
      <c r="AA463" s="797"/>
      <c r="AD463" s="797"/>
      <c r="AE463" s="797"/>
      <c r="AH463" s="797"/>
      <c r="AI463" s="797"/>
      <c r="AL463" s="797"/>
      <c r="AM463" s="797"/>
      <c r="AP463" s="797"/>
      <c r="AQ463" s="797"/>
    </row>
    <row r="464" spans="1:43" s="735" customFormat="1">
      <c r="A464" s="1235"/>
      <c r="B464" s="64"/>
      <c r="F464" s="797"/>
      <c r="G464" s="798"/>
      <c r="J464" s="797"/>
      <c r="K464" s="797"/>
      <c r="N464" s="797"/>
      <c r="O464" s="797"/>
      <c r="R464" s="797"/>
      <c r="S464" s="797"/>
      <c r="V464" s="797"/>
      <c r="W464" s="797"/>
      <c r="Z464" s="797"/>
      <c r="AA464" s="797"/>
      <c r="AD464" s="797"/>
      <c r="AE464" s="797"/>
      <c r="AH464" s="797"/>
      <c r="AI464" s="797"/>
      <c r="AL464" s="797"/>
      <c r="AM464" s="797"/>
      <c r="AP464" s="797"/>
      <c r="AQ464" s="797"/>
    </row>
    <row r="465" spans="1:43" s="735" customFormat="1">
      <c r="A465" s="1235"/>
      <c r="B465" s="64"/>
      <c r="F465" s="797"/>
      <c r="G465" s="798"/>
      <c r="J465" s="797"/>
      <c r="K465" s="797"/>
      <c r="N465" s="797"/>
      <c r="O465" s="797"/>
      <c r="R465" s="797"/>
      <c r="S465" s="797"/>
      <c r="V465" s="797"/>
      <c r="W465" s="797"/>
      <c r="Z465" s="797"/>
      <c r="AA465" s="797"/>
      <c r="AD465" s="797"/>
      <c r="AE465" s="797"/>
      <c r="AH465" s="797"/>
      <c r="AI465" s="797"/>
      <c r="AL465" s="797"/>
      <c r="AM465" s="797"/>
      <c r="AP465" s="797"/>
      <c r="AQ465" s="797"/>
    </row>
    <row r="466" spans="1:43" s="735" customFormat="1">
      <c r="A466" s="1235"/>
      <c r="B466" s="64"/>
      <c r="F466" s="797"/>
      <c r="G466" s="798"/>
      <c r="J466" s="797"/>
      <c r="K466" s="797"/>
      <c r="N466" s="797"/>
      <c r="O466" s="797"/>
      <c r="R466" s="797"/>
      <c r="S466" s="797"/>
      <c r="V466" s="797"/>
      <c r="W466" s="797"/>
      <c r="Z466" s="797"/>
      <c r="AA466" s="797"/>
      <c r="AD466" s="797"/>
      <c r="AE466" s="797"/>
      <c r="AH466" s="797"/>
      <c r="AI466" s="797"/>
      <c r="AL466" s="797"/>
      <c r="AM466" s="797"/>
      <c r="AP466" s="797"/>
      <c r="AQ466" s="797"/>
    </row>
    <row r="467" spans="1:43" s="735" customFormat="1">
      <c r="A467" s="1235"/>
      <c r="B467" s="64"/>
      <c r="F467" s="797"/>
      <c r="G467" s="798"/>
      <c r="J467" s="797"/>
      <c r="K467" s="797"/>
      <c r="N467" s="797"/>
      <c r="O467" s="797"/>
      <c r="R467" s="797"/>
      <c r="S467" s="797"/>
      <c r="V467" s="797"/>
      <c r="W467" s="797"/>
      <c r="Z467" s="797"/>
      <c r="AA467" s="797"/>
      <c r="AD467" s="797"/>
      <c r="AE467" s="797"/>
      <c r="AH467" s="797"/>
      <c r="AI467" s="797"/>
      <c r="AL467" s="797"/>
      <c r="AM467" s="797"/>
      <c r="AP467" s="797"/>
      <c r="AQ467" s="797"/>
    </row>
    <row r="468" spans="1:43" s="735" customFormat="1">
      <c r="A468" s="1235"/>
      <c r="B468" s="64"/>
      <c r="F468" s="797"/>
      <c r="G468" s="798"/>
      <c r="J468" s="797"/>
      <c r="K468" s="797"/>
      <c r="N468" s="797"/>
      <c r="O468" s="797"/>
      <c r="R468" s="797"/>
      <c r="S468" s="797"/>
      <c r="V468" s="797"/>
      <c r="W468" s="797"/>
      <c r="Z468" s="797"/>
      <c r="AA468" s="797"/>
      <c r="AD468" s="797"/>
      <c r="AE468" s="797"/>
      <c r="AH468" s="797"/>
      <c r="AI468" s="797"/>
      <c r="AL468" s="797"/>
      <c r="AM468" s="797"/>
      <c r="AP468" s="797"/>
      <c r="AQ468" s="797"/>
    </row>
    <row r="469" spans="1:43" s="735" customFormat="1">
      <c r="A469" s="1235"/>
      <c r="B469" s="64"/>
      <c r="F469" s="797"/>
      <c r="G469" s="798"/>
      <c r="J469" s="797"/>
      <c r="K469" s="797"/>
      <c r="N469" s="797"/>
      <c r="O469" s="797"/>
      <c r="R469" s="797"/>
      <c r="S469" s="797"/>
      <c r="V469" s="797"/>
      <c r="W469" s="797"/>
      <c r="Z469" s="797"/>
      <c r="AA469" s="797"/>
      <c r="AD469" s="797"/>
      <c r="AE469" s="797"/>
      <c r="AH469" s="797"/>
      <c r="AI469" s="797"/>
      <c r="AL469" s="797"/>
      <c r="AM469" s="797"/>
      <c r="AP469" s="797"/>
      <c r="AQ469" s="797"/>
    </row>
    <row r="470" spans="1:43" s="735" customFormat="1">
      <c r="A470" s="1235"/>
      <c r="B470" s="64"/>
      <c r="F470" s="797"/>
      <c r="G470" s="798"/>
      <c r="J470" s="797"/>
      <c r="K470" s="797"/>
      <c r="N470" s="797"/>
      <c r="O470" s="797"/>
      <c r="R470" s="797"/>
      <c r="S470" s="797"/>
      <c r="V470" s="797"/>
      <c r="W470" s="797"/>
      <c r="Z470" s="797"/>
      <c r="AA470" s="797"/>
      <c r="AD470" s="797"/>
      <c r="AE470" s="797"/>
      <c r="AH470" s="797"/>
      <c r="AI470" s="797"/>
      <c r="AL470" s="797"/>
      <c r="AM470" s="797"/>
      <c r="AP470" s="797"/>
      <c r="AQ470" s="797"/>
    </row>
    <row r="471" spans="1:43" s="735" customFormat="1">
      <c r="A471" s="1235"/>
      <c r="B471" s="64"/>
      <c r="F471" s="797"/>
      <c r="G471" s="798"/>
      <c r="J471" s="797"/>
      <c r="K471" s="797"/>
      <c r="N471" s="797"/>
      <c r="O471" s="797"/>
      <c r="R471" s="797"/>
      <c r="S471" s="797"/>
      <c r="V471" s="797"/>
      <c r="W471" s="797"/>
      <c r="Z471" s="797"/>
      <c r="AA471" s="797"/>
      <c r="AD471" s="797"/>
      <c r="AE471" s="797"/>
      <c r="AH471" s="797"/>
      <c r="AI471" s="797"/>
      <c r="AL471" s="797"/>
      <c r="AM471" s="797"/>
      <c r="AP471" s="797"/>
      <c r="AQ471" s="797"/>
    </row>
    <row r="472" spans="1:43" s="735" customFormat="1">
      <c r="A472" s="1235"/>
      <c r="B472" s="64"/>
      <c r="F472" s="797"/>
      <c r="G472" s="798"/>
      <c r="J472" s="797"/>
      <c r="K472" s="797"/>
      <c r="N472" s="797"/>
      <c r="O472" s="797"/>
      <c r="R472" s="797"/>
      <c r="S472" s="797"/>
      <c r="V472" s="797"/>
      <c r="W472" s="797"/>
      <c r="Z472" s="797"/>
      <c r="AA472" s="797"/>
      <c r="AD472" s="797"/>
      <c r="AE472" s="797"/>
      <c r="AH472" s="797"/>
      <c r="AI472" s="797"/>
      <c r="AL472" s="797"/>
      <c r="AM472" s="797"/>
      <c r="AP472" s="797"/>
      <c r="AQ472" s="797"/>
    </row>
    <row r="473" spans="1:43" s="735" customFormat="1">
      <c r="A473" s="1235"/>
      <c r="B473" s="64"/>
      <c r="F473" s="797"/>
      <c r="G473" s="798"/>
      <c r="J473" s="797"/>
      <c r="K473" s="797"/>
      <c r="N473" s="797"/>
      <c r="O473" s="797"/>
      <c r="R473" s="797"/>
      <c r="S473" s="797"/>
      <c r="V473" s="797"/>
      <c r="W473" s="797"/>
      <c r="Z473" s="797"/>
      <c r="AA473" s="797"/>
      <c r="AD473" s="797"/>
      <c r="AE473" s="797"/>
      <c r="AH473" s="797"/>
      <c r="AI473" s="797"/>
      <c r="AL473" s="797"/>
      <c r="AM473" s="797"/>
      <c r="AP473" s="797"/>
      <c r="AQ473" s="797"/>
    </row>
    <row r="474" spans="1:43" s="735" customFormat="1">
      <c r="A474" s="1235"/>
      <c r="B474" s="64"/>
      <c r="F474" s="797"/>
      <c r="G474" s="798"/>
      <c r="J474" s="797"/>
      <c r="K474" s="797"/>
      <c r="N474" s="797"/>
      <c r="O474" s="797"/>
      <c r="R474" s="797"/>
      <c r="S474" s="797"/>
      <c r="V474" s="797"/>
      <c r="W474" s="797"/>
      <c r="Z474" s="797"/>
      <c r="AA474" s="797"/>
      <c r="AD474" s="797"/>
      <c r="AE474" s="797"/>
      <c r="AH474" s="797"/>
      <c r="AI474" s="797"/>
      <c r="AL474" s="797"/>
      <c r="AM474" s="797"/>
      <c r="AP474" s="797"/>
      <c r="AQ474" s="797"/>
    </row>
    <row r="475" spans="1:43" s="735" customFormat="1">
      <c r="A475" s="1235"/>
      <c r="B475" s="64"/>
      <c r="F475" s="797"/>
      <c r="G475" s="798"/>
      <c r="J475" s="797"/>
      <c r="K475" s="797"/>
      <c r="N475" s="797"/>
      <c r="O475" s="797"/>
      <c r="R475" s="797"/>
      <c r="S475" s="797"/>
      <c r="V475" s="797"/>
      <c r="W475" s="797"/>
      <c r="Z475" s="797"/>
      <c r="AA475" s="797"/>
      <c r="AD475" s="797"/>
      <c r="AE475" s="797"/>
      <c r="AH475" s="797"/>
      <c r="AI475" s="797"/>
      <c r="AL475" s="797"/>
      <c r="AM475" s="797"/>
      <c r="AP475" s="797"/>
      <c r="AQ475" s="797"/>
    </row>
    <row r="476" spans="1:43" s="735" customFormat="1">
      <c r="A476" s="1235"/>
      <c r="B476" s="64"/>
      <c r="F476" s="797"/>
      <c r="G476" s="798"/>
      <c r="J476" s="797"/>
      <c r="K476" s="797"/>
      <c r="N476" s="797"/>
      <c r="O476" s="797"/>
      <c r="R476" s="797"/>
      <c r="S476" s="797"/>
      <c r="V476" s="797"/>
      <c r="W476" s="797"/>
      <c r="Z476" s="797"/>
      <c r="AA476" s="797"/>
      <c r="AD476" s="797"/>
      <c r="AE476" s="797"/>
      <c r="AH476" s="797"/>
      <c r="AI476" s="797"/>
      <c r="AL476" s="797"/>
      <c r="AM476" s="797"/>
      <c r="AP476" s="797"/>
      <c r="AQ476" s="797"/>
    </row>
    <row r="477" spans="1:43" s="735" customFormat="1">
      <c r="A477" s="1235"/>
      <c r="B477" s="64"/>
      <c r="F477" s="797"/>
      <c r="G477" s="798"/>
      <c r="J477" s="797"/>
      <c r="K477" s="797"/>
      <c r="N477" s="797"/>
      <c r="O477" s="797"/>
      <c r="R477" s="797"/>
      <c r="S477" s="797"/>
      <c r="V477" s="797"/>
      <c r="W477" s="797"/>
      <c r="Z477" s="797"/>
      <c r="AA477" s="797"/>
      <c r="AD477" s="797"/>
      <c r="AE477" s="797"/>
      <c r="AH477" s="797"/>
      <c r="AI477" s="797"/>
      <c r="AL477" s="797"/>
      <c r="AM477" s="797"/>
      <c r="AP477" s="797"/>
      <c r="AQ477" s="797"/>
    </row>
    <row r="478" spans="1:43" s="735" customFormat="1">
      <c r="A478" s="1235"/>
      <c r="B478" s="64"/>
      <c r="F478" s="797"/>
      <c r="G478" s="798"/>
      <c r="J478" s="797"/>
      <c r="K478" s="797"/>
      <c r="N478" s="797"/>
      <c r="O478" s="797"/>
      <c r="R478" s="797"/>
      <c r="S478" s="797"/>
      <c r="V478" s="797"/>
      <c r="W478" s="797"/>
      <c r="Z478" s="797"/>
      <c r="AA478" s="797"/>
      <c r="AD478" s="797"/>
      <c r="AE478" s="797"/>
      <c r="AH478" s="797"/>
      <c r="AI478" s="797"/>
      <c r="AL478" s="797"/>
      <c r="AM478" s="797"/>
      <c r="AP478" s="797"/>
      <c r="AQ478" s="797"/>
    </row>
    <row r="479" spans="1:43" s="735" customFormat="1">
      <c r="A479" s="1235"/>
      <c r="B479" s="64"/>
      <c r="F479" s="797"/>
      <c r="G479" s="798"/>
      <c r="J479" s="797"/>
      <c r="K479" s="797"/>
      <c r="N479" s="797"/>
      <c r="O479" s="797"/>
      <c r="R479" s="797"/>
      <c r="S479" s="797"/>
      <c r="V479" s="797"/>
      <c r="W479" s="797"/>
      <c r="Z479" s="797"/>
      <c r="AA479" s="797"/>
      <c r="AD479" s="797"/>
      <c r="AE479" s="797"/>
      <c r="AH479" s="797"/>
      <c r="AI479" s="797"/>
      <c r="AL479" s="797"/>
      <c r="AM479" s="797"/>
      <c r="AP479" s="797"/>
      <c r="AQ479" s="797"/>
    </row>
    <row r="480" spans="1:43" s="735" customFormat="1">
      <c r="A480" s="1235"/>
      <c r="B480" s="64"/>
      <c r="F480" s="797"/>
      <c r="G480" s="798"/>
      <c r="J480" s="797"/>
      <c r="K480" s="797"/>
      <c r="N480" s="797"/>
      <c r="O480" s="797"/>
      <c r="R480" s="797"/>
      <c r="S480" s="797"/>
      <c r="V480" s="797"/>
      <c r="W480" s="797"/>
      <c r="Z480" s="797"/>
      <c r="AA480" s="797"/>
      <c r="AD480" s="797"/>
      <c r="AE480" s="797"/>
      <c r="AH480" s="797"/>
      <c r="AI480" s="797"/>
      <c r="AL480" s="797"/>
      <c r="AM480" s="797"/>
      <c r="AP480" s="797"/>
      <c r="AQ480" s="797"/>
    </row>
    <row r="481" spans="1:43" s="735" customFormat="1">
      <c r="A481" s="1235"/>
      <c r="B481" s="64"/>
      <c r="F481" s="797"/>
      <c r="G481" s="798"/>
      <c r="J481" s="797"/>
      <c r="K481" s="797"/>
      <c r="N481" s="797"/>
      <c r="O481" s="797"/>
      <c r="R481" s="797"/>
      <c r="S481" s="797"/>
      <c r="V481" s="797"/>
      <c r="W481" s="797"/>
      <c r="Z481" s="797"/>
      <c r="AA481" s="797"/>
      <c r="AD481" s="797"/>
      <c r="AE481" s="797"/>
      <c r="AH481" s="797"/>
      <c r="AI481" s="797"/>
      <c r="AL481" s="797"/>
      <c r="AM481" s="797"/>
      <c r="AP481" s="797"/>
      <c r="AQ481" s="797"/>
    </row>
    <row r="482" spans="1:43" s="735" customFormat="1">
      <c r="A482" s="1235"/>
      <c r="B482" s="64"/>
      <c r="F482" s="797"/>
      <c r="G482" s="798"/>
      <c r="J482" s="797"/>
      <c r="K482" s="797"/>
      <c r="N482" s="797"/>
      <c r="O482" s="797"/>
      <c r="R482" s="797"/>
      <c r="S482" s="797"/>
      <c r="V482" s="797"/>
      <c r="W482" s="797"/>
      <c r="Z482" s="797"/>
      <c r="AA482" s="797"/>
      <c r="AD482" s="797"/>
      <c r="AE482" s="797"/>
      <c r="AH482" s="797"/>
      <c r="AI482" s="797"/>
      <c r="AL482" s="797"/>
      <c r="AM482" s="797"/>
      <c r="AP482" s="797"/>
      <c r="AQ482" s="797"/>
    </row>
    <row r="483" spans="1:43" s="735" customFormat="1">
      <c r="A483" s="1235"/>
      <c r="B483" s="64"/>
      <c r="F483" s="797"/>
      <c r="G483" s="798"/>
      <c r="J483" s="797"/>
      <c r="K483" s="797"/>
      <c r="N483" s="797"/>
      <c r="O483" s="797"/>
      <c r="R483" s="797"/>
      <c r="S483" s="797"/>
      <c r="V483" s="797"/>
      <c r="W483" s="797"/>
      <c r="Z483" s="797"/>
      <c r="AA483" s="797"/>
      <c r="AD483" s="797"/>
      <c r="AE483" s="797"/>
      <c r="AH483" s="797"/>
      <c r="AI483" s="797"/>
      <c r="AL483" s="797"/>
      <c r="AM483" s="797"/>
      <c r="AP483" s="797"/>
      <c r="AQ483" s="797"/>
    </row>
    <row r="484" spans="1:43" s="735" customFormat="1">
      <c r="A484" s="1235"/>
      <c r="B484" s="64"/>
      <c r="F484" s="797"/>
      <c r="G484" s="798"/>
      <c r="J484" s="797"/>
      <c r="K484" s="797"/>
      <c r="N484" s="797"/>
      <c r="O484" s="797"/>
      <c r="R484" s="797"/>
      <c r="S484" s="797"/>
      <c r="V484" s="797"/>
      <c r="W484" s="797"/>
      <c r="Z484" s="797"/>
      <c r="AA484" s="797"/>
      <c r="AD484" s="797"/>
      <c r="AE484" s="797"/>
      <c r="AH484" s="797"/>
      <c r="AI484" s="797"/>
      <c r="AL484" s="797"/>
      <c r="AM484" s="797"/>
      <c r="AP484" s="797"/>
      <c r="AQ484" s="797"/>
    </row>
    <row r="485" spans="1:43" s="735" customFormat="1">
      <c r="A485" s="1235"/>
      <c r="B485" s="64"/>
      <c r="F485" s="797"/>
      <c r="G485" s="798"/>
      <c r="J485" s="797"/>
      <c r="K485" s="797"/>
      <c r="N485" s="797"/>
      <c r="O485" s="797"/>
      <c r="R485" s="797"/>
      <c r="S485" s="797"/>
      <c r="V485" s="797"/>
      <c r="W485" s="797"/>
      <c r="Z485" s="797"/>
      <c r="AA485" s="797"/>
      <c r="AD485" s="797"/>
      <c r="AE485" s="797"/>
      <c r="AH485" s="797"/>
      <c r="AI485" s="797"/>
      <c r="AL485" s="797"/>
      <c r="AM485" s="797"/>
      <c r="AP485" s="797"/>
      <c r="AQ485" s="797"/>
    </row>
    <row r="486" spans="1:43" s="735" customFormat="1">
      <c r="A486" s="1235"/>
      <c r="B486" s="64"/>
      <c r="F486" s="797"/>
      <c r="G486" s="798"/>
      <c r="J486" s="797"/>
      <c r="K486" s="797"/>
      <c r="N486" s="797"/>
      <c r="O486" s="797"/>
      <c r="R486" s="797"/>
      <c r="S486" s="797"/>
      <c r="V486" s="797"/>
      <c r="W486" s="797"/>
      <c r="Z486" s="797"/>
      <c r="AA486" s="797"/>
      <c r="AD486" s="797"/>
      <c r="AE486" s="797"/>
      <c r="AH486" s="797"/>
      <c r="AI486" s="797"/>
      <c r="AL486" s="797"/>
      <c r="AM486" s="797"/>
      <c r="AP486" s="797"/>
      <c r="AQ486" s="797"/>
    </row>
    <row r="487" spans="1:43" s="735" customFormat="1">
      <c r="A487" s="1235"/>
      <c r="B487" s="64"/>
      <c r="F487" s="797"/>
      <c r="G487" s="798"/>
      <c r="J487" s="797"/>
      <c r="K487" s="797"/>
      <c r="N487" s="797"/>
      <c r="O487" s="797"/>
      <c r="R487" s="797"/>
      <c r="S487" s="797"/>
      <c r="V487" s="797"/>
      <c r="W487" s="797"/>
      <c r="Z487" s="797"/>
      <c r="AA487" s="797"/>
      <c r="AD487" s="797"/>
      <c r="AE487" s="797"/>
      <c r="AH487" s="797"/>
      <c r="AI487" s="797"/>
      <c r="AL487" s="797"/>
      <c r="AM487" s="797"/>
      <c r="AP487" s="797"/>
      <c r="AQ487" s="797"/>
    </row>
    <row r="488" spans="1:43" s="735" customFormat="1">
      <c r="A488" s="1235"/>
      <c r="B488" s="64"/>
      <c r="F488" s="797"/>
      <c r="G488" s="798"/>
      <c r="J488" s="797"/>
      <c r="K488" s="797"/>
      <c r="N488" s="797"/>
      <c r="O488" s="797"/>
      <c r="R488" s="797"/>
      <c r="S488" s="797"/>
      <c r="V488" s="797"/>
      <c r="W488" s="797"/>
      <c r="Z488" s="797"/>
      <c r="AA488" s="797"/>
      <c r="AD488" s="797"/>
      <c r="AE488" s="797"/>
      <c r="AH488" s="797"/>
      <c r="AI488" s="797"/>
      <c r="AL488" s="797"/>
      <c r="AM488" s="797"/>
      <c r="AP488" s="797"/>
      <c r="AQ488" s="797"/>
    </row>
    <row r="489" spans="1:43" s="735" customFormat="1">
      <c r="A489" s="1235"/>
      <c r="B489" s="64"/>
      <c r="F489" s="797"/>
      <c r="G489" s="798"/>
      <c r="J489" s="797"/>
      <c r="K489" s="797"/>
      <c r="N489" s="797"/>
      <c r="O489" s="797"/>
      <c r="R489" s="797"/>
      <c r="S489" s="797"/>
      <c r="V489" s="797"/>
      <c r="W489" s="797"/>
      <c r="Z489" s="797"/>
      <c r="AA489" s="797"/>
      <c r="AD489" s="797"/>
      <c r="AE489" s="797"/>
      <c r="AH489" s="797"/>
      <c r="AI489" s="797"/>
      <c r="AL489" s="797"/>
      <c r="AM489" s="797"/>
      <c r="AP489" s="797"/>
      <c r="AQ489" s="797"/>
    </row>
    <row r="490" spans="1:43" s="735" customFormat="1">
      <c r="A490" s="1235"/>
      <c r="B490" s="64"/>
      <c r="F490" s="797"/>
      <c r="G490" s="798"/>
      <c r="J490" s="797"/>
      <c r="K490" s="797"/>
      <c r="N490" s="797"/>
      <c r="O490" s="797"/>
      <c r="R490" s="797"/>
      <c r="S490" s="797"/>
      <c r="V490" s="797"/>
      <c r="W490" s="797"/>
      <c r="Z490" s="797"/>
      <c r="AA490" s="797"/>
      <c r="AD490" s="797"/>
      <c r="AE490" s="797"/>
      <c r="AH490" s="797"/>
      <c r="AI490" s="797"/>
      <c r="AL490" s="797"/>
      <c r="AM490" s="797"/>
      <c r="AP490" s="797"/>
      <c r="AQ490" s="797"/>
    </row>
    <row r="491" spans="1:43" s="735" customFormat="1">
      <c r="A491" s="1235"/>
      <c r="B491" s="64"/>
      <c r="F491" s="797"/>
      <c r="G491" s="798"/>
      <c r="J491" s="797"/>
      <c r="K491" s="797"/>
      <c r="N491" s="797"/>
      <c r="O491" s="797"/>
      <c r="R491" s="797"/>
      <c r="S491" s="797"/>
      <c r="V491" s="797"/>
      <c r="W491" s="797"/>
      <c r="Z491" s="797"/>
      <c r="AA491" s="797"/>
      <c r="AD491" s="797"/>
      <c r="AE491" s="797"/>
      <c r="AH491" s="797"/>
      <c r="AI491" s="797"/>
      <c r="AL491" s="797"/>
      <c r="AM491" s="797"/>
      <c r="AP491" s="797"/>
      <c r="AQ491" s="797"/>
    </row>
    <row r="492" spans="1:43" s="735" customFormat="1">
      <c r="A492" s="1235"/>
      <c r="B492" s="64"/>
      <c r="F492" s="797"/>
      <c r="G492" s="798"/>
      <c r="J492" s="797"/>
      <c r="K492" s="797"/>
      <c r="N492" s="797"/>
      <c r="O492" s="797"/>
      <c r="R492" s="797"/>
      <c r="S492" s="797"/>
      <c r="V492" s="797"/>
      <c r="W492" s="797"/>
      <c r="Z492" s="797"/>
      <c r="AA492" s="797"/>
      <c r="AD492" s="797"/>
      <c r="AE492" s="797"/>
      <c r="AH492" s="797"/>
      <c r="AI492" s="797"/>
      <c r="AL492" s="797"/>
      <c r="AM492" s="797"/>
      <c r="AP492" s="797"/>
      <c r="AQ492" s="797"/>
    </row>
    <row r="493" spans="1:43" s="735" customFormat="1">
      <c r="A493" s="1235"/>
      <c r="B493" s="64"/>
      <c r="F493" s="797"/>
      <c r="G493" s="798"/>
      <c r="J493" s="797"/>
      <c r="K493" s="797"/>
      <c r="N493" s="797"/>
      <c r="O493" s="797"/>
      <c r="R493" s="797"/>
      <c r="S493" s="797"/>
      <c r="V493" s="797"/>
      <c r="W493" s="797"/>
      <c r="Z493" s="797"/>
      <c r="AA493" s="797"/>
      <c r="AD493" s="797"/>
      <c r="AE493" s="797"/>
      <c r="AH493" s="797"/>
      <c r="AI493" s="797"/>
      <c r="AL493" s="797"/>
      <c r="AM493" s="797"/>
      <c r="AP493" s="797"/>
      <c r="AQ493" s="797"/>
    </row>
    <row r="494" spans="1:43" s="735" customFormat="1">
      <c r="A494" s="1235"/>
      <c r="B494" s="64"/>
      <c r="F494" s="797"/>
      <c r="G494" s="798"/>
      <c r="J494" s="797"/>
      <c r="K494" s="797"/>
      <c r="N494" s="797"/>
      <c r="O494" s="797"/>
      <c r="R494" s="797"/>
      <c r="S494" s="797"/>
      <c r="V494" s="797"/>
      <c r="W494" s="797"/>
      <c r="Z494" s="797"/>
      <c r="AA494" s="797"/>
      <c r="AD494" s="797"/>
      <c r="AE494" s="797"/>
      <c r="AH494" s="797"/>
      <c r="AI494" s="797"/>
      <c r="AL494" s="797"/>
      <c r="AM494" s="797"/>
      <c r="AP494" s="797"/>
      <c r="AQ494" s="797"/>
    </row>
    <row r="495" spans="1:43" s="735" customFormat="1">
      <c r="A495" s="1235"/>
      <c r="B495" s="64"/>
      <c r="F495" s="797"/>
      <c r="G495" s="798"/>
      <c r="J495" s="797"/>
      <c r="K495" s="797"/>
      <c r="N495" s="797"/>
      <c r="O495" s="797"/>
      <c r="R495" s="797"/>
      <c r="S495" s="797"/>
      <c r="V495" s="797"/>
      <c r="W495" s="797"/>
      <c r="Z495" s="797"/>
      <c r="AA495" s="797"/>
      <c r="AD495" s="797"/>
      <c r="AE495" s="797"/>
      <c r="AH495" s="797"/>
      <c r="AI495" s="797"/>
      <c r="AL495" s="797"/>
      <c r="AM495" s="797"/>
      <c r="AP495" s="797"/>
      <c r="AQ495" s="797"/>
    </row>
    <row r="496" spans="1:43" s="735" customFormat="1">
      <c r="A496" s="1235"/>
      <c r="B496" s="64"/>
      <c r="F496" s="797"/>
      <c r="G496" s="798"/>
      <c r="J496" s="797"/>
      <c r="K496" s="797"/>
      <c r="N496" s="797"/>
      <c r="O496" s="797"/>
      <c r="R496" s="797"/>
      <c r="S496" s="797"/>
      <c r="V496" s="797"/>
      <c r="W496" s="797"/>
      <c r="Z496" s="797"/>
      <c r="AA496" s="797"/>
      <c r="AD496" s="797"/>
      <c r="AE496" s="797"/>
      <c r="AH496" s="797"/>
      <c r="AI496" s="797"/>
      <c r="AL496" s="797"/>
      <c r="AM496" s="797"/>
      <c r="AP496" s="797"/>
      <c r="AQ496" s="797"/>
    </row>
    <row r="497" spans="1:43" s="735" customFormat="1">
      <c r="A497" s="1235"/>
      <c r="B497" s="64"/>
      <c r="F497" s="797"/>
      <c r="G497" s="798"/>
      <c r="J497" s="797"/>
      <c r="K497" s="797"/>
      <c r="N497" s="797"/>
      <c r="O497" s="797"/>
      <c r="R497" s="797"/>
      <c r="S497" s="797"/>
      <c r="V497" s="797"/>
      <c r="W497" s="797"/>
      <c r="Z497" s="797"/>
      <c r="AA497" s="797"/>
      <c r="AD497" s="797"/>
      <c r="AE497" s="797"/>
      <c r="AH497" s="797"/>
      <c r="AI497" s="797"/>
      <c r="AL497" s="797"/>
      <c r="AM497" s="797"/>
      <c r="AP497" s="797"/>
      <c r="AQ497" s="797"/>
    </row>
    <row r="498" spans="1:43" s="735" customFormat="1">
      <c r="A498" s="1235"/>
      <c r="B498" s="64"/>
      <c r="F498" s="797"/>
      <c r="G498" s="798"/>
      <c r="J498" s="797"/>
      <c r="K498" s="797"/>
      <c r="N498" s="797"/>
      <c r="O498" s="797"/>
      <c r="R498" s="797"/>
      <c r="S498" s="797"/>
      <c r="V498" s="797"/>
      <c r="W498" s="797"/>
      <c r="Z498" s="797"/>
      <c r="AA498" s="797"/>
      <c r="AD498" s="797"/>
      <c r="AE498" s="797"/>
      <c r="AH498" s="797"/>
      <c r="AI498" s="797"/>
      <c r="AL498" s="797"/>
      <c r="AM498" s="797"/>
      <c r="AP498" s="797"/>
      <c r="AQ498" s="797"/>
    </row>
    <row r="499" spans="1:43" s="735" customFormat="1">
      <c r="A499" s="1235"/>
      <c r="B499" s="64"/>
      <c r="F499" s="797"/>
      <c r="G499" s="798"/>
      <c r="J499" s="797"/>
      <c r="K499" s="797"/>
      <c r="N499" s="797"/>
      <c r="O499" s="797"/>
      <c r="R499" s="797"/>
      <c r="S499" s="797"/>
      <c r="V499" s="797"/>
      <c r="W499" s="797"/>
      <c r="Z499" s="797"/>
      <c r="AA499" s="797"/>
      <c r="AD499" s="797"/>
      <c r="AE499" s="797"/>
      <c r="AH499" s="797"/>
      <c r="AI499" s="797"/>
      <c r="AL499" s="797"/>
      <c r="AM499" s="797"/>
      <c r="AP499" s="797"/>
      <c r="AQ499" s="797"/>
    </row>
    <row r="500" spans="1:43" s="735" customFormat="1">
      <c r="A500" s="1235"/>
      <c r="B500" s="64"/>
      <c r="F500" s="797"/>
      <c r="G500" s="798"/>
      <c r="J500" s="797"/>
      <c r="K500" s="797"/>
      <c r="N500" s="797"/>
      <c r="O500" s="797"/>
      <c r="R500" s="797"/>
      <c r="S500" s="797"/>
      <c r="V500" s="797"/>
      <c r="W500" s="797"/>
      <c r="Z500" s="797"/>
      <c r="AA500" s="797"/>
      <c r="AD500" s="797"/>
      <c r="AE500" s="797"/>
      <c r="AH500" s="797"/>
      <c r="AI500" s="797"/>
      <c r="AL500" s="797"/>
      <c r="AM500" s="797"/>
      <c r="AP500" s="797"/>
      <c r="AQ500" s="797"/>
    </row>
    <row r="501" spans="1:43" s="735" customFormat="1">
      <c r="A501" s="1235"/>
      <c r="B501" s="64"/>
      <c r="F501" s="797"/>
      <c r="G501" s="798"/>
      <c r="J501" s="797"/>
      <c r="K501" s="797"/>
      <c r="N501" s="797"/>
      <c r="O501" s="797"/>
      <c r="R501" s="797"/>
      <c r="S501" s="797"/>
      <c r="V501" s="797"/>
      <c r="W501" s="797"/>
      <c r="Z501" s="797"/>
      <c r="AA501" s="797"/>
      <c r="AD501" s="797"/>
      <c r="AE501" s="797"/>
      <c r="AH501" s="797"/>
      <c r="AI501" s="797"/>
      <c r="AL501" s="797"/>
      <c r="AM501" s="797"/>
      <c r="AP501" s="797"/>
      <c r="AQ501" s="797"/>
    </row>
    <row r="502" spans="1:43" s="735" customFormat="1">
      <c r="A502" s="1235"/>
      <c r="B502" s="64"/>
      <c r="F502" s="797"/>
      <c r="G502" s="798"/>
      <c r="J502" s="797"/>
      <c r="K502" s="797"/>
      <c r="N502" s="797"/>
      <c r="O502" s="797"/>
      <c r="R502" s="797"/>
      <c r="S502" s="797"/>
      <c r="V502" s="797"/>
      <c r="W502" s="797"/>
      <c r="Z502" s="797"/>
      <c r="AA502" s="797"/>
      <c r="AD502" s="797"/>
      <c r="AE502" s="797"/>
      <c r="AH502" s="797"/>
      <c r="AI502" s="797"/>
      <c r="AL502" s="797"/>
      <c r="AM502" s="797"/>
      <c r="AP502" s="797"/>
      <c r="AQ502" s="797"/>
    </row>
    <row r="503" spans="1:43" s="735" customFormat="1">
      <c r="A503" s="1235"/>
      <c r="B503" s="64"/>
      <c r="F503" s="797"/>
      <c r="G503" s="798"/>
      <c r="J503" s="797"/>
      <c r="K503" s="797"/>
      <c r="N503" s="797"/>
      <c r="O503" s="797"/>
      <c r="R503" s="797"/>
      <c r="S503" s="797"/>
      <c r="V503" s="797"/>
      <c r="W503" s="797"/>
      <c r="Z503" s="797"/>
      <c r="AA503" s="797"/>
      <c r="AD503" s="797"/>
      <c r="AE503" s="797"/>
      <c r="AH503" s="797"/>
      <c r="AI503" s="797"/>
      <c r="AL503" s="797"/>
      <c r="AM503" s="797"/>
      <c r="AP503" s="797"/>
      <c r="AQ503" s="797"/>
    </row>
    <row r="504" spans="1:43" s="735" customFormat="1">
      <c r="A504" s="1235"/>
      <c r="B504" s="64"/>
      <c r="F504" s="797"/>
      <c r="G504" s="798"/>
      <c r="J504" s="797"/>
      <c r="K504" s="797"/>
      <c r="N504" s="797"/>
      <c r="O504" s="797"/>
      <c r="R504" s="797"/>
      <c r="S504" s="797"/>
      <c r="V504" s="797"/>
      <c r="W504" s="797"/>
      <c r="Z504" s="797"/>
      <c r="AA504" s="797"/>
      <c r="AD504" s="797"/>
      <c r="AE504" s="797"/>
      <c r="AH504" s="797"/>
      <c r="AI504" s="797"/>
      <c r="AL504" s="797"/>
      <c r="AM504" s="797"/>
      <c r="AP504" s="797"/>
      <c r="AQ504" s="797"/>
    </row>
    <row r="505" spans="1:43" s="735" customFormat="1">
      <c r="A505" s="1235"/>
      <c r="B505" s="64"/>
      <c r="F505" s="797"/>
      <c r="G505" s="798"/>
      <c r="J505" s="797"/>
      <c r="K505" s="797"/>
      <c r="N505" s="797"/>
      <c r="O505" s="797"/>
      <c r="R505" s="797"/>
      <c r="S505" s="797"/>
      <c r="V505" s="797"/>
      <c r="W505" s="797"/>
      <c r="Z505" s="797"/>
      <c r="AA505" s="797"/>
      <c r="AD505" s="797"/>
      <c r="AE505" s="797"/>
      <c r="AH505" s="797"/>
      <c r="AI505" s="797"/>
      <c r="AL505" s="797"/>
      <c r="AM505" s="797"/>
      <c r="AP505" s="797"/>
      <c r="AQ505" s="797"/>
    </row>
    <row r="506" spans="1:43" s="735" customFormat="1">
      <c r="A506" s="1235"/>
      <c r="B506" s="64"/>
      <c r="F506" s="797"/>
      <c r="G506" s="798"/>
      <c r="J506" s="797"/>
      <c r="K506" s="797"/>
      <c r="N506" s="797"/>
      <c r="O506" s="797"/>
      <c r="R506" s="797"/>
      <c r="S506" s="797"/>
      <c r="V506" s="797"/>
      <c r="W506" s="797"/>
      <c r="Z506" s="797"/>
      <c r="AA506" s="797"/>
      <c r="AD506" s="797"/>
      <c r="AE506" s="797"/>
      <c r="AH506" s="797"/>
      <c r="AI506" s="797"/>
      <c r="AL506" s="797"/>
      <c r="AM506" s="797"/>
      <c r="AP506" s="797"/>
      <c r="AQ506" s="797"/>
    </row>
    <row r="507" spans="1:43" s="735" customFormat="1">
      <c r="A507" s="1235"/>
      <c r="B507" s="64"/>
      <c r="F507" s="797"/>
      <c r="G507" s="798"/>
      <c r="J507" s="797"/>
      <c r="K507" s="797"/>
      <c r="N507" s="797"/>
      <c r="O507" s="797"/>
      <c r="R507" s="797"/>
      <c r="S507" s="797"/>
      <c r="V507" s="797"/>
      <c r="W507" s="797"/>
      <c r="Z507" s="797"/>
      <c r="AA507" s="797"/>
      <c r="AD507" s="797"/>
      <c r="AE507" s="797"/>
      <c r="AH507" s="797"/>
      <c r="AI507" s="797"/>
      <c r="AL507" s="797"/>
      <c r="AM507" s="797"/>
      <c r="AP507" s="797"/>
      <c r="AQ507" s="797"/>
    </row>
    <row r="508" spans="1:43" s="735" customFormat="1">
      <c r="A508" s="1235"/>
      <c r="B508" s="64"/>
      <c r="F508" s="797"/>
      <c r="G508" s="798"/>
      <c r="J508" s="797"/>
      <c r="K508" s="797"/>
      <c r="N508" s="797"/>
      <c r="O508" s="797"/>
      <c r="R508" s="797"/>
      <c r="S508" s="797"/>
      <c r="V508" s="797"/>
      <c r="W508" s="797"/>
      <c r="Z508" s="797"/>
      <c r="AA508" s="797"/>
      <c r="AD508" s="797"/>
      <c r="AE508" s="797"/>
      <c r="AH508" s="797"/>
      <c r="AI508" s="797"/>
      <c r="AL508" s="797"/>
      <c r="AM508" s="797"/>
      <c r="AP508" s="797"/>
      <c r="AQ508" s="797"/>
    </row>
    <row r="509" spans="1:43" s="735" customFormat="1">
      <c r="A509" s="1235"/>
      <c r="B509" s="64"/>
      <c r="F509" s="797"/>
      <c r="G509" s="798"/>
      <c r="J509" s="797"/>
      <c r="K509" s="797"/>
      <c r="N509" s="797"/>
      <c r="O509" s="797"/>
      <c r="R509" s="797"/>
      <c r="S509" s="797"/>
      <c r="V509" s="797"/>
      <c r="W509" s="797"/>
      <c r="Z509" s="797"/>
      <c r="AA509" s="797"/>
      <c r="AD509" s="797"/>
      <c r="AE509" s="797"/>
      <c r="AH509" s="797"/>
      <c r="AI509" s="797"/>
      <c r="AL509" s="797"/>
      <c r="AM509" s="797"/>
      <c r="AP509" s="797"/>
      <c r="AQ509" s="797"/>
    </row>
    <row r="510" spans="1:43" s="735" customFormat="1">
      <c r="A510" s="1235"/>
      <c r="B510" s="64"/>
      <c r="F510" s="797"/>
      <c r="G510" s="798"/>
      <c r="J510" s="797"/>
      <c r="K510" s="797"/>
      <c r="N510" s="797"/>
      <c r="O510" s="797"/>
      <c r="R510" s="797"/>
      <c r="S510" s="797"/>
      <c r="V510" s="797"/>
      <c r="W510" s="797"/>
      <c r="Z510" s="797"/>
      <c r="AA510" s="797"/>
      <c r="AD510" s="797"/>
      <c r="AE510" s="797"/>
      <c r="AH510" s="797"/>
      <c r="AI510" s="797"/>
      <c r="AL510" s="797"/>
      <c r="AM510" s="797"/>
      <c r="AP510" s="797"/>
      <c r="AQ510" s="797"/>
    </row>
    <row r="511" spans="1:43" s="735" customFormat="1">
      <c r="A511" s="1235"/>
      <c r="B511" s="64"/>
      <c r="F511" s="797"/>
      <c r="G511" s="798"/>
      <c r="J511" s="797"/>
      <c r="K511" s="797"/>
      <c r="N511" s="797"/>
      <c r="O511" s="797"/>
      <c r="R511" s="797"/>
      <c r="S511" s="797"/>
      <c r="V511" s="797"/>
      <c r="W511" s="797"/>
      <c r="Z511" s="797"/>
      <c r="AA511" s="797"/>
      <c r="AD511" s="797"/>
      <c r="AE511" s="797"/>
      <c r="AH511" s="797"/>
      <c r="AI511" s="797"/>
      <c r="AL511" s="797"/>
      <c r="AM511" s="797"/>
      <c r="AP511" s="797"/>
      <c r="AQ511" s="797"/>
    </row>
    <row r="512" spans="1:43" s="735" customFormat="1">
      <c r="A512" s="1235"/>
      <c r="B512" s="64"/>
      <c r="F512" s="797"/>
      <c r="G512" s="798"/>
      <c r="J512" s="797"/>
      <c r="K512" s="797"/>
      <c r="N512" s="797"/>
      <c r="O512" s="797"/>
      <c r="R512" s="797"/>
      <c r="S512" s="797"/>
      <c r="V512" s="797"/>
      <c r="W512" s="797"/>
      <c r="Z512" s="797"/>
      <c r="AA512" s="797"/>
      <c r="AD512" s="797"/>
      <c r="AE512" s="797"/>
      <c r="AH512" s="797"/>
      <c r="AI512" s="797"/>
      <c r="AL512" s="797"/>
      <c r="AM512" s="797"/>
      <c r="AP512" s="797"/>
      <c r="AQ512" s="797"/>
    </row>
    <row r="513" spans="1:43" s="735" customFormat="1">
      <c r="A513" s="1235"/>
      <c r="B513" s="64"/>
      <c r="F513" s="797"/>
      <c r="G513" s="798"/>
      <c r="J513" s="797"/>
      <c r="K513" s="797"/>
      <c r="N513" s="797"/>
      <c r="O513" s="797"/>
      <c r="R513" s="797"/>
      <c r="S513" s="797"/>
      <c r="V513" s="797"/>
      <c r="W513" s="797"/>
      <c r="Z513" s="797"/>
      <c r="AA513" s="797"/>
      <c r="AD513" s="797"/>
      <c r="AE513" s="797"/>
      <c r="AH513" s="797"/>
      <c r="AI513" s="797"/>
      <c r="AL513" s="797"/>
      <c r="AM513" s="797"/>
      <c r="AP513" s="797"/>
      <c r="AQ513" s="797"/>
    </row>
    <row r="514" spans="1:43" s="735" customFormat="1">
      <c r="A514" s="1235"/>
      <c r="B514" s="64"/>
      <c r="F514" s="797"/>
      <c r="G514" s="798"/>
      <c r="J514" s="797"/>
      <c r="K514" s="797"/>
      <c r="N514" s="797"/>
      <c r="O514" s="797"/>
      <c r="R514" s="797"/>
      <c r="S514" s="797"/>
      <c r="V514" s="797"/>
      <c r="W514" s="797"/>
      <c r="Z514" s="797"/>
      <c r="AA514" s="797"/>
      <c r="AD514" s="797"/>
      <c r="AE514" s="797"/>
      <c r="AH514" s="797"/>
      <c r="AI514" s="797"/>
      <c r="AL514" s="797"/>
      <c r="AM514" s="797"/>
      <c r="AP514" s="797"/>
      <c r="AQ514" s="797"/>
    </row>
    <row r="515" spans="1:43" s="735" customFormat="1">
      <c r="A515" s="1235"/>
      <c r="B515" s="64"/>
      <c r="F515" s="797"/>
      <c r="G515" s="798"/>
      <c r="J515" s="797"/>
      <c r="K515" s="797"/>
      <c r="N515" s="797"/>
      <c r="O515" s="797"/>
      <c r="R515" s="797"/>
      <c r="S515" s="797"/>
      <c r="V515" s="797"/>
      <c r="W515" s="797"/>
      <c r="Z515" s="797"/>
      <c r="AA515" s="797"/>
      <c r="AD515" s="797"/>
      <c r="AE515" s="797"/>
      <c r="AH515" s="797"/>
      <c r="AI515" s="797"/>
      <c r="AL515" s="797"/>
      <c r="AM515" s="797"/>
      <c r="AP515" s="797"/>
      <c r="AQ515" s="797"/>
    </row>
    <row r="516" spans="1:43" s="735" customFormat="1">
      <c r="A516" s="1235"/>
      <c r="B516" s="64"/>
      <c r="F516" s="797"/>
      <c r="G516" s="798"/>
      <c r="J516" s="797"/>
      <c r="K516" s="797"/>
      <c r="N516" s="797"/>
      <c r="O516" s="797"/>
      <c r="R516" s="797"/>
      <c r="S516" s="797"/>
      <c r="V516" s="797"/>
      <c r="W516" s="797"/>
      <c r="Z516" s="797"/>
      <c r="AA516" s="797"/>
      <c r="AD516" s="797"/>
      <c r="AE516" s="797"/>
      <c r="AH516" s="797"/>
      <c r="AI516" s="797"/>
      <c r="AL516" s="797"/>
      <c r="AM516" s="797"/>
      <c r="AP516" s="797"/>
      <c r="AQ516" s="797"/>
    </row>
    <row r="517" spans="1:43" s="735" customFormat="1">
      <c r="A517" s="1235"/>
      <c r="B517" s="64"/>
      <c r="F517" s="797"/>
      <c r="G517" s="798"/>
      <c r="J517" s="797"/>
      <c r="K517" s="797"/>
      <c r="N517" s="797"/>
      <c r="O517" s="797"/>
      <c r="R517" s="797"/>
      <c r="S517" s="797"/>
      <c r="V517" s="797"/>
      <c r="W517" s="797"/>
      <c r="Z517" s="797"/>
      <c r="AA517" s="797"/>
      <c r="AD517" s="797"/>
      <c r="AE517" s="797"/>
      <c r="AH517" s="797"/>
      <c r="AI517" s="797"/>
      <c r="AL517" s="797"/>
      <c r="AM517" s="797"/>
      <c r="AP517" s="797"/>
      <c r="AQ517" s="797"/>
    </row>
    <row r="518" spans="1:43" s="735" customFormat="1">
      <c r="A518" s="1235"/>
      <c r="B518" s="64"/>
      <c r="F518" s="797"/>
      <c r="G518" s="798"/>
      <c r="J518" s="797"/>
      <c r="K518" s="797"/>
      <c r="N518" s="797"/>
      <c r="O518" s="797"/>
      <c r="R518" s="797"/>
      <c r="S518" s="797"/>
      <c r="V518" s="797"/>
      <c r="W518" s="797"/>
      <c r="Z518" s="797"/>
      <c r="AA518" s="797"/>
      <c r="AD518" s="797"/>
      <c r="AE518" s="797"/>
      <c r="AH518" s="797"/>
      <c r="AI518" s="797"/>
      <c r="AL518" s="797"/>
      <c r="AM518" s="797"/>
      <c r="AP518" s="797"/>
      <c r="AQ518" s="797"/>
    </row>
    <row r="519" spans="1:43" s="735" customFormat="1">
      <c r="A519" s="1235"/>
      <c r="B519" s="64"/>
      <c r="F519" s="797"/>
      <c r="G519" s="798"/>
      <c r="J519" s="797"/>
      <c r="K519" s="797"/>
      <c r="N519" s="797"/>
      <c r="O519" s="797"/>
      <c r="R519" s="797"/>
      <c r="S519" s="797"/>
      <c r="V519" s="797"/>
      <c r="W519" s="797"/>
      <c r="Z519" s="797"/>
      <c r="AA519" s="797"/>
      <c r="AD519" s="797"/>
      <c r="AE519" s="797"/>
      <c r="AH519" s="797"/>
      <c r="AI519" s="797"/>
      <c r="AL519" s="797"/>
      <c r="AM519" s="797"/>
      <c r="AP519" s="797"/>
      <c r="AQ519" s="797"/>
    </row>
    <row r="520" spans="1:43" s="735" customFormat="1">
      <c r="A520" s="1235"/>
      <c r="B520" s="64"/>
      <c r="F520" s="797"/>
      <c r="G520" s="798"/>
      <c r="J520" s="797"/>
      <c r="K520" s="797"/>
      <c r="N520" s="797"/>
      <c r="O520" s="797"/>
      <c r="R520" s="797"/>
      <c r="S520" s="797"/>
      <c r="V520" s="797"/>
      <c r="W520" s="797"/>
      <c r="Z520" s="797"/>
      <c r="AA520" s="797"/>
      <c r="AD520" s="797"/>
      <c r="AE520" s="797"/>
      <c r="AH520" s="797"/>
      <c r="AI520" s="797"/>
      <c r="AL520" s="797"/>
      <c r="AM520" s="797"/>
      <c r="AP520" s="797"/>
      <c r="AQ520" s="797"/>
    </row>
    <row r="521" spans="1:43" s="735" customFormat="1">
      <c r="A521" s="1235"/>
      <c r="B521" s="64"/>
      <c r="F521" s="797"/>
      <c r="G521" s="798"/>
      <c r="J521" s="797"/>
      <c r="K521" s="797"/>
      <c r="N521" s="797"/>
      <c r="O521" s="797"/>
      <c r="R521" s="797"/>
      <c r="S521" s="797"/>
      <c r="V521" s="797"/>
      <c r="W521" s="797"/>
      <c r="Z521" s="797"/>
      <c r="AA521" s="797"/>
      <c r="AD521" s="797"/>
      <c r="AE521" s="797"/>
      <c r="AH521" s="797"/>
      <c r="AI521" s="797"/>
      <c r="AL521" s="797"/>
      <c r="AM521" s="797"/>
      <c r="AP521" s="797"/>
      <c r="AQ521" s="797"/>
    </row>
    <row r="522" spans="1:43" s="735" customFormat="1">
      <c r="A522" s="1235"/>
      <c r="B522" s="64"/>
      <c r="F522" s="797"/>
      <c r="G522" s="798"/>
      <c r="J522" s="797"/>
      <c r="K522" s="797"/>
      <c r="N522" s="797"/>
      <c r="O522" s="797"/>
      <c r="R522" s="797"/>
      <c r="S522" s="797"/>
      <c r="V522" s="797"/>
      <c r="W522" s="797"/>
      <c r="Z522" s="797"/>
      <c r="AA522" s="797"/>
      <c r="AD522" s="797"/>
      <c r="AE522" s="797"/>
      <c r="AH522" s="797"/>
      <c r="AI522" s="797"/>
      <c r="AL522" s="797"/>
      <c r="AM522" s="797"/>
      <c r="AP522" s="797"/>
      <c r="AQ522" s="797"/>
    </row>
    <row r="523" spans="1:43" s="735" customFormat="1">
      <c r="A523" s="1235"/>
      <c r="B523" s="64"/>
      <c r="F523" s="797"/>
      <c r="G523" s="798"/>
      <c r="J523" s="797"/>
      <c r="K523" s="797"/>
      <c r="N523" s="797"/>
      <c r="O523" s="797"/>
      <c r="R523" s="797"/>
      <c r="S523" s="797"/>
      <c r="V523" s="797"/>
      <c r="W523" s="797"/>
      <c r="Z523" s="797"/>
      <c r="AA523" s="797"/>
      <c r="AD523" s="797"/>
      <c r="AE523" s="797"/>
      <c r="AH523" s="797"/>
      <c r="AI523" s="797"/>
      <c r="AL523" s="797"/>
      <c r="AM523" s="797"/>
      <c r="AP523" s="797"/>
      <c r="AQ523" s="797"/>
    </row>
    <row r="524" spans="1:43" s="735" customFormat="1">
      <c r="A524" s="1235"/>
      <c r="B524" s="64"/>
      <c r="F524" s="797"/>
      <c r="G524" s="798"/>
      <c r="J524" s="797"/>
      <c r="K524" s="797"/>
      <c r="N524" s="797"/>
      <c r="O524" s="797"/>
      <c r="R524" s="797"/>
      <c r="S524" s="797"/>
      <c r="V524" s="797"/>
      <c r="W524" s="797"/>
      <c r="Z524" s="797"/>
      <c r="AA524" s="797"/>
      <c r="AD524" s="797"/>
      <c r="AE524" s="797"/>
      <c r="AH524" s="797"/>
      <c r="AI524" s="797"/>
      <c r="AL524" s="797"/>
      <c r="AM524" s="797"/>
      <c r="AP524" s="797"/>
      <c r="AQ524" s="797"/>
    </row>
    <row r="525" spans="1:43" s="735" customFormat="1">
      <c r="A525" s="1235"/>
      <c r="B525" s="64"/>
      <c r="F525" s="797"/>
      <c r="G525" s="798"/>
      <c r="J525" s="797"/>
      <c r="K525" s="797"/>
      <c r="N525" s="797"/>
      <c r="O525" s="797"/>
      <c r="R525" s="797"/>
      <c r="S525" s="797"/>
      <c r="V525" s="797"/>
      <c r="W525" s="797"/>
      <c r="Z525" s="797"/>
      <c r="AA525" s="797"/>
      <c r="AD525" s="797"/>
      <c r="AE525" s="797"/>
      <c r="AH525" s="797"/>
      <c r="AI525" s="797"/>
      <c r="AL525" s="797"/>
      <c r="AM525" s="797"/>
      <c r="AP525" s="797"/>
      <c r="AQ525" s="797"/>
    </row>
    <row r="526" spans="1:43" s="735" customFormat="1">
      <c r="A526" s="1235"/>
      <c r="B526" s="64"/>
      <c r="F526" s="797"/>
      <c r="G526" s="798"/>
      <c r="J526" s="797"/>
      <c r="K526" s="797"/>
      <c r="N526" s="797"/>
      <c r="O526" s="797"/>
      <c r="R526" s="797"/>
      <c r="S526" s="797"/>
      <c r="V526" s="797"/>
      <c r="W526" s="797"/>
      <c r="Z526" s="797"/>
      <c r="AA526" s="797"/>
      <c r="AD526" s="797"/>
      <c r="AE526" s="797"/>
      <c r="AH526" s="797"/>
      <c r="AI526" s="797"/>
      <c r="AL526" s="797"/>
      <c r="AM526" s="797"/>
      <c r="AP526" s="797"/>
      <c r="AQ526" s="797"/>
    </row>
    <row r="527" spans="1:43" s="735" customFormat="1">
      <c r="A527" s="1235"/>
      <c r="B527" s="64"/>
      <c r="F527" s="797"/>
      <c r="G527" s="798"/>
      <c r="J527" s="797"/>
      <c r="K527" s="797"/>
      <c r="N527" s="797"/>
      <c r="O527" s="797"/>
      <c r="R527" s="797"/>
      <c r="S527" s="797"/>
      <c r="V527" s="797"/>
      <c r="W527" s="797"/>
      <c r="Z527" s="797"/>
      <c r="AA527" s="797"/>
      <c r="AD527" s="797"/>
      <c r="AE527" s="797"/>
      <c r="AH527" s="797"/>
      <c r="AI527" s="797"/>
      <c r="AL527" s="797"/>
      <c r="AM527" s="797"/>
      <c r="AP527" s="797"/>
      <c r="AQ527" s="797"/>
    </row>
    <row r="528" spans="1:43" s="735" customFormat="1">
      <c r="A528" s="1235"/>
      <c r="B528" s="64"/>
      <c r="F528" s="797"/>
      <c r="G528" s="798"/>
      <c r="J528" s="797"/>
      <c r="K528" s="797"/>
      <c r="N528" s="797"/>
      <c r="O528" s="797"/>
      <c r="R528" s="797"/>
      <c r="S528" s="797"/>
      <c r="V528" s="797"/>
      <c r="W528" s="797"/>
      <c r="Z528" s="797"/>
      <c r="AA528" s="797"/>
      <c r="AD528" s="797"/>
      <c r="AE528" s="797"/>
      <c r="AH528" s="797"/>
      <c r="AI528" s="797"/>
      <c r="AL528" s="797"/>
      <c r="AM528" s="797"/>
      <c r="AP528" s="797"/>
      <c r="AQ528" s="797"/>
    </row>
    <row r="529" spans="1:43" s="735" customFormat="1">
      <c r="A529" s="1235"/>
      <c r="B529" s="64"/>
      <c r="F529" s="797"/>
      <c r="G529" s="798"/>
      <c r="J529" s="797"/>
      <c r="K529" s="797"/>
      <c r="N529" s="797"/>
      <c r="O529" s="797"/>
      <c r="R529" s="797"/>
      <c r="S529" s="797"/>
      <c r="V529" s="797"/>
      <c r="W529" s="797"/>
      <c r="Z529" s="797"/>
      <c r="AA529" s="797"/>
      <c r="AD529" s="797"/>
      <c r="AE529" s="797"/>
      <c r="AH529" s="797"/>
      <c r="AI529" s="797"/>
      <c r="AL529" s="797"/>
      <c r="AM529" s="797"/>
      <c r="AP529" s="797"/>
      <c r="AQ529" s="797"/>
    </row>
    <row r="530" spans="1:43" s="735" customFormat="1">
      <c r="A530" s="1235"/>
      <c r="B530" s="64"/>
      <c r="F530" s="797"/>
      <c r="G530" s="798"/>
      <c r="J530" s="797"/>
      <c r="K530" s="797"/>
      <c r="N530" s="797"/>
      <c r="O530" s="797"/>
      <c r="R530" s="797"/>
      <c r="S530" s="797"/>
      <c r="V530" s="797"/>
      <c r="W530" s="797"/>
      <c r="Z530" s="797"/>
      <c r="AA530" s="797"/>
      <c r="AD530" s="797"/>
      <c r="AE530" s="797"/>
      <c r="AH530" s="797"/>
      <c r="AI530" s="797"/>
      <c r="AL530" s="797"/>
      <c r="AM530" s="797"/>
      <c r="AP530" s="797"/>
      <c r="AQ530" s="797"/>
    </row>
    <row r="531" spans="1:43" s="735" customFormat="1">
      <c r="A531" s="1235"/>
      <c r="B531" s="64"/>
      <c r="F531" s="797"/>
      <c r="G531" s="798"/>
      <c r="J531" s="797"/>
      <c r="K531" s="797"/>
      <c r="N531" s="797"/>
      <c r="O531" s="797"/>
      <c r="R531" s="797"/>
      <c r="S531" s="797"/>
      <c r="V531" s="797"/>
      <c r="W531" s="797"/>
      <c r="Z531" s="797"/>
      <c r="AA531" s="797"/>
      <c r="AD531" s="797"/>
      <c r="AE531" s="797"/>
      <c r="AH531" s="797"/>
      <c r="AI531" s="797"/>
      <c r="AL531" s="797"/>
      <c r="AM531" s="797"/>
      <c r="AP531" s="797"/>
      <c r="AQ531" s="797"/>
    </row>
    <row r="532" spans="1:43" s="735" customFormat="1">
      <c r="A532" s="1235"/>
      <c r="B532" s="64"/>
      <c r="F532" s="797"/>
      <c r="G532" s="798"/>
      <c r="J532" s="797"/>
      <c r="K532" s="797"/>
      <c r="N532" s="797"/>
      <c r="O532" s="797"/>
      <c r="R532" s="797"/>
      <c r="S532" s="797"/>
      <c r="V532" s="797"/>
      <c r="W532" s="797"/>
      <c r="Z532" s="797"/>
      <c r="AA532" s="797"/>
      <c r="AD532" s="797"/>
      <c r="AE532" s="797"/>
      <c r="AH532" s="797"/>
      <c r="AI532" s="797"/>
      <c r="AL532" s="797"/>
      <c r="AM532" s="797"/>
      <c r="AP532" s="797"/>
      <c r="AQ532" s="797"/>
    </row>
    <row r="533" spans="1:43" s="735" customFormat="1">
      <c r="A533" s="1235"/>
      <c r="B533" s="64"/>
      <c r="F533" s="797"/>
      <c r="G533" s="798"/>
      <c r="J533" s="797"/>
      <c r="K533" s="797"/>
      <c r="N533" s="797"/>
      <c r="O533" s="797"/>
      <c r="R533" s="797"/>
      <c r="S533" s="797"/>
      <c r="V533" s="797"/>
      <c r="W533" s="797"/>
      <c r="Z533" s="797"/>
      <c r="AA533" s="797"/>
      <c r="AD533" s="797"/>
      <c r="AE533" s="797"/>
      <c r="AH533" s="797"/>
      <c r="AI533" s="797"/>
      <c r="AL533" s="797"/>
      <c r="AM533" s="797"/>
      <c r="AP533" s="797"/>
      <c r="AQ533" s="797"/>
    </row>
    <row r="534" spans="1:43" s="735" customFormat="1">
      <c r="A534" s="1235"/>
      <c r="B534" s="64"/>
      <c r="F534" s="797"/>
      <c r="G534" s="798"/>
      <c r="J534" s="797"/>
      <c r="K534" s="797"/>
      <c r="N534" s="797"/>
      <c r="O534" s="797"/>
      <c r="R534" s="797"/>
      <c r="S534" s="797"/>
      <c r="V534" s="797"/>
      <c r="W534" s="797"/>
      <c r="Z534" s="797"/>
      <c r="AA534" s="797"/>
      <c r="AD534" s="797"/>
      <c r="AE534" s="797"/>
      <c r="AH534" s="797"/>
      <c r="AI534" s="797"/>
      <c r="AL534" s="797"/>
      <c r="AM534" s="797"/>
      <c r="AP534" s="797"/>
      <c r="AQ534" s="797"/>
    </row>
    <row r="535" spans="1:43" s="735" customFormat="1">
      <c r="A535" s="1235"/>
      <c r="B535" s="64"/>
      <c r="F535" s="797"/>
      <c r="G535" s="798"/>
      <c r="J535" s="797"/>
      <c r="K535" s="797"/>
      <c r="N535" s="797"/>
      <c r="O535" s="797"/>
      <c r="R535" s="797"/>
      <c r="S535" s="797"/>
      <c r="V535" s="797"/>
      <c r="W535" s="797"/>
      <c r="Z535" s="797"/>
      <c r="AA535" s="797"/>
      <c r="AD535" s="797"/>
      <c r="AE535" s="797"/>
      <c r="AH535" s="797"/>
      <c r="AI535" s="797"/>
      <c r="AL535" s="797"/>
      <c r="AM535" s="797"/>
      <c r="AP535" s="797"/>
      <c r="AQ535" s="797"/>
    </row>
    <row r="536" spans="1:43" s="735" customFormat="1">
      <c r="A536" s="1235"/>
      <c r="B536" s="64"/>
      <c r="F536" s="797"/>
      <c r="G536" s="798"/>
      <c r="J536" s="797"/>
      <c r="K536" s="797"/>
      <c r="N536" s="797"/>
      <c r="O536" s="797"/>
      <c r="R536" s="797"/>
      <c r="S536" s="797"/>
      <c r="V536" s="797"/>
      <c r="W536" s="797"/>
      <c r="Z536" s="797"/>
      <c r="AA536" s="797"/>
      <c r="AD536" s="797"/>
      <c r="AE536" s="797"/>
      <c r="AH536" s="797"/>
      <c r="AI536" s="797"/>
      <c r="AL536" s="797"/>
      <c r="AM536" s="797"/>
      <c r="AP536" s="797"/>
      <c r="AQ536" s="797"/>
    </row>
    <row r="537" spans="1:43" s="735" customFormat="1">
      <c r="A537" s="1235"/>
      <c r="B537" s="64"/>
      <c r="F537" s="797"/>
      <c r="G537" s="798"/>
      <c r="J537" s="797"/>
      <c r="K537" s="797"/>
      <c r="N537" s="797"/>
      <c r="O537" s="797"/>
      <c r="R537" s="797"/>
      <c r="S537" s="797"/>
      <c r="V537" s="797"/>
      <c r="W537" s="797"/>
      <c r="Z537" s="797"/>
      <c r="AA537" s="797"/>
      <c r="AD537" s="797"/>
      <c r="AE537" s="797"/>
      <c r="AH537" s="797"/>
      <c r="AI537" s="797"/>
      <c r="AL537" s="797"/>
      <c r="AM537" s="797"/>
      <c r="AP537" s="797"/>
      <c r="AQ537" s="797"/>
    </row>
    <row r="538" spans="1:43" s="735" customFormat="1">
      <c r="A538" s="1235"/>
      <c r="B538" s="64"/>
      <c r="F538" s="797"/>
      <c r="G538" s="798"/>
      <c r="J538" s="797"/>
      <c r="K538" s="797"/>
      <c r="N538" s="797"/>
      <c r="O538" s="797"/>
      <c r="R538" s="797"/>
      <c r="S538" s="797"/>
      <c r="V538" s="797"/>
      <c r="W538" s="797"/>
      <c r="Z538" s="797"/>
      <c r="AA538" s="797"/>
      <c r="AD538" s="797"/>
      <c r="AE538" s="797"/>
      <c r="AH538" s="797"/>
      <c r="AI538" s="797"/>
      <c r="AL538" s="797"/>
      <c r="AM538" s="797"/>
      <c r="AP538" s="797"/>
      <c r="AQ538" s="797"/>
    </row>
    <row r="539" spans="1:43" s="735" customFormat="1">
      <c r="A539" s="1235"/>
      <c r="B539" s="64"/>
      <c r="F539" s="797"/>
      <c r="G539" s="798"/>
      <c r="J539" s="797"/>
      <c r="K539" s="797"/>
      <c r="N539" s="797"/>
      <c r="O539" s="797"/>
      <c r="R539" s="797"/>
      <c r="S539" s="797"/>
      <c r="V539" s="797"/>
      <c r="W539" s="797"/>
      <c r="Z539" s="797"/>
      <c r="AA539" s="797"/>
      <c r="AD539" s="797"/>
      <c r="AE539" s="797"/>
      <c r="AH539" s="797"/>
      <c r="AI539" s="797"/>
      <c r="AL539" s="797"/>
      <c r="AM539" s="797"/>
      <c r="AP539" s="797"/>
      <c r="AQ539" s="797"/>
    </row>
    <row r="540" spans="1:43" s="735" customFormat="1">
      <c r="A540" s="1235"/>
      <c r="B540" s="64"/>
      <c r="F540" s="797"/>
      <c r="G540" s="798"/>
      <c r="J540" s="797"/>
      <c r="K540" s="797"/>
      <c r="N540" s="797"/>
      <c r="O540" s="797"/>
      <c r="R540" s="797"/>
      <c r="S540" s="797"/>
      <c r="V540" s="797"/>
      <c r="W540" s="797"/>
      <c r="Z540" s="797"/>
      <c r="AA540" s="797"/>
      <c r="AD540" s="797"/>
      <c r="AE540" s="797"/>
      <c r="AH540" s="797"/>
      <c r="AI540" s="797"/>
      <c r="AL540" s="797"/>
      <c r="AM540" s="797"/>
      <c r="AP540" s="797"/>
      <c r="AQ540" s="797"/>
    </row>
    <row r="541" spans="1:43" s="735" customFormat="1">
      <c r="A541" s="1235"/>
      <c r="B541" s="64"/>
      <c r="F541" s="797"/>
      <c r="G541" s="798"/>
      <c r="J541" s="797"/>
      <c r="K541" s="797"/>
      <c r="N541" s="797"/>
      <c r="O541" s="797"/>
      <c r="R541" s="797"/>
      <c r="S541" s="797"/>
      <c r="V541" s="797"/>
      <c r="W541" s="797"/>
      <c r="Z541" s="797"/>
      <c r="AA541" s="797"/>
      <c r="AD541" s="797"/>
      <c r="AE541" s="797"/>
      <c r="AH541" s="797"/>
      <c r="AI541" s="797"/>
      <c r="AL541" s="797"/>
      <c r="AM541" s="797"/>
      <c r="AP541" s="797"/>
      <c r="AQ541" s="797"/>
    </row>
    <row r="542" spans="1:43" s="735" customFormat="1">
      <c r="A542" s="1235"/>
      <c r="B542" s="64"/>
      <c r="F542" s="797"/>
      <c r="G542" s="798"/>
      <c r="J542" s="797"/>
      <c r="K542" s="797"/>
      <c r="N542" s="797"/>
      <c r="O542" s="797"/>
      <c r="R542" s="797"/>
      <c r="S542" s="797"/>
      <c r="V542" s="797"/>
      <c r="W542" s="797"/>
      <c r="Z542" s="797"/>
      <c r="AA542" s="797"/>
      <c r="AD542" s="797"/>
      <c r="AE542" s="797"/>
      <c r="AH542" s="797"/>
      <c r="AI542" s="797"/>
      <c r="AL542" s="797"/>
      <c r="AM542" s="797"/>
      <c r="AP542" s="797"/>
      <c r="AQ542" s="797"/>
    </row>
    <row r="543" spans="1:43" s="735" customFormat="1">
      <c r="A543" s="1235"/>
      <c r="B543" s="64"/>
      <c r="F543" s="797"/>
      <c r="G543" s="798"/>
      <c r="J543" s="797"/>
      <c r="K543" s="797"/>
      <c r="N543" s="797"/>
      <c r="O543" s="797"/>
      <c r="R543" s="797"/>
      <c r="S543" s="797"/>
      <c r="V543" s="797"/>
      <c r="W543" s="797"/>
      <c r="Z543" s="797"/>
      <c r="AA543" s="797"/>
      <c r="AD543" s="797"/>
      <c r="AE543" s="797"/>
      <c r="AH543" s="797"/>
      <c r="AI543" s="797"/>
      <c r="AL543" s="797"/>
      <c r="AM543" s="797"/>
      <c r="AP543" s="797"/>
      <c r="AQ543" s="797"/>
    </row>
    <row r="544" spans="1:43" s="735" customFormat="1">
      <c r="A544" s="1235"/>
      <c r="B544" s="64"/>
      <c r="F544" s="797"/>
      <c r="G544" s="798"/>
      <c r="J544" s="797"/>
      <c r="K544" s="797"/>
      <c r="N544" s="797"/>
      <c r="O544" s="797"/>
      <c r="R544" s="797"/>
      <c r="S544" s="797"/>
      <c r="V544" s="797"/>
      <c r="W544" s="797"/>
      <c r="Z544" s="797"/>
      <c r="AA544" s="797"/>
      <c r="AD544" s="797"/>
      <c r="AE544" s="797"/>
      <c r="AH544" s="797"/>
      <c r="AI544" s="797"/>
      <c r="AL544" s="797"/>
      <c r="AM544" s="797"/>
      <c r="AP544" s="797"/>
      <c r="AQ544" s="797"/>
    </row>
    <row r="545" spans="1:43" s="735" customFormat="1">
      <c r="A545" s="1235"/>
      <c r="B545" s="64"/>
      <c r="F545" s="797"/>
      <c r="G545" s="798"/>
      <c r="J545" s="797"/>
      <c r="K545" s="797"/>
      <c r="N545" s="797"/>
      <c r="O545" s="797"/>
      <c r="R545" s="797"/>
      <c r="S545" s="797"/>
      <c r="V545" s="797"/>
      <c r="W545" s="797"/>
      <c r="Z545" s="797"/>
      <c r="AA545" s="797"/>
      <c r="AD545" s="797"/>
      <c r="AE545" s="797"/>
      <c r="AH545" s="797"/>
      <c r="AI545" s="797"/>
      <c r="AL545" s="797"/>
      <c r="AM545" s="797"/>
      <c r="AP545" s="797"/>
      <c r="AQ545" s="797"/>
    </row>
    <row r="546" spans="1:43" s="735" customFormat="1">
      <c r="A546" s="1235"/>
      <c r="B546" s="64"/>
      <c r="F546" s="797"/>
      <c r="G546" s="798"/>
      <c r="J546" s="797"/>
      <c r="K546" s="797"/>
      <c r="N546" s="797"/>
      <c r="O546" s="797"/>
      <c r="R546" s="797"/>
      <c r="S546" s="797"/>
      <c r="V546" s="797"/>
      <c r="W546" s="797"/>
      <c r="Z546" s="797"/>
      <c r="AA546" s="797"/>
      <c r="AD546" s="797"/>
      <c r="AE546" s="797"/>
      <c r="AH546" s="797"/>
      <c r="AI546" s="797"/>
      <c r="AL546" s="797"/>
      <c r="AM546" s="797"/>
      <c r="AP546" s="797"/>
      <c r="AQ546" s="797"/>
    </row>
    <row r="547" spans="1:43" s="735" customFormat="1">
      <c r="A547" s="1235"/>
      <c r="B547" s="64"/>
      <c r="F547" s="797"/>
      <c r="G547" s="798"/>
      <c r="J547" s="797"/>
      <c r="K547" s="797"/>
      <c r="N547" s="797"/>
      <c r="O547" s="797"/>
      <c r="R547" s="797"/>
      <c r="S547" s="797"/>
      <c r="V547" s="797"/>
      <c r="W547" s="797"/>
      <c r="Z547" s="797"/>
      <c r="AA547" s="797"/>
      <c r="AD547" s="797"/>
      <c r="AE547" s="797"/>
      <c r="AH547" s="797"/>
      <c r="AI547" s="797"/>
      <c r="AL547" s="797"/>
      <c r="AM547" s="797"/>
      <c r="AP547" s="797"/>
      <c r="AQ547" s="797"/>
    </row>
    <row r="548" spans="1:43" s="735" customFormat="1">
      <c r="A548" s="1235"/>
      <c r="B548" s="64"/>
      <c r="F548" s="797"/>
      <c r="G548" s="798"/>
      <c r="J548" s="797"/>
      <c r="K548" s="797"/>
      <c r="N548" s="797"/>
      <c r="O548" s="797"/>
      <c r="R548" s="797"/>
      <c r="S548" s="797"/>
      <c r="V548" s="797"/>
      <c r="W548" s="797"/>
      <c r="Z548" s="797"/>
      <c r="AA548" s="797"/>
      <c r="AD548" s="797"/>
      <c r="AE548" s="797"/>
      <c r="AH548" s="797"/>
      <c r="AI548" s="797"/>
      <c r="AL548" s="797"/>
      <c r="AM548" s="797"/>
      <c r="AP548" s="797"/>
      <c r="AQ548" s="797"/>
    </row>
    <row r="549" spans="1:43" s="735" customFormat="1">
      <c r="A549" s="1235"/>
      <c r="B549" s="64"/>
      <c r="F549" s="797"/>
      <c r="G549" s="798"/>
      <c r="J549" s="797"/>
      <c r="K549" s="797"/>
      <c r="N549" s="797"/>
      <c r="O549" s="797"/>
      <c r="R549" s="797"/>
      <c r="S549" s="797"/>
      <c r="V549" s="797"/>
      <c r="W549" s="797"/>
      <c r="Z549" s="797"/>
      <c r="AA549" s="797"/>
      <c r="AD549" s="797"/>
      <c r="AE549" s="797"/>
      <c r="AH549" s="797"/>
      <c r="AI549" s="797"/>
      <c r="AL549" s="797"/>
      <c r="AM549" s="797"/>
      <c r="AP549" s="797"/>
      <c r="AQ549" s="797"/>
    </row>
    <row r="550" spans="1:43" s="735" customFormat="1">
      <c r="A550" s="1235"/>
      <c r="B550" s="64"/>
      <c r="F550" s="797"/>
      <c r="G550" s="798"/>
      <c r="J550" s="797"/>
      <c r="K550" s="797"/>
      <c r="N550" s="797"/>
      <c r="O550" s="797"/>
      <c r="R550" s="797"/>
      <c r="S550" s="797"/>
      <c r="V550" s="797"/>
      <c r="W550" s="797"/>
      <c r="Z550" s="797"/>
      <c r="AA550" s="797"/>
      <c r="AD550" s="797"/>
      <c r="AE550" s="797"/>
      <c r="AH550" s="797"/>
      <c r="AI550" s="797"/>
      <c r="AL550" s="797"/>
      <c r="AM550" s="797"/>
      <c r="AP550" s="797"/>
      <c r="AQ550" s="797"/>
    </row>
    <row r="551" spans="1:43" s="735" customFormat="1">
      <c r="A551" s="1235"/>
      <c r="B551" s="64"/>
      <c r="F551" s="797"/>
      <c r="G551" s="798"/>
      <c r="J551" s="797"/>
      <c r="K551" s="797"/>
      <c r="N551" s="797"/>
      <c r="O551" s="797"/>
      <c r="R551" s="797"/>
      <c r="S551" s="797"/>
      <c r="V551" s="797"/>
      <c r="W551" s="797"/>
      <c r="Z551" s="797"/>
      <c r="AA551" s="797"/>
      <c r="AD551" s="797"/>
      <c r="AE551" s="797"/>
      <c r="AH551" s="797"/>
      <c r="AI551" s="797"/>
      <c r="AL551" s="797"/>
      <c r="AM551" s="797"/>
      <c r="AP551" s="797"/>
      <c r="AQ551" s="797"/>
    </row>
    <row r="552" spans="1:43" s="735" customFormat="1">
      <c r="A552" s="1235"/>
      <c r="B552" s="64"/>
      <c r="F552" s="797"/>
      <c r="G552" s="798"/>
      <c r="J552" s="797"/>
      <c r="K552" s="797"/>
      <c r="N552" s="797"/>
      <c r="O552" s="797"/>
      <c r="R552" s="797"/>
      <c r="S552" s="797"/>
      <c r="V552" s="797"/>
      <c r="W552" s="797"/>
      <c r="Z552" s="797"/>
      <c r="AA552" s="797"/>
      <c r="AD552" s="797"/>
      <c r="AE552" s="797"/>
      <c r="AH552" s="797"/>
      <c r="AI552" s="797"/>
      <c r="AL552" s="797"/>
      <c r="AM552" s="797"/>
      <c r="AP552" s="797"/>
      <c r="AQ552" s="797"/>
    </row>
    <row r="553" spans="1:43" s="735" customFormat="1">
      <c r="A553" s="1235"/>
      <c r="B553" s="64"/>
      <c r="F553" s="797"/>
      <c r="G553" s="798"/>
      <c r="J553" s="797"/>
      <c r="K553" s="797"/>
      <c r="N553" s="797"/>
      <c r="O553" s="797"/>
      <c r="R553" s="797"/>
      <c r="S553" s="797"/>
      <c r="V553" s="797"/>
      <c r="W553" s="797"/>
      <c r="Z553" s="797"/>
      <c r="AA553" s="797"/>
      <c r="AD553" s="797"/>
      <c r="AE553" s="797"/>
      <c r="AH553" s="797"/>
      <c r="AI553" s="797"/>
      <c r="AL553" s="797"/>
      <c r="AM553" s="797"/>
      <c r="AP553" s="797"/>
      <c r="AQ553" s="797"/>
    </row>
    <row r="554" spans="1:43" s="735" customFormat="1">
      <c r="A554" s="1235"/>
      <c r="B554" s="64"/>
      <c r="F554" s="797"/>
      <c r="G554" s="798"/>
      <c r="J554" s="797"/>
      <c r="K554" s="797"/>
      <c r="N554" s="797"/>
      <c r="O554" s="797"/>
      <c r="R554" s="797"/>
      <c r="S554" s="797"/>
      <c r="V554" s="797"/>
      <c r="W554" s="797"/>
      <c r="Z554" s="797"/>
      <c r="AA554" s="797"/>
      <c r="AD554" s="797"/>
      <c r="AE554" s="797"/>
      <c r="AH554" s="797"/>
      <c r="AI554" s="797"/>
      <c r="AL554" s="797"/>
      <c r="AM554" s="797"/>
      <c r="AP554" s="797"/>
      <c r="AQ554" s="797"/>
    </row>
    <row r="555" spans="1:43" s="735" customFormat="1">
      <c r="A555" s="1235"/>
      <c r="B555" s="64"/>
      <c r="F555" s="797"/>
      <c r="G555" s="798"/>
      <c r="J555" s="797"/>
      <c r="K555" s="797"/>
      <c r="N555" s="797"/>
      <c r="O555" s="797"/>
      <c r="R555" s="797"/>
      <c r="S555" s="797"/>
      <c r="V555" s="797"/>
      <c r="W555" s="797"/>
      <c r="Z555" s="797"/>
      <c r="AA555" s="797"/>
      <c r="AD555" s="797"/>
      <c r="AE555" s="797"/>
      <c r="AH555" s="797"/>
      <c r="AI555" s="797"/>
      <c r="AL555" s="797"/>
      <c r="AM555" s="797"/>
      <c r="AP555" s="797"/>
      <c r="AQ555" s="797"/>
    </row>
    <row r="556" spans="1:43" s="735" customFormat="1">
      <c r="A556" s="1235"/>
      <c r="B556" s="64"/>
      <c r="F556" s="797"/>
      <c r="G556" s="798"/>
      <c r="J556" s="797"/>
      <c r="K556" s="797"/>
      <c r="N556" s="797"/>
      <c r="O556" s="797"/>
      <c r="R556" s="797"/>
      <c r="S556" s="797"/>
      <c r="V556" s="797"/>
      <c r="W556" s="797"/>
      <c r="Z556" s="797"/>
      <c r="AA556" s="797"/>
      <c r="AD556" s="797"/>
      <c r="AE556" s="797"/>
      <c r="AH556" s="797"/>
      <c r="AI556" s="797"/>
      <c r="AL556" s="797"/>
      <c r="AM556" s="797"/>
      <c r="AP556" s="797"/>
      <c r="AQ556" s="797"/>
    </row>
    <row r="557" spans="1:43" s="735" customFormat="1">
      <c r="A557" s="1235"/>
      <c r="B557" s="64"/>
      <c r="F557" s="797"/>
      <c r="G557" s="798"/>
      <c r="J557" s="797"/>
      <c r="K557" s="797"/>
      <c r="N557" s="797"/>
      <c r="O557" s="797"/>
      <c r="R557" s="797"/>
      <c r="S557" s="797"/>
      <c r="V557" s="797"/>
      <c r="W557" s="797"/>
      <c r="Z557" s="797"/>
      <c r="AA557" s="797"/>
      <c r="AD557" s="797"/>
      <c r="AE557" s="797"/>
      <c r="AH557" s="797"/>
      <c r="AI557" s="797"/>
      <c r="AL557" s="797"/>
      <c r="AM557" s="797"/>
      <c r="AP557" s="797"/>
      <c r="AQ557" s="797"/>
    </row>
    <row r="558" spans="1:43" s="735" customFormat="1">
      <c r="A558" s="1235"/>
      <c r="B558" s="64"/>
      <c r="F558" s="797"/>
      <c r="G558" s="798"/>
      <c r="J558" s="797"/>
      <c r="K558" s="797"/>
      <c r="N558" s="797"/>
      <c r="O558" s="797"/>
      <c r="R558" s="797"/>
      <c r="S558" s="797"/>
      <c r="V558" s="797"/>
      <c r="W558" s="797"/>
      <c r="Z558" s="797"/>
      <c r="AA558" s="797"/>
      <c r="AD558" s="797"/>
      <c r="AE558" s="797"/>
      <c r="AH558" s="797"/>
      <c r="AI558" s="797"/>
      <c r="AL558" s="797"/>
      <c r="AM558" s="797"/>
      <c r="AP558" s="797"/>
      <c r="AQ558" s="797"/>
    </row>
    <row r="559" spans="1:43" s="735" customFormat="1">
      <c r="A559" s="1235"/>
      <c r="B559" s="64"/>
      <c r="F559" s="797"/>
      <c r="G559" s="798"/>
      <c r="J559" s="797"/>
      <c r="K559" s="797"/>
      <c r="N559" s="797"/>
      <c r="O559" s="797"/>
      <c r="R559" s="797"/>
      <c r="S559" s="797"/>
      <c r="V559" s="797"/>
      <c r="W559" s="797"/>
      <c r="Z559" s="797"/>
      <c r="AA559" s="797"/>
      <c r="AD559" s="797"/>
      <c r="AE559" s="797"/>
      <c r="AH559" s="797"/>
      <c r="AI559" s="797"/>
      <c r="AL559" s="797"/>
      <c r="AM559" s="797"/>
      <c r="AP559" s="797"/>
      <c r="AQ559" s="797"/>
    </row>
    <row r="560" spans="1:43" s="735" customFormat="1">
      <c r="A560" s="1235"/>
      <c r="B560" s="64"/>
      <c r="F560" s="797"/>
      <c r="G560" s="798"/>
      <c r="J560" s="797"/>
      <c r="K560" s="797"/>
      <c r="N560" s="797"/>
      <c r="O560" s="797"/>
      <c r="R560" s="797"/>
      <c r="S560" s="797"/>
      <c r="V560" s="797"/>
      <c r="W560" s="797"/>
      <c r="Z560" s="797"/>
      <c r="AA560" s="797"/>
      <c r="AD560" s="797"/>
      <c r="AE560" s="797"/>
      <c r="AH560" s="797"/>
      <c r="AI560" s="797"/>
      <c r="AL560" s="797"/>
      <c r="AM560" s="797"/>
      <c r="AP560" s="797"/>
      <c r="AQ560" s="797"/>
    </row>
    <row r="561" spans="1:43" s="735" customFormat="1">
      <c r="A561" s="1235"/>
      <c r="B561" s="64"/>
      <c r="F561" s="797"/>
      <c r="G561" s="798"/>
      <c r="J561" s="797"/>
      <c r="K561" s="797"/>
      <c r="N561" s="797"/>
      <c r="O561" s="797"/>
      <c r="R561" s="797"/>
      <c r="S561" s="797"/>
      <c r="V561" s="797"/>
      <c r="W561" s="797"/>
      <c r="Z561" s="797"/>
      <c r="AA561" s="797"/>
      <c r="AD561" s="797"/>
      <c r="AE561" s="797"/>
      <c r="AH561" s="797"/>
      <c r="AI561" s="797"/>
      <c r="AL561" s="797"/>
      <c r="AM561" s="797"/>
      <c r="AP561" s="797"/>
      <c r="AQ561" s="797"/>
    </row>
    <row r="562" spans="1:43" s="735" customFormat="1">
      <c r="A562" s="1235"/>
      <c r="B562" s="64"/>
      <c r="F562" s="797"/>
      <c r="G562" s="798"/>
      <c r="J562" s="797"/>
      <c r="K562" s="797"/>
      <c r="N562" s="797"/>
      <c r="O562" s="797"/>
      <c r="R562" s="797"/>
      <c r="S562" s="797"/>
      <c r="V562" s="797"/>
      <c r="W562" s="797"/>
      <c r="Z562" s="797"/>
      <c r="AA562" s="797"/>
      <c r="AD562" s="797"/>
      <c r="AE562" s="797"/>
      <c r="AH562" s="797"/>
      <c r="AI562" s="797"/>
      <c r="AL562" s="797"/>
      <c r="AM562" s="797"/>
      <c r="AP562" s="797"/>
      <c r="AQ562" s="797"/>
    </row>
    <row r="563" spans="1:43" s="735" customFormat="1">
      <c r="A563" s="1235"/>
      <c r="B563" s="64"/>
      <c r="F563" s="797"/>
      <c r="G563" s="798"/>
      <c r="J563" s="797"/>
      <c r="K563" s="797"/>
      <c r="N563" s="797"/>
      <c r="O563" s="797"/>
      <c r="R563" s="797"/>
      <c r="S563" s="797"/>
      <c r="V563" s="797"/>
      <c r="W563" s="797"/>
      <c r="Z563" s="797"/>
      <c r="AA563" s="797"/>
      <c r="AD563" s="797"/>
      <c r="AE563" s="797"/>
      <c r="AH563" s="797"/>
      <c r="AI563" s="797"/>
      <c r="AL563" s="797"/>
      <c r="AM563" s="797"/>
      <c r="AP563" s="797"/>
      <c r="AQ563" s="797"/>
    </row>
    <row r="564" spans="1:43" s="735" customFormat="1">
      <c r="A564" s="1235"/>
      <c r="B564" s="64"/>
      <c r="F564" s="797"/>
      <c r="G564" s="798"/>
      <c r="J564" s="797"/>
      <c r="K564" s="797"/>
      <c r="N564" s="797"/>
      <c r="O564" s="797"/>
      <c r="R564" s="797"/>
      <c r="S564" s="797"/>
      <c r="V564" s="797"/>
      <c r="W564" s="797"/>
      <c r="Z564" s="797"/>
      <c r="AA564" s="797"/>
      <c r="AD564" s="797"/>
      <c r="AE564" s="797"/>
      <c r="AH564" s="797"/>
      <c r="AI564" s="797"/>
      <c r="AL564" s="797"/>
      <c r="AM564" s="797"/>
      <c r="AP564" s="797"/>
      <c r="AQ564" s="797"/>
    </row>
    <row r="565" spans="1:43" s="735" customFormat="1">
      <c r="A565" s="1235"/>
      <c r="B565" s="64"/>
      <c r="F565" s="797"/>
      <c r="G565" s="798"/>
      <c r="J565" s="797"/>
      <c r="K565" s="797"/>
      <c r="N565" s="797"/>
      <c r="O565" s="797"/>
      <c r="R565" s="797"/>
      <c r="S565" s="797"/>
      <c r="V565" s="797"/>
      <c r="W565" s="797"/>
      <c r="Z565" s="797"/>
      <c r="AA565" s="797"/>
      <c r="AD565" s="797"/>
      <c r="AE565" s="797"/>
      <c r="AH565" s="797"/>
      <c r="AI565" s="797"/>
      <c r="AL565" s="797"/>
      <c r="AM565" s="797"/>
      <c r="AP565" s="797"/>
      <c r="AQ565" s="797"/>
    </row>
    <row r="566" spans="1:43" s="735" customFormat="1">
      <c r="A566" s="1235"/>
      <c r="B566" s="64"/>
      <c r="F566" s="797"/>
      <c r="G566" s="798"/>
      <c r="J566" s="797"/>
      <c r="K566" s="797"/>
      <c r="N566" s="797"/>
      <c r="O566" s="797"/>
      <c r="R566" s="797"/>
      <c r="S566" s="797"/>
      <c r="V566" s="797"/>
      <c r="W566" s="797"/>
      <c r="Z566" s="797"/>
      <c r="AA566" s="797"/>
      <c r="AD566" s="797"/>
      <c r="AE566" s="797"/>
      <c r="AH566" s="797"/>
      <c r="AI566" s="797"/>
      <c r="AL566" s="797"/>
      <c r="AM566" s="797"/>
      <c r="AP566" s="797"/>
      <c r="AQ566" s="797"/>
    </row>
    <row r="567" spans="1:43" s="735" customFormat="1">
      <c r="A567" s="1235"/>
      <c r="B567" s="64"/>
      <c r="F567" s="797"/>
      <c r="G567" s="798"/>
      <c r="J567" s="797"/>
      <c r="K567" s="797"/>
      <c r="N567" s="797"/>
      <c r="O567" s="797"/>
      <c r="R567" s="797"/>
      <c r="S567" s="797"/>
      <c r="V567" s="797"/>
      <c r="W567" s="797"/>
      <c r="Z567" s="797"/>
      <c r="AA567" s="797"/>
      <c r="AD567" s="797"/>
      <c r="AE567" s="797"/>
      <c r="AH567" s="797"/>
      <c r="AI567" s="797"/>
      <c r="AL567" s="797"/>
      <c r="AM567" s="797"/>
      <c r="AP567" s="797"/>
      <c r="AQ567" s="797"/>
    </row>
    <row r="568" spans="1:43" s="735" customFormat="1">
      <c r="A568" s="1235"/>
      <c r="B568" s="64"/>
      <c r="F568" s="797"/>
      <c r="G568" s="798"/>
      <c r="J568" s="797"/>
      <c r="K568" s="797"/>
      <c r="N568" s="797"/>
      <c r="O568" s="797"/>
      <c r="R568" s="797"/>
      <c r="S568" s="797"/>
      <c r="V568" s="797"/>
      <c r="W568" s="797"/>
      <c r="Z568" s="797"/>
      <c r="AA568" s="797"/>
      <c r="AD568" s="797"/>
      <c r="AE568" s="797"/>
      <c r="AH568" s="797"/>
      <c r="AI568" s="797"/>
      <c r="AL568" s="797"/>
      <c r="AM568" s="797"/>
      <c r="AP568" s="797"/>
      <c r="AQ568" s="797"/>
    </row>
    <row r="569" spans="1:43" s="735" customFormat="1">
      <c r="A569" s="1235"/>
      <c r="B569" s="64"/>
      <c r="F569" s="797"/>
      <c r="G569" s="798"/>
      <c r="J569" s="797"/>
      <c r="K569" s="797"/>
      <c r="N569" s="797"/>
      <c r="O569" s="797"/>
      <c r="R569" s="797"/>
      <c r="S569" s="797"/>
      <c r="V569" s="797"/>
      <c r="W569" s="797"/>
      <c r="Z569" s="797"/>
      <c r="AA569" s="797"/>
      <c r="AD569" s="797"/>
      <c r="AE569" s="797"/>
      <c r="AH569" s="797"/>
      <c r="AI569" s="797"/>
      <c r="AL569" s="797"/>
      <c r="AM569" s="797"/>
      <c r="AP569" s="797"/>
      <c r="AQ569" s="797"/>
    </row>
    <row r="570" spans="1:43" s="735" customFormat="1">
      <c r="A570" s="1235"/>
      <c r="B570" s="64"/>
      <c r="F570" s="797"/>
      <c r="G570" s="798"/>
      <c r="J570" s="797"/>
      <c r="K570" s="797"/>
      <c r="N570" s="797"/>
      <c r="O570" s="797"/>
      <c r="R570" s="797"/>
      <c r="S570" s="797"/>
      <c r="V570" s="797"/>
      <c r="W570" s="797"/>
      <c r="Z570" s="797"/>
      <c r="AA570" s="797"/>
      <c r="AD570" s="797"/>
      <c r="AE570" s="797"/>
      <c r="AH570" s="797"/>
      <c r="AI570" s="797"/>
      <c r="AL570" s="797"/>
      <c r="AM570" s="797"/>
      <c r="AP570" s="797"/>
      <c r="AQ570" s="797"/>
    </row>
    <row r="571" spans="1:43" s="735" customFormat="1">
      <c r="A571" s="1235"/>
      <c r="B571" s="64"/>
      <c r="F571" s="797"/>
      <c r="G571" s="798"/>
      <c r="J571" s="797"/>
      <c r="K571" s="797"/>
      <c r="N571" s="797"/>
      <c r="O571" s="797"/>
      <c r="R571" s="797"/>
      <c r="S571" s="797"/>
      <c r="V571" s="797"/>
      <c r="W571" s="797"/>
      <c r="Z571" s="797"/>
      <c r="AA571" s="797"/>
      <c r="AD571" s="797"/>
      <c r="AE571" s="797"/>
      <c r="AH571" s="797"/>
      <c r="AI571" s="797"/>
      <c r="AL571" s="797"/>
      <c r="AM571" s="797"/>
      <c r="AP571" s="797"/>
      <c r="AQ571" s="797"/>
    </row>
    <row r="572" spans="1:43" s="735" customFormat="1">
      <c r="A572" s="1235"/>
      <c r="B572" s="64"/>
      <c r="F572" s="797"/>
      <c r="G572" s="798"/>
      <c r="J572" s="797"/>
      <c r="K572" s="797"/>
      <c r="N572" s="797"/>
      <c r="O572" s="797"/>
      <c r="R572" s="797"/>
      <c r="S572" s="797"/>
      <c r="V572" s="797"/>
      <c r="W572" s="797"/>
      <c r="Z572" s="797"/>
      <c r="AA572" s="797"/>
      <c r="AD572" s="797"/>
      <c r="AE572" s="797"/>
      <c r="AH572" s="797"/>
      <c r="AI572" s="797"/>
      <c r="AL572" s="797"/>
      <c r="AM572" s="797"/>
      <c r="AP572" s="797"/>
      <c r="AQ572" s="797"/>
    </row>
    <row r="573" spans="1:43" s="735" customFormat="1">
      <c r="A573" s="1235"/>
      <c r="B573" s="64"/>
      <c r="F573" s="797"/>
      <c r="G573" s="798"/>
      <c r="J573" s="797"/>
      <c r="K573" s="797"/>
      <c r="N573" s="797"/>
      <c r="O573" s="797"/>
      <c r="R573" s="797"/>
      <c r="S573" s="797"/>
      <c r="V573" s="797"/>
      <c r="W573" s="797"/>
      <c r="Z573" s="797"/>
      <c r="AA573" s="797"/>
      <c r="AD573" s="797"/>
      <c r="AE573" s="797"/>
      <c r="AH573" s="797"/>
      <c r="AI573" s="797"/>
      <c r="AL573" s="797"/>
      <c r="AM573" s="797"/>
      <c r="AP573" s="797"/>
      <c r="AQ573" s="797"/>
    </row>
    <row r="574" spans="1:43" s="735" customFormat="1">
      <c r="A574" s="1235"/>
      <c r="B574" s="64"/>
      <c r="F574" s="797"/>
      <c r="G574" s="798"/>
      <c r="J574" s="797"/>
      <c r="K574" s="797"/>
      <c r="N574" s="797"/>
      <c r="O574" s="797"/>
      <c r="R574" s="797"/>
      <c r="S574" s="797"/>
      <c r="V574" s="797"/>
      <c r="W574" s="797"/>
      <c r="Z574" s="797"/>
      <c r="AA574" s="797"/>
      <c r="AD574" s="797"/>
      <c r="AE574" s="797"/>
      <c r="AH574" s="797"/>
      <c r="AI574" s="797"/>
      <c r="AL574" s="797"/>
      <c r="AM574" s="797"/>
      <c r="AP574" s="797"/>
      <c r="AQ574" s="797"/>
    </row>
    <row r="575" spans="1:43" s="735" customFormat="1">
      <c r="A575" s="1235"/>
      <c r="B575" s="64"/>
      <c r="F575" s="797"/>
      <c r="G575" s="798"/>
      <c r="J575" s="797"/>
      <c r="K575" s="797"/>
      <c r="N575" s="797"/>
      <c r="O575" s="797"/>
      <c r="R575" s="797"/>
      <c r="S575" s="797"/>
      <c r="V575" s="797"/>
      <c r="W575" s="797"/>
      <c r="Z575" s="797"/>
      <c r="AA575" s="797"/>
      <c r="AD575" s="797"/>
      <c r="AE575" s="797"/>
      <c r="AH575" s="797"/>
      <c r="AI575" s="797"/>
      <c r="AL575" s="797"/>
      <c r="AM575" s="797"/>
      <c r="AP575" s="797"/>
      <c r="AQ575" s="797"/>
    </row>
    <row r="576" spans="1:43" s="735" customFormat="1">
      <c r="A576" s="1235"/>
      <c r="B576" s="64"/>
      <c r="F576" s="797"/>
      <c r="G576" s="798"/>
      <c r="J576" s="797"/>
      <c r="K576" s="797"/>
      <c r="N576" s="797"/>
      <c r="O576" s="797"/>
      <c r="R576" s="797"/>
      <c r="S576" s="797"/>
      <c r="V576" s="797"/>
      <c r="W576" s="797"/>
      <c r="Z576" s="797"/>
      <c r="AA576" s="797"/>
      <c r="AD576" s="797"/>
      <c r="AE576" s="797"/>
      <c r="AH576" s="797"/>
      <c r="AI576" s="797"/>
      <c r="AL576" s="797"/>
      <c r="AM576" s="797"/>
      <c r="AP576" s="797"/>
      <c r="AQ576" s="797"/>
    </row>
    <row r="577" spans="1:43" s="735" customFormat="1">
      <c r="A577" s="1235"/>
      <c r="B577" s="64"/>
      <c r="F577" s="797"/>
      <c r="G577" s="798"/>
      <c r="J577" s="797"/>
      <c r="K577" s="797"/>
      <c r="N577" s="797"/>
      <c r="O577" s="797"/>
      <c r="R577" s="797"/>
      <c r="S577" s="797"/>
      <c r="V577" s="797"/>
      <c r="W577" s="797"/>
      <c r="Z577" s="797"/>
      <c r="AA577" s="797"/>
      <c r="AD577" s="797"/>
      <c r="AE577" s="797"/>
      <c r="AH577" s="797"/>
      <c r="AI577" s="797"/>
      <c r="AL577" s="797"/>
      <c r="AM577" s="797"/>
      <c r="AP577" s="797"/>
      <c r="AQ577" s="797"/>
    </row>
    <row r="578" spans="1:43" s="735" customFormat="1">
      <c r="A578" s="1235"/>
      <c r="B578" s="64"/>
      <c r="F578" s="797"/>
      <c r="G578" s="798"/>
      <c r="J578" s="797"/>
      <c r="K578" s="797"/>
      <c r="N578" s="797"/>
      <c r="O578" s="797"/>
      <c r="R578" s="797"/>
      <c r="S578" s="797"/>
      <c r="V578" s="797"/>
      <c r="W578" s="797"/>
      <c r="Z578" s="797"/>
      <c r="AA578" s="797"/>
      <c r="AD578" s="797"/>
      <c r="AE578" s="797"/>
      <c r="AH578" s="797"/>
      <c r="AI578" s="797"/>
      <c r="AL578" s="797"/>
      <c r="AM578" s="797"/>
      <c r="AP578" s="797"/>
      <c r="AQ578" s="797"/>
    </row>
    <row r="579" spans="1:43" s="735" customFormat="1">
      <c r="A579" s="1235"/>
      <c r="B579" s="64"/>
      <c r="F579" s="797"/>
      <c r="G579" s="798"/>
      <c r="J579" s="797"/>
      <c r="K579" s="797"/>
      <c r="N579" s="797"/>
      <c r="O579" s="797"/>
      <c r="R579" s="797"/>
      <c r="S579" s="797"/>
      <c r="V579" s="797"/>
      <c r="W579" s="797"/>
      <c r="Z579" s="797"/>
      <c r="AA579" s="797"/>
      <c r="AD579" s="797"/>
      <c r="AE579" s="797"/>
      <c r="AH579" s="797"/>
      <c r="AI579" s="797"/>
      <c r="AL579" s="797"/>
      <c r="AM579" s="797"/>
      <c r="AP579" s="797"/>
      <c r="AQ579" s="797"/>
    </row>
    <row r="580" spans="1:43" s="735" customFormat="1">
      <c r="A580" s="1235"/>
      <c r="B580" s="64"/>
      <c r="F580" s="797"/>
      <c r="G580" s="798"/>
      <c r="J580" s="797"/>
      <c r="K580" s="797"/>
      <c r="N580" s="797"/>
      <c r="O580" s="797"/>
      <c r="R580" s="797"/>
      <c r="S580" s="797"/>
      <c r="V580" s="797"/>
      <c r="W580" s="797"/>
      <c r="Z580" s="797"/>
      <c r="AA580" s="797"/>
      <c r="AD580" s="797"/>
      <c r="AE580" s="797"/>
      <c r="AH580" s="797"/>
      <c r="AI580" s="797"/>
      <c r="AL580" s="797"/>
      <c r="AM580" s="797"/>
      <c r="AP580" s="797"/>
      <c r="AQ580" s="797"/>
    </row>
    <row r="581" spans="1:43" s="735" customFormat="1">
      <c r="A581" s="1235"/>
      <c r="B581" s="64"/>
      <c r="F581" s="797"/>
      <c r="G581" s="798"/>
      <c r="J581" s="797"/>
      <c r="K581" s="797"/>
      <c r="N581" s="797"/>
      <c r="O581" s="797"/>
      <c r="R581" s="797"/>
      <c r="S581" s="797"/>
      <c r="V581" s="797"/>
      <c r="W581" s="797"/>
      <c r="Z581" s="797"/>
      <c r="AA581" s="797"/>
      <c r="AD581" s="797"/>
      <c r="AE581" s="797"/>
      <c r="AH581" s="797"/>
      <c r="AI581" s="797"/>
      <c r="AL581" s="797"/>
      <c r="AM581" s="797"/>
      <c r="AP581" s="797"/>
      <c r="AQ581" s="797"/>
    </row>
    <row r="582" spans="1:43" s="735" customFormat="1">
      <c r="A582" s="1235"/>
      <c r="B582" s="64"/>
      <c r="F582" s="797"/>
      <c r="G582" s="798"/>
      <c r="J582" s="797"/>
      <c r="K582" s="797"/>
      <c r="N582" s="797"/>
      <c r="O582" s="797"/>
      <c r="R582" s="797"/>
      <c r="S582" s="797"/>
      <c r="V582" s="797"/>
      <c r="W582" s="797"/>
      <c r="Z582" s="797"/>
      <c r="AA582" s="797"/>
      <c r="AD582" s="797"/>
      <c r="AE582" s="797"/>
      <c r="AH582" s="797"/>
      <c r="AI582" s="797"/>
      <c r="AL582" s="797"/>
      <c r="AM582" s="797"/>
      <c r="AP582" s="797"/>
      <c r="AQ582" s="797"/>
    </row>
    <row r="583" spans="1:43" s="735" customFormat="1">
      <c r="A583" s="1235"/>
      <c r="B583" s="64"/>
      <c r="F583" s="797"/>
      <c r="G583" s="798"/>
      <c r="J583" s="797"/>
      <c r="K583" s="797"/>
      <c r="N583" s="797"/>
      <c r="O583" s="797"/>
      <c r="R583" s="797"/>
      <c r="S583" s="797"/>
      <c r="V583" s="797"/>
      <c r="W583" s="797"/>
      <c r="Z583" s="797"/>
      <c r="AA583" s="797"/>
      <c r="AD583" s="797"/>
      <c r="AE583" s="797"/>
      <c r="AH583" s="797"/>
      <c r="AI583" s="797"/>
      <c r="AL583" s="797"/>
      <c r="AM583" s="797"/>
      <c r="AP583" s="797"/>
      <c r="AQ583" s="797"/>
    </row>
    <row r="584" spans="1:43" s="735" customFormat="1">
      <c r="A584" s="1235"/>
      <c r="B584" s="64"/>
      <c r="F584" s="797"/>
      <c r="G584" s="798"/>
      <c r="J584" s="797"/>
      <c r="K584" s="797"/>
      <c r="N584" s="797"/>
      <c r="O584" s="797"/>
      <c r="R584" s="797"/>
      <c r="S584" s="797"/>
      <c r="V584" s="797"/>
      <c r="W584" s="797"/>
      <c r="Z584" s="797"/>
      <c r="AA584" s="797"/>
      <c r="AD584" s="797"/>
      <c r="AE584" s="797"/>
      <c r="AH584" s="797"/>
      <c r="AI584" s="797"/>
      <c r="AL584" s="797"/>
      <c r="AM584" s="797"/>
      <c r="AP584" s="797"/>
      <c r="AQ584" s="797"/>
    </row>
    <row r="585" spans="1:43" s="735" customFormat="1">
      <c r="A585" s="1235"/>
      <c r="B585" s="64"/>
      <c r="F585" s="797"/>
      <c r="G585" s="798"/>
      <c r="J585" s="797"/>
      <c r="K585" s="797"/>
      <c r="N585" s="797"/>
      <c r="O585" s="797"/>
      <c r="R585" s="797"/>
      <c r="S585" s="797"/>
      <c r="V585" s="797"/>
      <c r="W585" s="797"/>
      <c r="Z585" s="797"/>
      <c r="AA585" s="797"/>
      <c r="AD585" s="797"/>
      <c r="AE585" s="797"/>
      <c r="AH585" s="797"/>
      <c r="AI585" s="797"/>
      <c r="AL585" s="797"/>
      <c r="AM585" s="797"/>
      <c r="AP585" s="797"/>
      <c r="AQ585" s="797"/>
    </row>
    <row r="586" spans="1:43" s="735" customFormat="1">
      <c r="A586" s="1235"/>
      <c r="B586" s="64"/>
      <c r="F586" s="797"/>
      <c r="G586" s="798"/>
      <c r="J586" s="797"/>
      <c r="K586" s="797"/>
      <c r="N586" s="797"/>
      <c r="O586" s="797"/>
      <c r="R586" s="797"/>
      <c r="S586" s="797"/>
      <c r="V586" s="797"/>
      <c r="W586" s="797"/>
      <c r="Z586" s="797"/>
      <c r="AA586" s="797"/>
      <c r="AD586" s="797"/>
      <c r="AE586" s="797"/>
      <c r="AH586" s="797"/>
      <c r="AI586" s="797"/>
      <c r="AL586" s="797"/>
      <c r="AM586" s="797"/>
      <c r="AP586" s="797"/>
      <c r="AQ586" s="797"/>
    </row>
    <row r="587" spans="1:43" s="735" customFormat="1">
      <c r="A587" s="1235"/>
      <c r="B587" s="64"/>
      <c r="F587" s="797"/>
      <c r="G587" s="798"/>
      <c r="J587" s="797"/>
      <c r="K587" s="797"/>
      <c r="N587" s="797"/>
      <c r="O587" s="797"/>
      <c r="R587" s="797"/>
      <c r="S587" s="797"/>
      <c r="V587" s="797"/>
      <c r="W587" s="797"/>
      <c r="Z587" s="797"/>
      <c r="AA587" s="797"/>
      <c r="AD587" s="797"/>
      <c r="AE587" s="797"/>
      <c r="AH587" s="797"/>
      <c r="AI587" s="797"/>
      <c r="AL587" s="797"/>
      <c r="AM587" s="797"/>
      <c r="AP587" s="797"/>
      <c r="AQ587" s="797"/>
    </row>
    <row r="588" spans="1:43" s="735" customFormat="1">
      <c r="A588" s="1235"/>
      <c r="B588" s="64"/>
      <c r="F588" s="797"/>
      <c r="G588" s="798"/>
      <c r="J588" s="797"/>
      <c r="K588" s="797"/>
      <c r="N588" s="797"/>
      <c r="O588" s="797"/>
      <c r="R588" s="797"/>
      <c r="S588" s="797"/>
      <c r="V588" s="797"/>
      <c r="W588" s="797"/>
      <c r="Z588" s="797"/>
      <c r="AA588" s="797"/>
      <c r="AD588" s="797"/>
      <c r="AE588" s="797"/>
      <c r="AH588" s="797"/>
      <c r="AI588" s="797"/>
      <c r="AL588" s="797"/>
      <c r="AM588" s="797"/>
      <c r="AP588" s="797"/>
      <c r="AQ588" s="797"/>
    </row>
    <row r="589" spans="1:43" s="735" customFormat="1">
      <c r="A589" s="1235"/>
      <c r="B589" s="64"/>
      <c r="F589" s="797"/>
      <c r="G589" s="798"/>
      <c r="J589" s="797"/>
      <c r="K589" s="797"/>
      <c r="N589" s="797"/>
      <c r="O589" s="797"/>
      <c r="R589" s="797"/>
      <c r="S589" s="797"/>
      <c r="V589" s="797"/>
      <c r="W589" s="797"/>
      <c r="Z589" s="797"/>
      <c r="AA589" s="797"/>
      <c r="AD589" s="797"/>
      <c r="AE589" s="797"/>
      <c r="AH589" s="797"/>
      <c r="AI589" s="797"/>
      <c r="AL589" s="797"/>
      <c r="AM589" s="797"/>
      <c r="AP589" s="797"/>
      <c r="AQ589" s="797"/>
    </row>
    <row r="590" spans="1:43" s="735" customFormat="1">
      <c r="A590" s="1235"/>
      <c r="B590" s="64"/>
      <c r="F590" s="797"/>
      <c r="G590" s="798"/>
      <c r="J590" s="797"/>
      <c r="K590" s="797"/>
      <c r="N590" s="797"/>
      <c r="O590" s="797"/>
      <c r="R590" s="797"/>
      <c r="S590" s="797"/>
      <c r="V590" s="797"/>
      <c r="W590" s="797"/>
      <c r="Z590" s="797"/>
      <c r="AA590" s="797"/>
      <c r="AD590" s="797"/>
      <c r="AE590" s="797"/>
      <c r="AH590" s="797"/>
      <c r="AI590" s="797"/>
      <c r="AL590" s="797"/>
      <c r="AM590" s="797"/>
      <c r="AP590" s="797"/>
      <c r="AQ590" s="797"/>
    </row>
    <row r="591" spans="1:43" s="735" customFormat="1">
      <c r="A591" s="1235"/>
      <c r="B591" s="64"/>
      <c r="F591" s="797"/>
      <c r="G591" s="798"/>
      <c r="J591" s="797"/>
      <c r="K591" s="797"/>
      <c r="N591" s="797"/>
      <c r="O591" s="797"/>
      <c r="R591" s="797"/>
      <c r="S591" s="797"/>
      <c r="V591" s="797"/>
      <c r="W591" s="797"/>
      <c r="Z591" s="797"/>
      <c r="AA591" s="797"/>
      <c r="AD591" s="797"/>
      <c r="AE591" s="797"/>
      <c r="AH591" s="797"/>
      <c r="AI591" s="797"/>
      <c r="AL591" s="797"/>
      <c r="AM591" s="797"/>
      <c r="AP591" s="797"/>
      <c r="AQ591" s="797"/>
    </row>
    <row r="592" spans="1:43" s="735" customFormat="1">
      <c r="A592" s="1235"/>
      <c r="B592" s="64"/>
      <c r="F592" s="797"/>
      <c r="G592" s="798"/>
      <c r="J592" s="797"/>
      <c r="K592" s="797"/>
      <c r="N592" s="797"/>
      <c r="O592" s="797"/>
      <c r="R592" s="797"/>
      <c r="S592" s="797"/>
      <c r="V592" s="797"/>
      <c r="W592" s="797"/>
      <c r="Z592" s="797"/>
      <c r="AA592" s="797"/>
      <c r="AD592" s="797"/>
      <c r="AE592" s="797"/>
      <c r="AH592" s="797"/>
      <c r="AI592" s="797"/>
      <c r="AL592" s="797"/>
      <c r="AM592" s="797"/>
      <c r="AP592" s="797"/>
      <c r="AQ592" s="797"/>
    </row>
    <row r="593" spans="1:43" s="735" customFormat="1">
      <c r="A593" s="1235"/>
      <c r="B593" s="64"/>
      <c r="F593" s="797"/>
      <c r="G593" s="798"/>
      <c r="J593" s="797"/>
      <c r="K593" s="797"/>
      <c r="N593" s="797"/>
      <c r="O593" s="797"/>
      <c r="R593" s="797"/>
      <c r="S593" s="797"/>
      <c r="V593" s="797"/>
      <c r="W593" s="797"/>
      <c r="Z593" s="797"/>
      <c r="AA593" s="797"/>
      <c r="AD593" s="797"/>
      <c r="AE593" s="797"/>
      <c r="AH593" s="797"/>
      <c r="AI593" s="797"/>
      <c r="AL593" s="797"/>
      <c r="AM593" s="797"/>
      <c r="AP593" s="797"/>
      <c r="AQ593" s="797"/>
    </row>
    <row r="594" spans="1:43" s="735" customFormat="1">
      <c r="A594" s="1235"/>
      <c r="B594" s="64"/>
      <c r="F594" s="797"/>
      <c r="G594" s="798"/>
      <c r="J594" s="797"/>
      <c r="K594" s="797"/>
      <c r="N594" s="797"/>
      <c r="O594" s="797"/>
      <c r="R594" s="797"/>
      <c r="S594" s="797"/>
      <c r="V594" s="797"/>
      <c r="W594" s="797"/>
      <c r="Z594" s="797"/>
      <c r="AA594" s="797"/>
      <c r="AD594" s="797"/>
      <c r="AE594" s="797"/>
      <c r="AH594" s="797"/>
      <c r="AI594" s="797"/>
      <c r="AL594" s="797"/>
      <c r="AM594" s="797"/>
      <c r="AP594" s="797"/>
      <c r="AQ594" s="797"/>
    </row>
    <row r="595" spans="1:43" s="735" customFormat="1">
      <c r="A595" s="1235"/>
      <c r="B595" s="64"/>
      <c r="F595" s="797"/>
      <c r="G595" s="798"/>
      <c r="J595" s="797"/>
      <c r="K595" s="797"/>
      <c r="N595" s="797"/>
      <c r="O595" s="797"/>
      <c r="R595" s="797"/>
      <c r="S595" s="797"/>
      <c r="V595" s="797"/>
      <c r="W595" s="797"/>
      <c r="Z595" s="797"/>
      <c r="AA595" s="797"/>
      <c r="AD595" s="797"/>
      <c r="AE595" s="797"/>
      <c r="AH595" s="797"/>
      <c r="AI595" s="797"/>
      <c r="AL595" s="797"/>
      <c r="AM595" s="797"/>
      <c r="AP595" s="797"/>
      <c r="AQ595" s="797"/>
    </row>
    <row r="596" spans="1:43" s="735" customFormat="1">
      <c r="A596" s="1235"/>
      <c r="B596" s="64"/>
      <c r="F596" s="797"/>
      <c r="G596" s="798"/>
      <c r="J596" s="797"/>
      <c r="K596" s="797"/>
      <c r="N596" s="797"/>
      <c r="O596" s="797"/>
      <c r="R596" s="797"/>
      <c r="S596" s="797"/>
      <c r="V596" s="797"/>
      <c r="W596" s="797"/>
      <c r="Z596" s="797"/>
      <c r="AA596" s="797"/>
      <c r="AD596" s="797"/>
      <c r="AE596" s="797"/>
      <c r="AH596" s="797"/>
      <c r="AI596" s="797"/>
      <c r="AL596" s="797"/>
      <c r="AM596" s="797"/>
      <c r="AP596" s="797"/>
      <c r="AQ596" s="797"/>
    </row>
    <row r="597" spans="1:43" s="735" customFormat="1">
      <c r="A597" s="1235"/>
      <c r="B597" s="64"/>
      <c r="F597" s="797"/>
      <c r="G597" s="798"/>
      <c r="J597" s="797"/>
      <c r="K597" s="797"/>
      <c r="N597" s="797"/>
      <c r="O597" s="797"/>
      <c r="R597" s="797"/>
      <c r="S597" s="797"/>
      <c r="V597" s="797"/>
      <c r="W597" s="797"/>
      <c r="Z597" s="797"/>
      <c r="AA597" s="797"/>
      <c r="AD597" s="797"/>
      <c r="AE597" s="797"/>
      <c r="AH597" s="797"/>
      <c r="AI597" s="797"/>
      <c r="AL597" s="797"/>
      <c r="AM597" s="797"/>
      <c r="AP597" s="797"/>
      <c r="AQ597" s="797"/>
    </row>
    <row r="598" spans="1:43" s="735" customFormat="1">
      <c r="A598" s="1235"/>
      <c r="B598" s="64"/>
      <c r="F598" s="797"/>
      <c r="G598" s="798"/>
      <c r="J598" s="797"/>
      <c r="K598" s="797"/>
      <c r="N598" s="797"/>
      <c r="O598" s="797"/>
      <c r="R598" s="797"/>
      <c r="S598" s="797"/>
      <c r="V598" s="797"/>
      <c r="W598" s="797"/>
      <c r="Z598" s="797"/>
      <c r="AA598" s="797"/>
      <c r="AD598" s="797"/>
      <c r="AE598" s="797"/>
      <c r="AH598" s="797"/>
      <c r="AI598" s="797"/>
      <c r="AL598" s="797"/>
      <c r="AM598" s="797"/>
      <c r="AP598" s="797"/>
      <c r="AQ598" s="797"/>
    </row>
    <row r="599" spans="1:43" s="735" customFormat="1">
      <c r="A599" s="1235"/>
      <c r="B599" s="64"/>
      <c r="F599" s="797"/>
      <c r="G599" s="798"/>
      <c r="J599" s="797"/>
      <c r="K599" s="797"/>
      <c r="N599" s="797"/>
      <c r="O599" s="797"/>
      <c r="R599" s="797"/>
      <c r="S599" s="797"/>
      <c r="V599" s="797"/>
      <c r="W599" s="797"/>
      <c r="Z599" s="797"/>
      <c r="AA599" s="797"/>
      <c r="AD599" s="797"/>
      <c r="AE599" s="797"/>
      <c r="AH599" s="797"/>
      <c r="AI599" s="797"/>
      <c r="AL599" s="797"/>
      <c r="AM599" s="797"/>
      <c r="AP599" s="797"/>
      <c r="AQ599" s="797"/>
    </row>
    <row r="600" spans="1:43" s="735" customFormat="1">
      <c r="A600" s="1235"/>
      <c r="B600" s="64"/>
      <c r="F600" s="797"/>
      <c r="G600" s="798"/>
      <c r="J600" s="797"/>
      <c r="K600" s="797"/>
      <c r="N600" s="797"/>
      <c r="O600" s="797"/>
      <c r="R600" s="797"/>
      <c r="S600" s="797"/>
      <c r="V600" s="797"/>
      <c r="W600" s="797"/>
      <c r="Z600" s="797"/>
      <c r="AA600" s="797"/>
      <c r="AD600" s="797"/>
      <c r="AE600" s="797"/>
      <c r="AH600" s="797"/>
      <c r="AI600" s="797"/>
      <c r="AL600" s="797"/>
      <c r="AM600" s="797"/>
      <c r="AP600" s="797"/>
      <c r="AQ600" s="797"/>
    </row>
    <row r="601" spans="1:43" s="735" customFormat="1">
      <c r="A601" s="1235"/>
      <c r="B601" s="64"/>
      <c r="F601" s="797"/>
      <c r="G601" s="798"/>
      <c r="J601" s="797"/>
      <c r="K601" s="797"/>
      <c r="N601" s="797"/>
      <c r="O601" s="797"/>
      <c r="R601" s="797"/>
      <c r="S601" s="797"/>
      <c r="V601" s="797"/>
      <c r="W601" s="797"/>
      <c r="Z601" s="797"/>
      <c r="AA601" s="797"/>
      <c r="AD601" s="797"/>
      <c r="AE601" s="797"/>
      <c r="AH601" s="797"/>
      <c r="AI601" s="797"/>
      <c r="AL601" s="797"/>
      <c r="AM601" s="797"/>
      <c r="AP601" s="797"/>
      <c r="AQ601" s="797"/>
    </row>
    <row r="602" spans="1:43" s="735" customFormat="1">
      <c r="A602" s="1235"/>
      <c r="B602" s="64"/>
      <c r="F602" s="797"/>
      <c r="G602" s="798"/>
      <c r="J602" s="797"/>
      <c r="K602" s="797"/>
      <c r="N602" s="797"/>
      <c r="O602" s="797"/>
      <c r="R602" s="797"/>
      <c r="S602" s="797"/>
      <c r="V602" s="797"/>
      <c r="W602" s="797"/>
      <c r="Z602" s="797"/>
      <c r="AA602" s="797"/>
      <c r="AD602" s="797"/>
      <c r="AE602" s="797"/>
      <c r="AH602" s="797"/>
      <c r="AI602" s="797"/>
      <c r="AL602" s="797"/>
      <c r="AM602" s="797"/>
      <c r="AP602" s="797"/>
      <c r="AQ602" s="797"/>
    </row>
    <row r="603" spans="1:43" s="735" customFormat="1">
      <c r="A603" s="1235"/>
      <c r="B603" s="64"/>
      <c r="F603" s="797"/>
      <c r="G603" s="798"/>
      <c r="J603" s="797"/>
      <c r="K603" s="797"/>
      <c r="N603" s="797"/>
      <c r="O603" s="797"/>
      <c r="R603" s="797"/>
      <c r="S603" s="797"/>
      <c r="V603" s="797"/>
      <c r="W603" s="797"/>
      <c r="Z603" s="797"/>
      <c r="AA603" s="797"/>
      <c r="AD603" s="797"/>
      <c r="AE603" s="797"/>
      <c r="AH603" s="797"/>
      <c r="AI603" s="797"/>
      <c r="AL603" s="797"/>
      <c r="AM603" s="797"/>
      <c r="AP603" s="797"/>
      <c r="AQ603" s="797"/>
    </row>
    <row r="604" spans="1:43" s="735" customFormat="1">
      <c r="A604" s="1235"/>
      <c r="B604" s="64"/>
      <c r="F604" s="797"/>
      <c r="G604" s="798"/>
      <c r="J604" s="797"/>
      <c r="K604" s="797"/>
      <c r="N604" s="797"/>
      <c r="O604" s="797"/>
      <c r="R604" s="797"/>
      <c r="S604" s="797"/>
      <c r="V604" s="797"/>
      <c r="W604" s="797"/>
      <c r="Z604" s="797"/>
      <c r="AA604" s="797"/>
      <c r="AD604" s="797"/>
      <c r="AE604" s="797"/>
      <c r="AH604" s="797"/>
      <c r="AI604" s="797"/>
      <c r="AL604" s="797"/>
      <c r="AM604" s="797"/>
      <c r="AP604" s="797"/>
      <c r="AQ604" s="797"/>
    </row>
    <row r="605" spans="1:43" s="735" customFormat="1">
      <c r="A605" s="1235"/>
      <c r="B605" s="64"/>
      <c r="F605" s="797"/>
      <c r="G605" s="798"/>
      <c r="J605" s="797"/>
      <c r="K605" s="797"/>
      <c r="N605" s="797"/>
      <c r="O605" s="797"/>
      <c r="R605" s="797"/>
      <c r="S605" s="797"/>
      <c r="V605" s="797"/>
      <c r="W605" s="797"/>
      <c r="Z605" s="797"/>
      <c r="AA605" s="797"/>
      <c r="AD605" s="797"/>
      <c r="AE605" s="797"/>
      <c r="AH605" s="797"/>
      <c r="AI605" s="797"/>
      <c r="AL605" s="797"/>
      <c r="AM605" s="797"/>
      <c r="AP605" s="797"/>
      <c r="AQ605" s="797"/>
    </row>
    <row r="606" spans="1:43" s="735" customFormat="1">
      <c r="A606" s="1235"/>
      <c r="B606" s="64"/>
      <c r="F606" s="797"/>
      <c r="G606" s="798"/>
      <c r="J606" s="797"/>
      <c r="K606" s="797"/>
      <c r="N606" s="797"/>
      <c r="O606" s="797"/>
      <c r="R606" s="797"/>
      <c r="S606" s="797"/>
      <c r="V606" s="797"/>
      <c r="W606" s="797"/>
      <c r="Z606" s="797"/>
      <c r="AA606" s="797"/>
      <c r="AD606" s="797"/>
      <c r="AE606" s="797"/>
      <c r="AH606" s="797"/>
      <c r="AI606" s="797"/>
      <c r="AL606" s="797"/>
      <c r="AM606" s="797"/>
      <c r="AP606" s="797"/>
      <c r="AQ606" s="797"/>
    </row>
    <row r="607" spans="1:43" s="735" customFormat="1">
      <c r="A607" s="1235"/>
      <c r="B607" s="64"/>
      <c r="F607" s="797"/>
      <c r="G607" s="798"/>
      <c r="J607" s="797"/>
      <c r="K607" s="797"/>
      <c r="N607" s="797"/>
      <c r="O607" s="797"/>
      <c r="R607" s="797"/>
      <c r="S607" s="797"/>
      <c r="V607" s="797"/>
      <c r="W607" s="797"/>
      <c r="Z607" s="797"/>
      <c r="AA607" s="797"/>
      <c r="AD607" s="797"/>
      <c r="AE607" s="797"/>
      <c r="AH607" s="797"/>
      <c r="AI607" s="797"/>
      <c r="AL607" s="797"/>
      <c r="AM607" s="797"/>
      <c r="AP607" s="797"/>
      <c r="AQ607" s="797"/>
    </row>
    <row r="608" spans="1:43" s="735" customFormat="1">
      <c r="A608" s="1235"/>
      <c r="B608" s="64"/>
      <c r="F608" s="797"/>
      <c r="G608" s="798"/>
      <c r="J608" s="797"/>
      <c r="K608" s="797"/>
      <c r="N608" s="797"/>
      <c r="O608" s="797"/>
      <c r="R608" s="797"/>
      <c r="S608" s="797"/>
      <c r="V608" s="797"/>
      <c r="W608" s="797"/>
      <c r="Z608" s="797"/>
      <c r="AA608" s="797"/>
      <c r="AD608" s="797"/>
      <c r="AE608" s="797"/>
      <c r="AH608" s="797"/>
      <c r="AI608" s="797"/>
      <c r="AL608" s="797"/>
      <c r="AM608" s="797"/>
      <c r="AP608" s="797"/>
      <c r="AQ608" s="797"/>
    </row>
    <row r="609" spans="1:43" s="735" customFormat="1">
      <c r="A609" s="1235"/>
      <c r="B609" s="64"/>
      <c r="F609" s="797"/>
      <c r="G609" s="798"/>
      <c r="J609" s="797"/>
      <c r="K609" s="797"/>
      <c r="N609" s="797"/>
      <c r="O609" s="797"/>
      <c r="R609" s="797"/>
      <c r="S609" s="797"/>
      <c r="V609" s="797"/>
      <c r="W609" s="797"/>
      <c r="Z609" s="797"/>
      <c r="AA609" s="797"/>
      <c r="AD609" s="797"/>
      <c r="AE609" s="797"/>
      <c r="AH609" s="797"/>
      <c r="AI609" s="797"/>
      <c r="AL609" s="797"/>
      <c r="AM609" s="797"/>
      <c r="AP609" s="797"/>
      <c r="AQ609" s="797"/>
    </row>
    <row r="610" spans="1:43" s="735" customFormat="1">
      <c r="A610" s="1235"/>
      <c r="B610" s="64"/>
      <c r="F610" s="797"/>
      <c r="G610" s="798"/>
      <c r="J610" s="797"/>
      <c r="K610" s="797"/>
      <c r="N610" s="797"/>
      <c r="O610" s="797"/>
      <c r="R610" s="797"/>
      <c r="S610" s="797"/>
      <c r="V610" s="797"/>
      <c r="W610" s="797"/>
      <c r="Z610" s="797"/>
      <c r="AA610" s="797"/>
      <c r="AD610" s="797"/>
      <c r="AE610" s="797"/>
      <c r="AH610" s="797"/>
      <c r="AI610" s="797"/>
      <c r="AL610" s="797"/>
      <c r="AM610" s="797"/>
      <c r="AP610" s="797"/>
      <c r="AQ610" s="797"/>
    </row>
    <row r="611" spans="1:43" s="735" customFormat="1">
      <c r="A611" s="1235"/>
      <c r="B611" s="64"/>
      <c r="F611" s="797"/>
      <c r="G611" s="798"/>
      <c r="J611" s="797"/>
      <c r="K611" s="797"/>
      <c r="N611" s="797"/>
      <c r="O611" s="797"/>
      <c r="R611" s="797"/>
      <c r="S611" s="797"/>
      <c r="V611" s="797"/>
      <c r="W611" s="797"/>
      <c r="Z611" s="797"/>
      <c r="AA611" s="797"/>
      <c r="AD611" s="797"/>
      <c r="AE611" s="797"/>
      <c r="AH611" s="797"/>
      <c r="AI611" s="797"/>
      <c r="AL611" s="797"/>
      <c r="AM611" s="797"/>
      <c r="AP611" s="797"/>
      <c r="AQ611" s="797"/>
    </row>
    <row r="612" spans="1:43" s="735" customFormat="1">
      <c r="A612" s="1235"/>
      <c r="B612" s="64"/>
      <c r="F612" s="797"/>
      <c r="G612" s="798"/>
      <c r="J612" s="797"/>
      <c r="K612" s="797"/>
      <c r="N612" s="797"/>
      <c r="O612" s="797"/>
      <c r="R612" s="797"/>
      <c r="S612" s="797"/>
      <c r="V612" s="797"/>
      <c r="W612" s="797"/>
      <c r="Z612" s="797"/>
      <c r="AA612" s="797"/>
      <c r="AD612" s="797"/>
      <c r="AE612" s="797"/>
      <c r="AH612" s="797"/>
      <c r="AI612" s="797"/>
      <c r="AL612" s="797"/>
      <c r="AM612" s="797"/>
      <c r="AP612" s="797"/>
      <c r="AQ612" s="797"/>
    </row>
    <row r="613" spans="1:43" s="735" customFormat="1">
      <c r="A613" s="1235"/>
      <c r="B613" s="64"/>
      <c r="F613" s="797"/>
      <c r="G613" s="798"/>
      <c r="J613" s="797"/>
      <c r="K613" s="797"/>
      <c r="N613" s="797"/>
      <c r="O613" s="797"/>
      <c r="R613" s="797"/>
      <c r="S613" s="797"/>
      <c r="V613" s="797"/>
      <c r="W613" s="797"/>
      <c r="Z613" s="797"/>
      <c r="AA613" s="797"/>
      <c r="AD613" s="797"/>
      <c r="AE613" s="797"/>
      <c r="AH613" s="797"/>
      <c r="AI613" s="797"/>
      <c r="AL613" s="797"/>
      <c r="AM613" s="797"/>
      <c r="AP613" s="797"/>
      <c r="AQ613" s="797"/>
    </row>
    <row r="614" spans="1:43" s="735" customFormat="1">
      <c r="A614" s="1235"/>
      <c r="B614" s="64"/>
      <c r="F614" s="797"/>
      <c r="G614" s="798"/>
      <c r="J614" s="797"/>
      <c r="K614" s="797"/>
      <c r="N614" s="797"/>
      <c r="O614" s="797"/>
      <c r="R614" s="797"/>
      <c r="S614" s="797"/>
      <c r="V614" s="797"/>
      <c r="W614" s="797"/>
      <c r="Z614" s="797"/>
      <c r="AA614" s="797"/>
      <c r="AD614" s="797"/>
      <c r="AE614" s="797"/>
      <c r="AH614" s="797"/>
      <c r="AI614" s="797"/>
      <c r="AL614" s="797"/>
      <c r="AM614" s="797"/>
      <c r="AP614" s="797"/>
      <c r="AQ614" s="797"/>
    </row>
    <row r="615" spans="1:43" s="735" customFormat="1">
      <c r="A615" s="1235"/>
      <c r="B615" s="64"/>
      <c r="F615" s="797"/>
      <c r="G615" s="798"/>
      <c r="J615" s="797"/>
      <c r="K615" s="797"/>
      <c r="N615" s="797"/>
      <c r="O615" s="797"/>
      <c r="R615" s="797"/>
      <c r="S615" s="797"/>
      <c r="V615" s="797"/>
      <c r="W615" s="797"/>
      <c r="Z615" s="797"/>
      <c r="AA615" s="797"/>
      <c r="AD615" s="797"/>
      <c r="AE615" s="797"/>
      <c r="AH615" s="797"/>
      <c r="AI615" s="797"/>
      <c r="AL615" s="797"/>
      <c r="AM615" s="797"/>
      <c r="AP615" s="797"/>
      <c r="AQ615" s="797"/>
    </row>
    <row r="616" spans="1:43" s="735" customFormat="1">
      <c r="A616" s="1235"/>
      <c r="B616" s="64"/>
      <c r="F616" s="797"/>
      <c r="G616" s="798"/>
      <c r="J616" s="797"/>
      <c r="K616" s="797"/>
      <c r="N616" s="797"/>
      <c r="O616" s="797"/>
      <c r="R616" s="797"/>
      <c r="S616" s="797"/>
      <c r="V616" s="797"/>
      <c r="W616" s="797"/>
      <c r="Z616" s="797"/>
      <c r="AA616" s="797"/>
      <c r="AD616" s="797"/>
      <c r="AE616" s="797"/>
      <c r="AH616" s="797"/>
      <c r="AI616" s="797"/>
      <c r="AL616" s="797"/>
      <c r="AM616" s="797"/>
      <c r="AP616" s="797"/>
      <c r="AQ616" s="797"/>
    </row>
    <row r="617" spans="1:43" s="735" customFormat="1">
      <c r="A617" s="1235"/>
      <c r="B617" s="64"/>
      <c r="F617" s="797"/>
      <c r="G617" s="798"/>
      <c r="J617" s="797"/>
      <c r="K617" s="797"/>
      <c r="N617" s="797"/>
      <c r="O617" s="797"/>
      <c r="R617" s="797"/>
      <c r="S617" s="797"/>
      <c r="V617" s="797"/>
      <c r="W617" s="797"/>
      <c r="Z617" s="797"/>
      <c r="AA617" s="797"/>
      <c r="AD617" s="797"/>
      <c r="AE617" s="797"/>
      <c r="AH617" s="797"/>
      <c r="AI617" s="797"/>
      <c r="AL617" s="797"/>
      <c r="AM617" s="797"/>
      <c r="AP617" s="797"/>
      <c r="AQ617" s="797"/>
    </row>
    <row r="618" spans="1:43" s="735" customFormat="1">
      <c r="A618" s="1235"/>
      <c r="B618" s="64"/>
      <c r="F618" s="797"/>
      <c r="G618" s="798"/>
      <c r="J618" s="797"/>
      <c r="K618" s="797"/>
      <c r="N618" s="797"/>
      <c r="O618" s="797"/>
      <c r="R618" s="797"/>
      <c r="S618" s="797"/>
      <c r="V618" s="797"/>
      <c r="W618" s="797"/>
      <c r="Z618" s="797"/>
      <c r="AA618" s="797"/>
      <c r="AD618" s="797"/>
      <c r="AE618" s="797"/>
      <c r="AH618" s="797"/>
      <c r="AI618" s="797"/>
      <c r="AL618" s="797"/>
      <c r="AM618" s="797"/>
      <c r="AP618" s="797"/>
      <c r="AQ618" s="797"/>
    </row>
    <row r="619" spans="1:43" s="735" customFormat="1">
      <c r="A619" s="1235"/>
      <c r="B619" s="64"/>
      <c r="F619" s="797"/>
      <c r="G619" s="798"/>
      <c r="J619" s="797"/>
      <c r="K619" s="797"/>
      <c r="N619" s="797"/>
      <c r="O619" s="797"/>
      <c r="R619" s="797"/>
      <c r="S619" s="797"/>
      <c r="V619" s="797"/>
      <c r="W619" s="797"/>
      <c r="Z619" s="797"/>
      <c r="AA619" s="797"/>
      <c r="AD619" s="797"/>
      <c r="AE619" s="797"/>
      <c r="AH619" s="797"/>
      <c r="AI619" s="797"/>
      <c r="AL619" s="797"/>
      <c r="AM619" s="797"/>
      <c r="AP619" s="797"/>
      <c r="AQ619" s="797"/>
    </row>
    <row r="620" spans="1:43" s="735" customFormat="1">
      <c r="A620" s="1235"/>
      <c r="B620" s="64"/>
      <c r="F620" s="797"/>
      <c r="G620" s="798"/>
      <c r="J620" s="797"/>
      <c r="K620" s="797"/>
      <c r="N620" s="797"/>
      <c r="O620" s="797"/>
      <c r="R620" s="797"/>
      <c r="S620" s="797"/>
      <c r="V620" s="797"/>
      <c r="W620" s="797"/>
      <c r="Z620" s="797"/>
      <c r="AA620" s="797"/>
      <c r="AD620" s="797"/>
      <c r="AE620" s="797"/>
      <c r="AH620" s="797"/>
      <c r="AI620" s="797"/>
      <c r="AL620" s="797"/>
      <c r="AM620" s="797"/>
      <c r="AP620" s="797"/>
      <c r="AQ620" s="797"/>
    </row>
    <row r="621" spans="1:43" s="735" customFormat="1">
      <c r="A621" s="1235"/>
      <c r="B621" s="64"/>
      <c r="F621" s="797"/>
      <c r="G621" s="798"/>
      <c r="J621" s="797"/>
      <c r="K621" s="797"/>
      <c r="N621" s="797"/>
      <c r="O621" s="797"/>
      <c r="R621" s="797"/>
      <c r="S621" s="797"/>
      <c r="V621" s="797"/>
      <c r="W621" s="797"/>
      <c r="Z621" s="797"/>
      <c r="AA621" s="797"/>
      <c r="AD621" s="797"/>
      <c r="AE621" s="797"/>
      <c r="AH621" s="797"/>
      <c r="AI621" s="797"/>
      <c r="AL621" s="797"/>
      <c r="AM621" s="797"/>
      <c r="AP621" s="797"/>
      <c r="AQ621" s="797"/>
    </row>
    <row r="622" spans="1:43" s="735" customFormat="1">
      <c r="A622" s="1235"/>
      <c r="B622" s="64"/>
      <c r="F622" s="797"/>
      <c r="G622" s="798"/>
      <c r="J622" s="797"/>
      <c r="K622" s="797"/>
      <c r="N622" s="797"/>
      <c r="O622" s="797"/>
      <c r="R622" s="797"/>
      <c r="S622" s="797"/>
      <c r="V622" s="797"/>
      <c r="W622" s="797"/>
      <c r="Z622" s="797"/>
      <c r="AA622" s="797"/>
      <c r="AD622" s="797"/>
      <c r="AE622" s="797"/>
      <c r="AH622" s="797"/>
      <c r="AI622" s="797"/>
      <c r="AL622" s="797"/>
      <c r="AM622" s="797"/>
      <c r="AP622" s="797"/>
      <c r="AQ622" s="797"/>
    </row>
    <row r="623" spans="1:43" s="735" customFormat="1">
      <c r="A623" s="1235"/>
      <c r="B623" s="64"/>
      <c r="F623" s="797"/>
      <c r="G623" s="798"/>
      <c r="J623" s="797"/>
      <c r="K623" s="797"/>
      <c r="N623" s="797"/>
      <c r="O623" s="797"/>
      <c r="R623" s="797"/>
      <c r="S623" s="797"/>
      <c r="V623" s="797"/>
      <c r="W623" s="797"/>
      <c r="Z623" s="797"/>
      <c r="AA623" s="797"/>
      <c r="AD623" s="797"/>
      <c r="AE623" s="797"/>
      <c r="AH623" s="797"/>
      <c r="AI623" s="797"/>
      <c r="AL623" s="797"/>
      <c r="AM623" s="797"/>
      <c r="AP623" s="797"/>
      <c r="AQ623" s="797"/>
    </row>
    <row r="624" spans="1:43" s="735" customFormat="1">
      <c r="A624" s="1235"/>
      <c r="B624" s="64"/>
      <c r="F624" s="797"/>
      <c r="G624" s="798"/>
      <c r="J624" s="797"/>
      <c r="K624" s="797"/>
      <c r="N624" s="797"/>
      <c r="O624" s="797"/>
      <c r="R624" s="797"/>
      <c r="S624" s="797"/>
      <c r="V624" s="797"/>
      <c r="W624" s="797"/>
      <c r="Z624" s="797"/>
      <c r="AA624" s="797"/>
      <c r="AD624" s="797"/>
      <c r="AE624" s="797"/>
      <c r="AH624" s="797"/>
      <c r="AI624" s="797"/>
      <c r="AL624" s="797"/>
      <c r="AM624" s="797"/>
      <c r="AP624" s="797"/>
      <c r="AQ624" s="797"/>
    </row>
    <row r="625" spans="1:43" s="735" customFormat="1">
      <c r="A625" s="1235"/>
      <c r="B625" s="64"/>
      <c r="F625" s="797"/>
      <c r="G625" s="798"/>
      <c r="J625" s="797"/>
      <c r="K625" s="797"/>
      <c r="N625" s="797"/>
      <c r="O625" s="797"/>
      <c r="R625" s="797"/>
      <c r="S625" s="797"/>
      <c r="V625" s="797"/>
      <c r="W625" s="797"/>
      <c r="Z625" s="797"/>
      <c r="AA625" s="797"/>
      <c r="AD625" s="797"/>
      <c r="AE625" s="797"/>
      <c r="AH625" s="797"/>
      <c r="AI625" s="797"/>
      <c r="AL625" s="797"/>
      <c r="AM625" s="797"/>
      <c r="AP625" s="797"/>
      <c r="AQ625" s="797"/>
    </row>
    <row r="626" spans="1:43" s="735" customFormat="1">
      <c r="A626" s="1235"/>
      <c r="B626" s="64"/>
      <c r="F626" s="797"/>
      <c r="G626" s="798"/>
      <c r="J626" s="797"/>
      <c r="K626" s="797"/>
      <c r="N626" s="797"/>
      <c r="O626" s="797"/>
      <c r="R626" s="797"/>
      <c r="S626" s="797"/>
      <c r="V626" s="797"/>
      <c r="W626" s="797"/>
      <c r="Z626" s="797"/>
      <c r="AA626" s="797"/>
      <c r="AD626" s="797"/>
      <c r="AE626" s="797"/>
      <c r="AH626" s="797"/>
      <c r="AI626" s="797"/>
      <c r="AL626" s="797"/>
      <c r="AM626" s="797"/>
      <c r="AP626" s="797"/>
      <c r="AQ626" s="797"/>
    </row>
    <row r="627" spans="1:43" s="735" customFormat="1">
      <c r="A627" s="1235"/>
      <c r="B627" s="64"/>
      <c r="F627" s="797"/>
      <c r="G627" s="798"/>
      <c r="J627" s="797"/>
      <c r="K627" s="797"/>
      <c r="N627" s="797"/>
      <c r="O627" s="797"/>
      <c r="R627" s="797"/>
      <c r="S627" s="797"/>
      <c r="V627" s="797"/>
      <c r="W627" s="797"/>
      <c r="Z627" s="797"/>
      <c r="AA627" s="797"/>
      <c r="AD627" s="797"/>
      <c r="AE627" s="797"/>
      <c r="AH627" s="797"/>
      <c r="AI627" s="797"/>
      <c r="AL627" s="797"/>
      <c r="AM627" s="797"/>
      <c r="AP627" s="797"/>
      <c r="AQ627" s="797"/>
    </row>
    <row r="628" spans="1:43" s="735" customFormat="1">
      <c r="A628" s="1235"/>
      <c r="B628" s="64"/>
      <c r="F628" s="797"/>
      <c r="G628" s="798"/>
      <c r="J628" s="797"/>
      <c r="K628" s="797"/>
      <c r="N628" s="797"/>
      <c r="O628" s="797"/>
      <c r="R628" s="797"/>
      <c r="S628" s="797"/>
      <c r="V628" s="797"/>
      <c r="W628" s="797"/>
      <c r="Z628" s="797"/>
      <c r="AA628" s="797"/>
      <c r="AD628" s="797"/>
      <c r="AE628" s="797"/>
      <c r="AH628" s="797"/>
      <c r="AI628" s="797"/>
      <c r="AL628" s="797"/>
      <c r="AM628" s="797"/>
      <c r="AP628" s="797"/>
      <c r="AQ628" s="797"/>
    </row>
    <row r="629" spans="1:43" s="735" customFormat="1">
      <c r="A629" s="1235"/>
      <c r="B629" s="64"/>
      <c r="F629" s="797"/>
      <c r="G629" s="798"/>
      <c r="J629" s="797"/>
      <c r="K629" s="797"/>
      <c r="N629" s="797"/>
      <c r="O629" s="797"/>
      <c r="R629" s="797"/>
      <c r="S629" s="797"/>
      <c r="V629" s="797"/>
      <c r="W629" s="797"/>
      <c r="Z629" s="797"/>
      <c r="AA629" s="797"/>
      <c r="AD629" s="797"/>
      <c r="AE629" s="797"/>
      <c r="AH629" s="797"/>
      <c r="AI629" s="797"/>
      <c r="AL629" s="797"/>
      <c r="AM629" s="797"/>
      <c r="AP629" s="797"/>
      <c r="AQ629" s="797"/>
    </row>
    <row r="630" spans="1:43" s="735" customFormat="1">
      <c r="A630" s="1235"/>
      <c r="B630" s="64"/>
      <c r="F630" s="797"/>
      <c r="G630" s="798"/>
      <c r="J630" s="797"/>
      <c r="K630" s="797"/>
      <c r="N630" s="797"/>
      <c r="O630" s="797"/>
      <c r="R630" s="797"/>
      <c r="S630" s="797"/>
      <c r="V630" s="797"/>
      <c r="W630" s="797"/>
      <c r="Z630" s="797"/>
      <c r="AA630" s="797"/>
      <c r="AD630" s="797"/>
      <c r="AE630" s="797"/>
      <c r="AH630" s="797"/>
      <c r="AI630" s="797"/>
      <c r="AL630" s="797"/>
      <c r="AM630" s="797"/>
      <c r="AP630" s="797"/>
      <c r="AQ630" s="797"/>
    </row>
    <row r="631" spans="1:43" s="735" customFormat="1">
      <c r="A631" s="1235"/>
      <c r="B631" s="64"/>
      <c r="F631" s="797"/>
      <c r="G631" s="798"/>
      <c r="J631" s="797"/>
      <c r="K631" s="797"/>
      <c r="N631" s="797"/>
      <c r="O631" s="797"/>
      <c r="R631" s="797"/>
      <c r="S631" s="797"/>
      <c r="V631" s="797"/>
      <c r="W631" s="797"/>
      <c r="Z631" s="797"/>
      <c r="AA631" s="797"/>
      <c r="AD631" s="797"/>
      <c r="AE631" s="797"/>
      <c r="AH631" s="797"/>
      <c r="AI631" s="797"/>
      <c r="AL631" s="797"/>
      <c r="AM631" s="797"/>
      <c r="AP631" s="797"/>
      <c r="AQ631" s="797"/>
    </row>
    <row r="632" spans="1:43" s="735" customFormat="1">
      <c r="A632" s="1235"/>
      <c r="B632" s="64"/>
      <c r="F632" s="797"/>
      <c r="G632" s="798"/>
      <c r="J632" s="797"/>
      <c r="K632" s="797"/>
      <c r="N632" s="797"/>
      <c r="O632" s="797"/>
      <c r="R632" s="797"/>
      <c r="S632" s="797"/>
      <c r="V632" s="797"/>
      <c r="W632" s="797"/>
      <c r="Z632" s="797"/>
      <c r="AA632" s="797"/>
      <c r="AD632" s="797"/>
      <c r="AE632" s="797"/>
      <c r="AH632" s="797"/>
      <c r="AI632" s="797"/>
      <c r="AL632" s="797"/>
      <c r="AM632" s="797"/>
      <c r="AP632" s="797"/>
      <c r="AQ632" s="797"/>
    </row>
    <row r="633" spans="1:43" s="735" customFormat="1">
      <c r="A633" s="1235"/>
      <c r="B633" s="64"/>
      <c r="F633" s="797"/>
      <c r="G633" s="798"/>
      <c r="J633" s="797"/>
      <c r="K633" s="797"/>
      <c r="N633" s="797"/>
      <c r="O633" s="797"/>
      <c r="R633" s="797"/>
      <c r="S633" s="797"/>
      <c r="V633" s="797"/>
      <c r="W633" s="797"/>
      <c r="Z633" s="797"/>
      <c r="AA633" s="797"/>
      <c r="AD633" s="797"/>
      <c r="AE633" s="797"/>
      <c r="AH633" s="797"/>
      <c r="AI633" s="797"/>
      <c r="AL633" s="797"/>
      <c r="AM633" s="797"/>
      <c r="AP633" s="797"/>
      <c r="AQ633" s="797"/>
    </row>
    <row r="634" spans="1:43" s="735" customFormat="1">
      <c r="A634" s="1235"/>
      <c r="B634" s="64"/>
      <c r="F634" s="797"/>
      <c r="G634" s="798"/>
      <c r="J634" s="797"/>
      <c r="K634" s="797"/>
      <c r="N634" s="797"/>
      <c r="O634" s="797"/>
      <c r="R634" s="797"/>
      <c r="S634" s="797"/>
      <c r="V634" s="797"/>
      <c r="W634" s="797"/>
      <c r="Z634" s="797"/>
      <c r="AA634" s="797"/>
      <c r="AD634" s="797"/>
      <c r="AE634" s="797"/>
      <c r="AH634" s="797"/>
      <c r="AI634" s="797"/>
      <c r="AL634" s="797"/>
      <c r="AM634" s="797"/>
      <c r="AP634" s="797"/>
      <c r="AQ634" s="797"/>
    </row>
    <row r="635" spans="1:43" s="735" customFormat="1">
      <c r="A635" s="1235"/>
      <c r="B635" s="64"/>
      <c r="F635" s="797"/>
      <c r="G635" s="798"/>
      <c r="J635" s="797"/>
      <c r="K635" s="797"/>
      <c r="N635" s="797"/>
      <c r="O635" s="797"/>
      <c r="R635" s="797"/>
      <c r="S635" s="797"/>
      <c r="V635" s="797"/>
      <c r="W635" s="797"/>
      <c r="Z635" s="797"/>
      <c r="AA635" s="797"/>
      <c r="AD635" s="797"/>
      <c r="AE635" s="797"/>
      <c r="AH635" s="797"/>
      <c r="AI635" s="797"/>
      <c r="AL635" s="797"/>
      <c r="AM635" s="797"/>
      <c r="AP635" s="797"/>
      <c r="AQ635" s="797"/>
    </row>
    <row r="636" spans="1:43" s="735" customFormat="1">
      <c r="A636" s="1235"/>
      <c r="B636" s="64"/>
      <c r="F636" s="797"/>
      <c r="G636" s="798"/>
      <c r="J636" s="797"/>
      <c r="K636" s="797"/>
      <c r="N636" s="797"/>
      <c r="O636" s="797"/>
      <c r="R636" s="797"/>
      <c r="S636" s="797"/>
      <c r="V636" s="797"/>
      <c r="W636" s="797"/>
      <c r="Z636" s="797"/>
      <c r="AA636" s="797"/>
      <c r="AD636" s="797"/>
      <c r="AE636" s="797"/>
      <c r="AH636" s="797"/>
      <c r="AI636" s="797"/>
      <c r="AL636" s="797"/>
      <c r="AM636" s="797"/>
      <c r="AP636" s="797"/>
      <c r="AQ636" s="797"/>
    </row>
    <row r="637" spans="1:43" s="735" customFormat="1">
      <c r="A637" s="1235"/>
      <c r="B637" s="64"/>
      <c r="F637" s="797"/>
      <c r="G637" s="798"/>
      <c r="J637" s="797"/>
      <c r="K637" s="797"/>
      <c r="N637" s="797"/>
      <c r="O637" s="797"/>
      <c r="R637" s="797"/>
      <c r="S637" s="797"/>
      <c r="V637" s="797"/>
      <c r="W637" s="797"/>
      <c r="Z637" s="797"/>
      <c r="AA637" s="797"/>
      <c r="AD637" s="797"/>
      <c r="AE637" s="797"/>
      <c r="AH637" s="797"/>
      <c r="AI637" s="797"/>
      <c r="AL637" s="797"/>
      <c r="AM637" s="797"/>
      <c r="AP637" s="797"/>
      <c r="AQ637" s="797"/>
    </row>
    <row r="638" spans="1:43" s="735" customFormat="1">
      <c r="A638" s="1235"/>
      <c r="B638" s="64"/>
      <c r="F638" s="797"/>
      <c r="G638" s="798"/>
      <c r="J638" s="797"/>
      <c r="K638" s="797"/>
      <c r="N638" s="797"/>
      <c r="O638" s="797"/>
      <c r="R638" s="797"/>
      <c r="S638" s="797"/>
      <c r="V638" s="797"/>
      <c r="W638" s="797"/>
      <c r="Z638" s="797"/>
      <c r="AA638" s="797"/>
      <c r="AD638" s="797"/>
      <c r="AE638" s="797"/>
      <c r="AH638" s="797"/>
      <c r="AI638" s="797"/>
      <c r="AL638" s="797"/>
      <c r="AM638" s="797"/>
      <c r="AP638" s="797"/>
      <c r="AQ638" s="797"/>
    </row>
    <row r="639" spans="1:43" s="735" customFormat="1">
      <c r="A639" s="1235"/>
      <c r="B639" s="64"/>
      <c r="F639" s="797"/>
      <c r="G639" s="798"/>
      <c r="J639" s="797"/>
      <c r="K639" s="797"/>
      <c r="N639" s="797"/>
      <c r="O639" s="797"/>
      <c r="R639" s="797"/>
      <c r="S639" s="797"/>
      <c r="V639" s="797"/>
      <c r="W639" s="797"/>
      <c r="Z639" s="797"/>
      <c r="AA639" s="797"/>
      <c r="AD639" s="797"/>
      <c r="AE639" s="797"/>
      <c r="AH639" s="797"/>
      <c r="AI639" s="797"/>
      <c r="AL639" s="797"/>
      <c r="AM639" s="797"/>
      <c r="AP639" s="797"/>
      <c r="AQ639" s="797"/>
    </row>
    <row r="640" spans="1:43" s="735" customFormat="1">
      <c r="A640" s="1235"/>
      <c r="B640" s="64"/>
      <c r="F640" s="797"/>
      <c r="G640" s="798"/>
      <c r="J640" s="797"/>
      <c r="K640" s="797"/>
      <c r="N640" s="797"/>
      <c r="O640" s="797"/>
      <c r="R640" s="797"/>
      <c r="S640" s="797"/>
      <c r="V640" s="797"/>
      <c r="W640" s="797"/>
      <c r="Z640" s="797"/>
      <c r="AA640" s="797"/>
      <c r="AD640" s="797"/>
      <c r="AE640" s="797"/>
      <c r="AH640" s="797"/>
      <c r="AI640" s="797"/>
      <c r="AL640" s="797"/>
      <c r="AM640" s="797"/>
      <c r="AP640" s="797"/>
      <c r="AQ640" s="797"/>
    </row>
    <row r="641" spans="1:43" s="735" customFormat="1">
      <c r="A641" s="1235"/>
      <c r="B641" s="64"/>
      <c r="F641" s="797"/>
      <c r="G641" s="798"/>
      <c r="J641" s="797"/>
      <c r="K641" s="797"/>
      <c r="N641" s="797"/>
      <c r="O641" s="797"/>
      <c r="R641" s="797"/>
      <c r="S641" s="797"/>
      <c r="V641" s="797"/>
      <c r="W641" s="797"/>
      <c r="Z641" s="797"/>
      <c r="AA641" s="797"/>
      <c r="AD641" s="797"/>
      <c r="AE641" s="797"/>
      <c r="AH641" s="797"/>
      <c r="AI641" s="797"/>
      <c r="AL641" s="797"/>
      <c r="AM641" s="797"/>
      <c r="AP641" s="797"/>
      <c r="AQ641" s="797"/>
    </row>
    <row r="642" spans="1:43" s="735" customFormat="1">
      <c r="A642" s="1235"/>
      <c r="B642" s="64"/>
      <c r="F642" s="797"/>
      <c r="G642" s="798"/>
      <c r="J642" s="797"/>
      <c r="K642" s="797"/>
      <c r="N642" s="797"/>
      <c r="O642" s="797"/>
      <c r="R642" s="797"/>
      <c r="S642" s="797"/>
      <c r="V642" s="797"/>
      <c r="W642" s="797"/>
      <c r="Z642" s="797"/>
      <c r="AA642" s="797"/>
      <c r="AD642" s="797"/>
      <c r="AE642" s="797"/>
      <c r="AH642" s="797"/>
      <c r="AI642" s="797"/>
      <c r="AL642" s="797"/>
      <c r="AM642" s="797"/>
      <c r="AP642" s="797"/>
      <c r="AQ642" s="797"/>
    </row>
    <row r="643" spans="1:43" s="735" customFormat="1">
      <c r="A643" s="1235"/>
      <c r="B643" s="64"/>
      <c r="F643" s="797"/>
      <c r="G643" s="798"/>
      <c r="J643" s="797"/>
      <c r="K643" s="797"/>
      <c r="N643" s="797"/>
      <c r="O643" s="797"/>
      <c r="R643" s="797"/>
      <c r="S643" s="797"/>
      <c r="V643" s="797"/>
      <c r="W643" s="797"/>
      <c r="Z643" s="797"/>
      <c r="AA643" s="797"/>
      <c r="AD643" s="797"/>
      <c r="AE643" s="797"/>
      <c r="AH643" s="797"/>
      <c r="AI643" s="797"/>
      <c r="AL643" s="797"/>
      <c r="AM643" s="797"/>
      <c r="AP643" s="797"/>
      <c r="AQ643" s="797"/>
    </row>
    <row r="644" spans="1:43" s="735" customFormat="1">
      <c r="A644" s="1235"/>
      <c r="B644" s="64"/>
      <c r="F644" s="797"/>
      <c r="G644" s="798"/>
      <c r="J644" s="797"/>
      <c r="K644" s="797"/>
      <c r="N644" s="797"/>
      <c r="O644" s="797"/>
      <c r="R644" s="797"/>
      <c r="S644" s="797"/>
      <c r="V644" s="797"/>
      <c r="W644" s="797"/>
      <c r="Z644" s="797"/>
      <c r="AA644" s="797"/>
      <c r="AD644" s="797"/>
      <c r="AE644" s="797"/>
      <c r="AH644" s="797"/>
      <c r="AI644" s="797"/>
      <c r="AL644" s="797"/>
      <c r="AM644" s="797"/>
      <c r="AP644" s="797"/>
      <c r="AQ644" s="797"/>
    </row>
    <row r="645" spans="1:43" s="735" customFormat="1">
      <c r="A645" s="1235"/>
      <c r="B645" s="64"/>
      <c r="F645" s="797"/>
      <c r="G645" s="798"/>
      <c r="J645" s="797"/>
      <c r="K645" s="797"/>
      <c r="N645" s="797"/>
      <c r="O645" s="797"/>
      <c r="R645" s="797"/>
      <c r="S645" s="797"/>
      <c r="V645" s="797"/>
      <c r="W645" s="797"/>
      <c r="Z645" s="797"/>
      <c r="AA645" s="797"/>
      <c r="AD645" s="797"/>
      <c r="AE645" s="797"/>
      <c r="AH645" s="797"/>
      <c r="AI645" s="797"/>
      <c r="AL645" s="797"/>
      <c r="AM645" s="797"/>
      <c r="AP645" s="797"/>
      <c r="AQ645" s="797"/>
    </row>
    <row r="646" spans="1:43" s="735" customFormat="1">
      <c r="A646" s="1235"/>
      <c r="B646" s="64"/>
      <c r="F646" s="797"/>
      <c r="G646" s="798"/>
      <c r="J646" s="797"/>
      <c r="K646" s="797"/>
      <c r="N646" s="797"/>
      <c r="O646" s="797"/>
      <c r="R646" s="797"/>
      <c r="S646" s="797"/>
      <c r="V646" s="797"/>
      <c r="W646" s="797"/>
      <c r="Z646" s="797"/>
      <c r="AA646" s="797"/>
      <c r="AD646" s="797"/>
      <c r="AE646" s="797"/>
      <c r="AH646" s="797"/>
      <c r="AI646" s="797"/>
      <c r="AL646" s="797"/>
      <c r="AM646" s="797"/>
      <c r="AP646" s="797"/>
      <c r="AQ646" s="797"/>
    </row>
    <row r="647" spans="1:43" s="735" customFormat="1">
      <c r="A647" s="1235"/>
      <c r="B647" s="64"/>
      <c r="F647" s="797"/>
      <c r="G647" s="798"/>
      <c r="J647" s="797"/>
      <c r="K647" s="797"/>
      <c r="N647" s="797"/>
      <c r="O647" s="797"/>
      <c r="R647" s="797"/>
      <c r="S647" s="797"/>
      <c r="V647" s="797"/>
      <c r="W647" s="797"/>
      <c r="Z647" s="797"/>
      <c r="AA647" s="797"/>
      <c r="AD647" s="797"/>
      <c r="AE647" s="797"/>
      <c r="AH647" s="797"/>
      <c r="AI647" s="797"/>
      <c r="AL647" s="797"/>
      <c r="AM647" s="797"/>
      <c r="AP647" s="797"/>
      <c r="AQ647" s="797"/>
    </row>
    <row r="648" spans="1:43" s="735" customFormat="1">
      <c r="A648" s="1235"/>
      <c r="B648" s="64"/>
      <c r="F648" s="797"/>
      <c r="G648" s="798"/>
      <c r="J648" s="797"/>
      <c r="K648" s="797"/>
      <c r="N648" s="797"/>
      <c r="O648" s="797"/>
      <c r="R648" s="797"/>
      <c r="S648" s="797"/>
      <c r="V648" s="797"/>
      <c r="W648" s="797"/>
      <c r="Z648" s="797"/>
      <c r="AA648" s="797"/>
      <c r="AD648" s="797"/>
      <c r="AE648" s="797"/>
      <c r="AH648" s="797"/>
      <c r="AI648" s="797"/>
      <c r="AL648" s="797"/>
      <c r="AM648" s="797"/>
      <c r="AP648" s="797"/>
      <c r="AQ648" s="797"/>
    </row>
    <row r="649" spans="1:43" s="735" customFormat="1">
      <c r="A649" s="1235"/>
      <c r="B649" s="64"/>
      <c r="F649" s="797"/>
      <c r="G649" s="798"/>
      <c r="J649" s="797"/>
      <c r="K649" s="797"/>
      <c r="N649" s="797"/>
      <c r="O649" s="797"/>
      <c r="R649" s="797"/>
      <c r="S649" s="797"/>
      <c r="V649" s="797"/>
      <c r="W649" s="797"/>
      <c r="Z649" s="797"/>
      <c r="AA649" s="797"/>
      <c r="AD649" s="797"/>
      <c r="AE649" s="797"/>
      <c r="AH649" s="797"/>
      <c r="AI649" s="797"/>
      <c r="AL649" s="797"/>
      <c r="AM649" s="797"/>
      <c r="AP649" s="797"/>
      <c r="AQ649" s="797"/>
    </row>
    <row r="650" spans="1:43" s="735" customFormat="1">
      <c r="A650" s="1235"/>
      <c r="B650" s="64"/>
      <c r="F650" s="797"/>
      <c r="G650" s="798"/>
      <c r="J650" s="797"/>
      <c r="K650" s="797"/>
      <c r="N650" s="797"/>
      <c r="O650" s="797"/>
      <c r="R650" s="797"/>
      <c r="S650" s="797"/>
      <c r="V650" s="797"/>
      <c r="W650" s="797"/>
      <c r="Z650" s="797"/>
      <c r="AA650" s="797"/>
      <c r="AD650" s="797"/>
      <c r="AE650" s="797"/>
      <c r="AH650" s="797"/>
      <c r="AI650" s="797"/>
      <c r="AL650" s="797"/>
      <c r="AM650" s="797"/>
      <c r="AP650" s="797"/>
      <c r="AQ650" s="797"/>
    </row>
    <row r="651" spans="1:43" s="735" customFormat="1">
      <c r="A651" s="1235"/>
      <c r="B651" s="64"/>
      <c r="F651" s="797"/>
      <c r="G651" s="798"/>
      <c r="J651" s="797"/>
      <c r="K651" s="797"/>
      <c r="N651" s="797"/>
      <c r="O651" s="797"/>
      <c r="R651" s="797"/>
      <c r="S651" s="797"/>
      <c r="V651" s="797"/>
      <c r="W651" s="797"/>
      <c r="Z651" s="797"/>
      <c r="AA651" s="797"/>
      <c r="AD651" s="797"/>
      <c r="AE651" s="797"/>
      <c r="AH651" s="797"/>
      <c r="AI651" s="797"/>
      <c r="AL651" s="797"/>
      <c r="AM651" s="797"/>
      <c r="AP651" s="797"/>
      <c r="AQ651" s="797"/>
    </row>
    <row r="652" spans="1:43" s="735" customFormat="1">
      <c r="A652" s="1235"/>
      <c r="B652" s="64"/>
      <c r="F652" s="797"/>
      <c r="G652" s="798"/>
      <c r="J652" s="797"/>
      <c r="K652" s="797"/>
      <c r="N652" s="797"/>
      <c r="O652" s="797"/>
      <c r="R652" s="797"/>
      <c r="S652" s="797"/>
      <c r="V652" s="797"/>
      <c r="W652" s="797"/>
      <c r="Z652" s="797"/>
      <c r="AA652" s="797"/>
      <c r="AD652" s="797"/>
      <c r="AE652" s="797"/>
      <c r="AH652" s="797"/>
      <c r="AI652" s="797"/>
      <c r="AL652" s="797"/>
      <c r="AM652" s="797"/>
      <c r="AP652" s="797"/>
      <c r="AQ652" s="797"/>
    </row>
    <row r="653" spans="1:43" s="735" customFormat="1">
      <c r="A653" s="1235"/>
      <c r="B653" s="64"/>
      <c r="F653" s="797"/>
      <c r="G653" s="798"/>
      <c r="J653" s="797"/>
      <c r="K653" s="797"/>
      <c r="N653" s="797"/>
      <c r="O653" s="797"/>
      <c r="R653" s="797"/>
      <c r="S653" s="797"/>
      <c r="V653" s="797"/>
      <c r="W653" s="797"/>
      <c r="Z653" s="797"/>
      <c r="AA653" s="797"/>
      <c r="AD653" s="797"/>
      <c r="AE653" s="797"/>
      <c r="AH653" s="797"/>
      <c r="AI653" s="797"/>
      <c r="AL653" s="797"/>
      <c r="AM653" s="797"/>
      <c r="AP653" s="797"/>
      <c r="AQ653" s="797"/>
    </row>
    <row r="654" spans="1:43" s="735" customFormat="1">
      <c r="A654" s="1235"/>
      <c r="B654" s="64"/>
      <c r="F654" s="797"/>
      <c r="G654" s="798"/>
      <c r="J654" s="797"/>
      <c r="K654" s="797"/>
      <c r="N654" s="797"/>
      <c r="O654" s="797"/>
      <c r="R654" s="797"/>
      <c r="S654" s="797"/>
      <c r="V654" s="797"/>
      <c r="W654" s="797"/>
      <c r="Z654" s="797"/>
      <c r="AA654" s="797"/>
      <c r="AD654" s="797"/>
      <c r="AE654" s="797"/>
      <c r="AH654" s="797"/>
      <c r="AI654" s="797"/>
      <c r="AL654" s="797"/>
      <c r="AM654" s="797"/>
      <c r="AP654" s="797"/>
      <c r="AQ654" s="797"/>
    </row>
    <row r="655" spans="1:43" s="735" customFormat="1">
      <c r="A655" s="1235"/>
      <c r="B655" s="64"/>
      <c r="F655" s="797"/>
      <c r="G655" s="798"/>
      <c r="J655" s="797"/>
      <c r="K655" s="797"/>
      <c r="N655" s="797"/>
      <c r="O655" s="797"/>
      <c r="R655" s="797"/>
      <c r="S655" s="797"/>
      <c r="V655" s="797"/>
      <c r="W655" s="797"/>
      <c r="Z655" s="797"/>
      <c r="AA655" s="797"/>
      <c r="AD655" s="797"/>
      <c r="AE655" s="797"/>
      <c r="AH655" s="797"/>
      <c r="AI655" s="797"/>
      <c r="AL655" s="797"/>
      <c r="AM655" s="797"/>
      <c r="AP655" s="797"/>
      <c r="AQ655" s="797"/>
    </row>
    <row r="656" spans="1:43" s="735" customFormat="1">
      <c r="A656" s="1235"/>
      <c r="B656" s="64"/>
      <c r="F656" s="797"/>
      <c r="G656" s="798"/>
      <c r="J656" s="797"/>
      <c r="K656" s="797"/>
      <c r="N656" s="797"/>
      <c r="O656" s="797"/>
      <c r="R656" s="797"/>
      <c r="S656" s="797"/>
      <c r="V656" s="797"/>
      <c r="W656" s="797"/>
      <c r="Z656" s="797"/>
      <c r="AA656" s="797"/>
      <c r="AD656" s="797"/>
      <c r="AE656" s="797"/>
      <c r="AH656" s="797"/>
      <c r="AI656" s="797"/>
      <c r="AL656" s="797"/>
      <c r="AM656" s="797"/>
      <c r="AP656" s="797"/>
      <c r="AQ656" s="797"/>
    </row>
    <row r="657" spans="1:43" s="735" customFormat="1">
      <c r="A657" s="1235"/>
      <c r="B657" s="64"/>
      <c r="F657" s="797"/>
      <c r="G657" s="798"/>
      <c r="J657" s="797"/>
      <c r="K657" s="797"/>
      <c r="N657" s="797"/>
      <c r="O657" s="797"/>
      <c r="R657" s="797"/>
      <c r="S657" s="797"/>
      <c r="V657" s="797"/>
      <c r="W657" s="797"/>
      <c r="Z657" s="797"/>
      <c r="AA657" s="797"/>
      <c r="AD657" s="797"/>
      <c r="AE657" s="797"/>
      <c r="AH657" s="797"/>
      <c r="AI657" s="797"/>
      <c r="AL657" s="797"/>
      <c r="AM657" s="797"/>
      <c r="AP657" s="797"/>
      <c r="AQ657" s="797"/>
    </row>
    <row r="658" spans="1:43" s="735" customFormat="1">
      <c r="A658" s="1235"/>
      <c r="B658" s="64"/>
      <c r="F658" s="797"/>
      <c r="G658" s="798"/>
      <c r="J658" s="797"/>
      <c r="K658" s="797"/>
      <c r="N658" s="797"/>
      <c r="O658" s="797"/>
      <c r="R658" s="797"/>
      <c r="S658" s="797"/>
      <c r="V658" s="797"/>
      <c r="W658" s="797"/>
      <c r="Z658" s="797"/>
      <c r="AA658" s="797"/>
      <c r="AD658" s="797"/>
      <c r="AE658" s="797"/>
      <c r="AH658" s="797"/>
      <c r="AI658" s="797"/>
      <c r="AL658" s="797"/>
      <c r="AM658" s="797"/>
      <c r="AP658" s="797"/>
      <c r="AQ658" s="797"/>
    </row>
    <row r="659" spans="1:43" s="735" customFormat="1">
      <c r="A659" s="1235"/>
      <c r="B659" s="64"/>
      <c r="F659" s="797"/>
      <c r="G659" s="798"/>
      <c r="J659" s="797"/>
      <c r="K659" s="797"/>
      <c r="N659" s="797"/>
      <c r="O659" s="797"/>
      <c r="R659" s="797"/>
      <c r="S659" s="797"/>
      <c r="V659" s="797"/>
      <c r="W659" s="797"/>
      <c r="Z659" s="797"/>
      <c r="AA659" s="797"/>
      <c r="AD659" s="797"/>
      <c r="AE659" s="797"/>
      <c r="AH659" s="797"/>
      <c r="AI659" s="797"/>
      <c r="AL659" s="797"/>
      <c r="AM659" s="797"/>
      <c r="AP659" s="797"/>
      <c r="AQ659" s="797"/>
    </row>
    <row r="660" spans="1:43" s="735" customFormat="1">
      <c r="A660" s="1235"/>
      <c r="B660" s="64"/>
      <c r="F660" s="797"/>
      <c r="G660" s="798"/>
      <c r="J660" s="797"/>
      <c r="K660" s="797"/>
      <c r="N660" s="797"/>
      <c r="O660" s="797"/>
      <c r="R660" s="797"/>
      <c r="S660" s="797"/>
      <c r="V660" s="797"/>
      <c r="W660" s="797"/>
      <c r="Z660" s="797"/>
      <c r="AA660" s="797"/>
      <c r="AD660" s="797"/>
      <c r="AE660" s="797"/>
      <c r="AH660" s="797"/>
      <c r="AI660" s="797"/>
      <c r="AL660" s="797"/>
      <c r="AM660" s="797"/>
      <c r="AP660" s="797"/>
      <c r="AQ660" s="797"/>
    </row>
    <row r="661" spans="1:43" s="735" customFormat="1">
      <c r="A661" s="1235"/>
      <c r="B661" s="64"/>
      <c r="F661" s="797"/>
      <c r="G661" s="798"/>
      <c r="J661" s="797"/>
      <c r="K661" s="797"/>
      <c r="N661" s="797"/>
      <c r="O661" s="797"/>
      <c r="R661" s="797"/>
      <c r="S661" s="797"/>
      <c r="V661" s="797"/>
      <c r="W661" s="797"/>
      <c r="Z661" s="797"/>
      <c r="AA661" s="797"/>
      <c r="AD661" s="797"/>
      <c r="AE661" s="797"/>
      <c r="AH661" s="797"/>
      <c r="AI661" s="797"/>
      <c r="AL661" s="797"/>
      <c r="AM661" s="797"/>
      <c r="AP661" s="797"/>
      <c r="AQ661" s="797"/>
    </row>
    <row r="662" spans="1:43" s="735" customFormat="1">
      <c r="A662" s="1235"/>
      <c r="B662" s="64"/>
      <c r="F662" s="797"/>
      <c r="G662" s="798"/>
      <c r="J662" s="797"/>
      <c r="K662" s="797"/>
      <c r="N662" s="797"/>
      <c r="O662" s="797"/>
      <c r="R662" s="797"/>
      <c r="S662" s="797"/>
      <c r="V662" s="797"/>
      <c r="W662" s="797"/>
      <c r="Z662" s="797"/>
      <c r="AA662" s="797"/>
      <c r="AD662" s="797"/>
      <c r="AE662" s="797"/>
      <c r="AH662" s="797"/>
      <c r="AI662" s="797"/>
      <c r="AL662" s="797"/>
      <c r="AM662" s="797"/>
      <c r="AP662" s="797"/>
      <c r="AQ662" s="797"/>
    </row>
    <row r="663" spans="1:43" s="735" customFormat="1">
      <c r="A663" s="1235"/>
      <c r="B663" s="64"/>
      <c r="F663" s="797"/>
      <c r="G663" s="798"/>
      <c r="J663" s="797"/>
      <c r="K663" s="797"/>
      <c r="N663" s="797"/>
      <c r="O663" s="797"/>
      <c r="R663" s="797"/>
      <c r="S663" s="797"/>
      <c r="V663" s="797"/>
      <c r="W663" s="797"/>
      <c r="Z663" s="797"/>
      <c r="AA663" s="797"/>
      <c r="AD663" s="797"/>
      <c r="AE663" s="797"/>
      <c r="AH663" s="797"/>
      <c r="AI663" s="797"/>
      <c r="AL663" s="797"/>
      <c r="AM663" s="797"/>
      <c r="AP663" s="797"/>
      <c r="AQ663" s="797"/>
    </row>
    <row r="664" spans="1:43" s="735" customFormat="1">
      <c r="A664" s="1235"/>
      <c r="B664" s="64"/>
      <c r="F664" s="797"/>
      <c r="G664" s="798"/>
      <c r="J664" s="797"/>
      <c r="K664" s="797"/>
      <c r="N664" s="797"/>
      <c r="O664" s="797"/>
      <c r="R664" s="797"/>
      <c r="S664" s="797"/>
      <c r="V664" s="797"/>
      <c r="W664" s="797"/>
      <c r="Z664" s="797"/>
      <c r="AA664" s="797"/>
      <c r="AD664" s="797"/>
      <c r="AE664" s="797"/>
      <c r="AH664" s="797"/>
      <c r="AI664" s="797"/>
      <c r="AL664" s="797"/>
      <c r="AM664" s="797"/>
      <c r="AP664" s="797"/>
      <c r="AQ664" s="797"/>
    </row>
    <row r="665" spans="1:43" s="735" customFormat="1">
      <c r="A665" s="1235"/>
      <c r="B665" s="64"/>
      <c r="F665" s="797"/>
      <c r="G665" s="798"/>
      <c r="J665" s="797"/>
      <c r="K665" s="797"/>
      <c r="N665" s="797"/>
      <c r="O665" s="797"/>
      <c r="R665" s="797"/>
      <c r="S665" s="797"/>
      <c r="V665" s="797"/>
      <c r="W665" s="797"/>
      <c r="Z665" s="797"/>
      <c r="AA665" s="797"/>
      <c r="AD665" s="797"/>
      <c r="AE665" s="797"/>
      <c r="AH665" s="797"/>
      <c r="AI665" s="797"/>
      <c r="AL665" s="797"/>
      <c r="AM665" s="797"/>
      <c r="AP665" s="797"/>
      <c r="AQ665" s="797"/>
    </row>
    <row r="666" spans="1:43" s="735" customFormat="1">
      <c r="A666" s="1235"/>
      <c r="B666" s="64"/>
      <c r="F666" s="797"/>
      <c r="G666" s="798"/>
      <c r="J666" s="797"/>
      <c r="K666" s="797"/>
      <c r="N666" s="797"/>
      <c r="O666" s="797"/>
      <c r="R666" s="797"/>
      <c r="S666" s="797"/>
      <c r="V666" s="797"/>
      <c r="W666" s="797"/>
      <c r="Z666" s="797"/>
      <c r="AA666" s="797"/>
      <c r="AD666" s="797"/>
      <c r="AE666" s="797"/>
      <c r="AH666" s="797"/>
      <c r="AI666" s="797"/>
      <c r="AL666" s="797"/>
      <c r="AM666" s="797"/>
      <c r="AP666" s="797"/>
      <c r="AQ666" s="797"/>
    </row>
    <row r="667" spans="1:43" s="735" customFormat="1">
      <c r="A667" s="1235"/>
      <c r="B667" s="64"/>
      <c r="F667" s="797"/>
      <c r="G667" s="798"/>
      <c r="J667" s="797"/>
      <c r="K667" s="797"/>
      <c r="N667" s="797"/>
      <c r="O667" s="797"/>
      <c r="R667" s="797"/>
      <c r="S667" s="797"/>
      <c r="V667" s="797"/>
      <c r="W667" s="797"/>
      <c r="Z667" s="797"/>
      <c r="AA667" s="797"/>
      <c r="AD667" s="797"/>
      <c r="AE667" s="797"/>
      <c r="AH667" s="797"/>
      <c r="AI667" s="797"/>
      <c r="AL667" s="797"/>
      <c r="AM667" s="797"/>
      <c r="AP667" s="797"/>
      <c r="AQ667" s="797"/>
    </row>
    <row r="668" spans="1:43" s="735" customFormat="1">
      <c r="A668" s="1235"/>
      <c r="B668" s="64"/>
      <c r="F668" s="797"/>
      <c r="G668" s="798"/>
      <c r="J668" s="797"/>
      <c r="K668" s="797"/>
      <c r="N668" s="797"/>
      <c r="O668" s="797"/>
      <c r="R668" s="797"/>
      <c r="S668" s="797"/>
      <c r="V668" s="797"/>
      <c r="W668" s="797"/>
      <c r="Z668" s="797"/>
      <c r="AA668" s="797"/>
      <c r="AD668" s="797"/>
      <c r="AE668" s="797"/>
      <c r="AH668" s="797"/>
      <c r="AI668" s="797"/>
      <c r="AL668" s="797"/>
      <c r="AM668" s="797"/>
      <c r="AP668" s="797"/>
      <c r="AQ668" s="797"/>
    </row>
    <row r="669" spans="1:43" s="735" customFormat="1">
      <c r="A669" s="1235"/>
      <c r="B669" s="64"/>
      <c r="F669" s="797"/>
      <c r="G669" s="798"/>
      <c r="J669" s="797"/>
      <c r="K669" s="797"/>
      <c r="N669" s="797"/>
      <c r="O669" s="797"/>
      <c r="R669" s="797"/>
      <c r="S669" s="797"/>
      <c r="V669" s="797"/>
      <c r="W669" s="797"/>
      <c r="Z669" s="797"/>
      <c r="AA669" s="797"/>
      <c r="AD669" s="797"/>
      <c r="AE669" s="797"/>
      <c r="AH669" s="797"/>
      <c r="AI669" s="797"/>
      <c r="AL669" s="797"/>
      <c r="AM669" s="797"/>
      <c r="AP669" s="797"/>
      <c r="AQ669" s="797"/>
    </row>
    <row r="670" spans="1:43" s="735" customFormat="1">
      <c r="A670" s="1235"/>
      <c r="B670" s="64"/>
      <c r="F670" s="797"/>
      <c r="G670" s="798"/>
      <c r="J670" s="797"/>
      <c r="K670" s="797"/>
      <c r="N670" s="797"/>
      <c r="O670" s="797"/>
      <c r="R670" s="797"/>
      <c r="S670" s="797"/>
      <c r="V670" s="797"/>
      <c r="W670" s="797"/>
      <c r="Z670" s="797"/>
      <c r="AA670" s="797"/>
      <c r="AD670" s="797"/>
      <c r="AE670" s="797"/>
      <c r="AH670" s="797"/>
      <c r="AI670" s="797"/>
      <c r="AL670" s="797"/>
      <c r="AM670" s="797"/>
      <c r="AP670" s="797"/>
      <c r="AQ670" s="797"/>
    </row>
    <row r="671" spans="1:43" s="735" customFormat="1">
      <c r="A671" s="1235"/>
      <c r="B671" s="64"/>
      <c r="F671" s="797"/>
      <c r="G671" s="798"/>
      <c r="J671" s="797"/>
      <c r="K671" s="797"/>
      <c r="N671" s="797"/>
      <c r="O671" s="797"/>
      <c r="R671" s="797"/>
      <c r="S671" s="797"/>
      <c r="V671" s="797"/>
      <c r="W671" s="797"/>
      <c r="Z671" s="797"/>
      <c r="AA671" s="797"/>
      <c r="AD671" s="797"/>
      <c r="AE671" s="797"/>
      <c r="AH671" s="797"/>
      <c r="AI671" s="797"/>
      <c r="AL671" s="797"/>
      <c r="AM671" s="797"/>
      <c r="AP671" s="797"/>
      <c r="AQ671" s="797"/>
    </row>
    <row r="672" spans="1:43" s="735" customFormat="1">
      <c r="A672" s="1235"/>
      <c r="B672" s="64"/>
      <c r="F672" s="797"/>
      <c r="G672" s="798"/>
      <c r="J672" s="797"/>
      <c r="K672" s="797"/>
      <c r="N672" s="797"/>
      <c r="O672" s="797"/>
      <c r="R672" s="797"/>
      <c r="S672" s="797"/>
      <c r="V672" s="797"/>
      <c r="W672" s="797"/>
      <c r="Z672" s="797"/>
      <c r="AA672" s="797"/>
      <c r="AD672" s="797"/>
      <c r="AE672" s="797"/>
      <c r="AH672" s="797"/>
      <c r="AI672" s="797"/>
      <c r="AL672" s="797"/>
      <c r="AM672" s="797"/>
      <c r="AP672" s="797"/>
      <c r="AQ672" s="797"/>
    </row>
    <row r="673" spans="1:43" s="735" customFormat="1">
      <c r="A673" s="1235"/>
      <c r="B673" s="64"/>
      <c r="F673" s="797"/>
      <c r="G673" s="798"/>
      <c r="J673" s="797"/>
      <c r="K673" s="797"/>
      <c r="N673" s="797"/>
      <c r="O673" s="797"/>
      <c r="R673" s="797"/>
      <c r="S673" s="797"/>
      <c r="V673" s="797"/>
      <c r="W673" s="797"/>
      <c r="Z673" s="797"/>
      <c r="AA673" s="797"/>
      <c r="AD673" s="797"/>
      <c r="AE673" s="797"/>
      <c r="AH673" s="797"/>
      <c r="AI673" s="797"/>
      <c r="AL673" s="797"/>
      <c r="AM673" s="797"/>
      <c r="AP673" s="797"/>
      <c r="AQ673" s="797"/>
    </row>
    <row r="674" spans="1:43" s="735" customFormat="1">
      <c r="A674" s="1235"/>
      <c r="B674" s="64"/>
      <c r="F674" s="797"/>
      <c r="G674" s="798"/>
      <c r="J674" s="797"/>
      <c r="K674" s="797"/>
      <c r="N674" s="797"/>
      <c r="O674" s="797"/>
      <c r="R674" s="797"/>
      <c r="S674" s="797"/>
      <c r="V674" s="797"/>
      <c r="W674" s="797"/>
      <c r="Z674" s="797"/>
      <c r="AA674" s="797"/>
      <c r="AD674" s="797"/>
      <c r="AE674" s="797"/>
      <c r="AH674" s="797"/>
      <c r="AI674" s="797"/>
      <c r="AL674" s="797"/>
      <c r="AM674" s="797"/>
      <c r="AP674" s="797"/>
      <c r="AQ674" s="797"/>
    </row>
    <row r="675" spans="1:43" s="735" customFormat="1">
      <c r="A675" s="1235"/>
      <c r="B675" s="64"/>
      <c r="F675" s="797"/>
      <c r="G675" s="798"/>
      <c r="J675" s="797"/>
      <c r="K675" s="797"/>
      <c r="N675" s="797"/>
      <c r="O675" s="797"/>
      <c r="R675" s="797"/>
      <c r="S675" s="797"/>
      <c r="V675" s="797"/>
      <c r="W675" s="797"/>
      <c r="Z675" s="797"/>
      <c r="AA675" s="797"/>
      <c r="AD675" s="797"/>
      <c r="AE675" s="797"/>
      <c r="AH675" s="797"/>
      <c r="AI675" s="797"/>
      <c r="AL675" s="797"/>
      <c r="AM675" s="797"/>
      <c r="AP675" s="797"/>
      <c r="AQ675" s="797"/>
    </row>
    <row r="676" spans="1:43" s="735" customFormat="1">
      <c r="A676" s="1235"/>
      <c r="B676" s="64"/>
      <c r="F676" s="797"/>
      <c r="G676" s="798"/>
      <c r="J676" s="797"/>
      <c r="K676" s="797"/>
      <c r="N676" s="797"/>
      <c r="O676" s="797"/>
      <c r="R676" s="797"/>
      <c r="S676" s="797"/>
      <c r="V676" s="797"/>
      <c r="W676" s="797"/>
      <c r="Z676" s="797"/>
      <c r="AA676" s="797"/>
      <c r="AD676" s="797"/>
      <c r="AE676" s="797"/>
      <c r="AH676" s="797"/>
      <c r="AI676" s="797"/>
      <c r="AL676" s="797"/>
      <c r="AM676" s="797"/>
      <c r="AP676" s="797"/>
      <c r="AQ676" s="797"/>
    </row>
    <row r="677" spans="1:43" s="735" customFormat="1">
      <c r="A677" s="1235"/>
      <c r="B677" s="64"/>
      <c r="F677" s="797"/>
      <c r="G677" s="798"/>
      <c r="J677" s="797"/>
      <c r="K677" s="797"/>
      <c r="N677" s="797"/>
      <c r="O677" s="797"/>
      <c r="R677" s="797"/>
      <c r="S677" s="797"/>
      <c r="V677" s="797"/>
      <c r="W677" s="797"/>
      <c r="Z677" s="797"/>
      <c r="AA677" s="797"/>
      <c r="AD677" s="797"/>
      <c r="AE677" s="797"/>
      <c r="AH677" s="797"/>
      <c r="AI677" s="797"/>
      <c r="AL677" s="797"/>
      <c r="AM677" s="797"/>
      <c r="AP677" s="797"/>
      <c r="AQ677" s="797"/>
    </row>
    <row r="678" spans="1:43" s="735" customFormat="1">
      <c r="A678" s="1235"/>
      <c r="B678" s="64"/>
      <c r="F678" s="797"/>
      <c r="G678" s="798"/>
      <c r="J678" s="797"/>
      <c r="K678" s="797"/>
      <c r="N678" s="797"/>
      <c r="O678" s="797"/>
      <c r="R678" s="797"/>
      <c r="S678" s="797"/>
      <c r="V678" s="797"/>
      <c r="W678" s="797"/>
      <c r="Z678" s="797"/>
      <c r="AA678" s="797"/>
      <c r="AD678" s="797"/>
      <c r="AE678" s="797"/>
      <c r="AH678" s="797"/>
      <c r="AI678" s="797"/>
      <c r="AL678" s="797"/>
      <c r="AM678" s="797"/>
      <c r="AP678" s="797"/>
      <c r="AQ678" s="797"/>
    </row>
    <row r="679" spans="1:43" s="735" customFormat="1">
      <c r="A679" s="1235"/>
      <c r="B679" s="64"/>
      <c r="F679" s="797"/>
      <c r="G679" s="798"/>
      <c r="J679" s="797"/>
      <c r="K679" s="797"/>
      <c r="N679" s="797"/>
      <c r="O679" s="797"/>
      <c r="R679" s="797"/>
      <c r="S679" s="797"/>
      <c r="V679" s="797"/>
      <c r="W679" s="797"/>
      <c r="Z679" s="797"/>
      <c r="AA679" s="797"/>
      <c r="AD679" s="797"/>
      <c r="AE679" s="797"/>
      <c r="AH679" s="797"/>
      <c r="AI679" s="797"/>
      <c r="AL679" s="797"/>
      <c r="AM679" s="797"/>
      <c r="AP679" s="797"/>
      <c r="AQ679" s="797"/>
    </row>
    <row r="680" spans="1:43" s="735" customFormat="1">
      <c r="A680" s="1235"/>
      <c r="B680" s="64"/>
      <c r="F680" s="797"/>
      <c r="G680" s="798"/>
      <c r="J680" s="797"/>
      <c r="K680" s="797"/>
      <c r="N680" s="797"/>
      <c r="O680" s="797"/>
      <c r="R680" s="797"/>
      <c r="S680" s="797"/>
      <c r="V680" s="797"/>
      <c r="W680" s="797"/>
      <c r="Z680" s="797"/>
      <c r="AA680" s="797"/>
      <c r="AD680" s="797"/>
      <c r="AE680" s="797"/>
      <c r="AH680" s="797"/>
      <c r="AI680" s="797"/>
      <c r="AL680" s="797"/>
      <c r="AM680" s="797"/>
      <c r="AP680" s="797"/>
      <c r="AQ680" s="797"/>
    </row>
    <row r="681" spans="1:43" s="735" customFormat="1">
      <c r="A681" s="1235"/>
      <c r="B681" s="64"/>
      <c r="F681" s="797"/>
      <c r="G681" s="798"/>
      <c r="J681" s="797"/>
      <c r="K681" s="797"/>
      <c r="N681" s="797"/>
      <c r="O681" s="797"/>
      <c r="R681" s="797"/>
      <c r="S681" s="797"/>
      <c r="V681" s="797"/>
      <c r="W681" s="797"/>
      <c r="Z681" s="797"/>
      <c r="AA681" s="797"/>
      <c r="AD681" s="797"/>
      <c r="AE681" s="797"/>
      <c r="AH681" s="797"/>
      <c r="AI681" s="797"/>
      <c r="AL681" s="797"/>
      <c r="AM681" s="797"/>
      <c r="AP681" s="797"/>
      <c r="AQ681" s="797"/>
    </row>
    <row r="682" spans="1:43" s="735" customFormat="1">
      <c r="A682" s="1235"/>
      <c r="B682" s="64"/>
      <c r="F682" s="797"/>
      <c r="G682" s="798"/>
      <c r="J682" s="797"/>
      <c r="K682" s="797"/>
      <c r="N682" s="797"/>
      <c r="O682" s="797"/>
      <c r="R682" s="797"/>
      <c r="S682" s="797"/>
      <c r="V682" s="797"/>
      <c r="W682" s="797"/>
      <c r="Z682" s="797"/>
      <c r="AA682" s="797"/>
      <c r="AD682" s="797"/>
      <c r="AE682" s="797"/>
      <c r="AH682" s="797"/>
      <c r="AI682" s="797"/>
      <c r="AL682" s="797"/>
      <c r="AM682" s="797"/>
      <c r="AP682" s="797"/>
      <c r="AQ682" s="797"/>
    </row>
    <row r="683" spans="1:43" s="735" customFormat="1">
      <c r="A683" s="1235"/>
      <c r="B683" s="64"/>
      <c r="F683" s="797"/>
      <c r="G683" s="798"/>
      <c r="J683" s="797"/>
      <c r="K683" s="797"/>
      <c r="N683" s="797"/>
      <c r="O683" s="797"/>
      <c r="R683" s="797"/>
      <c r="S683" s="797"/>
      <c r="V683" s="797"/>
      <c r="W683" s="797"/>
      <c r="Z683" s="797"/>
      <c r="AA683" s="797"/>
      <c r="AD683" s="797"/>
      <c r="AE683" s="797"/>
      <c r="AH683" s="797"/>
      <c r="AI683" s="797"/>
      <c r="AL683" s="797"/>
      <c r="AM683" s="797"/>
      <c r="AP683" s="797"/>
      <c r="AQ683" s="797"/>
    </row>
    <row r="684" spans="1:43" s="735" customFormat="1">
      <c r="A684" s="1235"/>
      <c r="B684" s="64"/>
      <c r="F684" s="797"/>
      <c r="G684" s="798"/>
      <c r="J684" s="797"/>
      <c r="K684" s="797"/>
      <c r="N684" s="797"/>
      <c r="O684" s="797"/>
      <c r="R684" s="797"/>
      <c r="S684" s="797"/>
      <c r="V684" s="797"/>
      <c r="W684" s="797"/>
      <c r="Z684" s="797"/>
      <c r="AA684" s="797"/>
      <c r="AD684" s="797"/>
      <c r="AE684" s="797"/>
      <c r="AH684" s="797"/>
      <c r="AI684" s="797"/>
      <c r="AL684" s="797"/>
      <c r="AM684" s="797"/>
      <c r="AP684" s="797"/>
      <c r="AQ684" s="797"/>
    </row>
    <row r="685" spans="1:43" s="735" customFormat="1">
      <c r="A685" s="1235"/>
      <c r="B685" s="64"/>
      <c r="F685" s="797"/>
      <c r="G685" s="798"/>
      <c r="J685" s="797"/>
      <c r="K685" s="797"/>
      <c r="N685" s="797"/>
      <c r="O685" s="797"/>
      <c r="R685" s="797"/>
      <c r="S685" s="797"/>
      <c r="V685" s="797"/>
      <c r="W685" s="797"/>
      <c r="Z685" s="797"/>
      <c r="AA685" s="797"/>
      <c r="AD685" s="797"/>
      <c r="AE685" s="797"/>
      <c r="AH685" s="797"/>
      <c r="AI685" s="797"/>
      <c r="AL685" s="797"/>
      <c r="AM685" s="797"/>
      <c r="AP685" s="797"/>
      <c r="AQ685" s="797"/>
    </row>
    <row r="686" spans="1:43" s="735" customFormat="1">
      <c r="A686" s="1235"/>
      <c r="B686" s="64"/>
      <c r="F686" s="797"/>
      <c r="G686" s="798"/>
      <c r="J686" s="797"/>
      <c r="K686" s="797"/>
      <c r="N686" s="797"/>
      <c r="O686" s="797"/>
      <c r="R686" s="797"/>
      <c r="S686" s="797"/>
      <c r="V686" s="797"/>
      <c r="W686" s="797"/>
      <c r="Z686" s="797"/>
      <c r="AA686" s="797"/>
      <c r="AD686" s="797"/>
      <c r="AE686" s="797"/>
      <c r="AH686" s="797"/>
      <c r="AI686" s="797"/>
      <c r="AL686" s="797"/>
      <c r="AM686" s="797"/>
      <c r="AP686" s="797"/>
      <c r="AQ686" s="797"/>
    </row>
    <row r="687" spans="1:43" s="735" customFormat="1">
      <c r="A687" s="1235"/>
      <c r="B687" s="64"/>
      <c r="F687" s="797"/>
      <c r="G687" s="798"/>
      <c r="J687" s="797"/>
      <c r="K687" s="797"/>
      <c r="N687" s="797"/>
      <c r="O687" s="797"/>
      <c r="R687" s="797"/>
      <c r="S687" s="797"/>
      <c r="V687" s="797"/>
      <c r="W687" s="797"/>
      <c r="Z687" s="797"/>
      <c r="AA687" s="797"/>
      <c r="AD687" s="797"/>
      <c r="AE687" s="797"/>
      <c r="AH687" s="797"/>
      <c r="AI687" s="797"/>
      <c r="AL687" s="797"/>
      <c r="AM687" s="797"/>
      <c r="AP687" s="797"/>
      <c r="AQ687" s="797"/>
    </row>
    <row r="688" spans="1:43" s="735" customFormat="1">
      <c r="A688" s="1235"/>
      <c r="B688" s="64"/>
      <c r="F688" s="797"/>
      <c r="G688" s="798"/>
      <c r="J688" s="797"/>
      <c r="K688" s="797"/>
      <c r="N688" s="797"/>
      <c r="O688" s="797"/>
      <c r="R688" s="797"/>
      <c r="S688" s="797"/>
      <c r="V688" s="797"/>
      <c r="W688" s="797"/>
      <c r="Z688" s="797"/>
      <c r="AA688" s="797"/>
      <c r="AD688" s="797"/>
      <c r="AE688" s="797"/>
      <c r="AH688" s="797"/>
      <c r="AI688" s="797"/>
      <c r="AL688" s="797"/>
      <c r="AM688" s="797"/>
      <c r="AP688" s="797"/>
      <c r="AQ688" s="797"/>
    </row>
    <row r="689" spans="1:43" s="735" customFormat="1">
      <c r="A689" s="1235"/>
      <c r="B689" s="64"/>
      <c r="F689" s="797"/>
      <c r="G689" s="798"/>
      <c r="J689" s="797"/>
      <c r="K689" s="797"/>
      <c r="N689" s="797"/>
      <c r="O689" s="797"/>
      <c r="R689" s="797"/>
      <c r="S689" s="797"/>
      <c r="V689" s="797"/>
      <c r="W689" s="797"/>
      <c r="Z689" s="797"/>
      <c r="AA689" s="797"/>
      <c r="AD689" s="797"/>
      <c r="AE689" s="797"/>
      <c r="AH689" s="797"/>
      <c r="AI689" s="797"/>
      <c r="AL689" s="797"/>
      <c r="AM689" s="797"/>
      <c r="AP689" s="797"/>
      <c r="AQ689" s="797"/>
    </row>
    <row r="690" spans="1:43" s="735" customFormat="1">
      <c r="A690" s="1235"/>
      <c r="B690" s="64"/>
      <c r="F690" s="797"/>
      <c r="G690" s="798"/>
      <c r="J690" s="797"/>
      <c r="K690" s="797"/>
      <c r="N690" s="797"/>
      <c r="O690" s="797"/>
      <c r="R690" s="797"/>
      <c r="S690" s="797"/>
      <c r="V690" s="797"/>
      <c r="W690" s="797"/>
      <c r="Z690" s="797"/>
      <c r="AA690" s="797"/>
      <c r="AD690" s="797"/>
      <c r="AE690" s="797"/>
      <c r="AH690" s="797"/>
      <c r="AI690" s="797"/>
      <c r="AL690" s="797"/>
      <c r="AM690" s="797"/>
      <c r="AP690" s="797"/>
      <c r="AQ690" s="797"/>
    </row>
    <row r="691" spans="1:43" s="735" customFormat="1">
      <c r="A691" s="1235"/>
      <c r="B691" s="64"/>
      <c r="F691" s="797"/>
      <c r="G691" s="798"/>
      <c r="J691" s="797"/>
      <c r="K691" s="797"/>
      <c r="N691" s="797"/>
      <c r="O691" s="797"/>
      <c r="R691" s="797"/>
      <c r="S691" s="797"/>
      <c r="V691" s="797"/>
      <c r="W691" s="797"/>
      <c r="Z691" s="797"/>
      <c r="AA691" s="797"/>
      <c r="AD691" s="797"/>
      <c r="AE691" s="797"/>
      <c r="AH691" s="797"/>
      <c r="AI691" s="797"/>
      <c r="AL691" s="797"/>
      <c r="AM691" s="797"/>
      <c r="AP691" s="797"/>
      <c r="AQ691" s="797"/>
    </row>
    <row r="692" spans="1:43" s="735" customFormat="1">
      <c r="A692" s="1235"/>
      <c r="B692" s="64"/>
      <c r="F692" s="797"/>
      <c r="G692" s="798"/>
      <c r="J692" s="797"/>
      <c r="K692" s="797"/>
      <c r="N692" s="797"/>
      <c r="O692" s="797"/>
      <c r="R692" s="797"/>
      <c r="S692" s="797"/>
      <c r="V692" s="797"/>
      <c r="W692" s="797"/>
      <c r="Z692" s="797"/>
      <c r="AA692" s="797"/>
      <c r="AD692" s="797"/>
      <c r="AE692" s="797"/>
      <c r="AH692" s="797"/>
      <c r="AI692" s="797"/>
      <c r="AL692" s="797"/>
      <c r="AM692" s="797"/>
      <c r="AP692" s="797"/>
      <c r="AQ692" s="797"/>
    </row>
    <row r="693" spans="1:43" s="735" customFormat="1">
      <c r="A693" s="1235"/>
      <c r="B693" s="64"/>
      <c r="F693" s="797"/>
      <c r="G693" s="798"/>
      <c r="J693" s="797"/>
      <c r="K693" s="797"/>
      <c r="N693" s="797"/>
      <c r="O693" s="797"/>
      <c r="R693" s="797"/>
      <c r="S693" s="797"/>
      <c r="V693" s="797"/>
      <c r="W693" s="797"/>
      <c r="Z693" s="797"/>
      <c r="AA693" s="797"/>
      <c r="AD693" s="797"/>
      <c r="AE693" s="797"/>
      <c r="AH693" s="797"/>
      <c r="AI693" s="797"/>
      <c r="AL693" s="797"/>
      <c r="AM693" s="797"/>
      <c r="AP693" s="797"/>
      <c r="AQ693" s="797"/>
    </row>
    <row r="694" spans="1:43" s="735" customFormat="1">
      <c r="A694" s="1235"/>
      <c r="B694" s="64"/>
      <c r="F694" s="797"/>
      <c r="G694" s="798"/>
      <c r="J694" s="797"/>
      <c r="K694" s="797"/>
      <c r="N694" s="797"/>
      <c r="O694" s="797"/>
      <c r="R694" s="797"/>
      <c r="S694" s="797"/>
      <c r="V694" s="797"/>
      <c r="W694" s="797"/>
      <c r="Z694" s="797"/>
      <c r="AA694" s="797"/>
      <c r="AD694" s="797"/>
      <c r="AE694" s="797"/>
      <c r="AH694" s="797"/>
      <c r="AI694" s="797"/>
      <c r="AL694" s="797"/>
      <c r="AM694" s="797"/>
      <c r="AP694" s="797"/>
      <c r="AQ694" s="797"/>
    </row>
    <row r="695" spans="1:43" s="735" customFormat="1">
      <c r="A695" s="1235"/>
      <c r="B695" s="64"/>
      <c r="F695" s="797"/>
      <c r="G695" s="798"/>
      <c r="J695" s="797"/>
      <c r="K695" s="797"/>
      <c r="N695" s="797"/>
      <c r="O695" s="797"/>
      <c r="R695" s="797"/>
      <c r="S695" s="797"/>
      <c r="V695" s="797"/>
      <c r="W695" s="797"/>
      <c r="Z695" s="797"/>
      <c r="AA695" s="797"/>
      <c r="AD695" s="797"/>
      <c r="AE695" s="797"/>
      <c r="AH695" s="797"/>
      <c r="AI695" s="797"/>
      <c r="AL695" s="797"/>
      <c r="AM695" s="797"/>
      <c r="AP695" s="797"/>
      <c r="AQ695" s="797"/>
    </row>
    <row r="696" spans="1:43" s="735" customFormat="1">
      <c r="A696" s="1235"/>
      <c r="B696" s="64"/>
      <c r="F696" s="797"/>
      <c r="G696" s="798"/>
      <c r="J696" s="797"/>
      <c r="K696" s="797"/>
      <c r="N696" s="797"/>
      <c r="O696" s="797"/>
      <c r="R696" s="797"/>
      <c r="S696" s="797"/>
      <c r="V696" s="797"/>
      <c r="W696" s="797"/>
      <c r="Z696" s="797"/>
      <c r="AA696" s="797"/>
      <c r="AD696" s="797"/>
      <c r="AE696" s="797"/>
      <c r="AH696" s="797"/>
      <c r="AI696" s="797"/>
      <c r="AL696" s="797"/>
      <c r="AM696" s="797"/>
      <c r="AP696" s="797"/>
      <c r="AQ696" s="797"/>
    </row>
    <row r="697" spans="1:43" s="735" customFormat="1">
      <c r="A697" s="1235"/>
      <c r="B697" s="64"/>
      <c r="F697" s="797"/>
      <c r="G697" s="798"/>
      <c r="J697" s="797"/>
      <c r="K697" s="797"/>
      <c r="N697" s="797"/>
      <c r="O697" s="797"/>
      <c r="R697" s="797"/>
      <c r="S697" s="797"/>
      <c r="V697" s="797"/>
      <c r="W697" s="797"/>
      <c r="Z697" s="797"/>
      <c r="AA697" s="797"/>
      <c r="AD697" s="797"/>
      <c r="AE697" s="797"/>
      <c r="AH697" s="797"/>
      <c r="AI697" s="797"/>
      <c r="AL697" s="797"/>
      <c r="AM697" s="797"/>
      <c r="AP697" s="797"/>
      <c r="AQ697" s="797"/>
    </row>
    <row r="698" spans="1:43" s="735" customFormat="1">
      <c r="A698" s="1235"/>
      <c r="B698" s="64"/>
      <c r="F698" s="797"/>
      <c r="G698" s="798"/>
      <c r="J698" s="797"/>
      <c r="K698" s="797"/>
      <c r="N698" s="797"/>
      <c r="O698" s="797"/>
      <c r="R698" s="797"/>
      <c r="S698" s="797"/>
      <c r="V698" s="797"/>
      <c r="W698" s="797"/>
      <c r="Z698" s="797"/>
      <c r="AA698" s="797"/>
      <c r="AD698" s="797"/>
      <c r="AE698" s="797"/>
      <c r="AH698" s="797"/>
      <c r="AI698" s="797"/>
      <c r="AL698" s="797"/>
      <c r="AM698" s="797"/>
      <c r="AP698" s="797"/>
      <c r="AQ698" s="797"/>
    </row>
    <row r="699" spans="1:43" s="735" customFormat="1">
      <c r="A699" s="1235"/>
      <c r="B699" s="64"/>
      <c r="F699" s="797"/>
      <c r="G699" s="798"/>
      <c r="J699" s="797"/>
      <c r="K699" s="797"/>
      <c r="N699" s="797"/>
      <c r="O699" s="797"/>
      <c r="R699" s="797"/>
      <c r="S699" s="797"/>
      <c r="V699" s="797"/>
      <c r="W699" s="797"/>
      <c r="Z699" s="797"/>
      <c r="AA699" s="797"/>
      <c r="AD699" s="797"/>
      <c r="AE699" s="797"/>
      <c r="AH699" s="797"/>
      <c r="AI699" s="797"/>
      <c r="AL699" s="797"/>
      <c r="AM699" s="797"/>
      <c r="AP699" s="797"/>
      <c r="AQ699" s="797"/>
    </row>
    <row r="700" spans="1:43" s="735" customFormat="1">
      <c r="A700" s="1235"/>
      <c r="B700" s="64"/>
      <c r="F700" s="797"/>
      <c r="G700" s="798"/>
      <c r="J700" s="797"/>
      <c r="K700" s="797"/>
      <c r="N700" s="797"/>
      <c r="O700" s="797"/>
      <c r="R700" s="797"/>
      <c r="S700" s="797"/>
      <c r="V700" s="797"/>
      <c r="W700" s="797"/>
      <c r="Z700" s="797"/>
      <c r="AA700" s="797"/>
      <c r="AD700" s="797"/>
      <c r="AE700" s="797"/>
      <c r="AH700" s="797"/>
      <c r="AI700" s="797"/>
      <c r="AL700" s="797"/>
      <c r="AM700" s="797"/>
      <c r="AP700" s="797"/>
      <c r="AQ700" s="797"/>
    </row>
    <row r="701" spans="1:43" s="735" customFormat="1">
      <c r="A701" s="1235"/>
      <c r="B701" s="64"/>
      <c r="F701" s="797"/>
      <c r="G701" s="798"/>
      <c r="J701" s="797"/>
      <c r="K701" s="797"/>
      <c r="N701" s="797"/>
      <c r="O701" s="797"/>
      <c r="R701" s="797"/>
      <c r="S701" s="797"/>
      <c r="V701" s="797"/>
      <c r="W701" s="797"/>
      <c r="Z701" s="797"/>
      <c r="AA701" s="797"/>
      <c r="AD701" s="797"/>
      <c r="AE701" s="797"/>
      <c r="AH701" s="797"/>
      <c r="AI701" s="797"/>
      <c r="AL701" s="797"/>
      <c r="AM701" s="797"/>
      <c r="AP701" s="797"/>
      <c r="AQ701" s="797"/>
    </row>
    <row r="702" spans="1:43" s="735" customFormat="1">
      <c r="A702" s="1235"/>
      <c r="B702" s="64"/>
      <c r="F702" s="797"/>
      <c r="G702" s="798"/>
      <c r="J702" s="797"/>
      <c r="K702" s="797"/>
      <c r="N702" s="797"/>
      <c r="O702" s="797"/>
      <c r="R702" s="797"/>
      <c r="S702" s="797"/>
      <c r="V702" s="797"/>
      <c r="W702" s="797"/>
      <c r="Z702" s="797"/>
      <c r="AA702" s="797"/>
      <c r="AD702" s="797"/>
      <c r="AE702" s="797"/>
      <c r="AH702" s="797"/>
      <c r="AI702" s="797"/>
      <c r="AL702" s="797"/>
      <c r="AM702" s="797"/>
      <c r="AP702" s="797"/>
      <c r="AQ702" s="797"/>
    </row>
    <row r="703" spans="1:43" s="735" customFormat="1">
      <c r="A703" s="1235"/>
      <c r="B703" s="64"/>
      <c r="F703" s="797"/>
      <c r="G703" s="798"/>
      <c r="J703" s="797"/>
      <c r="K703" s="797"/>
      <c r="N703" s="797"/>
      <c r="O703" s="797"/>
      <c r="R703" s="797"/>
      <c r="S703" s="797"/>
      <c r="V703" s="797"/>
      <c r="W703" s="797"/>
      <c r="Z703" s="797"/>
      <c r="AA703" s="797"/>
      <c r="AD703" s="797"/>
      <c r="AE703" s="797"/>
      <c r="AH703" s="797"/>
      <c r="AI703" s="797"/>
      <c r="AL703" s="797"/>
      <c r="AM703" s="797"/>
      <c r="AP703" s="797"/>
      <c r="AQ703" s="797"/>
    </row>
    <row r="704" spans="1:43" s="735" customFormat="1">
      <c r="A704" s="1235"/>
      <c r="B704" s="64"/>
      <c r="F704" s="797"/>
      <c r="G704" s="798"/>
      <c r="J704" s="797"/>
      <c r="K704" s="797"/>
      <c r="N704" s="797"/>
      <c r="O704" s="797"/>
      <c r="R704" s="797"/>
      <c r="S704" s="797"/>
      <c r="V704" s="797"/>
      <c r="W704" s="797"/>
      <c r="Z704" s="797"/>
      <c r="AA704" s="797"/>
      <c r="AD704" s="797"/>
      <c r="AE704" s="797"/>
      <c r="AH704" s="797"/>
      <c r="AI704" s="797"/>
      <c r="AL704" s="797"/>
      <c r="AM704" s="797"/>
      <c r="AP704" s="797"/>
      <c r="AQ704" s="797"/>
    </row>
    <row r="705" spans="1:43" s="735" customFormat="1">
      <c r="A705" s="1235"/>
      <c r="B705" s="64"/>
      <c r="F705" s="797"/>
      <c r="G705" s="798"/>
      <c r="J705" s="797"/>
      <c r="K705" s="797"/>
      <c r="N705" s="797"/>
      <c r="O705" s="797"/>
      <c r="R705" s="797"/>
      <c r="S705" s="797"/>
      <c r="V705" s="797"/>
      <c r="W705" s="797"/>
      <c r="Z705" s="797"/>
      <c r="AA705" s="797"/>
      <c r="AD705" s="797"/>
      <c r="AE705" s="797"/>
      <c r="AH705" s="797"/>
      <c r="AI705" s="797"/>
      <c r="AL705" s="797"/>
      <c r="AM705" s="797"/>
      <c r="AP705" s="797"/>
      <c r="AQ705" s="797"/>
    </row>
    <row r="706" spans="1:43" s="735" customFormat="1">
      <c r="A706" s="1235"/>
      <c r="B706" s="64"/>
      <c r="F706" s="797"/>
      <c r="G706" s="798"/>
      <c r="J706" s="797"/>
      <c r="K706" s="797"/>
      <c r="N706" s="797"/>
      <c r="O706" s="797"/>
      <c r="R706" s="797"/>
      <c r="S706" s="797"/>
      <c r="V706" s="797"/>
      <c r="W706" s="797"/>
      <c r="Z706" s="797"/>
      <c r="AA706" s="797"/>
      <c r="AD706" s="797"/>
      <c r="AE706" s="797"/>
      <c r="AH706" s="797"/>
      <c r="AI706" s="797"/>
      <c r="AL706" s="797"/>
      <c r="AM706" s="797"/>
      <c r="AP706" s="797"/>
      <c r="AQ706" s="797"/>
    </row>
    <row r="707" spans="1:43" s="735" customFormat="1">
      <c r="A707" s="1235"/>
      <c r="B707" s="64"/>
      <c r="F707" s="797"/>
      <c r="G707" s="798"/>
      <c r="J707" s="797"/>
      <c r="K707" s="797"/>
      <c r="N707" s="797"/>
      <c r="O707" s="797"/>
      <c r="R707" s="797"/>
      <c r="S707" s="797"/>
      <c r="V707" s="797"/>
      <c r="W707" s="797"/>
      <c r="Z707" s="797"/>
      <c r="AA707" s="797"/>
      <c r="AD707" s="797"/>
      <c r="AE707" s="797"/>
      <c r="AH707" s="797"/>
      <c r="AI707" s="797"/>
      <c r="AL707" s="797"/>
      <c r="AM707" s="797"/>
      <c r="AP707" s="797"/>
      <c r="AQ707" s="797"/>
    </row>
    <row r="708" spans="1:43" s="735" customFormat="1">
      <c r="A708" s="1235"/>
      <c r="B708" s="64"/>
      <c r="F708" s="797"/>
      <c r="G708" s="798"/>
      <c r="J708" s="797"/>
      <c r="K708" s="797"/>
      <c r="N708" s="797"/>
      <c r="O708" s="797"/>
      <c r="R708" s="797"/>
      <c r="S708" s="797"/>
      <c r="V708" s="797"/>
      <c r="W708" s="797"/>
      <c r="Z708" s="797"/>
      <c r="AA708" s="797"/>
      <c r="AD708" s="797"/>
      <c r="AE708" s="797"/>
      <c r="AH708" s="797"/>
      <c r="AI708" s="797"/>
      <c r="AL708" s="797"/>
      <c r="AM708" s="797"/>
      <c r="AP708" s="797"/>
      <c r="AQ708" s="797"/>
    </row>
    <row r="709" spans="1:43" s="735" customFormat="1">
      <c r="A709" s="1235"/>
      <c r="B709" s="64"/>
      <c r="F709" s="797"/>
      <c r="G709" s="798"/>
      <c r="J709" s="797"/>
      <c r="K709" s="797"/>
      <c r="N709" s="797"/>
      <c r="O709" s="797"/>
      <c r="R709" s="797"/>
      <c r="S709" s="797"/>
      <c r="V709" s="797"/>
      <c r="W709" s="797"/>
      <c r="Z709" s="797"/>
      <c r="AA709" s="797"/>
      <c r="AD709" s="797"/>
      <c r="AE709" s="797"/>
      <c r="AH709" s="797"/>
      <c r="AI709" s="797"/>
      <c r="AL709" s="797"/>
      <c r="AM709" s="797"/>
      <c r="AP709" s="797"/>
      <c r="AQ709" s="797"/>
    </row>
    <row r="710" spans="1:43" s="735" customFormat="1">
      <c r="A710" s="1235"/>
      <c r="B710" s="64"/>
      <c r="F710" s="797"/>
      <c r="G710" s="798"/>
      <c r="J710" s="797"/>
      <c r="K710" s="797"/>
      <c r="N710" s="797"/>
      <c r="O710" s="797"/>
      <c r="R710" s="797"/>
      <c r="S710" s="797"/>
      <c r="V710" s="797"/>
      <c r="W710" s="797"/>
      <c r="Z710" s="797"/>
      <c r="AA710" s="797"/>
      <c r="AD710" s="797"/>
      <c r="AE710" s="797"/>
      <c r="AH710" s="797"/>
      <c r="AI710" s="797"/>
      <c r="AL710" s="797"/>
      <c r="AM710" s="797"/>
      <c r="AP710" s="797"/>
      <c r="AQ710" s="797"/>
    </row>
    <row r="711" spans="1:43" s="735" customFormat="1">
      <c r="A711" s="1235"/>
      <c r="B711" s="64"/>
      <c r="F711" s="797"/>
      <c r="G711" s="798"/>
      <c r="J711" s="797"/>
      <c r="K711" s="797"/>
      <c r="N711" s="797"/>
      <c r="O711" s="797"/>
      <c r="R711" s="797"/>
      <c r="S711" s="797"/>
      <c r="V711" s="797"/>
      <c r="W711" s="797"/>
      <c r="Z711" s="797"/>
      <c r="AA711" s="797"/>
      <c r="AD711" s="797"/>
      <c r="AE711" s="797"/>
      <c r="AH711" s="797"/>
      <c r="AI711" s="797"/>
      <c r="AL711" s="797"/>
      <c r="AM711" s="797"/>
      <c r="AP711" s="797"/>
      <c r="AQ711" s="797"/>
    </row>
    <row r="712" spans="1:43" s="735" customFormat="1">
      <c r="A712" s="1235"/>
      <c r="B712" s="64"/>
      <c r="F712" s="797"/>
      <c r="G712" s="798"/>
      <c r="J712" s="797"/>
      <c r="K712" s="797"/>
      <c r="N712" s="797"/>
      <c r="O712" s="797"/>
      <c r="R712" s="797"/>
      <c r="S712" s="797"/>
      <c r="V712" s="797"/>
      <c r="W712" s="797"/>
      <c r="Z712" s="797"/>
      <c r="AA712" s="797"/>
      <c r="AD712" s="797"/>
      <c r="AE712" s="797"/>
      <c r="AH712" s="797"/>
      <c r="AI712" s="797"/>
      <c r="AL712" s="797"/>
      <c r="AM712" s="797"/>
      <c r="AP712" s="797"/>
      <c r="AQ712" s="797"/>
    </row>
    <row r="713" spans="1:43" s="735" customFormat="1">
      <c r="A713" s="1235"/>
      <c r="B713" s="64"/>
      <c r="F713" s="797"/>
      <c r="G713" s="798"/>
      <c r="J713" s="797"/>
      <c r="K713" s="797"/>
      <c r="N713" s="797"/>
      <c r="O713" s="797"/>
      <c r="R713" s="797"/>
      <c r="S713" s="797"/>
      <c r="V713" s="797"/>
      <c r="W713" s="797"/>
      <c r="Z713" s="797"/>
      <c r="AA713" s="797"/>
      <c r="AD713" s="797"/>
      <c r="AE713" s="797"/>
      <c r="AH713" s="797"/>
      <c r="AI713" s="797"/>
      <c r="AL713" s="797"/>
      <c r="AM713" s="797"/>
      <c r="AP713" s="797"/>
      <c r="AQ713" s="797"/>
    </row>
    <row r="714" spans="1:43" s="735" customFormat="1">
      <c r="A714" s="1235"/>
      <c r="B714" s="64"/>
      <c r="F714" s="797"/>
      <c r="G714" s="798"/>
      <c r="J714" s="797"/>
      <c r="K714" s="797"/>
      <c r="N714" s="797"/>
      <c r="O714" s="797"/>
      <c r="R714" s="797"/>
      <c r="S714" s="797"/>
      <c r="V714" s="797"/>
      <c r="W714" s="797"/>
      <c r="Z714" s="797"/>
      <c r="AA714" s="797"/>
      <c r="AD714" s="797"/>
      <c r="AE714" s="797"/>
      <c r="AH714" s="797"/>
      <c r="AI714" s="797"/>
      <c r="AL714" s="797"/>
      <c r="AM714" s="797"/>
      <c r="AP714" s="797"/>
      <c r="AQ714" s="797"/>
    </row>
    <row r="715" spans="1:43" s="735" customFormat="1">
      <c r="A715" s="1235"/>
      <c r="B715" s="64"/>
      <c r="F715" s="797"/>
      <c r="G715" s="798"/>
      <c r="J715" s="797"/>
      <c r="K715" s="797"/>
      <c r="N715" s="797"/>
      <c r="O715" s="797"/>
      <c r="R715" s="797"/>
      <c r="S715" s="797"/>
      <c r="V715" s="797"/>
      <c r="W715" s="797"/>
      <c r="Z715" s="797"/>
      <c r="AA715" s="797"/>
      <c r="AD715" s="797"/>
      <c r="AE715" s="797"/>
      <c r="AH715" s="797"/>
      <c r="AI715" s="797"/>
      <c r="AL715" s="797"/>
      <c r="AM715" s="797"/>
      <c r="AP715" s="797"/>
      <c r="AQ715" s="797"/>
    </row>
    <row r="716" spans="1:43" s="735" customFormat="1">
      <c r="A716" s="1235"/>
      <c r="B716" s="64"/>
      <c r="F716" s="797"/>
      <c r="G716" s="798"/>
      <c r="J716" s="797"/>
      <c r="K716" s="797"/>
      <c r="N716" s="797"/>
      <c r="O716" s="797"/>
      <c r="R716" s="797"/>
      <c r="S716" s="797"/>
      <c r="V716" s="797"/>
      <c r="W716" s="797"/>
      <c r="Z716" s="797"/>
      <c r="AA716" s="797"/>
      <c r="AD716" s="797"/>
      <c r="AE716" s="797"/>
      <c r="AH716" s="797"/>
      <c r="AI716" s="797"/>
      <c r="AL716" s="797"/>
      <c r="AM716" s="797"/>
      <c r="AP716" s="797"/>
      <c r="AQ716" s="797"/>
    </row>
    <row r="717" spans="1:43" s="735" customFormat="1">
      <c r="A717" s="1235"/>
      <c r="B717" s="64"/>
      <c r="F717" s="797"/>
      <c r="G717" s="798"/>
      <c r="J717" s="797"/>
      <c r="K717" s="797"/>
      <c r="N717" s="797"/>
      <c r="O717" s="797"/>
      <c r="R717" s="797"/>
      <c r="S717" s="797"/>
      <c r="V717" s="797"/>
      <c r="W717" s="797"/>
      <c r="Z717" s="797"/>
      <c r="AA717" s="797"/>
      <c r="AD717" s="797"/>
      <c r="AE717" s="797"/>
      <c r="AH717" s="797"/>
      <c r="AI717" s="797"/>
      <c r="AL717" s="797"/>
      <c r="AM717" s="797"/>
      <c r="AP717" s="797"/>
      <c r="AQ717" s="797"/>
    </row>
    <row r="718" spans="1:43" s="735" customFormat="1">
      <c r="A718" s="1235"/>
      <c r="B718" s="64"/>
      <c r="F718" s="797"/>
      <c r="G718" s="798"/>
      <c r="J718" s="797"/>
      <c r="K718" s="797"/>
      <c r="N718" s="797"/>
      <c r="O718" s="797"/>
      <c r="R718" s="797"/>
      <c r="S718" s="797"/>
      <c r="V718" s="797"/>
      <c r="W718" s="797"/>
      <c r="Z718" s="797"/>
      <c r="AA718" s="797"/>
      <c r="AD718" s="797"/>
      <c r="AE718" s="797"/>
      <c r="AH718" s="797"/>
      <c r="AI718" s="797"/>
      <c r="AL718" s="797"/>
      <c r="AM718" s="797"/>
      <c r="AP718" s="797"/>
      <c r="AQ718" s="797"/>
    </row>
    <row r="719" spans="1:43" s="735" customFormat="1">
      <c r="A719" s="1235"/>
      <c r="B719" s="64"/>
      <c r="F719" s="797"/>
      <c r="G719" s="798"/>
      <c r="J719" s="797"/>
      <c r="K719" s="797"/>
      <c r="N719" s="797"/>
      <c r="O719" s="797"/>
      <c r="R719" s="797"/>
      <c r="S719" s="797"/>
      <c r="V719" s="797"/>
      <c r="W719" s="797"/>
      <c r="Z719" s="797"/>
      <c r="AA719" s="797"/>
      <c r="AD719" s="797"/>
      <c r="AE719" s="797"/>
      <c r="AH719" s="797"/>
      <c r="AI719" s="797"/>
      <c r="AL719" s="797"/>
      <c r="AM719" s="797"/>
      <c r="AP719" s="797"/>
      <c r="AQ719" s="797"/>
    </row>
    <row r="720" spans="1:43" s="735" customFormat="1">
      <c r="A720" s="1235"/>
      <c r="B720" s="64"/>
      <c r="F720" s="797"/>
      <c r="G720" s="798"/>
      <c r="J720" s="797"/>
      <c r="K720" s="797"/>
      <c r="N720" s="797"/>
      <c r="O720" s="797"/>
      <c r="R720" s="797"/>
      <c r="S720" s="797"/>
      <c r="V720" s="797"/>
      <c r="W720" s="797"/>
      <c r="Z720" s="797"/>
      <c r="AA720" s="797"/>
      <c r="AD720" s="797"/>
      <c r="AE720" s="797"/>
      <c r="AH720" s="797"/>
      <c r="AI720" s="797"/>
      <c r="AL720" s="797"/>
      <c r="AM720" s="797"/>
      <c r="AP720" s="797"/>
      <c r="AQ720" s="797"/>
    </row>
    <row r="721" spans="1:43" s="735" customFormat="1">
      <c r="A721" s="1235"/>
      <c r="B721" s="64"/>
      <c r="F721" s="797"/>
      <c r="G721" s="798"/>
      <c r="J721" s="797"/>
      <c r="K721" s="797"/>
      <c r="N721" s="797"/>
      <c r="O721" s="797"/>
      <c r="R721" s="797"/>
      <c r="S721" s="797"/>
      <c r="V721" s="797"/>
      <c r="W721" s="797"/>
      <c r="Z721" s="797"/>
      <c r="AA721" s="797"/>
      <c r="AD721" s="797"/>
      <c r="AE721" s="797"/>
      <c r="AH721" s="797"/>
      <c r="AI721" s="797"/>
      <c r="AL721" s="797"/>
      <c r="AM721" s="797"/>
      <c r="AP721" s="797"/>
      <c r="AQ721" s="797"/>
    </row>
    <row r="722" spans="1:43" s="735" customFormat="1">
      <c r="A722" s="1235"/>
      <c r="B722" s="64"/>
      <c r="F722" s="797"/>
      <c r="G722" s="798"/>
      <c r="J722" s="797"/>
      <c r="K722" s="797"/>
      <c r="N722" s="797"/>
      <c r="O722" s="797"/>
      <c r="R722" s="797"/>
      <c r="S722" s="797"/>
      <c r="V722" s="797"/>
      <c r="W722" s="797"/>
      <c r="Z722" s="797"/>
      <c r="AA722" s="797"/>
      <c r="AD722" s="797"/>
      <c r="AE722" s="797"/>
      <c r="AH722" s="797"/>
      <c r="AI722" s="797"/>
      <c r="AL722" s="797"/>
      <c r="AM722" s="797"/>
      <c r="AP722" s="797"/>
      <c r="AQ722" s="797"/>
    </row>
    <row r="723" spans="1:43" s="735" customFormat="1">
      <c r="A723" s="1235"/>
      <c r="B723" s="64"/>
      <c r="F723" s="797"/>
      <c r="G723" s="798"/>
      <c r="J723" s="797"/>
      <c r="K723" s="797"/>
      <c r="N723" s="797"/>
      <c r="O723" s="797"/>
      <c r="R723" s="797"/>
      <c r="S723" s="797"/>
      <c r="V723" s="797"/>
      <c r="W723" s="797"/>
      <c r="Z723" s="797"/>
      <c r="AA723" s="797"/>
      <c r="AD723" s="797"/>
      <c r="AE723" s="797"/>
      <c r="AH723" s="797"/>
      <c r="AI723" s="797"/>
      <c r="AL723" s="797"/>
      <c r="AM723" s="797"/>
      <c r="AP723" s="797"/>
      <c r="AQ723" s="797"/>
    </row>
    <row r="724" spans="1:43" s="735" customFormat="1">
      <c r="A724" s="1235"/>
      <c r="B724" s="64"/>
      <c r="F724" s="797"/>
      <c r="G724" s="798"/>
      <c r="J724" s="797"/>
      <c r="K724" s="797"/>
      <c r="N724" s="797"/>
      <c r="O724" s="797"/>
      <c r="R724" s="797"/>
      <c r="S724" s="797"/>
      <c r="V724" s="797"/>
      <c r="W724" s="797"/>
      <c r="Z724" s="797"/>
      <c r="AA724" s="797"/>
      <c r="AD724" s="797"/>
      <c r="AE724" s="797"/>
      <c r="AH724" s="797"/>
      <c r="AI724" s="797"/>
      <c r="AL724" s="797"/>
      <c r="AM724" s="797"/>
      <c r="AP724" s="797"/>
      <c r="AQ724" s="797"/>
    </row>
    <row r="725" spans="1:43" s="735" customFormat="1">
      <c r="A725" s="1235"/>
      <c r="B725" s="64"/>
      <c r="F725" s="797"/>
      <c r="G725" s="798"/>
      <c r="J725" s="797"/>
      <c r="K725" s="797"/>
      <c r="N725" s="797"/>
      <c r="O725" s="797"/>
      <c r="R725" s="797"/>
      <c r="S725" s="797"/>
      <c r="V725" s="797"/>
      <c r="W725" s="797"/>
      <c r="Z725" s="797"/>
      <c r="AA725" s="797"/>
      <c r="AD725" s="797"/>
      <c r="AE725" s="797"/>
      <c r="AH725" s="797"/>
      <c r="AI725" s="797"/>
      <c r="AL725" s="797"/>
      <c r="AM725" s="797"/>
      <c r="AP725" s="797"/>
      <c r="AQ725" s="797"/>
    </row>
    <row r="726" spans="1:43" s="735" customFormat="1">
      <c r="A726" s="1235"/>
      <c r="B726" s="64"/>
      <c r="F726" s="797"/>
      <c r="G726" s="798"/>
      <c r="J726" s="797"/>
      <c r="K726" s="797"/>
      <c r="N726" s="797"/>
      <c r="O726" s="797"/>
      <c r="R726" s="797"/>
      <c r="S726" s="797"/>
      <c r="V726" s="797"/>
      <c r="W726" s="797"/>
      <c r="Z726" s="797"/>
      <c r="AA726" s="797"/>
      <c r="AD726" s="797"/>
      <c r="AE726" s="797"/>
      <c r="AH726" s="797"/>
      <c r="AI726" s="797"/>
      <c r="AL726" s="797"/>
      <c r="AM726" s="797"/>
      <c r="AP726" s="797"/>
      <c r="AQ726" s="797"/>
    </row>
    <row r="727" spans="1:43" s="735" customFormat="1">
      <c r="A727" s="1235"/>
      <c r="B727" s="64"/>
      <c r="F727" s="797"/>
      <c r="G727" s="798"/>
      <c r="J727" s="797"/>
      <c r="K727" s="797"/>
      <c r="N727" s="797"/>
      <c r="O727" s="797"/>
      <c r="R727" s="797"/>
      <c r="S727" s="797"/>
      <c r="V727" s="797"/>
      <c r="W727" s="797"/>
      <c r="Z727" s="797"/>
      <c r="AA727" s="797"/>
      <c r="AD727" s="797"/>
      <c r="AE727" s="797"/>
      <c r="AH727" s="797"/>
      <c r="AI727" s="797"/>
      <c r="AL727" s="797"/>
      <c r="AM727" s="797"/>
      <c r="AP727" s="797"/>
      <c r="AQ727" s="797"/>
    </row>
    <row r="728" spans="1:43" s="735" customFormat="1">
      <c r="A728" s="1235"/>
      <c r="B728" s="64"/>
      <c r="F728" s="797"/>
      <c r="G728" s="798"/>
      <c r="J728" s="797"/>
      <c r="K728" s="797"/>
      <c r="N728" s="797"/>
      <c r="O728" s="797"/>
      <c r="R728" s="797"/>
      <c r="S728" s="797"/>
      <c r="V728" s="797"/>
      <c r="W728" s="797"/>
      <c r="Z728" s="797"/>
      <c r="AA728" s="797"/>
      <c r="AD728" s="797"/>
      <c r="AE728" s="797"/>
      <c r="AH728" s="797"/>
      <c r="AI728" s="797"/>
      <c r="AL728" s="797"/>
      <c r="AM728" s="797"/>
      <c r="AP728" s="797"/>
      <c r="AQ728" s="797"/>
    </row>
    <row r="729" spans="1:43" s="735" customFormat="1">
      <c r="A729" s="1235"/>
      <c r="B729" s="64"/>
      <c r="F729" s="797"/>
      <c r="G729" s="798"/>
      <c r="J729" s="797"/>
      <c r="K729" s="797"/>
      <c r="N729" s="797"/>
      <c r="O729" s="797"/>
      <c r="R729" s="797"/>
      <c r="S729" s="797"/>
      <c r="V729" s="797"/>
      <c r="W729" s="797"/>
      <c r="Z729" s="797"/>
      <c r="AA729" s="797"/>
      <c r="AD729" s="797"/>
      <c r="AE729" s="797"/>
      <c r="AH729" s="797"/>
      <c r="AI729" s="797"/>
      <c r="AL729" s="797"/>
      <c r="AM729" s="797"/>
      <c r="AP729" s="797"/>
      <c r="AQ729" s="797"/>
    </row>
    <row r="730" spans="1:43" s="735" customFormat="1">
      <c r="A730" s="1235"/>
      <c r="B730" s="64"/>
      <c r="F730" s="797"/>
      <c r="G730" s="798"/>
      <c r="J730" s="797"/>
      <c r="K730" s="797"/>
      <c r="N730" s="797"/>
      <c r="O730" s="797"/>
      <c r="R730" s="797"/>
      <c r="S730" s="797"/>
      <c r="V730" s="797"/>
      <c r="W730" s="797"/>
      <c r="Z730" s="797"/>
      <c r="AA730" s="797"/>
      <c r="AD730" s="797"/>
      <c r="AE730" s="797"/>
      <c r="AH730" s="797"/>
      <c r="AI730" s="797"/>
      <c r="AL730" s="797"/>
      <c r="AM730" s="797"/>
      <c r="AP730" s="797"/>
      <c r="AQ730" s="797"/>
    </row>
    <row r="731" spans="1:43" s="735" customFormat="1">
      <c r="A731" s="1235"/>
      <c r="B731" s="64"/>
      <c r="F731" s="797"/>
      <c r="G731" s="798"/>
      <c r="J731" s="797"/>
      <c r="K731" s="797"/>
      <c r="N731" s="797"/>
      <c r="O731" s="797"/>
      <c r="R731" s="797"/>
      <c r="S731" s="797"/>
      <c r="V731" s="797"/>
      <c r="W731" s="797"/>
      <c r="Z731" s="797"/>
      <c r="AA731" s="797"/>
      <c r="AD731" s="797"/>
      <c r="AE731" s="797"/>
      <c r="AH731" s="797"/>
      <c r="AI731" s="797"/>
      <c r="AL731" s="797"/>
      <c r="AM731" s="797"/>
      <c r="AP731" s="797"/>
      <c r="AQ731" s="797"/>
    </row>
    <row r="732" spans="1:43" s="735" customFormat="1">
      <c r="A732" s="1235"/>
      <c r="B732" s="64"/>
      <c r="F732" s="797"/>
      <c r="G732" s="798"/>
      <c r="J732" s="797"/>
      <c r="K732" s="797"/>
      <c r="N732" s="797"/>
      <c r="O732" s="797"/>
      <c r="R732" s="797"/>
      <c r="S732" s="797"/>
      <c r="V732" s="797"/>
      <c r="W732" s="797"/>
      <c r="Z732" s="797"/>
      <c r="AA732" s="797"/>
      <c r="AD732" s="797"/>
      <c r="AE732" s="797"/>
      <c r="AH732" s="797"/>
      <c r="AI732" s="797"/>
      <c r="AL732" s="797"/>
      <c r="AM732" s="797"/>
      <c r="AP732" s="797"/>
      <c r="AQ732" s="797"/>
    </row>
    <row r="733" spans="1:43" s="735" customFormat="1">
      <c r="A733" s="1235"/>
      <c r="B733" s="64"/>
      <c r="F733" s="797"/>
      <c r="G733" s="798"/>
      <c r="J733" s="797"/>
      <c r="K733" s="797"/>
      <c r="N733" s="797"/>
      <c r="O733" s="797"/>
      <c r="R733" s="797"/>
      <c r="S733" s="797"/>
      <c r="V733" s="797"/>
      <c r="W733" s="797"/>
      <c r="Z733" s="797"/>
      <c r="AA733" s="797"/>
      <c r="AD733" s="797"/>
      <c r="AE733" s="797"/>
      <c r="AH733" s="797"/>
      <c r="AI733" s="797"/>
      <c r="AL733" s="797"/>
      <c r="AM733" s="797"/>
      <c r="AP733" s="797"/>
      <c r="AQ733" s="797"/>
    </row>
    <row r="734" spans="1:43" s="735" customFormat="1">
      <c r="A734" s="1235"/>
      <c r="B734" s="64"/>
      <c r="F734" s="797"/>
      <c r="G734" s="798"/>
      <c r="J734" s="797"/>
      <c r="K734" s="797"/>
      <c r="N734" s="797"/>
      <c r="O734" s="797"/>
      <c r="R734" s="797"/>
      <c r="S734" s="797"/>
      <c r="V734" s="797"/>
      <c r="W734" s="797"/>
      <c r="Z734" s="797"/>
      <c r="AA734" s="797"/>
      <c r="AD734" s="797"/>
      <c r="AE734" s="797"/>
      <c r="AH734" s="797"/>
      <c r="AI734" s="797"/>
      <c r="AL734" s="797"/>
      <c r="AM734" s="797"/>
      <c r="AP734" s="797"/>
      <c r="AQ734" s="797"/>
    </row>
    <row r="735" spans="1:43" s="735" customFormat="1">
      <c r="A735" s="1235"/>
      <c r="B735" s="64"/>
      <c r="F735" s="797"/>
      <c r="G735" s="798"/>
      <c r="J735" s="797"/>
      <c r="K735" s="797"/>
      <c r="N735" s="797"/>
      <c r="O735" s="797"/>
      <c r="R735" s="797"/>
      <c r="S735" s="797"/>
      <c r="V735" s="797"/>
      <c r="W735" s="797"/>
      <c r="Z735" s="797"/>
      <c r="AA735" s="797"/>
      <c r="AD735" s="797"/>
      <c r="AE735" s="797"/>
      <c r="AH735" s="797"/>
      <c r="AI735" s="797"/>
      <c r="AL735" s="797"/>
      <c r="AM735" s="797"/>
      <c r="AP735" s="797"/>
      <c r="AQ735" s="797"/>
    </row>
    <row r="736" spans="1:43" s="735" customFormat="1">
      <c r="A736" s="1235"/>
      <c r="B736" s="64"/>
      <c r="F736" s="797"/>
      <c r="G736" s="798"/>
      <c r="J736" s="797"/>
      <c r="K736" s="797"/>
      <c r="N736" s="797"/>
      <c r="O736" s="797"/>
      <c r="R736" s="797"/>
      <c r="S736" s="797"/>
      <c r="V736" s="797"/>
      <c r="W736" s="797"/>
      <c r="Z736" s="797"/>
      <c r="AA736" s="797"/>
      <c r="AD736" s="797"/>
      <c r="AE736" s="797"/>
      <c r="AH736" s="797"/>
      <c r="AI736" s="797"/>
      <c r="AL736" s="797"/>
      <c r="AM736" s="797"/>
      <c r="AP736" s="797"/>
      <c r="AQ736" s="797"/>
    </row>
    <row r="737" spans="1:43" s="735" customFormat="1">
      <c r="A737" s="1235"/>
      <c r="B737" s="64"/>
      <c r="F737" s="797"/>
      <c r="G737" s="798"/>
      <c r="J737" s="797"/>
      <c r="K737" s="797"/>
      <c r="N737" s="797"/>
      <c r="O737" s="797"/>
      <c r="R737" s="797"/>
      <c r="S737" s="797"/>
      <c r="V737" s="797"/>
      <c r="W737" s="797"/>
      <c r="Z737" s="797"/>
      <c r="AA737" s="797"/>
      <c r="AD737" s="797"/>
      <c r="AE737" s="797"/>
      <c r="AH737" s="797"/>
      <c r="AI737" s="797"/>
      <c r="AL737" s="797"/>
      <c r="AM737" s="797"/>
      <c r="AP737" s="797"/>
      <c r="AQ737" s="797"/>
    </row>
    <row r="738" spans="1:43" s="735" customFormat="1">
      <c r="A738" s="1235"/>
      <c r="B738" s="64"/>
      <c r="F738" s="797"/>
      <c r="G738" s="798"/>
      <c r="J738" s="797"/>
      <c r="K738" s="797"/>
      <c r="N738" s="797"/>
      <c r="O738" s="797"/>
      <c r="R738" s="797"/>
      <c r="S738" s="797"/>
      <c r="V738" s="797"/>
      <c r="W738" s="797"/>
      <c r="Z738" s="797"/>
      <c r="AA738" s="797"/>
      <c r="AD738" s="797"/>
      <c r="AE738" s="797"/>
      <c r="AH738" s="797"/>
      <c r="AI738" s="797"/>
      <c r="AL738" s="797"/>
      <c r="AM738" s="797"/>
      <c r="AP738" s="797"/>
      <c r="AQ738" s="797"/>
    </row>
    <row r="739" spans="1:43" s="735" customFormat="1">
      <c r="A739" s="1235"/>
      <c r="B739" s="64"/>
      <c r="F739" s="797"/>
      <c r="G739" s="798"/>
      <c r="J739" s="797"/>
      <c r="K739" s="797"/>
      <c r="N739" s="797"/>
      <c r="O739" s="797"/>
      <c r="R739" s="797"/>
      <c r="S739" s="797"/>
      <c r="V739" s="797"/>
      <c r="W739" s="797"/>
      <c r="Z739" s="797"/>
      <c r="AA739" s="797"/>
      <c r="AD739" s="797"/>
      <c r="AE739" s="797"/>
      <c r="AH739" s="797"/>
      <c r="AI739" s="797"/>
      <c r="AL739" s="797"/>
      <c r="AM739" s="797"/>
      <c r="AP739" s="797"/>
      <c r="AQ739" s="797"/>
    </row>
    <row r="740" spans="1:43" s="735" customFormat="1">
      <c r="A740" s="1235"/>
      <c r="B740" s="64"/>
      <c r="F740" s="797"/>
      <c r="G740" s="798"/>
      <c r="J740" s="797"/>
      <c r="K740" s="797"/>
      <c r="N740" s="797"/>
      <c r="O740" s="797"/>
      <c r="R740" s="797"/>
      <c r="S740" s="797"/>
      <c r="V740" s="797"/>
      <c r="W740" s="797"/>
      <c r="Z740" s="797"/>
      <c r="AA740" s="797"/>
      <c r="AD740" s="797"/>
      <c r="AE740" s="797"/>
      <c r="AH740" s="797"/>
      <c r="AI740" s="797"/>
      <c r="AL740" s="797"/>
      <c r="AM740" s="797"/>
      <c r="AP740" s="797"/>
      <c r="AQ740" s="797"/>
    </row>
    <row r="741" spans="1:43" s="735" customFormat="1">
      <c r="A741" s="1235"/>
      <c r="B741" s="64"/>
      <c r="F741" s="797"/>
      <c r="G741" s="798"/>
      <c r="J741" s="797"/>
      <c r="K741" s="797"/>
      <c r="N741" s="797"/>
      <c r="O741" s="797"/>
      <c r="R741" s="797"/>
      <c r="S741" s="797"/>
      <c r="V741" s="797"/>
      <c r="W741" s="797"/>
      <c r="Z741" s="797"/>
      <c r="AA741" s="797"/>
      <c r="AD741" s="797"/>
      <c r="AE741" s="797"/>
      <c r="AH741" s="797"/>
      <c r="AI741" s="797"/>
      <c r="AL741" s="797"/>
      <c r="AM741" s="797"/>
      <c r="AP741" s="797"/>
      <c r="AQ741" s="797"/>
    </row>
    <row r="742" spans="1:43" s="735" customFormat="1">
      <c r="A742" s="1235"/>
      <c r="B742" s="64"/>
      <c r="F742" s="797"/>
      <c r="G742" s="798"/>
      <c r="J742" s="797"/>
      <c r="K742" s="797"/>
      <c r="N742" s="797"/>
      <c r="O742" s="797"/>
      <c r="R742" s="797"/>
      <c r="S742" s="797"/>
      <c r="V742" s="797"/>
      <c r="W742" s="797"/>
      <c r="Z742" s="797"/>
      <c r="AA742" s="797"/>
      <c r="AD742" s="797"/>
      <c r="AE742" s="797"/>
      <c r="AH742" s="797"/>
      <c r="AI742" s="797"/>
      <c r="AL742" s="797"/>
      <c r="AM742" s="797"/>
      <c r="AP742" s="797"/>
      <c r="AQ742" s="797"/>
    </row>
    <row r="743" spans="1:43" s="735" customFormat="1">
      <c r="A743" s="1235"/>
      <c r="B743" s="64"/>
      <c r="F743" s="797"/>
      <c r="G743" s="798"/>
      <c r="J743" s="797"/>
      <c r="K743" s="797"/>
      <c r="N743" s="797"/>
      <c r="O743" s="797"/>
      <c r="R743" s="797"/>
      <c r="S743" s="797"/>
      <c r="V743" s="797"/>
      <c r="W743" s="797"/>
      <c r="Z743" s="797"/>
      <c r="AA743" s="797"/>
      <c r="AD743" s="797"/>
      <c r="AE743" s="797"/>
      <c r="AH743" s="797"/>
      <c r="AI743" s="797"/>
      <c r="AL743" s="797"/>
      <c r="AM743" s="797"/>
      <c r="AP743" s="797"/>
      <c r="AQ743" s="797"/>
    </row>
    <row r="744" spans="1:43" s="735" customFormat="1">
      <c r="A744" s="1235"/>
      <c r="B744" s="64"/>
      <c r="F744" s="797"/>
      <c r="G744" s="798"/>
      <c r="J744" s="797"/>
      <c r="K744" s="797"/>
      <c r="N744" s="797"/>
      <c r="O744" s="797"/>
      <c r="R744" s="797"/>
      <c r="S744" s="797"/>
      <c r="V744" s="797"/>
      <c r="W744" s="797"/>
      <c r="Z744" s="797"/>
      <c r="AA744" s="797"/>
      <c r="AD744" s="797"/>
      <c r="AE744" s="797"/>
      <c r="AH744" s="797"/>
      <c r="AI744" s="797"/>
      <c r="AL744" s="797"/>
      <c r="AM744" s="797"/>
      <c r="AP744" s="797"/>
      <c r="AQ744" s="797"/>
    </row>
    <row r="745" spans="1:43" s="735" customFormat="1">
      <c r="A745" s="1235"/>
      <c r="B745" s="64"/>
      <c r="F745" s="797"/>
      <c r="G745" s="798"/>
      <c r="J745" s="797"/>
      <c r="K745" s="797"/>
      <c r="N745" s="797"/>
      <c r="O745" s="797"/>
      <c r="R745" s="797"/>
      <c r="S745" s="797"/>
      <c r="V745" s="797"/>
      <c r="W745" s="797"/>
      <c r="Z745" s="797"/>
      <c r="AA745" s="797"/>
      <c r="AD745" s="797"/>
      <c r="AE745" s="797"/>
      <c r="AH745" s="797"/>
      <c r="AI745" s="797"/>
      <c r="AL745" s="797"/>
      <c r="AM745" s="797"/>
      <c r="AP745" s="797"/>
      <c r="AQ745" s="797"/>
    </row>
    <row r="746" spans="1:43" s="735" customFormat="1">
      <c r="A746" s="1235"/>
      <c r="B746" s="64"/>
      <c r="F746" s="797"/>
      <c r="G746" s="798"/>
      <c r="J746" s="797"/>
      <c r="K746" s="797"/>
      <c r="N746" s="797"/>
      <c r="O746" s="797"/>
      <c r="R746" s="797"/>
      <c r="S746" s="797"/>
      <c r="V746" s="797"/>
      <c r="W746" s="797"/>
      <c r="Z746" s="797"/>
      <c r="AA746" s="797"/>
      <c r="AD746" s="797"/>
      <c r="AE746" s="797"/>
      <c r="AH746" s="797"/>
      <c r="AI746" s="797"/>
      <c r="AL746" s="797"/>
      <c r="AM746" s="797"/>
      <c r="AP746" s="797"/>
      <c r="AQ746" s="797"/>
    </row>
    <row r="747" spans="1:43" s="735" customFormat="1">
      <c r="A747" s="1235"/>
      <c r="B747" s="64"/>
      <c r="F747" s="797"/>
      <c r="G747" s="798"/>
      <c r="J747" s="797"/>
      <c r="K747" s="797"/>
      <c r="N747" s="797"/>
      <c r="O747" s="797"/>
      <c r="R747" s="797"/>
      <c r="S747" s="797"/>
      <c r="V747" s="797"/>
      <c r="W747" s="797"/>
      <c r="Z747" s="797"/>
      <c r="AA747" s="797"/>
      <c r="AD747" s="797"/>
      <c r="AE747" s="797"/>
      <c r="AH747" s="797"/>
      <c r="AI747" s="797"/>
      <c r="AL747" s="797"/>
      <c r="AM747" s="797"/>
      <c r="AP747" s="797"/>
      <c r="AQ747" s="797"/>
    </row>
    <row r="748" spans="1:43" s="735" customFormat="1">
      <c r="A748" s="1235"/>
      <c r="B748" s="64"/>
      <c r="F748" s="797"/>
      <c r="G748" s="798"/>
      <c r="J748" s="797"/>
      <c r="K748" s="797"/>
      <c r="N748" s="797"/>
      <c r="O748" s="797"/>
      <c r="R748" s="797"/>
      <c r="S748" s="797"/>
      <c r="V748" s="797"/>
      <c r="W748" s="797"/>
      <c r="Z748" s="797"/>
      <c r="AA748" s="797"/>
      <c r="AD748" s="797"/>
      <c r="AE748" s="797"/>
      <c r="AH748" s="797"/>
      <c r="AI748" s="797"/>
      <c r="AL748" s="797"/>
      <c r="AM748" s="797"/>
      <c r="AP748" s="797"/>
      <c r="AQ748" s="797"/>
    </row>
    <row r="749" spans="1:43" s="735" customFormat="1">
      <c r="A749" s="1235"/>
      <c r="B749" s="64"/>
      <c r="F749" s="797"/>
      <c r="G749" s="798"/>
      <c r="J749" s="797"/>
      <c r="K749" s="797"/>
      <c r="N749" s="797"/>
      <c r="O749" s="797"/>
      <c r="R749" s="797"/>
      <c r="S749" s="797"/>
      <c r="V749" s="797"/>
      <c r="W749" s="797"/>
      <c r="Z749" s="797"/>
      <c r="AA749" s="797"/>
      <c r="AD749" s="797"/>
      <c r="AE749" s="797"/>
      <c r="AH749" s="797"/>
      <c r="AI749" s="797"/>
      <c r="AL749" s="797"/>
      <c r="AM749" s="797"/>
      <c r="AP749" s="797"/>
      <c r="AQ749" s="797"/>
    </row>
    <row r="750" spans="1:43" s="735" customFormat="1">
      <c r="A750" s="1235"/>
      <c r="B750" s="64"/>
      <c r="F750" s="797"/>
      <c r="G750" s="798"/>
      <c r="J750" s="797"/>
      <c r="K750" s="797"/>
      <c r="N750" s="797"/>
      <c r="O750" s="797"/>
      <c r="R750" s="797"/>
      <c r="S750" s="797"/>
      <c r="V750" s="797"/>
      <c r="W750" s="797"/>
      <c r="Z750" s="797"/>
      <c r="AA750" s="797"/>
      <c r="AD750" s="797"/>
      <c r="AE750" s="797"/>
      <c r="AH750" s="797"/>
      <c r="AI750" s="797"/>
      <c r="AL750" s="797"/>
      <c r="AM750" s="797"/>
      <c r="AP750" s="797"/>
      <c r="AQ750" s="797"/>
    </row>
    <row r="751" spans="1:43" s="735" customFormat="1">
      <c r="A751" s="1235"/>
      <c r="B751" s="64"/>
      <c r="F751" s="797"/>
      <c r="G751" s="798"/>
      <c r="J751" s="797"/>
      <c r="K751" s="797"/>
      <c r="N751" s="797"/>
      <c r="O751" s="797"/>
      <c r="R751" s="797"/>
      <c r="S751" s="797"/>
      <c r="V751" s="797"/>
      <c r="W751" s="797"/>
      <c r="Z751" s="797"/>
      <c r="AA751" s="797"/>
      <c r="AD751" s="797"/>
      <c r="AE751" s="797"/>
      <c r="AH751" s="797"/>
      <c r="AI751" s="797"/>
      <c r="AL751" s="797"/>
      <c r="AM751" s="797"/>
      <c r="AP751" s="797"/>
      <c r="AQ751" s="797"/>
    </row>
    <row r="752" spans="1:43" s="735" customFormat="1">
      <c r="A752" s="1235"/>
      <c r="B752" s="64"/>
      <c r="F752" s="797"/>
      <c r="G752" s="798"/>
      <c r="J752" s="797"/>
      <c r="K752" s="797"/>
      <c r="N752" s="797"/>
      <c r="O752" s="797"/>
      <c r="R752" s="797"/>
      <c r="S752" s="797"/>
      <c r="V752" s="797"/>
      <c r="W752" s="797"/>
      <c r="Z752" s="797"/>
      <c r="AA752" s="797"/>
      <c r="AD752" s="797"/>
      <c r="AE752" s="797"/>
      <c r="AH752" s="797"/>
      <c r="AI752" s="797"/>
      <c r="AL752" s="797"/>
      <c r="AM752" s="797"/>
      <c r="AP752" s="797"/>
      <c r="AQ752" s="797"/>
    </row>
    <row r="753" spans="1:43" s="735" customFormat="1">
      <c r="A753" s="1235"/>
      <c r="B753" s="64"/>
      <c r="F753" s="797"/>
      <c r="G753" s="798"/>
      <c r="J753" s="797"/>
      <c r="K753" s="797"/>
      <c r="N753" s="797"/>
      <c r="O753" s="797"/>
      <c r="R753" s="797"/>
      <c r="S753" s="797"/>
      <c r="V753" s="797"/>
      <c r="W753" s="797"/>
      <c r="Z753" s="797"/>
      <c r="AA753" s="797"/>
      <c r="AD753" s="797"/>
      <c r="AE753" s="797"/>
      <c r="AH753" s="797"/>
      <c r="AI753" s="797"/>
      <c r="AL753" s="797"/>
      <c r="AM753" s="797"/>
      <c r="AP753" s="797"/>
      <c r="AQ753" s="797"/>
    </row>
    <row r="754" spans="1:43" s="735" customFormat="1">
      <c r="A754" s="1235"/>
      <c r="B754" s="64"/>
      <c r="F754" s="797"/>
      <c r="G754" s="798"/>
      <c r="J754" s="797"/>
      <c r="K754" s="797"/>
      <c r="N754" s="797"/>
      <c r="O754" s="797"/>
      <c r="R754" s="797"/>
      <c r="S754" s="797"/>
      <c r="V754" s="797"/>
      <c r="W754" s="797"/>
      <c r="Z754" s="797"/>
      <c r="AA754" s="797"/>
      <c r="AD754" s="797"/>
      <c r="AE754" s="797"/>
      <c r="AH754" s="797"/>
      <c r="AI754" s="797"/>
      <c r="AL754" s="797"/>
      <c r="AM754" s="797"/>
      <c r="AP754" s="797"/>
      <c r="AQ754" s="797"/>
    </row>
    <row r="755" spans="1:43" s="735" customFormat="1">
      <c r="A755" s="1235"/>
      <c r="B755" s="64"/>
      <c r="F755" s="797"/>
      <c r="G755" s="798"/>
      <c r="J755" s="797"/>
      <c r="K755" s="797"/>
      <c r="N755" s="797"/>
      <c r="O755" s="797"/>
      <c r="R755" s="797"/>
      <c r="S755" s="797"/>
      <c r="V755" s="797"/>
      <c r="W755" s="797"/>
      <c r="Z755" s="797"/>
      <c r="AA755" s="797"/>
      <c r="AD755" s="797"/>
      <c r="AE755" s="797"/>
      <c r="AH755" s="797"/>
      <c r="AI755" s="797"/>
      <c r="AL755" s="797"/>
      <c r="AM755" s="797"/>
      <c r="AP755" s="797"/>
      <c r="AQ755" s="797"/>
    </row>
    <row r="756" spans="1:43" s="735" customFormat="1">
      <c r="A756" s="1235"/>
      <c r="B756" s="64"/>
      <c r="F756" s="797"/>
      <c r="G756" s="798"/>
      <c r="J756" s="797"/>
      <c r="K756" s="797"/>
      <c r="N756" s="797"/>
      <c r="O756" s="797"/>
      <c r="R756" s="797"/>
      <c r="S756" s="797"/>
      <c r="V756" s="797"/>
      <c r="W756" s="797"/>
      <c r="Z756" s="797"/>
      <c r="AA756" s="797"/>
      <c r="AD756" s="797"/>
      <c r="AE756" s="797"/>
      <c r="AH756" s="797"/>
      <c r="AI756" s="797"/>
      <c r="AL756" s="797"/>
      <c r="AM756" s="797"/>
      <c r="AP756" s="797"/>
      <c r="AQ756" s="797"/>
    </row>
    <row r="757" spans="1:43" s="735" customFormat="1">
      <c r="A757" s="1235"/>
      <c r="B757" s="64"/>
      <c r="F757" s="797"/>
      <c r="G757" s="798"/>
      <c r="J757" s="797"/>
      <c r="K757" s="797"/>
      <c r="N757" s="797"/>
      <c r="O757" s="797"/>
      <c r="R757" s="797"/>
      <c r="S757" s="797"/>
      <c r="V757" s="797"/>
      <c r="W757" s="797"/>
      <c r="Z757" s="797"/>
      <c r="AA757" s="797"/>
      <c r="AD757" s="797"/>
      <c r="AE757" s="797"/>
      <c r="AH757" s="797"/>
      <c r="AI757" s="797"/>
      <c r="AL757" s="797"/>
      <c r="AM757" s="797"/>
      <c r="AP757" s="797"/>
      <c r="AQ757" s="797"/>
    </row>
    <row r="758" spans="1:43" s="735" customFormat="1">
      <c r="A758" s="1235"/>
      <c r="B758" s="64"/>
      <c r="F758" s="797"/>
      <c r="G758" s="798"/>
      <c r="J758" s="797"/>
      <c r="K758" s="797"/>
      <c r="N758" s="797"/>
      <c r="O758" s="797"/>
      <c r="R758" s="797"/>
      <c r="S758" s="797"/>
      <c r="V758" s="797"/>
      <c r="W758" s="797"/>
      <c r="Z758" s="797"/>
      <c r="AA758" s="797"/>
      <c r="AD758" s="797"/>
      <c r="AE758" s="797"/>
      <c r="AH758" s="797"/>
      <c r="AI758" s="797"/>
      <c r="AL758" s="797"/>
      <c r="AM758" s="797"/>
      <c r="AP758" s="797"/>
      <c r="AQ758" s="797"/>
    </row>
    <row r="759" spans="1:43" s="735" customFormat="1">
      <c r="A759" s="1235"/>
      <c r="B759" s="64"/>
      <c r="F759" s="797"/>
      <c r="G759" s="798"/>
      <c r="J759" s="797"/>
      <c r="K759" s="797"/>
      <c r="N759" s="797"/>
      <c r="O759" s="797"/>
      <c r="R759" s="797"/>
      <c r="S759" s="797"/>
      <c r="V759" s="797"/>
      <c r="W759" s="797"/>
      <c r="Z759" s="797"/>
      <c r="AA759" s="797"/>
      <c r="AD759" s="797"/>
      <c r="AE759" s="797"/>
      <c r="AH759" s="797"/>
      <c r="AI759" s="797"/>
      <c r="AL759" s="797"/>
      <c r="AM759" s="797"/>
      <c r="AP759" s="797"/>
      <c r="AQ759" s="797"/>
    </row>
    <row r="760" spans="1:43" s="735" customFormat="1">
      <c r="A760" s="1235"/>
      <c r="B760" s="64"/>
      <c r="F760" s="797"/>
      <c r="G760" s="798"/>
      <c r="J760" s="797"/>
      <c r="K760" s="797"/>
      <c r="N760" s="797"/>
      <c r="O760" s="797"/>
      <c r="R760" s="797"/>
      <c r="S760" s="797"/>
      <c r="V760" s="797"/>
      <c r="W760" s="797"/>
      <c r="Z760" s="797"/>
      <c r="AA760" s="797"/>
      <c r="AD760" s="797"/>
      <c r="AE760" s="797"/>
      <c r="AH760" s="797"/>
      <c r="AI760" s="797"/>
      <c r="AL760" s="797"/>
      <c r="AM760" s="797"/>
      <c r="AP760" s="797"/>
      <c r="AQ760" s="797"/>
    </row>
    <row r="761" spans="1:43" s="735" customFormat="1">
      <c r="A761" s="1235"/>
      <c r="B761" s="64"/>
      <c r="F761" s="797"/>
      <c r="G761" s="798"/>
      <c r="J761" s="797"/>
      <c r="K761" s="797"/>
      <c r="N761" s="797"/>
      <c r="O761" s="797"/>
      <c r="R761" s="797"/>
      <c r="S761" s="797"/>
      <c r="V761" s="797"/>
      <c r="W761" s="797"/>
      <c r="Z761" s="797"/>
      <c r="AA761" s="797"/>
      <c r="AD761" s="797"/>
      <c r="AE761" s="797"/>
      <c r="AH761" s="797"/>
      <c r="AI761" s="797"/>
      <c r="AL761" s="797"/>
      <c r="AM761" s="797"/>
      <c r="AP761" s="797"/>
      <c r="AQ761" s="797"/>
    </row>
    <row r="762" spans="1:43" s="735" customFormat="1">
      <c r="A762" s="1235"/>
      <c r="B762" s="64"/>
      <c r="F762" s="797"/>
      <c r="G762" s="798"/>
      <c r="J762" s="797"/>
      <c r="K762" s="797"/>
      <c r="N762" s="797"/>
      <c r="O762" s="797"/>
      <c r="R762" s="797"/>
      <c r="S762" s="797"/>
      <c r="V762" s="797"/>
      <c r="W762" s="797"/>
      <c r="Z762" s="797"/>
      <c r="AA762" s="797"/>
      <c r="AD762" s="797"/>
      <c r="AE762" s="797"/>
      <c r="AH762" s="797"/>
      <c r="AI762" s="797"/>
      <c r="AL762" s="797"/>
      <c r="AM762" s="797"/>
      <c r="AP762" s="797"/>
      <c r="AQ762" s="797"/>
    </row>
    <row r="763" spans="1:43" s="735" customFormat="1">
      <c r="A763" s="1235"/>
      <c r="B763" s="64"/>
      <c r="F763" s="797"/>
      <c r="G763" s="798"/>
      <c r="J763" s="797"/>
      <c r="K763" s="797"/>
      <c r="N763" s="797"/>
      <c r="O763" s="797"/>
      <c r="R763" s="797"/>
      <c r="S763" s="797"/>
      <c r="V763" s="797"/>
      <c r="W763" s="797"/>
      <c r="Z763" s="797"/>
      <c r="AA763" s="797"/>
      <c r="AD763" s="797"/>
      <c r="AE763" s="797"/>
      <c r="AH763" s="797"/>
      <c r="AI763" s="797"/>
      <c r="AL763" s="797"/>
      <c r="AM763" s="797"/>
      <c r="AP763" s="797"/>
      <c r="AQ763" s="797"/>
    </row>
    <row r="764" spans="1:43" s="735" customFormat="1">
      <c r="A764" s="1235"/>
      <c r="B764" s="64"/>
      <c r="F764" s="797"/>
      <c r="G764" s="798"/>
      <c r="J764" s="797"/>
      <c r="K764" s="797"/>
      <c r="N764" s="797"/>
      <c r="O764" s="797"/>
      <c r="R764" s="797"/>
      <c r="S764" s="797"/>
      <c r="V764" s="797"/>
      <c r="W764" s="797"/>
      <c r="Z764" s="797"/>
      <c r="AA764" s="797"/>
      <c r="AD764" s="797"/>
      <c r="AE764" s="797"/>
      <c r="AH764" s="797"/>
      <c r="AI764" s="797"/>
      <c r="AL764" s="797"/>
      <c r="AM764" s="797"/>
      <c r="AP764" s="797"/>
      <c r="AQ764" s="797"/>
    </row>
    <row r="765" spans="1:43" s="735" customFormat="1">
      <c r="A765" s="1235"/>
      <c r="B765" s="64"/>
      <c r="F765" s="797"/>
      <c r="G765" s="798"/>
      <c r="J765" s="797"/>
      <c r="K765" s="797"/>
      <c r="N765" s="797"/>
      <c r="O765" s="797"/>
      <c r="R765" s="797"/>
      <c r="S765" s="797"/>
      <c r="V765" s="797"/>
      <c r="W765" s="797"/>
      <c r="Z765" s="797"/>
      <c r="AA765" s="797"/>
      <c r="AD765" s="797"/>
      <c r="AE765" s="797"/>
      <c r="AH765" s="797"/>
      <c r="AI765" s="797"/>
      <c r="AL765" s="797"/>
      <c r="AM765" s="797"/>
      <c r="AP765" s="797"/>
      <c r="AQ765" s="797"/>
    </row>
    <row r="766" spans="1:43" s="735" customFormat="1">
      <c r="A766" s="1235"/>
      <c r="B766" s="64"/>
      <c r="F766" s="797"/>
      <c r="G766" s="798"/>
      <c r="J766" s="797"/>
      <c r="K766" s="797"/>
      <c r="N766" s="797"/>
      <c r="O766" s="797"/>
      <c r="R766" s="797"/>
      <c r="S766" s="797"/>
      <c r="V766" s="797"/>
      <c r="W766" s="797"/>
      <c r="Z766" s="797"/>
      <c r="AA766" s="797"/>
      <c r="AD766" s="797"/>
      <c r="AE766" s="797"/>
      <c r="AH766" s="797"/>
      <c r="AI766" s="797"/>
      <c r="AL766" s="797"/>
      <c r="AM766" s="797"/>
      <c r="AP766" s="797"/>
      <c r="AQ766" s="797"/>
    </row>
    <row r="767" spans="1:43" s="735" customFormat="1">
      <c r="A767" s="1235"/>
      <c r="B767" s="64"/>
      <c r="F767" s="797"/>
      <c r="G767" s="798"/>
      <c r="J767" s="797"/>
      <c r="K767" s="797"/>
      <c r="N767" s="797"/>
      <c r="O767" s="797"/>
      <c r="R767" s="797"/>
      <c r="S767" s="797"/>
      <c r="V767" s="797"/>
      <c r="W767" s="797"/>
      <c r="Z767" s="797"/>
      <c r="AA767" s="797"/>
      <c r="AD767" s="797"/>
      <c r="AE767" s="797"/>
      <c r="AH767" s="797"/>
      <c r="AI767" s="797"/>
      <c r="AL767" s="797"/>
      <c r="AM767" s="797"/>
      <c r="AP767" s="797"/>
      <c r="AQ767" s="797"/>
    </row>
    <row r="768" spans="1:43" s="735" customFormat="1">
      <c r="A768" s="1235"/>
      <c r="B768" s="64"/>
      <c r="F768" s="797"/>
      <c r="G768" s="798"/>
      <c r="J768" s="797"/>
      <c r="K768" s="797"/>
      <c r="N768" s="797"/>
      <c r="O768" s="797"/>
      <c r="R768" s="797"/>
      <c r="S768" s="797"/>
      <c r="V768" s="797"/>
      <c r="W768" s="797"/>
      <c r="Z768" s="797"/>
      <c r="AA768" s="797"/>
      <c r="AD768" s="797"/>
      <c r="AE768" s="797"/>
      <c r="AH768" s="797"/>
      <c r="AI768" s="797"/>
      <c r="AL768" s="797"/>
      <c r="AM768" s="797"/>
      <c r="AP768" s="797"/>
      <c r="AQ768" s="797"/>
    </row>
    <row r="769" spans="1:43" s="735" customFormat="1">
      <c r="A769" s="1235"/>
      <c r="B769" s="64"/>
      <c r="F769" s="797"/>
      <c r="G769" s="798"/>
      <c r="J769" s="797"/>
      <c r="K769" s="797"/>
      <c r="N769" s="797"/>
      <c r="O769" s="797"/>
      <c r="R769" s="797"/>
      <c r="S769" s="797"/>
      <c r="V769" s="797"/>
      <c r="W769" s="797"/>
      <c r="Z769" s="797"/>
      <c r="AA769" s="797"/>
      <c r="AD769" s="797"/>
      <c r="AE769" s="797"/>
      <c r="AH769" s="797"/>
      <c r="AI769" s="797"/>
      <c r="AL769" s="797"/>
      <c r="AM769" s="797"/>
      <c r="AP769" s="797"/>
      <c r="AQ769" s="797"/>
    </row>
    <row r="770" spans="1:43" s="735" customFormat="1">
      <c r="A770" s="1235"/>
      <c r="B770" s="64"/>
      <c r="F770" s="797"/>
      <c r="G770" s="798"/>
      <c r="J770" s="797"/>
      <c r="K770" s="797"/>
      <c r="N770" s="797"/>
      <c r="O770" s="797"/>
      <c r="R770" s="797"/>
      <c r="S770" s="797"/>
      <c r="V770" s="797"/>
      <c r="W770" s="797"/>
      <c r="Z770" s="797"/>
      <c r="AA770" s="797"/>
      <c r="AD770" s="797"/>
      <c r="AE770" s="797"/>
      <c r="AH770" s="797"/>
      <c r="AI770" s="797"/>
      <c r="AL770" s="797"/>
      <c r="AM770" s="797"/>
      <c r="AP770" s="797"/>
      <c r="AQ770" s="797"/>
    </row>
    <row r="771" spans="1:43" s="735" customFormat="1">
      <c r="A771" s="1235"/>
      <c r="B771" s="64"/>
      <c r="F771" s="797"/>
      <c r="G771" s="798"/>
      <c r="J771" s="797"/>
      <c r="K771" s="797"/>
      <c r="N771" s="797"/>
      <c r="O771" s="797"/>
      <c r="R771" s="797"/>
      <c r="S771" s="797"/>
      <c r="V771" s="797"/>
      <c r="W771" s="797"/>
      <c r="Z771" s="797"/>
      <c r="AA771" s="797"/>
      <c r="AD771" s="797"/>
      <c r="AE771" s="797"/>
      <c r="AH771" s="797"/>
      <c r="AI771" s="797"/>
      <c r="AL771" s="797"/>
      <c r="AM771" s="797"/>
      <c r="AP771" s="797"/>
      <c r="AQ771" s="797"/>
    </row>
    <row r="772" spans="1:43" s="735" customFormat="1">
      <c r="A772" s="1235"/>
      <c r="B772" s="64"/>
      <c r="F772" s="797"/>
      <c r="G772" s="798"/>
      <c r="J772" s="797"/>
      <c r="K772" s="797"/>
      <c r="N772" s="797"/>
      <c r="O772" s="797"/>
      <c r="R772" s="797"/>
      <c r="S772" s="797"/>
      <c r="V772" s="797"/>
      <c r="W772" s="797"/>
      <c r="Z772" s="797"/>
      <c r="AA772" s="797"/>
      <c r="AD772" s="797"/>
      <c r="AE772" s="797"/>
      <c r="AH772" s="797"/>
      <c r="AI772" s="797"/>
      <c r="AL772" s="797"/>
      <c r="AM772" s="797"/>
      <c r="AP772" s="797"/>
      <c r="AQ772" s="797"/>
    </row>
    <row r="773" spans="1:43" s="735" customFormat="1">
      <c r="A773" s="1235"/>
      <c r="B773" s="64"/>
      <c r="F773" s="797"/>
      <c r="G773" s="798"/>
      <c r="J773" s="797"/>
      <c r="K773" s="797"/>
      <c r="N773" s="797"/>
      <c r="O773" s="797"/>
      <c r="R773" s="797"/>
      <c r="S773" s="797"/>
      <c r="V773" s="797"/>
      <c r="W773" s="797"/>
      <c r="Z773" s="797"/>
      <c r="AA773" s="797"/>
      <c r="AD773" s="797"/>
      <c r="AE773" s="797"/>
      <c r="AH773" s="797"/>
      <c r="AI773" s="797"/>
      <c r="AL773" s="797"/>
      <c r="AM773" s="797"/>
      <c r="AP773" s="797"/>
      <c r="AQ773" s="797"/>
    </row>
    <row r="774" spans="1:43" s="735" customFormat="1">
      <c r="A774" s="1235"/>
      <c r="B774" s="64"/>
      <c r="F774" s="797"/>
      <c r="G774" s="798"/>
      <c r="J774" s="797"/>
      <c r="K774" s="797"/>
      <c r="N774" s="797"/>
      <c r="O774" s="797"/>
      <c r="R774" s="797"/>
      <c r="S774" s="797"/>
      <c r="V774" s="797"/>
      <c r="W774" s="797"/>
      <c r="Z774" s="797"/>
      <c r="AA774" s="797"/>
      <c r="AD774" s="797"/>
      <c r="AE774" s="797"/>
      <c r="AH774" s="797"/>
      <c r="AI774" s="797"/>
      <c r="AL774" s="797"/>
      <c r="AM774" s="797"/>
      <c r="AP774" s="797"/>
      <c r="AQ774" s="797"/>
    </row>
    <row r="775" spans="1:43" s="735" customFormat="1">
      <c r="A775" s="1235"/>
      <c r="B775" s="64"/>
      <c r="F775" s="797"/>
      <c r="G775" s="798"/>
      <c r="J775" s="797"/>
      <c r="K775" s="797"/>
      <c r="N775" s="797"/>
      <c r="O775" s="797"/>
      <c r="R775" s="797"/>
      <c r="S775" s="797"/>
      <c r="V775" s="797"/>
      <c r="W775" s="797"/>
      <c r="Z775" s="797"/>
      <c r="AA775" s="797"/>
      <c r="AD775" s="797"/>
      <c r="AE775" s="797"/>
      <c r="AH775" s="797"/>
      <c r="AI775" s="797"/>
      <c r="AL775" s="797"/>
      <c r="AM775" s="797"/>
      <c r="AP775" s="797"/>
      <c r="AQ775" s="797"/>
    </row>
    <row r="776" spans="1:43" s="735" customFormat="1">
      <c r="A776" s="1235"/>
      <c r="B776" s="64"/>
      <c r="F776" s="797"/>
      <c r="G776" s="798"/>
      <c r="J776" s="797"/>
      <c r="K776" s="797"/>
      <c r="N776" s="797"/>
      <c r="O776" s="797"/>
      <c r="R776" s="797"/>
      <c r="S776" s="797"/>
      <c r="V776" s="797"/>
      <c r="W776" s="797"/>
      <c r="Z776" s="797"/>
      <c r="AA776" s="797"/>
      <c r="AD776" s="797"/>
      <c r="AE776" s="797"/>
      <c r="AH776" s="797"/>
      <c r="AI776" s="797"/>
      <c r="AL776" s="797"/>
      <c r="AM776" s="797"/>
      <c r="AP776" s="797"/>
      <c r="AQ776" s="797"/>
    </row>
    <row r="777" spans="1:43" s="735" customFormat="1">
      <c r="A777" s="1235"/>
      <c r="B777" s="64"/>
      <c r="F777" s="797"/>
      <c r="G777" s="798"/>
      <c r="J777" s="797"/>
      <c r="K777" s="797"/>
      <c r="N777" s="797"/>
      <c r="O777" s="797"/>
      <c r="R777" s="797"/>
      <c r="S777" s="797"/>
      <c r="V777" s="797"/>
      <c r="W777" s="797"/>
      <c r="Z777" s="797"/>
      <c r="AA777" s="797"/>
      <c r="AD777" s="797"/>
      <c r="AE777" s="797"/>
      <c r="AH777" s="797"/>
      <c r="AI777" s="797"/>
      <c r="AL777" s="797"/>
      <c r="AM777" s="797"/>
      <c r="AP777" s="797"/>
      <c r="AQ777" s="797"/>
    </row>
    <row r="778" spans="1:43" s="735" customFormat="1">
      <c r="A778" s="1235"/>
      <c r="B778" s="64"/>
      <c r="F778" s="797"/>
      <c r="G778" s="798"/>
      <c r="J778" s="797"/>
      <c r="K778" s="797"/>
      <c r="N778" s="797"/>
      <c r="O778" s="797"/>
      <c r="R778" s="797"/>
      <c r="S778" s="797"/>
      <c r="V778" s="797"/>
      <c r="W778" s="797"/>
      <c r="Z778" s="797"/>
      <c r="AA778" s="797"/>
      <c r="AD778" s="797"/>
      <c r="AE778" s="797"/>
      <c r="AH778" s="797"/>
      <c r="AI778" s="797"/>
      <c r="AL778" s="797"/>
      <c r="AM778" s="797"/>
      <c r="AP778" s="797"/>
      <c r="AQ778" s="797"/>
    </row>
    <row r="779" spans="1:43" s="735" customFormat="1">
      <c r="A779" s="1235"/>
      <c r="B779" s="64"/>
      <c r="F779" s="797"/>
      <c r="G779" s="798"/>
      <c r="J779" s="797"/>
      <c r="K779" s="797"/>
      <c r="N779" s="797"/>
      <c r="O779" s="797"/>
      <c r="R779" s="797"/>
      <c r="S779" s="797"/>
      <c r="V779" s="797"/>
      <c r="W779" s="797"/>
      <c r="Z779" s="797"/>
      <c r="AA779" s="797"/>
      <c r="AD779" s="797"/>
      <c r="AE779" s="797"/>
      <c r="AH779" s="797"/>
      <c r="AI779" s="797"/>
      <c r="AL779" s="797"/>
      <c r="AM779" s="797"/>
      <c r="AP779" s="797"/>
      <c r="AQ779" s="797"/>
    </row>
    <row r="780" spans="1:43" s="735" customFormat="1">
      <c r="A780" s="1235"/>
      <c r="B780" s="64"/>
      <c r="F780" s="797"/>
      <c r="G780" s="798"/>
      <c r="J780" s="797"/>
      <c r="K780" s="797"/>
      <c r="N780" s="797"/>
      <c r="O780" s="797"/>
      <c r="R780" s="797"/>
      <c r="S780" s="797"/>
      <c r="V780" s="797"/>
      <c r="W780" s="797"/>
      <c r="Z780" s="797"/>
      <c r="AA780" s="797"/>
      <c r="AD780" s="797"/>
      <c r="AE780" s="797"/>
      <c r="AH780" s="797"/>
      <c r="AI780" s="797"/>
      <c r="AL780" s="797"/>
      <c r="AM780" s="797"/>
      <c r="AP780" s="797"/>
      <c r="AQ780" s="797"/>
    </row>
    <row r="781" spans="1:43" s="735" customFormat="1">
      <c r="A781" s="1235"/>
      <c r="B781" s="64"/>
      <c r="F781" s="797"/>
      <c r="G781" s="798"/>
      <c r="J781" s="797"/>
      <c r="K781" s="797"/>
      <c r="N781" s="797"/>
      <c r="O781" s="797"/>
      <c r="R781" s="797"/>
      <c r="S781" s="797"/>
      <c r="V781" s="797"/>
      <c r="W781" s="797"/>
      <c r="Z781" s="797"/>
      <c r="AA781" s="797"/>
      <c r="AD781" s="797"/>
      <c r="AE781" s="797"/>
      <c r="AH781" s="797"/>
      <c r="AI781" s="797"/>
      <c r="AL781" s="797"/>
      <c r="AM781" s="797"/>
      <c r="AP781" s="797"/>
      <c r="AQ781" s="797"/>
    </row>
    <row r="782" spans="1:43" s="735" customFormat="1">
      <c r="A782" s="1235"/>
      <c r="B782" s="64"/>
      <c r="F782" s="797"/>
      <c r="G782" s="798"/>
      <c r="J782" s="797"/>
      <c r="K782" s="797"/>
      <c r="N782" s="797"/>
      <c r="O782" s="797"/>
      <c r="R782" s="797"/>
      <c r="S782" s="797"/>
      <c r="V782" s="797"/>
      <c r="W782" s="797"/>
      <c r="Z782" s="797"/>
      <c r="AA782" s="797"/>
      <c r="AD782" s="797"/>
      <c r="AE782" s="797"/>
      <c r="AH782" s="797"/>
      <c r="AI782" s="797"/>
      <c r="AL782" s="797"/>
      <c r="AM782" s="797"/>
      <c r="AP782" s="797"/>
      <c r="AQ782" s="797"/>
    </row>
    <row r="783" spans="1:43" s="735" customFormat="1">
      <c r="A783" s="1235"/>
      <c r="B783" s="64"/>
      <c r="F783" s="797"/>
      <c r="G783" s="798"/>
      <c r="J783" s="797"/>
      <c r="K783" s="797"/>
      <c r="N783" s="797"/>
      <c r="O783" s="797"/>
      <c r="R783" s="797"/>
      <c r="S783" s="797"/>
      <c r="V783" s="797"/>
      <c r="W783" s="797"/>
      <c r="Z783" s="797"/>
      <c r="AA783" s="797"/>
      <c r="AD783" s="797"/>
      <c r="AE783" s="797"/>
      <c r="AH783" s="797"/>
      <c r="AI783" s="797"/>
      <c r="AL783" s="797"/>
      <c r="AM783" s="797"/>
      <c r="AP783" s="797"/>
      <c r="AQ783" s="797"/>
    </row>
    <row r="784" spans="1:43" s="735" customFormat="1">
      <c r="A784" s="1235"/>
      <c r="B784" s="64"/>
      <c r="F784" s="797"/>
      <c r="G784" s="798"/>
      <c r="J784" s="797"/>
      <c r="K784" s="797"/>
      <c r="N784" s="797"/>
      <c r="O784" s="797"/>
      <c r="R784" s="797"/>
      <c r="S784" s="797"/>
      <c r="V784" s="797"/>
      <c r="W784" s="797"/>
      <c r="Z784" s="797"/>
      <c r="AA784" s="797"/>
      <c r="AD784" s="797"/>
      <c r="AE784" s="797"/>
      <c r="AH784" s="797"/>
      <c r="AI784" s="797"/>
      <c r="AL784" s="797"/>
      <c r="AM784" s="797"/>
      <c r="AP784" s="797"/>
      <c r="AQ784" s="797"/>
    </row>
    <row r="785" spans="1:43" s="735" customFormat="1">
      <c r="A785" s="1235"/>
      <c r="B785" s="64"/>
      <c r="F785" s="797"/>
      <c r="G785" s="798"/>
      <c r="J785" s="797"/>
      <c r="K785" s="797"/>
      <c r="N785" s="797"/>
      <c r="O785" s="797"/>
      <c r="R785" s="797"/>
      <c r="S785" s="797"/>
      <c r="V785" s="797"/>
      <c r="W785" s="797"/>
      <c r="Z785" s="797"/>
      <c r="AA785" s="797"/>
      <c r="AD785" s="797"/>
      <c r="AE785" s="797"/>
      <c r="AH785" s="797"/>
      <c r="AI785" s="797"/>
      <c r="AL785" s="797"/>
      <c r="AM785" s="797"/>
      <c r="AP785" s="797"/>
      <c r="AQ785" s="797"/>
    </row>
    <row r="786" spans="1:43" s="735" customFormat="1">
      <c r="A786" s="1235"/>
      <c r="B786" s="64"/>
      <c r="F786" s="797"/>
      <c r="G786" s="798"/>
      <c r="J786" s="797"/>
      <c r="K786" s="797"/>
      <c r="N786" s="797"/>
      <c r="O786" s="797"/>
      <c r="R786" s="797"/>
      <c r="S786" s="797"/>
      <c r="V786" s="797"/>
      <c r="W786" s="797"/>
      <c r="Z786" s="797"/>
      <c r="AA786" s="797"/>
      <c r="AD786" s="797"/>
      <c r="AE786" s="797"/>
      <c r="AH786" s="797"/>
      <c r="AI786" s="797"/>
      <c r="AL786" s="797"/>
      <c r="AM786" s="797"/>
      <c r="AP786" s="797"/>
      <c r="AQ786" s="797"/>
    </row>
    <row r="787" spans="1:43" s="735" customFormat="1">
      <c r="A787" s="1235"/>
      <c r="B787" s="64"/>
      <c r="F787" s="797"/>
      <c r="G787" s="798"/>
      <c r="J787" s="797"/>
      <c r="K787" s="797"/>
      <c r="N787" s="797"/>
      <c r="O787" s="797"/>
      <c r="R787" s="797"/>
      <c r="S787" s="797"/>
      <c r="V787" s="797"/>
      <c r="W787" s="797"/>
      <c r="Z787" s="797"/>
      <c r="AA787" s="797"/>
      <c r="AD787" s="797"/>
      <c r="AE787" s="797"/>
      <c r="AH787" s="797"/>
      <c r="AI787" s="797"/>
      <c r="AL787" s="797"/>
      <c r="AM787" s="797"/>
      <c r="AP787" s="797"/>
      <c r="AQ787" s="797"/>
    </row>
    <row r="788" spans="1:43" s="735" customFormat="1">
      <c r="A788" s="1235"/>
      <c r="B788" s="64"/>
      <c r="F788" s="797"/>
      <c r="G788" s="798"/>
      <c r="J788" s="797"/>
      <c r="K788" s="797"/>
      <c r="N788" s="797"/>
      <c r="O788" s="797"/>
      <c r="R788" s="797"/>
      <c r="S788" s="797"/>
      <c r="V788" s="797"/>
      <c r="W788" s="797"/>
      <c r="Z788" s="797"/>
      <c r="AA788" s="797"/>
      <c r="AD788" s="797"/>
      <c r="AE788" s="797"/>
      <c r="AH788" s="797"/>
      <c r="AI788" s="797"/>
      <c r="AL788" s="797"/>
      <c r="AM788" s="797"/>
      <c r="AP788" s="797"/>
      <c r="AQ788" s="797"/>
    </row>
    <row r="789" spans="1:43" s="735" customFormat="1">
      <c r="A789" s="1235"/>
      <c r="B789" s="64"/>
      <c r="F789" s="797"/>
      <c r="G789" s="798"/>
      <c r="J789" s="797"/>
      <c r="K789" s="797"/>
      <c r="N789" s="797"/>
      <c r="O789" s="797"/>
      <c r="R789" s="797"/>
      <c r="S789" s="797"/>
      <c r="V789" s="797"/>
      <c r="W789" s="797"/>
      <c r="Z789" s="797"/>
      <c r="AA789" s="797"/>
      <c r="AD789" s="797"/>
      <c r="AE789" s="797"/>
      <c r="AH789" s="797"/>
      <c r="AI789" s="797"/>
      <c r="AL789" s="797"/>
      <c r="AM789" s="797"/>
      <c r="AP789" s="797"/>
      <c r="AQ789" s="797"/>
    </row>
    <row r="790" spans="1:43" s="735" customFormat="1">
      <c r="A790" s="1235"/>
      <c r="B790" s="64"/>
      <c r="F790" s="797"/>
      <c r="G790" s="798"/>
      <c r="J790" s="797"/>
      <c r="K790" s="797"/>
      <c r="N790" s="797"/>
      <c r="O790" s="797"/>
      <c r="R790" s="797"/>
      <c r="S790" s="797"/>
      <c r="V790" s="797"/>
      <c r="W790" s="797"/>
      <c r="Z790" s="797"/>
      <c r="AA790" s="797"/>
      <c r="AD790" s="797"/>
      <c r="AE790" s="797"/>
      <c r="AH790" s="797"/>
      <c r="AI790" s="797"/>
      <c r="AL790" s="797"/>
      <c r="AM790" s="797"/>
      <c r="AP790" s="797"/>
      <c r="AQ790" s="797"/>
    </row>
    <row r="791" spans="1:43" s="735" customFormat="1">
      <c r="A791" s="1235"/>
      <c r="B791" s="64"/>
      <c r="F791" s="797"/>
      <c r="G791" s="798"/>
      <c r="J791" s="797"/>
      <c r="K791" s="797"/>
      <c r="N791" s="797"/>
      <c r="O791" s="797"/>
      <c r="R791" s="797"/>
      <c r="S791" s="797"/>
      <c r="V791" s="797"/>
      <c r="W791" s="797"/>
      <c r="Z791" s="797"/>
      <c r="AA791" s="797"/>
      <c r="AD791" s="797"/>
      <c r="AE791" s="797"/>
      <c r="AH791" s="797"/>
      <c r="AI791" s="797"/>
      <c r="AL791" s="797"/>
      <c r="AM791" s="797"/>
      <c r="AP791" s="797"/>
      <c r="AQ791" s="797"/>
    </row>
    <row r="792" spans="1:43" s="735" customFormat="1">
      <c r="A792" s="1235"/>
      <c r="B792" s="64"/>
      <c r="F792" s="797"/>
      <c r="G792" s="798"/>
      <c r="J792" s="797"/>
      <c r="K792" s="797"/>
      <c r="N792" s="797"/>
      <c r="O792" s="797"/>
      <c r="R792" s="797"/>
      <c r="S792" s="797"/>
      <c r="V792" s="797"/>
      <c r="W792" s="797"/>
      <c r="Z792" s="797"/>
      <c r="AA792" s="797"/>
      <c r="AD792" s="797"/>
      <c r="AE792" s="797"/>
      <c r="AH792" s="797"/>
      <c r="AI792" s="797"/>
      <c r="AL792" s="797"/>
      <c r="AM792" s="797"/>
      <c r="AP792" s="797"/>
      <c r="AQ792" s="797"/>
    </row>
    <row r="793" spans="1:43" s="735" customFormat="1">
      <c r="A793" s="1235"/>
      <c r="B793" s="64"/>
      <c r="F793" s="797"/>
      <c r="G793" s="798"/>
      <c r="J793" s="797"/>
      <c r="K793" s="797"/>
      <c r="N793" s="797"/>
      <c r="O793" s="797"/>
      <c r="R793" s="797"/>
      <c r="S793" s="797"/>
      <c r="V793" s="797"/>
      <c r="W793" s="797"/>
      <c r="Z793" s="797"/>
      <c r="AA793" s="797"/>
      <c r="AD793" s="797"/>
      <c r="AE793" s="797"/>
      <c r="AH793" s="797"/>
      <c r="AI793" s="797"/>
      <c r="AL793" s="797"/>
      <c r="AM793" s="797"/>
      <c r="AP793" s="797"/>
      <c r="AQ793" s="797"/>
    </row>
    <row r="794" spans="1:43" s="735" customFormat="1">
      <c r="A794" s="1235"/>
      <c r="B794" s="64"/>
      <c r="F794" s="797"/>
      <c r="G794" s="798"/>
      <c r="J794" s="797"/>
      <c r="K794" s="797"/>
      <c r="N794" s="797"/>
      <c r="O794" s="797"/>
      <c r="R794" s="797"/>
      <c r="S794" s="797"/>
      <c r="V794" s="797"/>
      <c r="W794" s="797"/>
      <c r="Z794" s="797"/>
      <c r="AA794" s="797"/>
      <c r="AD794" s="797"/>
      <c r="AE794" s="797"/>
      <c r="AH794" s="797"/>
      <c r="AI794" s="797"/>
      <c r="AL794" s="797"/>
      <c r="AM794" s="797"/>
      <c r="AP794" s="797"/>
      <c r="AQ794" s="797"/>
    </row>
    <row r="795" spans="1:43" s="735" customFormat="1">
      <c r="A795" s="1235"/>
      <c r="B795" s="64"/>
      <c r="F795" s="797"/>
      <c r="G795" s="798"/>
      <c r="J795" s="797"/>
      <c r="K795" s="797"/>
      <c r="N795" s="797"/>
      <c r="O795" s="797"/>
      <c r="R795" s="797"/>
      <c r="S795" s="797"/>
      <c r="V795" s="797"/>
      <c r="W795" s="797"/>
      <c r="Z795" s="797"/>
      <c r="AA795" s="797"/>
      <c r="AD795" s="797"/>
      <c r="AE795" s="797"/>
      <c r="AH795" s="797"/>
      <c r="AI795" s="797"/>
      <c r="AL795" s="797"/>
      <c r="AM795" s="797"/>
      <c r="AP795" s="797"/>
      <c r="AQ795" s="797"/>
    </row>
    <row r="796" spans="1:43" s="735" customFormat="1">
      <c r="A796" s="1235"/>
      <c r="B796" s="64"/>
      <c r="F796" s="797"/>
      <c r="G796" s="798"/>
      <c r="J796" s="797"/>
      <c r="K796" s="797"/>
      <c r="N796" s="797"/>
      <c r="O796" s="797"/>
      <c r="R796" s="797"/>
      <c r="S796" s="797"/>
      <c r="V796" s="797"/>
      <c r="W796" s="797"/>
      <c r="Z796" s="797"/>
      <c r="AA796" s="797"/>
      <c r="AD796" s="797"/>
      <c r="AE796" s="797"/>
      <c r="AH796" s="797"/>
      <c r="AI796" s="797"/>
      <c r="AL796" s="797"/>
      <c r="AM796" s="797"/>
      <c r="AP796" s="797"/>
      <c r="AQ796" s="797"/>
    </row>
    <row r="797" spans="1:43" s="735" customFormat="1">
      <c r="A797" s="1235"/>
      <c r="B797" s="64"/>
      <c r="F797" s="797"/>
      <c r="G797" s="798"/>
      <c r="J797" s="797"/>
      <c r="K797" s="797"/>
      <c r="N797" s="797"/>
      <c r="O797" s="797"/>
      <c r="R797" s="797"/>
      <c r="S797" s="797"/>
      <c r="V797" s="797"/>
      <c r="W797" s="797"/>
      <c r="Z797" s="797"/>
      <c r="AA797" s="797"/>
      <c r="AD797" s="797"/>
      <c r="AE797" s="797"/>
      <c r="AH797" s="797"/>
      <c r="AI797" s="797"/>
      <c r="AL797" s="797"/>
      <c r="AM797" s="797"/>
      <c r="AP797" s="797"/>
      <c r="AQ797" s="797"/>
    </row>
    <row r="798" spans="1:43" s="735" customFormat="1">
      <c r="A798" s="1235"/>
      <c r="B798" s="64"/>
      <c r="F798" s="797"/>
      <c r="G798" s="798"/>
      <c r="J798" s="797"/>
      <c r="K798" s="797"/>
      <c r="N798" s="797"/>
      <c r="O798" s="797"/>
      <c r="R798" s="797"/>
      <c r="S798" s="797"/>
      <c r="V798" s="797"/>
      <c r="W798" s="797"/>
      <c r="Z798" s="797"/>
      <c r="AA798" s="797"/>
      <c r="AD798" s="797"/>
      <c r="AE798" s="797"/>
      <c r="AH798" s="797"/>
      <c r="AI798" s="797"/>
      <c r="AL798" s="797"/>
      <c r="AM798" s="797"/>
      <c r="AP798" s="797"/>
      <c r="AQ798" s="797"/>
    </row>
    <row r="799" spans="1:43" s="735" customFormat="1">
      <c r="A799" s="1235"/>
      <c r="B799" s="64"/>
      <c r="F799" s="797"/>
      <c r="G799" s="798"/>
      <c r="J799" s="797"/>
      <c r="K799" s="797"/>
      <c r="N799" s="797"/>
      <c r="O799" s="797"/>
      <c r="R799" s="797"/>
      <c r="S799" s="797"/>
      <c r="V799" s="797"/>
      <c r="W799" s="797"/>
      <c r="Z799" s="797"/>
      <c r="AA799" s="797"/>
      <c r="AD799" s="797"/>
      <c r="AE799" s="797"/>
      <c r="AH799" s="797"/>
      <c r="AI799" s="797"/>
      <c r="AL799" s="797"/>
      <c r="AM799" s="797"/>
      <c r="AP799" s="797"/>
      <c r="AQ799" s="797"/>
    </row>
    <row r="800" spans="1:43" s="735" customFormat="1">
      <c r="A800" s="1235"/>
      <c r="B800" s="64"/>
      <c r="F800" s="797"/>
      <c r="G800" s="798"/>
      <c r="J800" s="797"/>
      <c r="K800" s="797"/>
      <c r="N800" s="797"/>
      <c r="O800" s="797"/>
      <c r="R800" s="797"/>
      <c r="S800" s="797"/>
      <c r="V800" s="797"/>
      <c r="W800" s="797"/>
      <c r="Z800" s="797"/>
      <c r="AA800" s="797"/>
      <c r="AD800" s="797"/>
      <c r="AE800" s="797"/>
      <c r="AH800" s="797"/>
      <c r="AI800" s="797"/>
      <c r="AL800" s="797"/>
      <c r="AM800" s="797"/>
      <c r="AP800" s="797"/>
      <c r="AQ800" s="797"/>
    </row>
    <row r="801" spans="1:43" s="735" customFormat="1">
      <c r="A801" s="1235"/>
      <c r="B801" s="64"/>
      <c r="F801" s="797"/>
      <c r="G801" s="798"/>
      <c r="J801" s="797"/>
      <c r="K801" s="797"/>
      <c r="N801" s="797"/>
      <c r="O801" s="797"/>
      <c r="R801" s="797"/>
      <c r="S801" s="797"/>
      <c r="V801" s="797"/>
      <c r="W801" s="797"/>
      <c r="Z801" s="797"/>
      <c r="AA801" s="797"/>
      <c r="AD801" s="797"/>
      <c r="AE801" s="797"/>
      <c r="AH801" s="797"/>
      <c r="AI801" s="797"/>
      <c r="AL801" s="797"/>
      <c r="AM801" s="797"/>
      <c r="AP801" s="797"/>
      <c r="AQ801" s="797"/>
    </row>
    <row r="802" spans="1:43" s="735" customFormat="1">
      <c r="A802" s="1235"/>
      <c r="B802" s="64"/>
      <c r="F802" s="797"/>
      <c r="G802" s="798"/>
      <c r="J802" s="797"/>
      <c r="K802" s="797"/>
      <c r="N802" s="797"/>
      <c r="O802" s="797"/>
      <c r="R802" s="797"/>
      <c r="S802" s="797"/>
      <c r="V802" s="797"/>
      <c r="W802" s="797"/>
      <c r="Z802" s="797"/>
      <c r="AA802" s="797"/>
      <c r="AD802" s="797"/>
      <c r="AE802" s="797"/>
      <c r="AH802" s="797"/>
      <c r="AI802" s="797"/>
      <c r="AL802" s="797"/>
      <c r="AM802" s="797"/>
      <c r="AP802" s="797"/>
      <c r="AQ802" s="797"/>
    </row>
    <row r="803" spans="1:43" s="735" customFormat="1">
      <c r="A803" s="1235"/>
      <c r="B803" s="64"/>
      <c r="F803" s="797"/>
      <c r="G803" s="798"/>
      <c r="J803" s="797"/>
      <c r="K803" s="797"/>
      <c r="N803" s="797"/>
      <c r="O803" s="797"/>
      <c r="R803" s="797"/>
      <c r="S803" s="797"/>
      <c r="V803" s="797"/>
      <c r="W803" s="797"/>
      <c r="Z803" s="797"/>
      <c r="AA803" s="797"/>
      <c r="AD803" s="797"/>
      <c r="AE803" s="797"/>
      <c r="AH803" s="797"/>
      <c r="AI803" s="797"/>
      <c r="AL803" s="797"/>
      <c r="AM803" s="797"/>
      <c r="AP803" s="797"/>
      <c r="AQ803" s="797"/>
    </row>
    <row r="804" spans="1:43" s="735" customFormat="1">
      <c r="A804" s="1235"/>
      <c r="B804" s="64"/>
      <c r="F804" s="797"/>
      <c r="G804" s="798"/>
      <c r="J804" s="797"/>
      <c r="K804" s="797"/>
      <c r="N804" s="797"/>
      <c r="O804" s="797"/>
      <c r="R804" s="797"/>
      <c r="S804" s="797"/>
      <c r="V804" s="797"/>
      <c r="W804" s="797"/>
      <c r="Z804" s="797"/>
      <c r="AA804" s="797"/>
      <c r="AD804" s="797"/>
      <c r="AE804" s="797"/>
      <c r="AH804" s="797"/>
      <c r="AI804" s="797"/>
      <c r="AL804" s="797"/>
      <c r="AM804" s="797"/>
      <c r="AP804" s="797"/>
      <c r="AQ804" s="797"/>
    </row>
    <row r="805" spans="1:43" s="735" customFormat="1">
      <c r="A805" s="1235"/>
      <c r="B805" s="64"/>
      <c r="F805" s="797"/>
      <c r="G805" s="798"/>
      <c r="J805" s="797"/>
      <c r="K805" s="797"/>
      <c r="N805" s="797"/>
      <c r="O805" s="797"/>
      <c r="R805" s="797"/>
      <c r="S805" s="797"/>
      <c r="V805" s="797"/>
      <c r="W805" s="797"/>
      <c r="Z805" s="797"/>
      <c r="AA805" s="797"/>
      <c r="AD805" s="797"/>
      <c r="AE805" s="797"/>
      <c r="AH805" s="797"/>
      <c r="AI805" s="797"/>
      <c r="AL805" s="797"/>
      <c r="AM805" s="797"/>
      <c r="AP805" s="797"/>
      <c r="AQ805" s="797"/>
    </row>
    <row r="806" spans="1:43" s="735" customFormat="1">
      <c r="A806" s="1235"/>
      <c r="B806" s="64"/>
      <c r="F806" s="797"/>
      <c r="G806" s="798"/>
      <c r="J806" s="797"/>
      <c r="K806" s="797"/>
      <c r="N806" s="797"/>
      <c r="O806" s="797"/>
      <c r="R806" s="797"/>
      <c r="S806" s="797"/>
      <c r="V806" s="797"/>
      <c r="W806" s="797"/>
      <c r="Z806" s="797"/>
      <c r="AA806" s="797"/>
      <c r="AD806" s="797"/>
      <c r="AE806" s="797"/>
      <c r="AH806" s="797"/>
      <c r="AI806" s="797"/>
      <c r="AL806" s="797"/>
      <c r="AM806" s="797"/>
      <c r="AP806" s="797"/>
      <c r="AQ806" s="797"/>
    </row>
    <row r="807" spans="1:43" s="735" customFormat="1">
      <c r="A807" s="1235"/>
      <c r="B807" s="64"/>
      <c r="F807" s="797"/>
      <c r="G807" s="798"/>
      <c r="J807" s="797"/>
      <c r="K807" s="797"/>
      <c r="N807" s="797"/>
      <c r="O807" s="797"/>
      <c r="R807" s="797"/>
      <c r="S807" s="797"/>
      <c r="V807" s="797"/>
      <c r="W807" s="797"/>
      <c r="Z807" s="797"/>
      <c r="AA807" s="797"/>
      <c r="AD807" s="797"/>
      <c r="AE807" s="797"/>
      <c r="AH807" s="797"/>
      <c r="AI807" s="797"/>
      <c r="AL807" s="797"/>
      <c r="AM807" s="797"/>
      <c r="AP807" s="797"/>
      <c r="AQ807" s="797"/>
    </row>
    <row r="808" spans="1:43" s="735" customFormat="1">
      <c r="A808" s="1235"/>
      <c r="B808" s="64"/>
      <c r="F808" s="797"/>
      <c r="G808" s="798"/>
      <c r="J808" s="797"/>
      <c r="K808" s="797"/>
      <c r="N808" s="797"/>
      <c r="O808" s="797"/>
      <c r="R808" s="797"/>
      <c r="S808" s="797"/>
      <c r="V808" s="797"/>
      <c r="W808" s="797"/>
      <c r="Z808" s="797"/>
      <c r="AA808" s="797"/>
      <c r="AD808" s="797"/>
      <c r="AE808" s="797"/>
      <c r="AH808" s="797"/>
      <c r="AI808" s="797"/>
      <c r="AL808" s="797"/>
      <c r="AM808" s="797"/>
      <c r="AP808" s="797"/>
      <c r="AQ808" s="797"/>
    </row>
    <row r="809" spans="1:43" s="735" customFormat="1">
      <c r="A809" s="1235"/>
      <c r="B809" s="64"/>
      <c r="F809" s="797"/>
      <c r="G809" s="798"/>
      <c r="J809" s="797"/>
      <c r="K809" s="797"/>
      <c r="N809" s="797"/>
      <c r="O809" s="797"/>
      <c r="R809" s="797"/>
      <c r="S809" s="797"/>
      <c r="V809" s="797"/>
      <c r="W809" s="797"/>
      <c r="Z809" s="797"/>
      <c r="AA809" s="797"/>
      <c r="AD809" s="797"/>
      <c r="AE809" s="797"/>
      <c r="AH809" s="797"/>
      <c r="AI809" s="797"/>
      <c r="AL809" s="797"/>
      <c r="AM809" s="797"/>
      <c r="AP809" s="797"/>
      <c r="AQ809" s="797"/>
    </row>
    <row r="810" spans="1:43" s="735" customFormat="1">
      <c r="A810" s="1235"/>
      <c r="B810" s="64"/>
      <c r="F810" s="797"/>
      <c r="G810" s="798"/>
      <c r="J810" s="797"/>
      <c r="K810" s="797"/>
      <c r="N810" s="797"/>
      <c r="O810" s="797"/>
      <c r="R810" s="797"/>
      <c r="S810" s="797"/>
      <c r="V810" s="797"/>
      <c r="W810" s="797"/>
      <c r="Z810" s="797"/>
      <c r="AA810" s="797"/>
      <c r="AD810" s="797"/>
      <c r="AE810" s="797"/>
      <c r="AH810" s="797"/>
      <c r="AI810" s="797"/>
      <c r="AL810" s="797"/>
      <c r="AM810" s="797"/>
      <c r="AP810" s="797"/>
      <c r="AQ810" s="797"/>
    </row>
    <row r="811" spans="1:43" s="735" customFormat="1">
      <c r="A811" s="1235"/>
      <c r="B811" s="64"/>
      <c r="F811" s="797"/>
      <c r="G811" s="798"/>
      <c r="J811" s="797"/>
      <c r="K811" s="797"/>
      <c r="N811" s="797"/>
      <c r="O811" s="797"/>
      <c r="R811" s="797"/>
      <c r="S811" s="797"/>
      <c r="V811" s="797"/>
      <c r="W811" s="797"/>
      <c r="Z811" s="797"/>
      <c r="AA811" s="797"/>
      <c r="AD811" s="797"/>
      <c r="AE811" s="797"/>
      <c r="AH811" s="797"/>
      <c r="AI811" s="797"/>
      <c r="AL811" s="797"/>
      <c r="AM811" s="797"/>
      <c r="AP811" s="797"/>
      <c r="AQ811" s="797"/>
    </row>
    <row r="812" spans="1:43" s="735" customFormat="1">
      <c r="A812" s="1235"/>
      <c r="B812" s="64"/>
      <c r="F812" s="797"/>
      <c r="G812" s="798"/>
      <c r="J812" s="797"/>
      <c r="K812" s="797"/>
      <c r="N812" s="797"/>
      <c r="O812" s="797"/>
      <c r="R812" s="797"/>
      <c r="S812" s="797"/>
      <c r="V812" s="797"/>
      <c r="W812" s="797"/>
      <c r="Z812" s="797"/>
      <c r="AA812" s="797"/>
      <c r="AD812" s="797"/>
      <c r="AE812" s="797"/>
      <c r="AH812" s="797"/>
      <c r="AI812" s="797"/>
      <c r="AL812" s="797"/>
      <c r="AM812" s="797"/>
      <c r="AP812" s="797"/>
      <c r="AQ812" s="797"/>
    </row>
    <row r="813" spans="1:43" s="735" customFormat="1">
      <c r="A813" s="1235"/>
      <c r="B813" s="64"/>
      <c r="F813" s="797"/>
      <c r="G813" s="798"/>
      <c r="J813" s="797"/>
      <c r="K813" s="797"/>
      <c r="N813" s="797"/>
      <c r="O813" s="797"/>
      <c r="R813" s="797"/>
      <c r="S813" s="797"/>
      <c r="V813" s="797"/>
      <c r="W813" s="797"/>
      <c r="Z813" s="797"/>
      <c r="AA813" s="797"/>
      <c r="AD813" s="797"/>
      <c r="AE813" s="797"/>
      <c r="AH813" s="797"/>
      <c r="AI813" s="797"/>
      <c r="AL813" s="797"/>
      <c r="AM813" s="797"/>
      <c r="AP813" s="797"/>
      <c r="AQ813" s="797"/>
    </row>
    <row r="814" spans="1:43" s="735" customFormat="1">
      <c r="A814" s="1235"/>
      <c r="B814" s="64"/>
      <c r="F814" s="797"/>
      <c r="G814" s="798"/>
      <c r="J814" s="797"/>
      <c r="K814" s="797"/>
      <c r="N814" s="797"/>
      <c r="O814" s="797"/>
      <c r="R814" s="797"/>
      <c r="S814" s="797"/>
      <c r="V814" s="797"/>
      <c r="W814" s="797"/>
      <c r="Z814" s="797"/>
      <c r="AA814" s="797"/>
      <c r="AD814" s="797"/>
      <c r="AE814" s="797"/>
      <c r="AH814" s="797"/>
      <c r="AI814" s="797"/>
      <c r="AL814" s="797"/>
      <c r="AM814" s="797"/>
      <c r="AP814" s="797"/>
      <c r="AQ814" s="797"/>
    </row>
    <row r="815" spans="1:43" s="735" customFormat="1">
      <c r="A815" s="1235"/>
      <c r="B815" s="64"/>
      <c r="F815" s="797"/>
      <c r="G815" s="798"/>
      <c r="J815" s="797"/>
      <c r="K815" s="797"/>
      <c r="N815" s="797"/>
      <c r="O815" s="797"/>
      <c r="R815" s="797"/>
      <c r="S815" s="797"/>
      <c r="V815" s="797"/>
      <c r="W815" s="797"/>
      <c r="Z815" s="797"/>
      <c r="AA815" s="797"/>
      <c r="AD815" s="797"/>
      <c r="AE815" s="797"/>
      <c r="AH815" s="797"/>
      <c r="AI815" s="797"/>
      <c r="AL815" s="797"/>
      <c r="AM815" s="797"/>
      <c r="AP815" s="797"/>
      <c r="AQ815" s="797"/>
    </row>
    <row r="816" spans="1:43" s="735" customFormat="1">
      <c r="A816" s="1235"/>
      <c r="B816" s="64"/>
      <c r="F816" s="797"/>
      <c r="G816" s="798"/>
      <c r="J816" s="797"/>
      <c r="K816" s="797"/>
      <c r="N816" s="797"/>
      <c r="O816" s="797"/>
      <c r="R816" s="797"/>
      <c r="S816" s="797"/>
      <c r="V816" s="797"/>
      <c r="W816" s="797"/>
      <c r="Z816" s="797"/>
      <c r="AA816" s="797"/>
      <c r="AD816" s="797"/>
      <c r="AE816" s="797"/>
      <c r="AH816" s="797"/>
      <c r="AI816" s="797"/>
      <c r="AL816" s="797"/>
      <c r="AM816" s="797"/>
      <c r="AP816" s="797"/>
      <c r="AQ816" s="797"/>
    </row>
    <row r="817" spans="1:43" s="735" customFormat="1">
      <c r="A817" s="1235"/>
      <c r="B817" s="64"/>
      <c r="F817" s="797"/>
      <c r="G817" s="798"/>
      <c r="J817" s="797"/>
      <c r="K817" s="797"/>
      <c r="N817" s="797"/>
      <c r="O817" s="797"/>
      <c r="R817" s="797"/>
      <c r="S817" s="797"/>
      <c r="V817" s="797"/>
      <c r="W817" s="797"/>
      <c r="Z817" s="797"/>
      <c r="AA817" s="797"/>
      <c r="AD817" s="797"/>
      <c r="AE817" s="797"/>
      <c r="AH817" s="797"/>
      <c r="AI817" s="797"/>
      <c r="AL817" s="797"/>
      <c r="AM817" s="797"/>
      <c r="AP817" s="797"/>
      <c r="AQ817" s="797"/>
    </row>
    <row r="818" spans="1:43" s="735" customFormat="1">
      <c r="A818" s="1235"/>
      <c r="B818" s="64"/>
      <c r="F818" s="797"/>
      <c r="G818" s="798"/>
      <c r="J818" s="797"/>
      <c r="K818" s="797"/>
      <c r="N818" s="797"/>
      <c r="O818" s="797"/>
      <c r="R818" s="797"/>
      <c r="S818" s="797"/>
      <c r="V818" s="797"/>
      <c r="W818" s="797"/>
      <c r="Z818" s="797"/>
      <c r="AA818" s="797"/>
      <c r="AD818" s="797"/>
      <c r="AE818" s="797"/>
      <c r="AH818" s="797"/>
      <c r="AI818" s="797"/>
      <c r="AL818" s="797"/>
      <c r="AM818" s="797"/>
      <c r="AP818" s="797"/>
      <c r="AQ818" s="797"/>
    </row>
    <row r="819" spans="1:43" s="735" customFormat="1">
      <c r="A819" s="1235"/>
      <c r="B819" s="64"/>
      <c r="F819" s="797"/>
      <c r="G819" s="798"/>
      <c r="J819" s="797"/>
      <c r="K819" s="797"/>
      <c r="N819" s="797"/>
      <c r="O819" s="797"/>
      <c r="R819" s="797"/>
      <c r="S819" s="797"/>
      <c r="V819" s="797"/>
      <c r="W819" s="797"/>
      <c r="Z819" s="797"/>
      <c r="AA819" s="797"/>
      <c r="AD819" s="797"/>
      <c r="AE819" s="797"/>
      <c r="AH819" s="797"/>
      <c r="AI819" s="797"/>
      <c r="AL819" s="797"/>
      <c r="AM819" s="797"/>
      <c r="AP819" s="797"/>
      <c r="AQ819" s="797"/>
    </row>
    <row r="820" spans="1:43" s="735" customFormat="1">
      <c r="A820" s="1235"/>
      <c r="B820" s="64"/>
      <c r="F820" s="797"/>
      <c r="G820" s="798"/>
      <c r="J820" s="797"/>
      <c r="K820" s="797"/>
      <c r="N820" s="797"/>
      <c r="O820" s="797"/>
      <c r="R820" s="797"/>
      <c r="S820" s="797"/>
      <c r="V820" s="797"/>
      <c r="W820" s="797"/>
      <c r="Z820" s="797"/>
      <c r="AA820" s="797"/>
      <c r="AD820" s="797"/>
      <c r="AE820" s="797"/>
      <c r="AH820" s="797"/>
      <c r="AI820" s="797"/>
      <c r="AL820" s="797"/>
      <c r="AM820" s="797"/>
      <c r="AP820" s="797"/>
      <c r="AQ820" s="797"/>
    </row>
    <row r="821" spans="1:43" s="735" customFormat="1">
      <c r="A821" s="1235"/>
      <c r="B821" s="64"/>
      <c r="F821" s="797"/>
      <c r="G821" s="798"/>
      <c r="J821" s="797"/>
      <c r="K821" s="797"/>
      <c r="N821" s="797"/>
      <c r="O821" s="797"/>
      <c r="R821" s="797"/>
      <c r="S821" s="797"/>
      <c r="V821" s="797"/>
      <c r="W821" s="797"/>
      <c r="Z821" s="797"/>
      <c r="AA821" s="797"/>
      <c r="AD821" s="797"/>
      <c r="AE821" s="797"/>
      <c r="AH821" s="797"/>
      <c r="AI821" s="797"/>
      <c r="AL821" s="797"/>
      <c r="AM821" s="797"/>
      <c r="AP821" s="797"/>
      <c r="AQ821" s="797"/>
    </row>
    <row r="822" spans="1:43" s="735" customFormat="1">
      <c r="A822" s="1235"/>
      <c r="B822" s="64"/>
      <c r="F822" s="797"/>
      <c r="G822" s="798"/>
      <c r="J822" s="797"/>
      <c r="K822" s="797"/>
      <c r="N822" s="797"/>
      <c r="O822" s="797"/>
      <c r="R822" s="797"/>
      <c r="S822" s="797"/>
      <c r="V822" s="797"/>
      <c r="W822" s="797"/>
      <c r="Z822" s="797"/>
      <c r="AA822" s="797"/>
      <c r="AD822" s="797"/>
      <c r="AE822" s="797"/>
      <c r="AH822" s="797"/>
      <c r="AI822" s="797"/>
      <c r="AL822" s="797"/>
      <c r="AM822" s="797"/>
      <c r="AP822" s="797"/>
      <c r="AQ822" s="797"/>
    </row>
    <row r="823" spans="1:43" s="735" customFormat="1">
      <c r="A823" s="1235"/>
      <c r="B823" s="64"/>
      <c r="F823" s="797"/>
      <c r="G823" s="798"/>
      <c r="J823" s="797"/>
      <c r="K823" s="797"/>
      <c r="N823" s="797"/>
      <c r="O823" s="797"/>
      <c r="R823" s="797"/>
      <c r="S823" s="797"/>
      <c r="V823" s="797"/>
      <c r="W823" s="797"/>
      <c r="Z823" s="797"/>
      <c r="AA823" s="797"/>
      <c r="AD823" s="797"/>
      <c r="AE823" s="797"/>
      <c r="AH823" s="797"/>
      <c r="AI823" s="797"/>
      <c r="AL823" s="797"/>
      <c r="AM823" s="797"/>
      <c r="AP823" s="797"/>
      <c r="AQ823" s="797"/>
    </row>
    <row r="824" spans="1:43" s="735" customFormat="1">
      <c r="A824" s="1235"/>
      <c r="B824" s="64"/>
      <c r="F824" s="797"/>
      <c r="G824" s="798"/>
      <c r="J824" s="797"/>
      <c r="K824" s="797"/>
      <c r="N824" s="797"/>
      <c r="O824" s="797"/>
      <c r="R824" s="797"/>
      <c r="S824" s="797"/>
      <c r="V824" s="797"/>
      <c r="W824" s="797"/>
      <c r="Z824" s="797"/>
      <c r="AA824" s="797"/>
      <c r="AD824" s="797"/>
      <c r="AE824" s="797"/>
      <c r="AH824" s="797"/>
      <c r="AI824" s="797"/>
      <c r="AL824" s="797"/>
      <c r="AM824" s="797"/>
      <c r="AP824" s="797"/>
      <c r="AQ824" s="797"/>
    </row>
    <row r="825" spans="1:43" s="735" customFormat="1">
      <c r="A825" s="1235"/>
      <c r="B825" s="64"/>
      <c r="F825" s="797"/>
      <c r="G825" s="798"/>
      <c r="J825" s="797"/>
      <c r="K825" s="797"/>
      <c r="N825" s="797"/>
      <c r="O825" s="797"/>
      <c r="R825" s="797"/>
      <c r="S825" s="797"/>
      <c r="V825" s="797"/>
      <c r="W825" s="797"/>
      <c r="Z825" s="797"/>
      <c r="AA825" s="797"/>
      <c r="AD825" s="797"/>
      <c r="AE825" s="797"/>
      <c r="AH825" s="797"/>
      <c r="AI825" s="797"/>
      <c r="AL825" s="797"/>
      <c r="AM825" s="797"/>
      <c r="AP825" s="797"/>
      <c r="AQ825" s="797"/>
    </row>
    <row r="826" spans="1:43" s="735" customFormat="1">
      <c r="A826" s="1235"/>
      <c r="B826" s="64"/>
      <c r="F826" s="797"/>
      <c r="G826" s="798"/>
      <c r="J826" s="797"/>
      <c r="K826" s="797"/>
      <c r="N826" s="797"/>
      <c r="O826" s="797"/>
      <c r="R826" s="797"/>
      <c r="S826" s="797"/>
      <c r="V826" s="797"/>
      <c r="W826" s="797"/>
      <c r="Z826" s="797"/>
      <c r="AA826" s="797"/>
      <c r="AD826" s="797"/>
      <c r="AE826" s="797"/>
      <c r="AH826" s="797"/>
      <c r="AI826" s="797"/>
      <c r="AL826" s="797"/>
      <c r="AM826" s="797"/>
      <c r="AP826" s="797"/>
      <c r="AQ826" s="797"/>
    </row>
    <row r="827" spans="1:43" s="735" customFormat="1">
      <c r="A827" s="1235"/>
      <c r="B827" s="64"/>
      <c r="F827" s="797"/>
      <c r="G827" s="798"/>
      <c r="J827" s="797"/>
      <c r="K827" s="797"/>
      <c r="N827" s="797"/>
      <c r="O827" s="797"/>
      <c r="R827" s="797"/>
      <c r="S827" s="797"/>
      <c r="V827" s="797"/>
      <c r="W827" s="797"/>
      <c r="Z827" s="797"/>
      <c r="AA827" s="797"/>
      <c r="AD827" s="797"/>
      <c r="AE827" s="797"/>
      <c r="AH827" s="797"/>
      <c r="AI827" s="797"/>
      <c r="AL827" s="797"/>
      <c r="AM827" s="797"/>
      <c r="AP827" s="797"/>
      <c r="AQ827" s="797"/>
    </row>
    <row r="828" spans="1:43" s="735" customFormat="1">
      <c r="A828" s="1235"/>
      <c r="B828" s="64"/>
      <c r="F828" s="797"/>
      <c r="G828" s="798"/>
      <c r="J828" s="797"/>
      <c r="K828" s="797"/>
      <c r="N828" s="797"/>
      <c r="O828" s="797"/>
      <c r="R828" s="797"/>
      <c r="S828" s="797"/>
      <c r="V828" s="797"/>
      <c r="W828" s="797"/>
      <c r="Z828" s="797"/>
      <c r="AA828" s="797"/>
      <c r="AD828" s="797"/>
      <c r="AE828" s="797"/>
      <c r="AH828" s="797"/>
      <c r="AI828" s="797"/>
      <c r="AL828" s="797"/>
      <c r="AM828" s="797"/>
      <c r="AP828" s="797"/>
      <c r="AQ828" s="797"/>
    </row>
    <row r="829" spans="1:43" s="735" customFormat="1">
      <c r="A829" s="1235"/>
      <c r="B829" s="64"/>
      <c r="F829" s="797"/>
      <c r="G829" s="798"/>
      <c r="J829" s="797"/>
      <c r="K829" s="797"/>
      <c r="N829" s="797"/>
      <c r="O829" s="797"/>
      <c r="R829" s="797"/>
      <c r="S829" s="797"/>
      <c r="V829" s="797"/>
      <c r="W829" s="797"/>
      <c r="Z829" s="797"/>
      <c r="AA829" s="797"/>
      <c r="AD829" s="797"/>
      <c r="AE829" s="797"/>
      <c r="AH829" s="797"/>
      <c r="AI829" s="797"/>
      <c r="AL829" s="797"/>
      <c r="AM829" s="797"/>
      <c r="AP829" s="797"/>
      <c r="AQ829" s="797"/>
    </row>
    <row r="830" spans="1:43" s="735" customFormat="1">
      <c r="A830" s="1235"/>
      <c r="B830" s="64"/>
      <c r="F830" s="797"/>
      <c r="G830" s="798"/>
      <c r="J830" s="797"/>
      <c r="K830" s="797"/>
      <c r="N830" s="797"/>
      <c r="O830" s="797"/>
      <c r="R830" s="797"/>
      <c r="S830" s="797"/>
      <c r="V830" s="797"/>
      <c r="W830" s="797"/>
      <c r="Z830" s="797"/>
      <c r="AA830" s="797"/>
      <c r="AD830" s="797"/>
      <c r="AE830" s="797"/>
      <c r="AH830" s="797"/>
      <c r="AI830" s="797"/>
      <c r="AL830" s="797"/>
      <c r="AM830" s="797"/>
      <c r="AP830" s="797"/>
      <c r="AQ830" s="797"/>
    </row>
    <row r="831" spans="1:43" s="735" customFormat="1">
      <c r="A831" s="1235"/>
      <c r="B831" s="64"/>
      <c r="F831" s="797"/>
      <c r="G831" s="798"/>
      <c r="J831" s="797"/>
      <c r="K831" s="797"/>
      <c r="N831" s="797"/>
      <c r="O831" s="797"/>
      <c r="R831" s="797"/>
      <c r="S831" s="797"/>
      <c r="V831" s="797"/>
      <c r="W831" s="797"/>
      <c r="Z831" s="797"/>
      <c r="AA831" s="797"/>
      <c r="AD831" s="797"/>
      <c r="AE831" s="797"/>
      <c r="AH831" s="797"/>
      <c r="AI831" s="797"/>
      <c r="AL831" s="797"/>
      <c r="AM831" s="797"/>
      <c r="AP831" s="797"/>
      <c r="AQ831" s="797"/>
    </row>
    <row r="832" spans="1:43" s="735" customFormat="1">
      <c r="A832" s="1235"/>
      <c r="B832" s="64"/>
      <c r="F832" s="797"/>
      <c r="G832" s="798"/>
      <c r="J832" s="797"/>
      <c r="K832" s="797"/>
      <c r="N832" s="797"/>
      <c r="O832" s="797"/>
      <c r="R832" s="797"/>
      <c r="S832" s="797"/>
      <c r="V832" s="797"/>
      <c r="W832" s="797"/>
      <c r="Z832" s="797"/>
      <c r="AA832" s="797"/>
      <c r="AD832" s="797"/>
      <c r="AE832" s="797"/>
      <c r="AH832" s="797"/>
      <c r="AI832" s="797"/>
      <c r="AL832" s="797"/>
      <c r="AM832" s="797"/>
      <c r="AP832" s="797"/>
      <c r="AQ832" s="797"/>
    </row>
    <row r="833" spans="1:43" s="735" customFormat="1">
      <c r="A833" s="1235"/>
      <c r="B833" s="64"/>
      <c r="F833" s="797"/>
      <c r="G833" s="798"/>
      <c r="J833" s="797"/>
      <c r="K833" s="797"/>
      <c r="N833" s="797"/>
      <c r="O833" s="797"/>
      <c r="R833" s="797"/>
      <c r="S833" s="797"/>
      <c r="V833" s="797"/>
      <c r="W833" s="797"/>
      <c r="Z833" s="797"/>
      <c r="AA833" s="797"/>
      <c r="AD833" s="797"/>
      <c r="AE833" s="797"/>
      <c r="AH833" s="797"/>
      <c r="AI833" s="797"/>
      <c r="AL833" s="797"/>
      <c r="AM833" s="797"/>
      <c r="AP833" s="797"/>
      <c r="AQ833" s="797"/>
    </row>
    <row r="834" spans="1:43" s="735" customFormat="1">
      <c r="A834" s="1235"/>
      <c r="B834" s="64"/>
      <c r="F834" s="797"/>
      <c r="G834" s="798"/>
      <c r="J834" s="797"/>
      <c r="K834" s="797"/>
      <c r="N834" s="797"/>
      <c r="O834" s="797"/>
      <c r="R834" s="797"/>
      <c r="S834" s="797"/>
      <c r="V834" s="797"/>
      <c r="W834" s="797"/>
      <c r="Z834" s="797"/>
      <c r="AA834" s="797"/>
      <c r="AD834" s="797"/>
      <c r="AE834" s="797"/>
      <c r="AH834" s="797"/>
      <c r="AI834" s="797"/>
      <c r="AL834" s="797"/>
      <c r="AM834" s="797"/>
      <c r="AP834" s="797"/>
      <c r="AQ834" s="797"/>
    </row>
    <row r="835" spans="1:43" s="735" customFormat="1">
      <c r="A835" s="1235"/>
      <c r="B835" s="64"/>
      <c r="F835" s="797"/>
      <c r="G835" s="798"/>
      <c r="J835" s="797"/>
      <c r="K835" s="797"/>
      <c r="N835" s="797"/>
      <c r="O835" s="797"/>
      <c r="R835" s="797"/>
      <c r="S835" s="797"/>
      <c r="V835" s="797"/>
      <c r="W835" s="797"/>
      <c r="Z835" s="797"/>
      <c r="AA835" s="797"/>
      <c r="AD835" s="797"/>
      <c r="AE835" s="797"/>
      <c r="AH835" s="797"/>
      <c r="AI835" s="797"/>
      <c r="AL835" s="797"/>
      <c r="AM835" s="797"/>
      <c r="AP835" s="797"/>
      <c r="AQ835" s="797"/>
    </row>
    <row r="836" spans="1:43" s="735" customFormat="1">
      <c r="A836" s="1235"/>
      <c r="B836" s="64"/>
      <c r="F836" s="797"/>
      <c r="G836" s="798"/>
      <c r="J836" s="797"/>
      <c r="K836" s="797"/>
      <c r="N836" s="797"/>
      <c r="O836" s="797"/>
      <c r="R836" s="797"/>
      <c r="S836" s="797"/>
      <c r="V836" s="797"/>
      <c r="W836" s="797"/>
      <c r="Z836" s="797"/>
      <c r="AA836" s="797"/>
      <c r="AD836" s="797"/>
      <c r="AE836" s="797"/>
      <c r="AH836" s="797"/>
      <c r="AI836" s="797"/>
      <c r="AL836" s="797"/>
      <c r="AM836" s="797"/>
      <c r="AP836" s="797"/>
      <c r="AQ836" s="797"/>
    </row>
    <row r="837" spans="1:43" s="735" customFormat="1">
      <c r="A837" s="1235"/>
      <c r="B837" s="64"/>
      <c r="F837" s="797"/>
      <c r="G837" s="798"/>
      <c r="J837" s="797"/>
      <c r="K837" s="797"/>
      <c r="N837" s="797"/>
      <c r="O837" s="797"/>
      <c r="R837" s="797"/>
      <c r="S837" s="797"/>
      <c r="V837" s="797"/>
      <c r="W837" s="797"/>
      <c r="Z837" s="797"/>
      <c r="AA837" s="797"/>
      <c r="AD837" s="797"/>
      <c r="AE837" s="797"/>
      <c r="AH837" s="797"/>
      <c r="AI837" s="797"/>
      <c r="AL837" s="797"/>
      <c r="AM837" s="797"/>
      <c r="AP837" s="797"/>
      <c r="AQ837" s="797"/>
    </row>
    <row r="838" spans="1:43" s="735" customFormat="1">
      <c r="A838" s="1235"/>
      <c r="B838" s="64"/>
      <c r="F838" s="797"/>
      <c r="G838" s="798"/>
      <c r="J838" s="797"/>
      <c r="K838" s="797"/>
      <c r="N838" s="797"/>
      <c r="O838" s="797"/>
      <c r="R838" s="797"/>
      <c r="S838" s="797"/>
      <c r="V838" s="797"/>
      <c r="W838" s="797"/>
      <c r="Z838" s="797"/>
      <c r="AA838" s="797"/>
      <c r="AD838" s="797"/>
      <c r="AE838" s="797"/>
      <c r="AH838" s="797"/>
      <c r="AI838" s="797"/>
      <c r="AL838" s="797"/>
      <c r="AM838" s="797"/>
      <c r="AP838" s="797"/>
      <c r="AQ838" s="797"/>
    </row>
    <row r="839" spans="1:43" s="735" customFormat="1">
      <c r="A839" s="1235"/>
      <c r="B839" s="64"/>
      <c r="F839" s="797"/>
      <c r="G839" s="798"/>
      <c r="J839" s="797"/>
      <c r="K839" s="797"/>
      <c r="N839" s="797"/>
      <c r="O839" s="797"/>
      <c r="R839" s="797"/>
      <c r="S839" s="797"/>
      <c r="V839" s="797"/>
      <c r="W839" s="797"/>
      <c r="Z839" s="797"/>
      <c r="AA839" s="797"/>
      <c r="AD839" s="797"/>
      <c r="AE839" s="797"/>
      <c r="AH839" s="797"/>
      <c r="AI839" s="797"/>
      <c r="AL839" s="797"/>
      <c r="AM839" s="797"/>
      <c r="AP839" s="797"/>
      <c r="AQ839" s="797"/>
    </row>
    <row r="840" spans="1:43" s="735" customFormat="1">
      <c r="A840" s="1235"/>
      <c r="B840" s="64"/>
      <c r="F840" s="797"/>
      <c r="G840" s="798"/>
      <c r="J840" s="797"/>
      <c r="K840" s="797"/>
      <c r="N840" s="797"/>
      <c r="O840" s="797"/>
      <c r="R840" s="797"/>
      <c r="S840" s="797"/>
      <c r="V840" s="797"/>
      <c r="W840" s="797"/>
      <c r="Z840" s="797"/>
      <c r="AA840" s="797"/>
      <c r="AD840" s="797"/>
      <c r="AE840" s="797"/>
      <c r="AH840" s="797"/>
      <c r="AI840" s="797"/>
      <c r="AL840" s="797"/>
      <c r="AM840" s="797"/>
      <c r="AP840" s="797"/>
      <c r="AQ840" s="797"/>
    </row>
    <row r="841" spans="1:43" s="735" customFormat="1">
      <c r="A841" s="1235"/>
      <c r="B841" s="64"/>
      <c r="F841" s="797"/>
      <c r="G841" s="798"/>
      <c r="J841" s="797"/>
      <c r="K841" s="797"/>
      <c r="N841" s="797"/>
      <c r="O841" s="797"/>
      <c r="R841" s="797"/>
      <c r="S841" s="797"/>
      <c r="V841" s="797"/>
      <c r="W841" s="797"/>
      <c r="Z841" s="797"/>
      <c r="AA841" s="797"/>
      <c r="AD841" s="797"/>
      <c r="AE841" s="797"/>
      <c r="AH841" s="797"/>
      <c r="AI841" s="797"/>
      <c r="AL841" s="797"/>
      <c r="AM841" s="797"/>
      <c r="AP841" s="797"/>
      <c r="AQ841" s="797"/>
    </row>
    <row r="842" spans="1:43" s="735" customFormat="1">
      <c r="A842" s="1235"/>
      <c r="B842" s="64"/>
      <c r="F842" s="797"/>
      <c r="G842" s="798"/>
      <c r="J842" s="797"/>
      <c r="K842" s="797"/>
      <c r="N842" s="797"/>
      <c r="O842" s="797"/>
      <c r="R842" s="797"/>
      <c r="S842" s="797"/>
      <c r="V842" s="797"/>
      <c r="W842" s="797"/>
      <c r="Z842" s="797"/>
      <c r="AA842" s="797"/>
      <c r="AD842" s="797"/>
      <c r="AE842" s="797"/>
      <c r="AH842" s="797"/>
      <c r="AI842" s="797"/>
      <c r="AL842" s="797"/>
      <c r="AM842" s="797"/>
      <c r="AP842" s="797"/>
      <c r="AQ842" s="797"/>
    </row>
    <row r="843" spans="1:43" s="735" customFormat="1">
      <c r="A843" s="1235"/>
      <c r="B843" s="64"/>
      <c r="F843" s="797"/>
      <c r="G843" s="798"/>
      <c r="J843" s="797"/>
      <c r="K843" s="797"/>
      <c r="N843" s="797"/>
      <c r="O843" s="797"/>
      <c r="R843" s="797"/>
      <c r="S843" s="797"/>
      <c r="V843" s="797"/>
      <c r="W843" s="797"/>
      <c r="Z843" s="797"/>
      <c r="AA843" s="797"/>
      <c r="AD843" s="797"/>
      <c r="AE843" s="797"/>
      <c r="AH843" s="797"/>
      <c r="AI843" s="797"/>
      <c r="AL843" s="797"/>
      <c r="AM843" s="797"/>
      <c r="AP843" s="797"/>
      <c r="AQ843" s="797"/>
    </row>
    <row r="844" spans="1:43" s="735" customFormat="1">
      <c r="A844" s="1235"/>
      <c r="B844" s="64"/>
      <c r="F844" s="797"/>
      <c r="G844" s="798"/>
      <c r="J844" s="797"/>
      <c r="K844" s="797"/>
      <c r="N844" s="797"/>
      <c r="O844" s="797"/>
      <c r="R844" s="797"/>
      <c r="S844" s="797"/>
      <c r="V844" s="797"/>
      <c r="W844" s="797"/>
      <c r="Z844" s="797"/>
      <c r="AA844" s="797"/>
      <c r="AD844" s="797"/>
      <c r="AE844" s="797"/>
      <c r="AH844" s="797"/>
      <c r="AI844" s="797"/>
      <c r="AL844" s="797"/>
      <c r="AM844" s="797"/>
      <c r="AP844" s="797"/>
      <c r="AQ844" s="797"/>
    </row>
    <row r="845" spans="1:43" s="735" customFormat="1">
      <c r="A845" s="1235"/>
      <c r="B845" s="64"/>
      <c r="F845" s="797"/>
      <c r="G845" s="798"/>
      <c r="J845" s="797"/>
      <c r="K845" s="797"/>
      <c r="N845" s="797"/>
      <c r="O845" s="797"/>
      <c r="R845" s="797"/>
      <c r="S845" s="797"/>
      <c r="V845" s="797"/>
      <c r="W845" s="797"/>
      <c r="Z845" s="797"/>
      <c r="AA845" s="797"/>
      <c r="AD845" s="797"/>
      <c r="AE845" s="797"/>
      <c r="AH845" s="797"/>
      <c r="AI845" s="797"/>
      <c r="AL845" s="797"/>
      <c r="AM845" s="797"/>
      <c r="AP845" s="797"/>
      <c r="AQ845" s="797"/>
    </row>
    <row r="846" spans="1:43" s="735" customFormat="1">
      <c r="A846" s="1235"/>
      <c r="B846" s="64"/>
      <c r="F846" s="797"/>
      <c r="G846" s="798"/>
      <c r="J846" s="797"/>
      <c r="K846" s="797"/>
      <c r="N846" s="797"/>
      <c r="O846" s="797"/>
      <c r="R846" s="797"/>
      <c r="S846" s="797"/>
      <c r="V846" s="797"/>
      <c r="W846" s="797"/>
      <c r="Z846" s="797"/>
      <c r="AA846" s="797"/>
      <c r="AD846" s="797"/>
      <c r="AE846" s="797"/>
      <c r="AH846" s="797"/>
      <c r="AI846" s="797"/>
      <c r="AL846" s="797"/>
      <c r="AM846" s="797"/>
      <c r="AP846" s="797"/>
      <c r="AQ846" s="797"/>
    </row>
    <row r="847" spans="1:43" s="735" customFormat="1">
      <c r="A847" s="1235"/>
      <c r="B847" s="64"/>
      <c r="F847" s="797"/>
      <c r="G847" s="798"/>
      <c r="J847" s="797"/>
      <c r="K847" s="797"/>
      <c r="N847" s="797"/>
      <c r="O847" s="797"/>
      <c r="R847" s="797"/>
      <c r="S847" s="797"/>
      <c r="V847" s="797"/>
      <c r="W847" s="797"/>
      <c r="Z847" s="797"/>
      <c r="AA847" s="797"/>
      <c r="AD847" s="797"/>
      <c r="AE847" s="797"/>
      <c r="AH847" s="797"/>
      <c r="AI847" s="797"/>
      <c r="AL847" s="797"/>
      <c r="AM847" s="797"/>
      <c r="AP847" s="797"/>
      <c r="AQ847" s="797"/>
    </row>
    <row r="848" spans="1:43" s="735" customFormat="1">
      <c r="A848" s="1235"/>
      <c r="B848" s="64"/>
      <c r="F848" s="797"/>
      <c r="G848" s="798"/>
      <c r="J848" s="797"/>
      <c r="K848" s="797"/>
      <c r="N848" s="797"/>
      <c r="O848" s="797"/>
      <c r="R848" s="797"/>
      <c r="S848" s="797"/>
      <c r="V848" s="797"/>
      <c r="W848" s="797"/>
      <c r="Z848" s="797"/>
      <c r="AA848" s="797"/>
      <c r="AD848" s="797"/>
      <c r="AE848" s="797"/>
      <c r="AH848" s="797"/>
      <c r="AI848" s="797"/>
      <c r="AL848" s="797"/>
      <c r="AM848" s="797"/>
      <c r="AP848" s="797"/>
      <c r="AQ848" s="797"/>
    </row>
    <row r="849" spans="1:43" s="735" customFormat="1">
      <c r="A849" s="1235"/>
      <c r="B849" s="64"/>
      <c r="F849" s="797"/>
      <c r="G849" s="798"/>
      <c r="J849" s="797"/>
      <c r="K849" s="797"/>
      <c r="N849" s="797"/>
      <c r="O849" s="797"/>
      <c r="R849" s="797"/>
      <c r="S849" s="797"/>
      <c r="V849" s="797"/>
      <c r="W849" s="797"/>
      <c r="Z849" s="797"/>
      <c r="AA849" s="797"/>
      <c r="AD849" s="797"/>
      <c r="AE849" s="797"/>
      <c r="AH849" s="797"/>
      <c r="AI849" s="797"/>
      <c r="AL849" s="797"/>
      <c r="AM849" s="797"/>
      <c r="AP849" s="797"/>
      <c r="AQ849" s="797"/>
    </row>
    <row r="850" spans="1:43" s="735" customFormat="1">
      <c r="A850" s="1235"/>
      <c r="B850" s="64"/>
      <c r="F850" s="797"/>
      <c r="G850" s="798"/>
      <c r="J850" s="797"/>
      <c r="K850" s="797"/>
      <c r="N850" s="797"/>
      <c r="O850" s="797"/>
      <c r="R850" s="797"/>
      <c r="S850" s="797"/>
      <c r="V850" s="797"/>
      <c r="W850" s="797"/>
      <c r="Z850" s="797"/>
      <c r="AA850" s="797"/>
      <c r="AD850" s="797"/>
      <c r="AE850" s="797"/>
      <c r="AH850" s="797"/>
      <c r="AI850" s="797"/>
      <c r="AL850" s="797"/>
      <c r="AM850" s="797"/>
      <c r="AP850" s="797"/>
      <c r="AQ850" s="797"/>
    </row>
    <row r="851" spans="1:43" s="735" customFormat="1">
      <c r="A851" s="1235"/>
      <c r="B851" s="64"/>
      <c r="F851" s="797"/>
      <c r="G851" s="798"/>
      <c r="J851" s="797"/>
      <c r="K851" s="797"/>
      <c r="N851" s="797"/>
      <c r="O851" s="797"/>
      <c r="R851" s="797"/>
      <c r="S851" s="797"/>
      <c r="V851" s="797"/>
      <c r="W851" s="797"/>
      <c r="Z851" s="797"/>
      <c r="AA851" s="797"/>
      <c r="AD851" s="797"/>
      <c r="AE851" s="797"/>
      <c r="AH851" s="797"/>
      <c r="AI851" s="797"/>
      <c r="AL851" s="797"/>
      <c r="AM851" s="797"/>
      <c r="AP851" s="797"/>
      <c r="AQ851" s="797"/>
    </row>
    <row r="852" spans="1:43" s="735" customFormat="1">
      <c r="A852" s="1235"/>
      <c r="B852" s="64"/>
      <c r="F852" s="797"/>
      <c r="G852" s="798"/>
      <c r="J852" s="797"/>
      <c r="K852" s="797"/>
      <c r="N852" s="797"/>
      <c r="O852" s="797"/>
      <c r="R852" s="797"/>
      <c r="S852" s="797"/>
      <c r="V852" s="797"/>
      <c r="W852" s="797"/>
      <c r="Z852" s="797"/>
      <c r="AA852" s="797"/>
      <c r="AD852" s="797"/>
      <c r="AE852" s="797"/>
      <c r="AH852" s="797"/>
      <c r="AI852" s="797"/>
      <c r="AL852" s="797"/>
      <c r="AM852" s="797"/>
      <c r="AP852" s="797"/>
      <c r="AQ852" s="797"/>
    </row>
    <row r="853" spans="1:43" s="735" customFormat="1">
      <c r="A853" s="1235"/>
      <c r="B853" s="64"/>
      <c r="F853" s="797"/>
      <c r="G853" s="798"/>
      <c r="J853" s="797"/>
      <c r="K853" s="797"/>
      <c r="N853" s="797"/>
      <c r="O853" s="797"/>
      <c r="R853" s="797"/>
      <c r="S853" s="797"/>
      <c r="V853" s="797"/>
      <c r="W853" s="797"/>
      <c r="Z853" s="797"/>
      <c r="AA853" s="797"/>
      <c r="AD853" s="797"/>
      <c r="AE853" s="797"/>
      <c r="AH853" s="797"/>
      <c r="AI853" s="797"/>
      <c r="AL853" s="797"/>
      <c r="AM853" s="797"/>
      <c r="AP853" s="797"/>
      <c r="AQ853" s="797"/>
    </row>
    <row r="854" spans="1:43" s="735" customFormat="1">
      <c r="A854" s="1235"/>
      <c r="B854" s="64"/>
      <c r="F854" s="797"/>
      <c r="G854" s="798"/>
      <c r="J854" s="797"/>
      <c r="K854" s="797"/>
      <c r="N854" s="797"/>
      <c r="O854" s="797"/>
      <c r="R854" s="797"/>
      <c r="S854" s="797"/>
      <c r="V854" s="797"/>
      <c r="W854" s="797"/>
      <c r="Z854" s="797"/>
      <c r="AA854" s="797"/>
      <c r="AD854" s="797"/>
      <c r="AE854" s="797"/>
      <c r="AH854" s="797"/>
      <c r="AI854" s="797"/>
      <c r="AL854" s="797"/>
      <c r="AM854" s="797"/>
      <c r="AP854" s="797"/>
      <c r="AQ854" s="797"/>
    </row>
    <row r="855" spans="1:43" s="735" customFormat="1">
      <c r="A855" s="1235"/>
      <c r="B855" s="64"/>
      <c r="F855" s="797"/>
      <c r="G855" s="798"/>
      <c r="J855" s="797"/>
      <c r="K855" s="797"/>
      <c r="N855" s="797"/>
      <c r="O855" s="797"/>
      <c r="R855" s="797"/>
      <c r="S855" s="797"/>
      <c r="V855" s="797"/>
      <c r="W855" s="797"/>
      <c r="Z855" s="797"/>
      <c r="AA855" s="797"/>
      <c r="AD855" s="797"/>
      <c r="AE855" s="797"/>
      <c r="AH855" s="797"/>
      <c r="AI855" s="797"/>
      <c r="AL855" s="797"/>
      <c r="AM855" s="797"/>
      <c r="AP855" s="797"/>
      <c r="AQ855" s="797"/>
    </row>
    <row r="856" spans="1:43" s="735" customFormat="1">
      <c r="A856" s="1235"/>
      <c r="B856" s="64"/>
      <c r="F856" s="797"/>
      <c r="G856" s="798"/>
      <c r="J856" s="797"/>
      <c r="K856" s="797"/>
      <c r="N856" s="797"/>
      <c r="O856" s="797"/>
      <c r="R856" s="797"/>
      <c r="S856" s="797"/>
      <c r="V856" s="797"/>
      <c r="W856" s="797"/>
      <c r="Z856" s="797"/>
      <c r="AA856" s="797"/>
      <c r="AD856" s="797"/>
      <c r="AE856" s="797"/>
      <c r="AH856" s="797"/>
      <c r="AI856" s="797"/>
      <c r="AL856" s="797"/>
      <c r="AM856" s="797"/>
      <c r="AP856" s="797"/>
      <c r="AQ856" s="797"/>
    </row>
    <row r="857" spans="1:43" s="735" customFormat="1">
      <c r="A857" s="1235"/>
      <c r="B857" s="64"/>
      <c r="F857" s="797"/>
      <c r="G857" s="798"/>
      <c r="J857" s="797"/>
      <c r="K857" s="797"/>
      <c r="N857" s="797"/>
      <c r="O857" s="797"/>
      <c r="R857" s="797"/>
      <c r="S857" s="797"/>
      <c r="V857" s="797"/>
      <c r="W857" s="797"/>
      <c r="Z857" s="797"/>
      <c r="AA857" s="797"/>
      <c r="AD857" s="797"/>
      <c r="AE857" s="797"/>
      <c r="AH857" s="797"/>
      <c r="AI857" s="797"/>
      <c r="AL857" s="797"/>
      <c r="AM857" s="797"/>
      <c r="AP857" s="797"/>
      <c r="AQ857" s="797"/>
    </row>
    <row r="858" spans="1:43" s="735" customFormat="1">
      <c r="A858" s="1235"/>
      <c r="B858" s="64"/>
      <c r="F858" s="797"/>
      <c r="G858" s="798"/>
      <c r="J858" s="797"/>
      <c r="K858" s="797"/>
      <c r="N858" s="797"/>
      <c r="O858" s="797"/>
      <c r="R858" s="797"/>
      <c r="S858" s="797"/>
      <c r="V858" s="797"/>
      <c r="W858" s="797"/>
      <c r="Z858" s="797"/>
      <c r="AA858" s="797"/>
      <c r="AD858" s="797"/>
      <c r="AE858" s="797"/>
      <c r="AH858" s="797"/>
      <c r="AI858" s="797"/>
      <c r="AL858" s="797"/>
      <c r="AM858" s="797"/>
      <c r="AP858" s="797"/>
      <c r="AQ858" s="797"/>
    </row>
    <row r="859" spans="1:43" s="735" customFormat="1">
      <c r="A859" s="1235"/>
      <c r="B859" s="64"/>
      <c r="F859" s="797"/>
      <c r="G859" s="798"/>
      <c r="J859" s="797"/>
      <c r="K859" s="797"/>
      <c r="N859" s="797"/>
      <c r="O859" s="797"/>
      <c r="R859" s="797"/>
      <c r="S859" s="797"/>
      <c r="V859" s="797"/>
      <c r="W859" s="797"/>
      <c r="Z859" s="797"/>
      <c r="AA859" s="797"/>
      <c r="AD859" s="797"/>
      <c r="AE859" s="797"/>
      <c r="AH859" s="797"/>
      <c r="AI859" s="797"/>
      <c r="AL859" s="797"/>
      <c r="AM859" s="797"/>
      <c r="AP859" s="797"/>
      <c r="AQ859" s="797"/>
    </row>
    <row r="860" spans="1:43" s="735" customFormat="1">
      <c r="A860" s="1235"/>
      <c r="B860" s="64"/>
      <c r="F860" s="797"/>
      <c r="G860" s="798"/>
      <c r="J860" s="797"/>
      <c r="K860" s="797"/>
      <c r="N860" s="797"/>
      <c r="O860" s="797"/>
      <c r="R860" s="797"/>
      <c r="S860" s="797"/>
      <c r="V860" s="797"/>
      <c r="W860" s="797"/>
      <c r="Z860" s="797"/>
      <c r="AA860" s="797"/>
      <c r="AD860" s="797"/>
      <c r="AE860" s="797"/>
      <c r="AH860" s="797"/>
      <c r="AI860" s="797"/>
      <c r="AL860" s="797"/>
      <c r="AM860" s="797"/>
      <c r="AP860" s="797"/>
      <c r="AQ860" s="797"/>
    </row>
    <row r="861" spans="1:43" s="735" customFormat="1">
      <c r="A861" s="1235"/>
      <c r="B861" s="64"/>
      <c r="F861" s="797"/>
      <c r="G861" s="798"/>
      <c r="J861" s="797"/>
      <c r="K861" s="797"/>
      <c r="N861" s="797"/>
      <c r="O861" s="797"/>
      <c r="R861" s="797"/>
      <c r="S861" s="797"/>
      <c r="V861" s="797"/>
      <c r="W861" s="797"/>
      <c r="Z861" s="797"/>
      <c r="AA861" s="797"/>
      <c r="AD861" s="797"/>
      <c r="AE861" s="797"/>
      <c r="AH861" s="797"/>
      <c r="AI861" s="797"/>
      <c r="AL861" s="797"/>
      <c r="AM861" s="797"/>
      <c r="AP861" s="797"/>
      <c r="AQ861" s="797"/>
    </row>
    <row r="862" spans="1:43" s="735" customFormat="1">
      <c r="A862" s="1235"/>
      <c r="B862" s="64"/>
      <c r="F862" s="797"/>
      <c r="G862" s="798"/>
      <c r="J862" s="797"/>
      <c r="K862" s="797"/>
      <c r="N862" s="797"/>
      <c r="O862" s="797"/>
      <c r="R862" s="797"/>
      <c r="S862" s="797"/>
      <c r="V862" s="797"/>
      <c r="W862" s="797"/>
      <c r="Z862" s="797"/>
      <c r="AA862" s="797"/>
      <c r="AD862" s="797"/>
      <c r="AE862" s="797"/>
      <c r="AH862" s="797"/>
      <c r="AI862" s="797"/>
      <c r="AL862" s="797"/>
      <c r="AM862" s="797"/>
      <c r="AP862" s="797"/>
      <c r="AQ862" s="797"/>
    </row>
    <row r="863" spans="1:43" s="735" customFormat="1">
      <c r="A863" s="1235"/>
      <c r="B863" s="64"/>
      <c r="F863" s="797"/>
      <c r="G863" s="798"/>
      <c r="J863" s="797"/>
      <c r="K863" s="797"/>
      <c r="N863" s="797"/>
      <c r="O863" s="797"/>
      <c r="R863" s="797"/>
      <c r="S863" s="797"/>
      <c r="V863" s="797"/>
      <c r="W863" s="797"/>
      <c r="Z863" s="797"/>
      <c r="AA863" s="797"/>
      <c r="AD863" s="797"/>
      <c r="AE863" s="797"/>
      <c r="AH863" s="797"/>
      <c r="AI863" s="797"/>
      <c r="AL863" s="797"/>
      <c r="AM863" s="797"/>
      <c r="AP863" s="797"/>
      <c r="AQ863" s="797"/>
    </row>
    <row r="864" spans="1:43" s="735" customFormat="1">
      <c r="A864" s="1235"/>
      <c r="B864" s="64"/>
      <c r="F864" s="797"/>
      <c r="G864" s="798"/>
      <c r="J864" s="797"/>
      <c r="K864" s="797"/>
      <c r="N864" s="797"/>
      <c r="O864" s="797"/>
      <c r="R864" s="797"/>
      <c r="S864" s="797"/>
      <c r="V864" s="797"/>
      <c r="W864" s="797"/>
      <c r="Z864" s="797"/>
      <c r="AA864" s="797"/>
      <c r="AD864" s="797"/>
      <c r="AE864" s="797"/>
      <c r="AH864" s="797"/>
      <c r="AI864" s="797"/>
      <c r="AL864" s="797"/>
      <c r="AM864" s="797"/>
      <c r="AP864" s="797"/>
      <c r="AQ864" s="797"/>
    </row>
    <row r="865" spans="1:43" s="735" customFormat="1">
      <c r="A865" s="1235"/>
      <c r="B865" s="64"/>
      <c r="F865" s="797"/>
      <c r="G865" s="798"/>
      <c r="J865" s="797"/>
      <c r="K865" s="797"/>
      <c r="N865" s="797"/>
      <c r="O865" s="797"/>
      <c r="R865" s="797"/>
      <c r="S865" s="797"/>
      <c r="V865" s="797"/>
      <c r="W865" s="797"/>
      <c r="Z865" s="797"/>
      <c r="AA865" s="797"/>
      <c r="AD865" s="797"/>
      <c r="AE865" s="797"/>
      <c r="AH865" s="797"/>
      <c r="AI865" s="797"/>
      <c r="AL865" s="797"/>
      <c r="AM865" s="797"/>
      <c r="AP865" s="797"/>
      <c r="AQ865" s="797"/>
    </row>
    <row r="866" spans="1:43" s="735" customFormat="1">
      <c r="A866" s="1235"/>
      <c r="B866" s="64"/>
      <c r="F866" s="797"/>
      <c r="G866" s="798"/>
      <c r="J866" s="797"/>
      <c r="K866" s="797"/>
      <c r="N866" s="797"/>
      <c r="O866" s="797"/>
      <c r="R866" s="797"/>
      <c r="S866" s="797"/>
      <c r="V866" s="797"/>
      <c r="W866" s="797"/>
      <c r="Z866" s="797"/>
      <c r="AA866" s="797"/>
      <c r="AD866" s="797"/>
      <c r="AE866" s="797"/>
      <c r="AH866" s="797"/>
      <c r="AI866" s="797"/>
      <c r="AL866" s="797"/>
      <c r="AM866" s="797"/>
      <c r="AP866" s="797"/>
      <c r="AQ866" s="797"/>
    </row>
    <row r="867" spans="1:43" s="735" customFormat="1">
      <c r="A867" s="1235"/>
      <c r="B867" s="64"/>
      <c r="F867" s="797"/>
      <c r="G867" s="798"/>
      <c r="J867" s="797"/>
      <c r="K867" s="797"/>
      <c r="N867" s="797"/>
      <c r="O867" s="797"/>
      <c r="R867" s="797"/>
      <c r="S867" s="797"/>
      <c r="V867" s="797"/>
      <c r="W867" s="797"/>
      <c r="Z867" s="797"/>
      <c r="AA867" s="797"/>
      <c r="AD867" s="797"/>
      <c r="AE867" s="797"/>
      <c r="AH867" s="797"/>
      <c r="AI867" s="797"/>
      <c r="AL867" s="797"/>
      <c r="AM867" s="797"/>
      <c r="AP867" s="797"/>
      <c r="AQ867" s="797"/>
    </row>
    <row r="868" spans="1:43" s="735" customFormat="1">
      <c r="A868" s="1235"/>
      <c r="B868" s="64"/>
      <c r="F868" s="797"/>
      <c r="G868" s="798"/>
      <c r="J868" s="797"/>
      <c r="K868" s="797"/>
      <c r="N868" s="797"/>
      <c r="O868" s="797"/>
      <c r="R868" s="797"/>
      <c r="S868" s="797"/>
      <c r="V868" s="797"/>
      <c r="W868" s="797"/>
      <c r="Z868" s="797"/>
      <c r="AA868" s="797"/>
      <c r="AD868" s="797"/>
      <c r="AE868" s="797"/>
      <c r="AH868" s="797"/>
      <c r="AI868" s="797"/>
      <c r="AL868" s="797"/>
      <c r="AM868" s="797"/>
      <c r="AP868" s="797"/>
      <c r="AQ868" s="797"/>
    </row>
    <row r="869" spans="1:43" s="735" customFormat="1">
      <c r="A869" s="1235"/>
      <c r="B869" s="64"/>
      <c r="F869" s="797"/>
      <c r="G869" s="798"/>
      <c r="J869" s="797"/>
      <c r="K869" s="797"/>
      <c r="N869" s="797"/>
      <c r="O869" s="797"/>
      <c r="R869" s="797"/>
      <c r="S869" s="797"/>
      <c r="V869" s="797"/>
      <c r="W869" s="797"/>
      <c r="Z869" s="797"/>
      <c r="AA869" s="797"/>
      <c r="AD869" s="797"/>
      <c r="AE869" s="797"/>
      <c r="AH869" s="797"/>
      <c r="AI869" s="797"/>
      <c r="AL869" s="797"/>
      <c r="AM869" s="797"/>
      <c r="AP869" s="797"/>
      <c r="AQ869" s="797"/>
    </row>
    <row r="870" spans="1:43" s="735" customFormat="1">
      <c r="A870" s="1235"/>
      <c r="B870" s="64"/>
      <c r="F870" s="797"/>
      <c r="G870" s="798"/>
      <c r="J870" s="797"/>
      <c r="K870" s="797"/>
      <c r="N870" s="797"/>
      <c r="O870" s="797"/>
      <c r="R870" s="797"/>
      <c r="S870" s="797"/>
      <c r="V870" s="797"/>
      <c r="W870" s="797"/>
      <c r="Z870" s="797"/>
      <c r="AA870" s="797"/>
      <c r="AD870" s="797"/>
      <c r="AE870" s="797"/>
      <c r="AH870" s="797"/>
      <c r="AI870" s="797"/>
      <c r="AL870" s="797"/>
      <c r="AM870" s="797"/>
      <c r="AP870" s="797"/>
      <c r="AQ870" s="797"/>
    </row>
    <row r="871" spans="1:43" s="735" customFormat="1">
      <c r="A871" s="1235"/>
      <c r="B871" s="64"/>
      <c r="F871" s="797"/>
      <c r="G871" s="798"/>
      <c r="J871" s="797"/>
      <c r="K871" s="797"/>
      <c r="N871" s="797"/>
      <c r="O871" s="797"/>
      <c r="R871" s="797"/>
      <c r="S871" s="797"/>
      <c r="V871" s="797"/>
      <c r="W871" s="797"/>
      <c r="Z871" s="797"/>
      <c r="AA871" s="797"/>
      <c r="AD871" s="797"/>
      <c r="AE871" s="797"/>
      <c r="AH871" s="797"/>
      <c r="AI871" s="797"/>
      <c r="AL871" s="797"/>
      <c r="AM871" s="797"/>
      <c r="AP871" s="797"/>
      <c r="AQ871" s="797"/>
    </row>
    <row r="872" spans="1:43" s="735" customFormat="1">
      <c r="A872" s="1235"/>
      <c r="B872" s="64"/>
      <c r="F872" s="797"/>
      <c r="G872" s="798"/>
      <c r="J872" s="797"/>
      <c r="K872" s="797"/>
      <c r="N872" s="797"/>
      <c r="O872" s="797"/>
      <c r="R872" s="797"/>
      <c r="S872" s="797"/>
      <c r="V872" s="797"/>
      <c r="W872" s="797"/>
      <c r="Z872" s="797"/>
      <c r="AA872" s="797"/>
      <c r="AD872" s="797"/>
      <c r="AE872" s="797"/>
      <c r="AH872" s="797"/>
      <c r="AI872" s="797"/>
      <c r="AL872" s="797"/>
      <c r="AM872" s="797"/>
      <c r="AP872" s="797"/>
      <c r="AQ872" s="797"/>
    </row>
    <row r="873" spans="1:43" s="735" customFormat="1">
      <c r="A873" s="1235"/>
      <c r="B873" s="64"/>
      <c r="F873" s="797"/>
      <c r="G873" s="798"/>
      <c r="J873" s="797"/>
      <c r="K873" s="797"/>
      <c r="N873" s="797"/>
      <c r="O873" s="797"/>
      <c r="R873" s="797"/>
      <c r="S873" s="797"/>
      <c r="V873" s="797"/>
      <c r="W873" s="797"/>
      <c r="Z873" s="797"/>
      <c r="AA873" s="797"/>
      <c r="AD873" s="797"/>
      <c r="AE873" s="797"/>
      <c r="AH873" s="797"/>
      <c r="AI873" s="797"/>
      <c r="AL873" s="797"/>
      <c r="AM873" s="797"/>
      <c r="AP873" s="797"/>
      <c r="AQ873" s="797"/>
    </row>
    <row r="874" spans="1:43" s="735" customFormat="1">
      <c r="A874" s="1235"/>
      <c r="B874" s="64"/>
      <c r="F874" s="797"/>
      <c r="G874" s="798"/>
      <c r="J874" s="797"/>
      <c r="K874" s="797"/>
      <c r="N874" s="797"/>
      <c r="O874" s="797"/>
      <c r="R874" s="797"/>
      <c r="S874" s="797"/>
      <c r="V874" s="797"/>
      <c r="W874" s="797"/>
      <c r="Z874" s="797"/>
      <c r="AA874" s="797"/>
      <c r="AD874" s="797"/>
      <c r="AE874" s="797"/>
      <c r="AH874" s="797"/>
      <c r="AI874" s="797"/>
      <c r="AL874" s="797"/>
      <c r="AM874" s="797"/>
      <c r="AP874" s="797"/>
      <c r="AQ874" s="797"/>
    </row>
    <row r="875" spans="1:43" s="735" customFormat="1">
      <c r="A875" s="1235"/>
      <c r="B875" s="64"/>
      <c r="F875" s="797"/>
      <c r="G875" s="798"/>
      <c r="J875" s="797"/>
      <c r="K875" s="797"/>
      <c r="N875" s="797"/>
      <c r="O875" s="797"/>
      <c r="R875" s="797"/>
      <c r="S875" s="797"/>
      <c r="V875" s="797"/>
      <c r="W875" s="797"/>
      <c r="Z875" s="797"/>
      <c r="AA875" s="797"/>
      <c r="AD875" s="797"/>
      <c r="AE875" s="797"/>
      <c r="AH875" s="797"/>
      <c r="AI875" s="797"/>
      <c r="AL875" s="797"/>
      <c r="AM875" s="797"/>
      <c r="AP875" s="797"/>
      <c r="AQ875" s="797"/>
    </row>
    <row r="876" spans="1:43" s="735" customFormat="1">
      <c r="A876" s="1235"/>
      <c r="B876" s="64"/>
      <c r="F876" s="797"/>
      <c r="G876" s="798"/>
      <c r="J876" s="797"/>
      <c r="K876" s="797"/>
      <c r="N876" s="797"/>
      <c r="O876" s="797"/>
      <c r="R876" s="797"/>
      <c r="S876" s="797"/>
      <c r="V876" s="797"/>
      <c r="W876" s="797"/>
      <c r="Z876" s="797"/>
      <c r="AA876" s="797"/>
      <c r="AD876" s="797"/>
      <c r="AE876" s="797"/>
      <c r="AH876" s="797"/>
      <c r="AI876" s="797"/>
      <c r="AL876" s="797"/>
      <c r="AM876" s="797"/>
      <c r="AP876" s="797"/>
      <c r="AQ876" s="797"/>
    </row>
    <row r="877" spans="1:43" s="735" customFormat="1">
      <c r="A877" s="1235"/>
      <c r="B877" s="64"/>
      <c r="F877" s="797"/>
      <c r="G877" s="798"/>
      <c r="J877" s="797"/>
      <c r="K877" s="797"/>
      <c r="N877" s="797"/>
      <c r="O877" s="797"/>
      <c r="R877" s="797"/>
      <c r="S877" s="797"/>
      <c r="V877" s="797"/>
      <c r="W877" s="797"/>
      <c r="Z877" s="797"/>
      <c r="AA877" s="797"/>
      <c r="AD877" s="797"/>
      <c r="AE877" s="797"/>
      <c r="AH877" s="797"/>
      <c r="AI877" s="797"/>
      <c r="AL877" s="797"/>
      <c r="AM877" s="797"/>
      <c r="AP877" s="797"/>
      <c r="AQ877" s="797"/>
    </row>
    <row r="878" spans="1:43" s="735" customFormat="1">
      <c r="A878" s="1235"/>
      <c r="B878" s="64"/>
      <c r="F878" s="797"/>
      <c r="G878" s="798"/>
      <c r="J878" s="797"/>
      <c r="K878" s="797"/>
      <c r="N878" s="797"/>
      <c r="O878" s="797"/>
      <c r="R878" s="797"/>
      <c r="S878" s="797"/>
      <c r="V878" s="797"/>
      <c r="W878" s="797"/>
      <c r="Z878" s="797"/>
      <c r="AA878" s="797"/>
      <c r="AD878" s="797"/>
      <c r="AE878" s="797"/>
      <c r="AH878" s="797"/>
      <c r="AI878" s="797"/>
      <c r="AL878" s="797"/>
      <c r="AM878" s="797"/>
      <c r="AP878" s="797"/>
      <c r="AQ878" s="797"/>
    </row>
    <row r="879" spans="1:43" s="735" customFormat="1">
      <c r="A879" s="1235"/>
      <c r="B879" s="64"/>
      <c r="F879" s="797"/>
      <c r="G879" s="798"/>
      <c r="J879" s="797"/>
      <c r="K879" s="797"/>
      <c r="N879" s="797"/>
      <c r="O879" s="797"/>
      <c r="R879" s="797"/>
      <c r="S879" s="797"/>
      <c r="V879" s="797"/>
      <c r="W879" s="797"/>
      <c r="Z879" s="797"/>
      <c r="AA879" s="797"/>
      <c r="AD879" s="797"/>
      <c r="AE879" s="797"/>
      <c r="AH879" s="797"/>
      <c r="AI879" s="797"/>
      <c r="AL879" s="797"/>
      <c r="AM879" s="797"/>
      <c r="AP879" s="797"/>
      <c r="AQ879" s="797"/>
    </row>
    <row r="880" spans="1:43" s="735" customFormat="1">
      <c r="A880" s="1235"/>
      <c r="B880" s="64"/>
      <c r="F880" s="797"/>
      <c r="G880" s="798"/>
      <c r="J880" s="797"/>
      <c r="K880" s="797"/>
      <c r="N880" s="797"/>
      <c r="O880" s="797"/>
      <c r="R880" s="797"/>
      <c r="S880" s="797"/>
      <c r="V880" s="797"/>
      <c r="W880" s="797"/>
      <c r="Z880" s="797"/>
      <c r="AA880" s="797"/>
      <c r="AD880" s="797"/>
      <c r="AE880" s="797"/>
      <c r="AH880" s="797"/>
      <c r="AI880" s="797"/>
      <c r="AL880" s="797"/>
      <c r="AM880" s="797"/>
      <c r="AP880" s="797"/>
      <c r="AQ880" s="797"/>
    </row>
    <row r="881" spans="1:43" s="735" customFormat="1">
      <c r="A881" s="1235"/>
      <c r="B881" s="64"/>
      <c r="F881" s="797"/>
      <c r="G881" s="798"/>
      <c r="J881" s="797"/>
      <c r="K881" s="797"/>
      <c r="N881" s="797"/>
      <c r="O881" s="797"/>
      <c r="R881" s="797"/>
      <c r="S881" s="797"/>
      <c r="V881" s="797"/>
      <c r="W881" s="797"/>
      <c r="Z881" s="797"/>
      <c r="AA881" s="797"/>
      <c r="AD881" s="797"/>
      <c r="AE881" s="797"/>
      <c r="AH881" s="797"/>
      <c r="AI881" s="797"/>
      <c r="AL881" s="797"/>
      <c r="AM881" s="797"/>
      <c r="AP881" s="797"/>
      <c r="AQ881" s="797"/>
    </row>
    <row r="882" spans="1:43" s="735" customFormat="1">
      <c r="A882" s="1235"/>
      <c r="B882" s="64"/>
      <c r="F882" s="797"/>
      <c r="G882" s="798"/>
      <c r="J882" s="797"/>
      <c r="K882" s="797"/>
      <c r="N882" s="797"/>
      <c r="O882" s="797"/>
      <c r="R882" s="797"/>
      <c r="S882" s="797"/>
      <c r="V882" s="797"/>
      <c r="W882" s="797"/>
      <c r="Z882" s="797"/>
      <c r="AA882" s="797"/>
      <c r="AD882" s="797"/>
      <c r="AE882" s="797"/>
      <c r="AH882" s="797"/>
      <c r="AI882" s="797"/>
      <c r="AL882" s="797"/>
      <c r="AM882" s="797"/>
      <c r="AP882" s="797"/>
      <c r="AQ882" s="797"/>
    </row>
    <row r="883" spans="1:43" s="735" customFormat="1">
      <c r="A883" s="1235"/>
      <c r="B883" s="64"/>
      <c r="F883" s="797"/>
      <c r="G883" s="798"/>
      <c r="J883" s="797"/>
      <c r="K883" s="797"/>
      <c r="N883" s="797"/>
      <c r="O883" s="797"/>
      <c r="R883" s="797"/>
      <c r="S883" s="797"/>
      <c r="V883" s="797"/>
      <c r="W883" s="797"/>
      <c r="Z883" s="797"/>
      <c r="AA883" s="797"/>
      <c r="AD883" s="797"/>
      <c r="AE883" s="797"/>
      <c r="AH883" s="797"/>
      <c r="AI883" s="797"/>
      <c r="AL883" s="797"/>
      <c r="AM883" s="797"/>
      <c r="AP883" s="797"/>
      <c r="AQ883" s="797"/>
    </row>
    <row r="884" spans="1:43" s="735" customFormat="1">
      <c r="A884" s="1235"/>
      <c r="B884" s="64"/>
      <c r="F884" s="797"/>
      <c r="G884" s="798"/>
      <c r="J884" s="797"/>
      <c r="K884" s="797"/>
      <c r="N884" s="797"/>
      <c r="O884" s="797"/>
      <c r="R884" s="797"/>
      <c r="S884" s="797"/>
      <c r="V884" s="797"/>
      <c r="W884" s="797"/>
      <c r="Z884" s="797"/>
      <c r="AA884" s="797"/>
      <c r="AD884" s="797"/>
      <c r="AE884" s="797"/>
      <c r="AH884" s="797"/>
      <c r="AI884" s="797"/>
      <c r="AL884" s="797"/>
      <c r="AM884" s="797"/>
      <c r="AP884" s="797"/>
      <c r="AQ884" s="797"/>
    </row>
    <row r="885" spans="1:43" s="735" customFormat="1">
      <c r="A885" s="1235"/>
      <c r="B885" s="64"/>
      <c r="F885" s="797"/>
      <c r="G885" s="798"/>
      <c r="J885" s="797"/>
      <c r="K885" s="797"/>
      <c r="N885" s="797"/>
      <c r="O885" s="797"/>
      <c r="R885" s="797"/>
      <c r="S885" s="797"/>
      <c r="V885" s="797"/>
      <c r="W885" s="797"/>
      <c r="Z885" s="797"/>
      <c r="AA885" s="797"/>
      <c r="AD885" s="797"/>
      <c r="AE885" s="797"/>
      <c r="AH885" s="797"/>
      <c r="AI885" s="797"/>
      <c r="AL885" s="797"/>
      <c r="AM885" s="797"/>
      <c r="AP885" s="797"/>
      <c r="AQ885" s="797"/>
    </row>
    <row r="886" spans="1:43" s="735" customFormat="1">
      <c r="A886" s="1235"/>
      <c r="B886" s="64"/>
      <c r="F886" s="797"/>
      <c r="G886" s="798"/>
      <c r="J886" s="797"/>
      <c r="K886" s="797"/>
      <c r="N886" s="797"/>
      <c r="O886" s="797"/>
      <c r="R886" s="797"/>
      <c r="S886" s="797"/>
      <c r="V886" s="797"/>
      <c r="W886" s="797"/>
      <c r="Z886" s="797"/>
      <c r="AA886" s="797"/>
      <c r="AD886" s="797"/>
      <c r="AE886" s="797"/>
      <c r="AH886" s="797"/>
      <c r="AI886" s="797"/>
      <c r="AL886" s="797"/>
      <c r="AM886" s="797"/>
      <c r="AP886" s="797"/>
      <c r="AQ886" s="797"/>
    </row>
    <row r="887" spans="1:43" s="735" customFormat="1">
      <c r="A887" s="1235"/>
      <c r="B887" s="64"/>
      <c r="F887" s="797"/>
      <c r="G887" s="798"/>
      <c r="J887" s="797"/>
      <c r="K887" s="797"/>
      <c r="N887" s="797"/>
      <c r="O887" s="797"/>
      <c r="R887" s="797"/>
      <c r="S887" s="797"/>
      <c r="V887" s="797"/>
      <c r="W887" s="797"/>
      <c r="Z887" s="797"/>
      <c r="AA887" s="797"/>
      <c r="AD887" s="797"/>
      <c r="AE887" s="797"/>
      <c r="AH887" s="797"/>
      <c r="AI887" s="797"/>
      <c r="AL887" s="797"/>
      <c r="AM887" s="797"/>
      <c r="AP887" s="797"/>
      <c r="AQ887" s="797"/>
    </row>
    <row r="888" spans="1:43" s="735" customFormat="1">
      <c r="A888" s="1235"/>
      <c r="B888" s="64"/>
      <c r="F888" s="797"/>
      <c r="G888" s="798"/>
      <c r="J888" s="797"/>
      <c r="K888" s="797"/>
      <c r="N888" s="797"/>
      <c r="O888" s="797"/>
      <c r="R888" s="797"/>
      <c r="S888" s="797"/>
      <c r="V888" s="797"/>
      <c r="W888" s="797"/>
      <c r="Z888" s="797"/>
      <c r="AA888" s="797"/>
      <c r="AD888" s="797"/>
      <c r="AE888" s="797"/>
      <c r="AH888" s="797"/>
      <c r="AI888" s="797"/>
      <c r="AL888" s="797"/>
      <c r="AM888" s="797"/>
      <c r="AP888" s="797"/>
      <c r="AQ888" s="797"/>
    </row>
    <row r="889" spans="1:43" s="735" customFormat="1">
      <c r="A889" s="1235"/>
      <c r="B889" s="64"/>
      <c r="F889" s="797"/>
      <c r="G889" s="798"/>
      <c r="J889" s="797"/>
      <c r="K889" s="797"/>
      <c r="N889" s="797"/>
      <c r="O889" s="797"/>
      <c r="R889" s="797"/>
      <c r="S889" s="797"/>
      <c r="V889" s="797"/>
      <c r="W889" s="797"/>
      <c r="Z889" s="797"/>
      <c r="AA889" s="797"/>
      <c r="AD889" s="797"/>
      <c r="AE889" s="797"/>
      <c r="AH889" s="797"/>
      <c r="AI889" s="797"/>
      <c r="AL889" s="797"/>
      <c r="AM889" s="797"/>
      <c r="AP889" s="797"/>
      <c r="AQ889" s="797"/>
    </row>
    <row r="890" spans="1:43" s="735" customFormat="1">
      <c r="A890" s="1235"/>
      <c r="B890" s="64"/>
      <c r="F890" s="797"/>
      <c r="G890" s="798"/>
      <c r="J890" s="797"/>
      <c r="K890" s="797"/>
      <c r="N890" s="797"/>
      <c r="O890" s="797"/>
      <c r="R890" s="797"/>
      <c r="S890" s="797"/>
      <c r="V890" s="797"/>
      <c r="W890" s="797"/>
      <c r="Z890" s="797"/>
      <c r="AA890" s="797"/>
      <c r="AD890" s="797"/>
      <c r="AE890" s="797"/>
      <c r="AH890" s="797"/>
      <c r="AI890" s="797"/>
      <c r="AL890" s="797"/>
      <c r="AM890" s="797"/>
      <c r="AP890" s="797"/>
      <c r="AQ890" s="797"/>
    </row>
    <row r="891" spans="1:43" s="735" customFormat="1">
      <c r="A891" s="1235"/>
      <c r="B891" s="64"/>
      <c r="F891" s="797"/>
      <c r="G891" s="798"/>
      <c r="J891" s="797"/>
      <c r="K891" s="797"/>
      <c r="N891" s="797"/>
      <c r="O891" s="797"/>
      <c r="R891" s="797"/>
      <c r="S891" s="797"/>
      <c r="V891" s="797"/>
      <c r="W891" s="797"/>
      <c r="Z891" s="797"/>
      <c r="AA891" s="797"/>
      <c r="AD891" s="797"/>
      <c r="AE891" s="797"/>
      <c r="AH891" s="797"/>
      <c r="AI891" s="797"/>
      <c r="AL891" s="797"/>
      <c r="AM891" s="797"/>
      <c r="AP891" s="797"/>
      <c r="AQ891" s="797"/>
    </row>
    <row r="892" spans="1:43" s="735" customFormat="1">
      <c r="A892" s="1235"/>
      <c r="B892" s="64"/>
      <c r="F892" s="797"/>
      <c r="G892" s="798"/>
      <c r="J892" s="797"/>
      <c r="K892" s="797"/>
      <c r="N892" s="797"/>
      <c r="O892" s="797"/>
      <c r="R892" s="797"/>
      <c r="S892" s="797"/>
      <c r="V892" s="797"/>
      <c r="W892" s="797"/>
      <c r="Z892" s="797"/>
      <c r="AA892" s="797"/>
      <c r="AD892" s="797"/>
      <c r="AE892" s="797"/>
      <c r="AH892" s="797"/>
      <c r="AI892" s="797"/>
      <c r="AL892" s="797"/>
      <c r="AM892" s="797"/>
      <c r="AP892" s="797"/>
      <c r="AQ892" s="797"/>
    </row>
    <row r="893" spans="1:43" s="735" customFormat="1">
      <c r="A893" s="1235"/>
      <c r="B893" s="64"/>
      <c r="F893" s="797"/>
      <c r="G893" s="798"/>
      <c r="J893" s="797"/>
      <c r="K893" s="797"/>
      <c r="N893" s="797"/>
      <c r="O893" s="797"/>
      <c r="R893" s="797"/>
      <c r="S893" s="797"/>
      <c r="V893" s="797"/>
      <c r="W893" s="797"/>
      <c r="Z893" s="797"/>
      <c r="AA893" s="797"/>
      <c r="AD893" s="797"/>
      <c r="AE893" s="797"/>
      <c r="AH893" s="797"/>
      <c r="AI893" s="797"/>
      <c r="AL893" s="797"/>
      <c r="AM893" s="797"/>
      <c r="AP893" s="797"/>
      <c r="AQ893" s="797"/>
    </row>
    <row r="894" spans="1:43" s="735" customFormat="1">
      <c r="A894" s="1235"/>
      <c r="B894" s="64"/>
      <c r="F894" s="797"/>
      <c r="G894" s="798"/>
      <c r="J894" s="797"/>
      <c r="K894" s="797"/>
      <c r="N894" s="797"/>
      <c r="O894" s="797"/>
      <c r="R894" s="797"/>
      <c r="S894" s="797"/>
      <c r="V894" s="797"/>
      <c r="W894" s="797"/>
      <c r="Z894" s="797"/>
      <c r="AA894" s="797"/>
      <c r="AD894" s="797"/>
      <c r="AE894" s="797"/>
      <c r="AH894" s="797"/>
      <c r="AI894" s="797"/>
      <c r="AL894" s="797"/>
      <c r="AM894" s="797"/>
      <c r="AP894" s="797"/>
      <c r="AQ894" s="797"/>
    </row>
    <row r="895" spans="1:43" s="735" customFormat="1">
      <c r="A895" s="1235"/>
      <c r="B895" s="64"/>
      <c r="F895" s="797"/>
      <c r="G895" s="798"/>
      <c r="J895" s="797"/>
      <c r="K895" s="797"/>
      <c r="N895" s="797"/>
      <c r="O895" s="797"/>
      <c r="R895" s="797"/>
      <c r="S895" s="797"/>
      <c r="V895" s="797"/>
      <c r="W895" s="797"/>
      <c r="Z895" s="797"/>
      <c r="AA895" s="797"/>
      <c r="AD895" s="797"/>
      <c r="AE895" s="797"/>
      <c r="AH895" s="797"/>
      <c r="AI895" s="797"/>
      <c r="AL895" s="797"/>
      <c r="AM895" s="797"/>
      <c r="AP895" s="797"/>
      <c r="AQ895" s="797"/>
    </row>
    <row r="896" spans="1:43" s="735" customFormat="1">
      <c r="A896" s="1235"/>
      <c r="B896" s="64"/>
      <c r="F896" s="797"/>
      <c r="G896" s="798"/>
      <c r="J896" s="797"/>
      <c r="K896" s="797"/>
      <c r="N896" s="797"/>
      <c r="O896" s="797"/>
      <c r="R896" s="797"/>
      <c r="S896" s="797"/>
      <c r="V896" s="797"/>
      <c r="W896" s="797"/>
      <c r="Z896" s="797"/>
      <c r="AA896" s="797"/>
      <c r="AD896" s="797"/>
      <c r="AE896" s="797"/>
      <c r="AH896" s="797"/>
      <c r="AI896" s="797"/>
      <c r="AL896" s="797"/>
      <c r="AM896" s="797"/>
      <c r="AP896" s="797"/>
      <c r="AQ896" s="797"/>
    </row>
    <row r="897" spans="1:43" s="735" customFormat="1">
      <c r="A897" s="1235"/>
      <c r="B897" s="64"/>
      <c r="F897" s="797"/>
      <c r="G897" s="798"/>
      <c r="J897" s="797"/>
      <c r="K897" s="797"/>
      <c r="N897" s="797"/>
      <c r="O897" s="797"/>
      <c r="R897" s="797"/>
      <c r="S897" s="797"/>
      <c r="V897" s="797"/>
      <c r="W897" s="797"/>
      <c r="Z897" s="797"/>
      <c r="AA897" s="797"/>
      <c r="AD897" s="797"/>
      <c r="AE897" s="797"/>
      <c r="AH897" s="797"/>
      <c r="AI897" s="797"/>
      <c r="AL897" s="797"/>
      <c r="AM897" s="797"/>
      <c r="AP897" s="797"/>
      <c r="AQ897" s="797"/>
    </row>
    <row r="898" spans="1:43" s="735" customFormat="1">
      <c r="A898" s="1235"/>
      <c r="B898" s="64"/>
      <c r="F898" s="797"/>
      <c r="G898" s="798"/>
      <c r="J898" s="797"/>
      <c r="K898" s="797"/>
      <c r="N898" s="797"/>
      <c r="O898" s="797"/>
      <c r="R898" s="797"/>
      <c r="S898" s="797"/>
      <c r="V898" s="797"/>
      <c r="W898" s="797"/>
      <c r="Z898" s="797"/>
      <c r="AA898" s="797"/>
      <c r="AD898" s="797"/>
      <c r="AE898" s="797"/>
      <c r="AH898" s="797"/>
      <c r="AI898" s="797"/>
      <c r="AL898" s="797"/>
      <c r="AM898" s="797"/>
      <c r="AP898" s="797"/>
      <c r="AQ898" s="797"/>
    </row>
    <row r="899" spans="1:43" s="735" customFormat="1">
      <c r="A899" s="1235"/>
      <c r="B899" s="64"/>
      <c r="F899" s="797"/>
      <c r="G899" s="798"/>
      <c r="J899" s="797"/>
      <c r="K899" s="797"/>
      <c r="N899" s="797"/>
      <c r="O899" s="797"/>
      <c r="R899" s="797"/>
      <c r="S899" s="797"/>
      <c r="V899" s="797"/>
      <c r="W899" s="797"/>
      <c r="Z899" s="797"/>
      <c r="AA899" s="797"/>
      <c r="AD899" s="797"/>
      <c r="AE899" s="797"/>
      <c r="AH899" s="797"/>
      <c r="AI899" s="797"/>
      <c r="AL899" s="797"/>
      <c r="AM899" s="797"/>
      <c r="AP899" s="797"/>
      <c r="AQ899" s="797"/>
    </row>
    <row r="900" spans="1:43" s="735" customFormat="1">
      <c r="A900" s="1235"/>
      <c r="B900" s="64"/>
      <c r="F900" s="797"/>
      <c r="G900" s="798"/>
      <c r="J900" s="797"/>
      <c r="K900" s="797"/>
      <c r="N900" s="797"/>
      <c r="O900" s="797"/>
      <c r="R900" s="797"/>
      <c r="S900" s="797"/>
      <c r="V900" s="797"/>
      <c r="W900" s="797"/>
      <c r="Z900" s="797"/>
      <c r="AA900" s="797"/>
      <c r="AD900" s="797"/>
      <c r="AE900" s="797"/>
      <c r="AH900" s="797"/>
      <c r="AI900" s="797"/>
      <c r="AL900" s="797"/>
      <c r="AM900" s="797"/>
      <c r="AP900" s="797"/>
      <c r="AQ900" s="797"/>
    </row>
    <row r="901" spans="1:43" s="735" customFormat="1">
      <c r="A901" s="1235"/>
      <c r="B901" s="64"/>
      <c r="F901" s="797"/>
      <c r="G901" s="798"/>
      <c r="J901" s="797"/>
      <c r="K901" s="797"/>
      <c r="N901" s="797"/>
      <c r="O901" s="797"/>
      <c r="R901" s="797"/>
      <c r="S901" s="797"/>
      <c r="V901" s="797"/>
      <c r="W901" s="797"/>
      <c r="Z901" s="797"/>
      <c r="AA901" s="797"/>
      <c r="AD901" s="797"/>
      <c r="AE901" s="797"/>
      <c r="AH901" s="797"/>
      <c r="AI901" s="797"/>
      <c r="AL901" s="797"/>
      <c r="AM901" s="797"/>
      <c r="AP901" s="797"/>
      <c r="AQ901" s="797"/>
    </row>
    <row r="902" spans="1:43" s="735" customFormat="1">
      <c r="A902" s="1235"/>
      <c r="B902" s="64"/>
      <c r="F902" s="797"/>
      <c r="G902" s="798"/>
      <c r="J902" s="797"/>
      <c r="K902" s="797"/>
      <c r="N902" s="797"/>
      <c r="O902" s="797"/>
      <c r="R902" s="797"/>
      <c r="S902" s="797"/>
      <c r="V902" s="797"/>
      <c r="W902" s="797"/>
      <c r="Z902" s="797"/>
      <c r="AA902" s="797"/>
      <c r="AD902" s="797"/>
      <c r="AE902" s="797"/>
      <c r="AH902" s="797"/>
      <c r="AI902" s="797"/>
      <c r="AL902" s="797"/>
      <c r="AM902" s="797"/>
      <c r="AP902" s="797"/>
      <c r="AQ902" s="797"/>
    </row>
    <row r="903" spans="1:43" s="735" customFormat="1">
      <c r="A903" s="1235"/>
      <c r="B903" s="64"/>
      <c r="F903" s="797"/>
      <c r="G903" s="798"/>
      <c r="J903" s="797"/>
      <c r="K903" s="797"/>
      <c r="N903" s="797"/>
      <c r="O903" s="797"/>
      <c r="R903" s="797"/>
      <c r="S903" s="797"/>
      <c r="V903" s="797"/>
      <c r="W903" s="797"/>
      <c r="Z903" s="797"/>
      <c r="AA903" s="797"/>
      <c r="AD903" s="797"/>
      <c r="AE903" s="797"/>
      <c r="AH903" s="797"/>
      <c r="AI903" s="797"/>
      <c r="AL903" s="797"/>
      <c r="AM903" s="797"/>
      <c r="AP903" s="797"/>
      <c r="AQ903" s="797"/>
    </row>
    <row r="904" spans="1:43" s="735" customFormat="1">
      <c r="A904" s="1235"/>
      <c r="B904" s="64"/>
      <c r="F904" s="797"/>
      <c r="G904" s="798"/>
      <c r="J904" s="797"/>
      <c r="K904" s="797"/>
      <c r="N904" s="797"/>
      <c r="O904" s="797"/>
      <c r="R904" s="797"/>
      <c r="S904" s="797"/>
      <c r="V904" s="797"/>
      <c r="W904" s="797"/>
      <c r="Z904" s="797"/>
      <c r="AA904" s="797"/>
      <c r="AD904" s="797"/>
      <c r="AE904" s="797"/>
      <c r="AH904" s="797"/>
      <c r="AI904" s="797"/>
      <c r="AL904" s="797"/>
      <c r="AM904" s="797"/>
      <c r="AP904" s="797"/>
      <c r="AQ904" s="797"/>
    </row>
    <row r="905" spans="1:43" s="735" customFormat="1">
      <c r="A905" s="1235"/>
      <c r="B905" s="64"/>
      <c r="F905" s="797"/>
      <c r="G905" s="798"/>
      <c r="J905" s="797"/>
      <c r="K905" s="797"/>
      <c r="N905" s="797"/>
      <c r="O905" s="797"/>
      <c r="R905" s="797"/>
      <c r="S905" s="797"/>
      <c r="V905" s="797"/>
      <c r="W905" s="797"/>
      <c r="Z905" s="797"/>
      <c r="AA905" s="797"/>
      <c r="AD905" s="797"/>
      <c r="AE905" s="797"/>
      <c r="AH905" s="797"/>
      <c r="AI905" s="797"/>
      <c r="AL905" s="797"/>
      <c r="AM905" s="797"/>
      <c r="AP905" s="797"/>
      <c r="AQ905" s="797"/>
    </row>
    <row r="906" spans="1:43" s="735" customFormat="1">
      <c r="A906" s="1235"/>
      <c r="B906" s="64"/>
      <c r="F906" s="797"/>
      <c r="G906" s="798"/>
      <c r="J906" s="797"/>
      <c r="K906" s="797"/>
      <c r="N906" s="797"/>
      <c r="O906" s="797"/>
      <c r="R906" s="797"/>
      <c r="S906" s="797"/>
      <c r="V906" s="797"/>
      <c r="W906" s="797"/>
      <c r="Z906" s="797"/>
      <c r="AA906" s="797"/>
      <c r="AD906" s="797"/>
      <c r="AE906" s="797"/>
      <c r="AH906" s="797"/>
      <c r="AI906" s="797"/>
      <c r="AL906" s="797"/>
      <c r="AM906" s="797"/>
      <c r="AP906" s="797"/>
      <c r="AQ906" s="797"/>
    </row>
    <row r="907" spans="1:43" s="735" customFormat="1">
      <c r="A907" s="1235"/>
      <c r="B907" s="64"/>
      <c r="F907" s="797"/>
      <c r="G907" s="798"/>
      <c r="J907" s="797"/>
      <c r="K907" s="797"/>
      <c r="N907" s="797"/>
      <c r="O907" s="797"/>
      <c r="R907" s="797"/>
      <c r="S907" s="797"/>
      <c r="V907" s="797"/>
      <c r="W907" s="797"/>
      <c r="Z907" s="797"/>
      <c r="AA907" s="797"/>
      <c r="AD907" s="797"/>
      <c r="AE907" s="797"/>
      <c r="AH907" s="797"/>
      <c r="AI907" s="797"/>
      <c r="AL907" s="797"/>
      <c r="AM907" s="797"/>
      <c r="AP907" s="797"/>
      <c r="AQ907" s="797"/>
    </row>
    <row r="908" spans="1:43" s="735" customFormat="1">
      <c r="A908" s="1235"/>
      <c r="B908" s="64"/>
      <c r="F908" s="797"/>
      <c r="G908" s="798"/>
      <c r="J908" s="797"/>
      <c r="K908" s="797"/>
      <c r="N908" s="797"/>
      <c r="O908" s="797"/>
      <c r="R908" s="797"/>
      <c r="S908" s="797"/>
      <c r="V908" s="797"/>
      <c r="W908" s="797"/>
      <c r="Z908" s="797"/>
      <c r="AA908" s="797"/>
      <c r="AD908" s="797"/>
      <c r="AE908" s="797"/>
      <c r="AH908" s="797"/>
      <c r="AI908" s="797"/>
      <c r="AL908" s="797"/>
      <c r="AM908" s="797"/>
      <c r="AP908" s="797"/>
      <c r="AQ908" s="797"/>
    </row>
    <row r="909" spans="1:43" s="735" customFormat="1">
      <c r="A909" s="1235"/>
      <c r="B909" s="64"/>
      <c r="F909" s="797"/>
      <c r="G909" s="798"/>
      <c r="J909" s="797"/>
      <c r="K909" s="797"/>
      <c r="N909" s="797"/>
      <c r="O909" s="797"/>
      <c r="R909" s="797"/>
      <c r="S909" s="797"/>
      <c r="V909" s="797"/>
      <c r="W909" s="797"/>
      <c r="Z909" s="797"/>
      <c r="AA909" s="797"/>
      <c r="AD909" s="797"/>
      <c r="AE909" s="797"/>
      <c r="AH909" s="797"/>
      <c r="AI909" s="797"/>
      <c r="AL909" s="797"/>
      <c r="AM909" s="797"/>
      <c r="AP909" s="797"/>
      <c r="AQ909" s="797"/>
    </row>
    <row r="910" spans="1:43" s="735" customFormat="1">
      <c r="A910" s="1235"/>
      <c r="B910" s="64"/>
      <c r="F910" s="797"/>
      <c r="G910" s="798"/>
      <c r="J910" s="797"/>
      <c r="K910" s="797"/>
      <c r="N910" s="797"/>
      <c r="O910" s="797"/>
      <c r="R910" s="797"/>
      <c r="S910" s="797"/>
      <c r="V910" s="797"/>
      <c r="W910" s="797"/>
      <c r="Z910" s="797"/>
      <c r="AA910" s="797"/>
      <c r="AD910" s="797"/>
      <c r="AE910" s="797"/>
      <c r="AH910" s="797"/>
      <c r="AI910" s="797"/>
      <c r="AL910" s="797"/>
      <c r="AM910" s="797"/>
      <c r="AP910" s="797"/>
      <c r="AQ910" s="797"/>
    </row>
    <row r="911" spans="1:43" s="735" customFormat="1">
      <c r="A911" s="1235"/>
      <c r="B911" s="64"/>
      <c r="F911" s="797"/>
      <c r="G911" s="798"/>
      <c r="J911" s="797"/>
      <c r="K911" s="797"/>
      <c r="N911" s="797"/>
      <c r="O911" s="797"/>
      <c r="R911" s="797"/>
      <c r="S911" s="797"/>
      <c r="V911" s="797"/>
      <c r="W911" s="797"/>
      <c r="Z911" s="797"/>
      <c r="AA911" s="797"/>
      <c r="AD911" s="797"/>
      <c r="AE911" s="797"/>
      <c r="AH911" s="797"/>
      <c r="AI911" s="797"/>
      <c r="AL911" s="797"/>
      <c r="AM911" s="797"/>
      <c r="AP911" s="797"/>
      <c r="AQ911" s="797"/>
    </row>
    <row r="912" spans="1:43" s="735" customFormat="1">
      <c r="A912" s="1235"/>
      <c r="B912" s="64"/>
      <c r="F912" s="797"/>
      <c r="G912" s="798"/>
      <c r="J912" s="797"/>
      <c r="K912" s="797"/>
      <c r="N912" s="797"/>
      <c r="O912" s="797"/>
      <c r="R912" s="797"/>
      <c r="S912" s="797"/>
      <c r="V912" s="797"/>
      <c r="W912" s="797"/>
      <c r="Z912" s="797"/>
      <c r="AA912" s="797"/>
      <c r="AD912" s="797"/>
      <c r="AE912" s="797"/>
      <c r="AH912" s="797"/>
      <c r="AI912" s="797"/>
      <c r="AL912" s="797"/>
      <c r="AM912" s="797"/>
      <c r="AP912" s="797"/>
      <c r="AQ912" s="797"/>
    </row>
    <row r="913" spans="1:43" s="735" customFormat="1">
      <c r="A913" s="1235"/>
      <c r="B913" s="64"/>
      <c r="F913" s="797"/>
      <c r="G913" s="798"/>
      <c r="J913" s="797"/>
      <c r="K913" s="797"/>
      <c r="N913" s="797"/>
      <c r="O913" s="797"/>
      <c r="R913" s="797"/>
      <c r="S913" s="797"/>
      <c r="V913" s="797"/>
      <c r="W913" s="797"/>
      <c r="Z913" s="797"/>
      <c r="AA913" s="797"/>
      <c r="AD913" s="797"/>
      <c r="AE913" s="797"/>
      <c r="AH913" s="797"/>
      <c r="AI913" s="797"/>
      <c r="AL913" s="797"/>
      <c r="AM913" s="797"/>
      <c r="AP913" s="797"/>
      <c r="AQ913" s="797"/>
    </row>
    <row r="914" spans="1:43" s="735" customFormat="1">
      <c r="A914" s="1235"/>
      <c r="B914" s="64"/>
      <c r="F914" s="797"/>
      <c r="G914" s="798"/>
      <c r="J914" s="797"/>
      <c r="K914" s="797"/>
      <c r="N914" s="797"/>
      <c r="O914" s="797"/>
      <c r="R914" s="797"/>
      <c r="S914" s="797"/>
      <c r="V914" s="797"/>
      <c r="W914" s="797"/>
      <c r="Z914" s="797"/>
      <c r="AA914" s="797"/>
      <c r="AD914" s="797"/>
      <c r="AE914" s="797"/>
      <c r="AH914" s="797"/>
      <c r="AI914" s="797"/>
      <c r="AL914" s="797"/>
      <c r="AM914" s="797"/>
      <c r="AP914" s="797"/>
      <c r="AQ914" s="797"/>
    </row>
    <row r="915" spans="1:43" s="735" customFormat="1">
      <c r="A915" s="1235"/>
      <c r="B915" s="64"/>
      <c r="F915" s="797"/>
      <c r="G915" s="798"/>
      <c r="J915" s="797"/>
      <c r="K915" s="797"/>
      <c r="N915" s="797"/>
      <c r="O915" s="797"/>
      <c r="R915" s="797"/>
      <c r="S915" s="797"/>
      <c r="V915" s="797"/>
      <c r="W915" s="797"/>
      <c r="Z915" s="797"/>
      <c r="AA915" s="797"/>
      <c r="AD915" s="797"/>
      <c r="AE915" s="797"/>
      <c r="AH915" s="797"/>
      <c r="AI915" s="797"/>
      <c r="AL915" s="797"/>
      <c r="AM915" s="797"/>
      <c r="AP915" s="797"/>
      <c r="AQ915" s="797"/>
    </row>
    <row r="916" spans="1:43" s="735" customFormat="1">
      <c r="A916" s="1235"/>
      <c r="B916" s="64"/>
      <c r="F916" s="797"/>
      <c r="G916" s="798"/>
      <c r="J916" s="797"/>
      <c r="K916" s="797"/>
      <c r="N916" s="797"/>
      <c r="O916" s="797"/>
      <c r="R916" s="797"/>
      <c r="S916" s="797"/>
      <c r="V916" s="797"/>
      <c r="W916" s="797"/>
      <c r="Z916" s="797"/>
      <c r="AA916" s="797"/>
      <c r="AD916" s="797"/>
      <c r="AE916" s="797"/>
      <c r="AH916" s="797"/>
      <c r="AI916" s="797"/>
      <c r="AL916" s="797"/>
      <c r="AM916" s="797"/>
      <c r="AP916" s="797"/>
      <c r="AQ916" s="797"/>
    </row>
    <row r="917" spans="1:43" s="735" customFormat="1">
      <c r="A917" s="1235"/>
      <c r="B917" s="64"/>
      <c r="F917" s="797"/>
      <c r="G917" s="798"/>
      <c r="J917" s="797"/>
      <c r="K917" s="797"/>
      <c r="N917" s="797"/>
      <c r="O917" s="797"/>
      <c r="R917" s="797"/>
      <c r="S917" s="797"/>
      <c r="V917" s="797"/>
      <c r="W917" s="797"/>
      <c r="Z917" s="797"/>
      <c r="AA917" s="797"/>
      <c r="AD917" s="797"/>
      <c r="AE917" s="797"/>
      <c r="AH917" s="797"/>
      <c r="AI917" s="797"/>
      <c r="AL917" s="797"/>
      <c r="AM917" s="797"/>
      <c r="AP917" s="797"/>
      <c r="AQ917" s="797"/>
    </row>
    <row r="918" spans="1:43" s="735" customFormat="1">
      <c r="A918" s="1235"/>
      <c r="B918" s="64"/>
      <c r="F918" s="797"/>
      <c r="G918" s="798"/>
      <c r="J918" s="797"/>
      <c r="K918" s="797"/>
      <c r="N918" s="797"/>
      <c r="O918" s="797"/>
      <c r="R918" s="797"/>
      <c r="S918" s="797"/>
      <c r="V918" s="797"/>
      <c r="W918" s="797"/>
      <c r="Z918" s="797"/>
      <c r="AA918" s="797"/>
      <c r="AD918" s="797"/>
      <c r="AE918" s="797"/>
      <c r="AH918" s="797"/>
      <c r="AI918" s="797"/>
      <c r="AL918" s="797"/>
      <c r="AM918" s="797"/>
      <c r="AP918" s="797"/>
      <c r="AQ918" s="797"/>
    </row>
    <row r="919" spans="1:43" s="735" customFormat="1">
      <c r="A919" s="1235"/>
      <c r="B919" s="64"/>
      <c r="F919" s="797"/>
      <c r="G919" s="798"/>
      <c r="J919" s="797"/>
      <c r="K919" s="797"/>
      <c r="N919" s="797"/>
      <c r="O919" s="797"/>
      <c r="R919" s="797"/>
      <c r="S919" s="797"/>
      <c r="V919" s="797"/>
      <c r="W919" s="797"/>
      <c r="Z919" s="797"/>
      <c r="AA919" s="797"/>
      <c r="AD919" s="797"/>
      <c r="AE919" s="797"/>
      <c r="AH919" s="797"/>
      <c r="AI919" s="797"/>
      <c r="AL919" s="797"/>
      <c r="AM919" s="797"/>
      <c r="AP919" s="797"/>
      <c r="AQ919" s="797"/>
    </row>
    <row r="920" spans="1:43" s="735" customFormat="1">
      <c r="A920" s="1235"/>
      <c r="B920" s="64"/>
      <c r="F920" s="797"/>
      <c r="G920" s="798"/>
      <c r="J920" s="797"/>
      <c r="K920" s="797"/>
      <c r="N920" s="797"/>
      <c r="O920" s="797"/>
      <c r="R920" s="797"/>
      <c r="S920" s="797"/>
      <c r="V920" s="797"/>
      <c r="W920" s="797"/>
      <c r="Z920" s="797"/>
      <c r="AA920" s="797"/>
      <c r="AD920" s="797"/>
      <c r="AE920" s="797"/>
      <c r="AH920" s="797"/>
      <c r="AI920" s="797"/>
      <c r="AL920" s="797"/>
      <c r="AM920" s="797"/>
      <c r="AP920" s="797"/>
      <c r="AQ920" s="797"/>
    </row>
    <row r="921" spans="1:43" s="735" customFormat="1">
      <c r="A921" s="1235"/>
      <c r="B921" s="64"/>
      <c r="F921" s="797"/>
      <c r="G921" s="798"/>
      <c r="J921" s="797"/>
      <c r="K921" s="797"/>
      <c r="N921" s="797"/>
      <c r="O921" s="797"/>
      <c r="R921" s="797"/>
      <c r="S921" s="797"/>
      <c r="V921" s="797"/>
      <c r="W921" s="797"/>
      <c r="Z921" s="797"/>
      <c r="AA921" s="797"/>
      <c r="AD921" s="797"/>
      <c r="AE921" s="797"/>
      <c r="AH921" s="797"/>
      <c r="AI921" s="797"/>
      <c r="AL921" s="797"/>
      <c r="AM921" s="797"/>
      <c r="AP921" s="797"/>
      <c r="AQ921" s="797"/>
    </row>
    <row r="922" spans="1:43" s="735" customFormat="1">
      <c r="A922" s="1235"/>
      <c r="B922" s="64"/>
      <c r="F922" s="797"/>
      <c r="G922" s="798"/>
      <c r="J922" s="797"/>
      <c r="K922" s="797"/>
      <c r="N922" s="797"/>
      <c r="O922" s="797"/>
      <c r="R922" s="797"/>
      <c r="S922" s="797"/>
      <c r="V922" s="797"/>
      <c r="W922" s="797"/>
      <c r="Z922" s="797"/>
      <c r="AA922" s="797"/>
      <c r="AD922" s="797"/>
      <c r="AE922" s="797"/>
      <c r="AH922" s="797"/>
      <c r="AI922" s="797"/>
      <c r="AL922" s="797"/>
      <c r="AM922" s="797"/>
      <c r="AP922" s="797"/>
      <c r="AQ922" s="797"/>
    </row>
    <row r="923" spans="1:43" s="735" customFormat="1">
      <c r="A923" s="1235"/>
      <c r="B923" s="64"/>
      <c r="F923" s="797"/>
      <c r="G923" s="798"/>
      <c r="J923" s="797"/>
      <c r="K923" s="797"/>
      <c r="N923" s="797"/>
      <c r="O923" s="797"/>
      <c r="R923" s="797"/>
      <c r="S923" s="797"/>
      <c r="V923" s="797"/>
      <c r="W923" s="797"/>
      <c r="Z923" s="797"/>
      <c r="AA923" s="797"/>
      <c r="AD923" s="797"/>
      <c r="AE923" s="797"/>
      <c r="AH923" s="797"/>
      <c r="AI923" s="797"/>
      <c r="AL923" s="797"/>
      <c r="AM923" s="797"/>
      <c r="AP923" s="797"/>
      <c r="AQ923" s="797"/>
    </row>
    <row r="924" spans="1:43" s="735" customFormat="1">
      <c r="A924" s="1235"/>
      <c r="B924" s="64"/>
      <c r="F924" s="797"/>
      <c r="G924" s="798"/>
      <c r="J924" s="797"/>
      <c r="K924" s="797"/>
      <c r="N924" s="797"/>
      <c r="O924" s="797"/>
      <c r="R924" s="797"/>
      <c r="S924" s="797"/>
      <c r="V924" s="797"/>
      <c r="W924" s="797"/>
      <c r="Z924" s="797"/>
      <c r="AA924" s="797"/>
      <c r="AD924" s="797"/>
      <c r="AE924" s="797"/>
      <c r="AH924" s="797"/>
      <c r="AI924" s="797"/>
      <c r="AL924" s="797"/>
      <c r="AM924" s="797"/>
      <c r="AP924" s="797"/>
      <c r="AQ924" s="797"/>
    </row>
    <row r="925" spans="1:43" s="735" customFormat="1">
      <c r="A925" s="1235"/>
      <c r="B925" s="64"/>
      <c r="F925" s="797"/>
      <c r="G925" s="798"/>
      <c r="J925" s="797"/>
      <c r="K925" s="797"/>
      <c r="N925" s="797"/>
      <c r="O925" s="797"/>
      <c r="R925" s="797"/>
      <c r="S925" s="797"/>
      <c r="V925" s="797"/>
      <c r="W925" s="797"/>
      <c r="Z925" s="797"/>
      <c r="AA925" s="797"/>
      <c r="AD925" s="797"/>
      <c r="AE925" s="797"/>
      <c r="AH925" s="797"/>
      <c r="AI925" s="797"/>
      <c r="AL925" s="797"/>
      <c r="AM925" s="797"/>
      <c r="AP925" s="797"/>
      <c r="AQ925" s="797"/>
    </row>
    <row r="926" spans="1:43" s="735" customFormat="1">
      <c r="A926" s="1235"/>
      <c r="B926" s="64"/>
      <c r="F926" s="797"/>
      <c r="G926" s="798"/>
      <c r="J926" s="797"/>
      <c r="K926" s="797"/>
      <c r="N926" s="797"/>
      <c r="O926" s="797"/>
      <c r="R926" s="797"/>
      <c r="S926" s="797"/>
      <c r="V926" s="797"/>
      <c r="W926" s="797"/>
      <c r="Z926" s="797"/>
      <c r="AA926" s="797"/>
      <c r="AD926" s="797"/>
      <c r="AE926" s="797"/>
      <c r="AH926" s="797"/>
      <c r="AI926" s="797"/>
      <c r="AL926" s="797"/>
      <c r="AM926" s="797"/>
      <c r="AP926" s="797"/>
      <c r="AQ926" s="797"/>
    </row>
    <row r="927" spans="1:43" s="735" customFormat="1">
      <c r="A927" s="1235"/>
      <c r="B927" s="64"/>
      <c r="F927" s="797"/>
      <c r="G927" s="798"/>
      <c r="J927" s="797"/>
      <c r="K927" s="797"/>
      <c r="N927" s="797"/>
      <c r="O927" s="797"/>
      <c r="R927" s="797"/>
      <c r="S927" s="797"/>
      <c r="V927" s="797"/>
      <c r="W927" s="797"/>
      <c r="Z927" s="797"/>
      <c r="AA927" s="797"/>
      <c r="AD927" s="797"/>
      <c r="AE927" s="797"/>
      <c r="AH927" s="797"/>
      <c r="AI927" s="797"/>
      <c r="AL927" s="797"/>
      <c r="AM927" s="797"/>
      <c r="AP927" s="797"/>
      <c r="AQ927" s="797"/>
    </row>
    <row r="928" spans="1:43" s="735" customFormat="1">
      <c r="A928" s="1235"/>
      <c r="B928" s="64"/>
      <c r="F928" s="797"/>
      <c r="G928" s="798"/>
      <c r="J928" s="797"/>
      <c r="K928" s="797"/>
      <c r="N928" s="797"/>
      <c r="O928" s="797"/>
      <c r="R928" s="797"/>
      <c r="S928" s="797"/>
      <c r="V928" s="797"/>
      <c r="W928" s="797"/>
      <c r="Z928" s="797"/>
      <c r="AA928" s="797"/>
      <c r="AD928" s="797"/>
      <c r="AE928" s="797"/>
      <c r="AH928" s="797"/>
      <c r="AI928" s="797"/>
      <c r="AL928" s="797"/>
      <c r="AM928" s="797"/>
      <c r="AP928" s="797"/>
      <c r="AQ928" s="797"/>
    </row>
    <row r="929" spans="1:43" s="735" customFormat="1">
      <c r="A929" s="1235"/>
      <c r="B929" s="64"/>
      <c r="F929" s="797"/>
      <c r="G929" s="798"/>
      <c r="J929" s="797"/>
      <c r="K929" s="797"/>
      <c r="N929" s="797"/>
      <c r="O929" s="797"/>
      <c r="R929" s="797"/>
      <c r="S929" s="797"/>
      <c r="V929" s="797"/>
      <c r="W929" s="797"/>
      <c r="Z929" s="797"/>
      <c r="AA929" s="797"/>
      <c r="AD929" s="797"/>
      <c r="AE929" s="797"/>
      <c r="AH929" s="797"/>
      <c r="AI929" s="797"/>
      <c r="AL929" s="797"/>
      <c r="AM929" s="797"/>
      <c r="AP929" s="797"/>
      <c r="AQ929" s="797"/>
    </row>
    <row r="930" spans="1:43" s="735" customFormat="1">
      <c r="A930" s="1235"/>
      <c r="B930" s="64"/>
      <c r="F930" s="797"/>
      <c r="G930" s="798"/>
      <c r="J930" s="797"/>
      <c r="K930" s="797"/>
      <c r="N930" s="797"/>
      <c r="O930" s="797"/>
      <c r="R930" s="797"/>
      <c r="S930" s="797"/>
      <c r="V930" s="797"/>
      <c r="W930" s="797"/>
      <c r="Z930" s="797"/>
      <c r="AA930" s="797"/>
      <c r="AD930" s="797"/>
      <c r="AE930" s="797"/>
      <c r="AH930" s="797"/>
      <c r="AI930" s="797"/>
      <c r="AL930" s="797"/>
      <c r="AM930" s="797"/>
      <c r="AP930" s="797"/>
      <c r="AQ930" s="797"/>
    </row>
    <row r="931" spans="1:43" s="735" customFormat="1">
      <c r="A931" s="1235"/>
      <c r="B931" s="64"/>
      <c r="F931" s="797"/>
      <c r="G931" s="798"/>
      <c r="J931" s="797"/>
      <c r="K931" s="797"/>
      <c r="N931" s="797"/>
      <c r="O931" s="797"/>
      <c r="R931" s="797"/>
      <c r="S931" s="797"/>
      <c r="V931" s="797"/>
      <c r="W931" s="797"/>
      <c r="Z931" s="797"/>
      <c r="AA931" s="797"/>
      <c r="AD931" s="797"/>
      <c r="AE931" s="797"/>
      <c r="AH931" s="797"/>
      <c r="AI931" s="797"/>
      <c r="AL931" s="797"/>
      <c r="AM931" s="797"/>
      <c r="AP931" s="797"/>
      <c r="AQ931" s="797"/>
    </row>
    <row r="932" spans="1:43" s="735" customFormat="1">
      <c r="A932" s="1235"/>
      <c r="B932" s="64"/>
      <c r="F932" s="797"/>
      <c r="G932" s="798"/>
      <c r="J932" s="797"/>
      <c r="K932" s="797"/>
      <c r="N932" s="797"/>
      <c r="O932" s="797"/>
      <c r="R932" s="797"/>
      <c r="S932" s="797"/>
      <c r="V932" s="797"/>
      <c r="W932" s="797"/>
      <c r="Z932" s="797"/>
      <c r="AA932" s="797"/>
      <c r="AD932" s="797"/>
      <c r="AE932" s="797"/>
      <c r="AH932" s="797"/>
      <c r="AI932" s="797"/>
      <c r="AL932" s="797"/>
      <c r="AM932" s="797"/>
      <c r="AP932" s="797"/>
      <c r="AQ932" s="797"/>
    </row>
    <row r="933" spans="1:43" s="735" customFormat="1">
      <c r="A933" s="1235"/>
      <c r="B933" s="64"/>
      <c r="F933" s="797"/>
      <c r="G933" s="798"/>
      <c r="J933" s="797"/>
      <c r="K933" s="797"/>
      <c r="N933" s="797"/>
      <c r="O933" s="797"/>
      <c r="R933" s="797"/>
      <c r="S933" s="797"/>
      <c r="V933" s="797"/>
      <c r="W933" s="797"/>
      <c r="Z933" s="797"/>
      <c r="AA933" s="797"/>
      <c r="AD933" s="797"/>
      <c r="AE933" s="797"/>
      <c r="AH933" s="797"/>
      <c r="AI933" s="797"/>
      <c r="AL933" s="797"/>
      <c r="AM933" s="797"/>
      <c r="AP933" s="797"/>
      <c r="AQ933" s="797"/>
    </row>
    <row r="934" spans="1:43" s="735" customFormat="1">
      <c r="A934" s="1235"/>
      <c r="B934" s="64"/>
      <c r="F934" s="797"/>
      <c r="G934" s="798"/>
      <c r="J934" s="797"/>
      <c r="K934" s="797"/>
      <c r="N934" s="797"/>
      <c r="O934" s="797"/>
      <c r="R934" s="797"/>
      <c r="S934" s="797"/>
      <c r="V934" s="797"/>
      <c r="W934" s="797"/>
      <c r="Z934" s="797"/>
      <c r="AA934" s="797"/>
      <c r="AD934" s="797"/>
      <c r="AE934" s="797"/>
      <c r="AH934" s="797"/>
      <c r="AI934" s="797"/>
      <c r="AL934" s="797"/>
      <c r="AM934" s="797"/>
      <c r="AP934" s="797"/>
      <c r="AQ934" s="797"/>
    </row>
    <row r="935" spans="1:43" s="735" customFormat="1">
      <c r="A935" s="1235"/>
      <c r="B935" s="64"/>
      <c r="F935" s="797"/>
      <c r="G935" s="798"/>
      <c r="J935" s="797"/>
      <c r="K935" s="797"/>
      <c r="N935" s="797"/>
      <c r="O935" s="797"/>
      <c r="R935" s="797"/>
      <c r="S935" s="797"/>
      <c r="V935" s="797"/>
      <c r="W935" s="797"/>
      <c r="Z935" s="797"/>
      <c r="AA935" s="797"/>
      <c r="AD935" s="797"/>
      <c r="AE935" s="797"/>
      <c r="AH935" s="797"/>
      <c r="AI935" s="797"/>
      <c r="AL935" s="797"/>
      <c r="AM935" s="797"/>
      <c r="AP935" s="797"/>
      <c r="AQ935" s="797"/>
    </row>
    <row r="936" spans="1:43" s="735" customFormat="1">
      <c r="A936" s="1235"/>
      <c r="B936" s="64"/>
      <c r="F936" s="797"/>
      <c r="G936" s="798"/>
      <c r="J936" s="797"/>
      <c r="K936" s="797"/>
      <c r="N936" s="797"/>
      <c r="O936" s="797"/>
      <c r="R936" s="797"/>
      <c r="S936" s="797"/>
      <c r="V936" s="797"/>
      <c r="W936" s="797"/>
      <c r="Z936" s="797"/>
      <c r="AA936" s="797"/>
      <c r="AD936" s="797"/>
      <c r="AE936" s="797"/>
      <c r="AH936" s="797"/>
      <c r="AI936" s="797"/>
      <c r="AL936" s="797"/>
      <c r="AM936" s="797"/>
      <c r="AP936" s="797"/>
      <c r="AQ936" s="797"/>
    </row>
    <row r="937" spans="1:43" s="735" customFormat="1">
      <c r="A937" s="1235"/>
      <c r="B937" s="64"/>
      <c r="F937" s="797"/>
      <c r="G937" s="798"/>
      <c r="J937" s="797"/>
      <c r="K937" s="797"/>
      <c r="N937" s="797"/>
      <c r="O937" s="797"/>
      <c r="R937" s="797"/>
      <c r="S937" s="797"/>
      <c r="V937" s="797"/>
      <c r="W937" s="797"/>
      <c r="Z937" s="797"/>
      <c r="AA937" s="797"/>
      <c r="AD937" s="797"/>
      <c r="AE937" s="797"/>
      <c r="AH937" s="797"/>
      <c r="AI937" s="797"/>
      <c r="AL937" s="797"/>
      <c r="AM937" s="797"/>
      <c r="AP937" s="797"/>
      <c r="AQ937" s="797"/>
    </row>
    <row r="938" spans="1:43" s="735" customFormat="1">
      <c r="A938" s="1235"/>
      <c r="B938" s="64"/>
      <c r="F938" s="797"/>
      <c r="G938" s="798"/>
      <c r="J938" s="797"/>
      <c r="K938" s="797"/>
      <c r="N938" s="797"/>
      <c r="O938" s="797"/>
      <c r="R938" s="797"/>
      <c r="S938" s="797"/>
      <c r="V938" s="797"/>
      <c r="W938" s="797"/>
      <c r="Z938" s="797"/>
      <c r="AA938" s="797"/>
      <c r="AD938" s="797"/>
      <c r="AE938" s="797"/>
      <c r="AH938" s="797"/>
      <c r="AI938" s="797"/>
      <c r="AL938" s="797"/>
      <c r="AM938" s="797"/>
      <c r="AP938" s="797"/>
      <c r="AQ938" s="797"/>
    </row>
    <row r="939" spans="1:43" s="735" customFormat="1">
      <c r="A939" s="1235"/>
      <c r="B939" s="64"/>
      <c r="F939" s="797"/>
      <c r="G939" s="798"/>
      <c r="J939" s="797"/>
      <c r="K939" s="797"/>
      <c r="N939" s="797"/>
      <c r="O939" s="797"/>
      <c r="R939" s="797"/>
      <c r="S939" s="797"/>
      <c r="V939" s="797"/>
      <c r="W939" s="797"/>
      <c r="Z939" s="797"/>
      <c r="AA939" s="797"/>
      <c r="AD939" s="797"/>
      <c r="AE939" s="797"/>
      <c r="AH939" s="797"/>
      <c r="AI939" s="797"/>
      <c r="AL939" s="797"/>
      <c r="AM939" s="797"/>
      <c r="AP939" s="797"/>
      <c r="AQ939" s="797"/>
    </row>
    <row r="940" spans="1:43" s="735" customFormat="1">
      <c r="A940" s="1235"/>
      <c r="B940" s="64"/>
      <c r="F940" s="797"/>
      <c r="G940" s="798"/>
      <c r="J940" s="797"/>
      <c r="K940" s="797"/>
      <c r="N940" s="797"/>
      <c r="O940" s="797"/>
      <c r="R940" s="797"/>
      <c r="S940" s="797"/>
      <c r="V940" s="797"/>
      <c r="W940" s="797"/>
      <c r="Z940" s="797"/>
      <c r="AA940" s="797"/>
      <c r="AD940" s="797"/>
      <c r="AE940" s="797"/>
      <c r="AH940" s="797"/>
      <c r="AI940" s="797"/>
      <c r="AL940" s="797"/>
      <c r="AM940" s="797"/>
      <c r="AP940" s="797"/>
      <c r="AQ940" s="797"/>
    </row>
    <row r="941" spans="1:43" s="735" customFormat="1">
      <c r="A941" s="1235"/>
      <c r="B941" s="64"/>
      <c r="F941" s="797"/>
      <c r="G941" s="798"/>
      <c r="J941" s="797"/>
      <c r="K941" s="797"/>
      <c r="N941" s="797"/>
      <c r="O941" s="797"/>
      <c r="R941" s="797"/>
      <c r="S941" s="797"/>
      <c r="V941" s="797"/>
      <c r="W941" s="797"/>
      <c r="Z941" s="797"/>
      <c r="AA941" s="797"/>
      <c r="AD941" s="797"/>
      <c r="AE941" s="797"/>
      <c r="AH941" s="797"/>
      <c r="AI941" s="797"/>
      <c r="AL941" s="797"/>
      <c r="AM941" s="797"/>
      <c r="AP941" s="797"/>
      <c r="AQ941" s="797"/>
    </row>
    <row r="942" spans="1:43" s="735" customFormat="1">
      <c r="A942" s="1235"/>
      <c r="B942" s="64"/>
      <c r="F942" s="797"/>
      <c r="G942" s="798"/>
      <c r="J942" s="797"/>
      <c r="K942" s="797"/>
      <c r="N942" s="797"/>
      <c r="O942" s="797"/>
      <c r="R942" s="797"/>
      <c r="S942" s="797"/>
      <c r="V942" s="797"/>
      <c r="W942" s="797"/>
      <c r="Z942" s="797"/>
      <c r="AA942" s="797"/>
      <c r="AD942" s="797"/>
      <c r="AE942" s="797"/>
      <c r="AH942" s="797"/>
      <c r="AI942" s="797"/>
      <c r="AL942" s="797"/>
      <c r="AM942" s="797"/>
      <c r="AP942" s="797"/>
      <c r="AQ942" s="797"/>
    </row>
    <row r="943" spans="1:43" s="735" customFormat="1">
      <c r="A943" s="1235"/>
      <c r="B943" s="64"/>
      <c r="F943" s="797"/>
      <c r="G943" s="798"/>
      <c r="J943" s="797"/>
      <c r="K943" s="797"/>
      <c r="N943" s="797"/>
      <c r="O943" s="797"/>
      <c r="R943" s="797"/>
      <c r="S943" s="797"/>
      <c r="V943" s="797"/>
      <c r="W943" s="797"/>
      <c r="Z943" s="797"/>
      <c r="AA943" s="797"/>
      <c r="AD943" s="797"/>
      <c r="AE943" s="797"/>
      <c r="AH943" s="797"/>
      <c r="AI943" s="797"/>
      <c r="AL943" s="797"/>
      <c r="AM943" s="797"/>
      <c r="AP943" s="797"/>
      <c r="AQ943" s="797"/>
    </row>
    <row r="944" spans="1:43" s="735" customFormat="1">
      <c r="A944" s="1235"/>
      <c r="B944" s="64"/>
      <c r="F944" s="797"/>
      <c r="G944" s="798"/>
      <c r="J944" s="797"/>
      <c r="K944" s="797"/>
      <c r="N944" s="797"/>
      <c r="O944" s="797"/>
      <c r="R944" s="797"/>
      <c r="S944" s="797"/>
      <c r="V944" s="797"/>
      <c r="W944" s="797"/>
      <c r="Z944" s="797"/>
      <c r="AA944" s="797"/>
      <c r="AD944" s="797"/>
      <c r="AE944" s="797"/>
      <c r="AH944" s="797"/>
      <c r="AI944" s="797"/>
      <c r="AL944" s="797"/>
      <c r="AM944" s="797"/>
      <c r="AP944" s="797"/>
      <c r="AQ944" s="797"/>
    </row>
    <row r="945" spans="1:43" s="735" customFormat="1">
      <c r="A945" s="1235"/>
      <c r="B945" s="64"/>
      <c r="F945" s="797"/>
      <c r="G945" s="798"/>
      <c r="J945" s="797"/>
      <c r="K945" s="797"/>
      <c r="N945" s="797"/>
      <c r="O945" s="797"/>
      <c r="R945" s="797"/>
      <c r="S945" s="797"/>
      <c r="V945" s="797"/>
      <c r="W945" s="797"/>
      <c r="Z945" s="797"/>
      <c r="AA945" s="797"/>
      <c r="AD945" s="797"/>
      <c r="AE945" s="797"/>
      <c r="AH945" s="797"/>
      <c r="AI945" s="797"/>
      <c r="AL945" s="797"/>
      <c r="AM945" s="797"/>
      <c r="AP945" s="797"/>
      <c r="AQ945" s="797"/>
    </row>
    <row r="946" spans="1:43" s="735" customFormat="1">
      <c r="A946" s="1235"/>
      <c r="B946" s="64"/>
      <c r="F946" s="797"/>
      <c r="G946" s="798"/>
      <c r="J946" s="797"/>
      <c r="K946" s="797"/>
      <c r="N946" s="797"/>
      <c r="O946" s="797"/>
      <c r="R946" s="797"/>
      <c r="S946" s="797"/>
      <c r="V946" s="797"/>
      <c r="W946" s="797"/>
      <c r="Z946" s="797"/>
      <c r="AA946" s="797"/>
      <c r="AD946" s="797"/>
      <c r="AE946" s="797"/>
      <c r="AH946" s="797"/>
      <c r="AI946" s="797"/>
      <c r="AL946" s="797"/>
      <c r="AM946" s="797"/>
      <c r="AP946" s="797"/>
      <c r="AQ946" s="797"/>
    </row>
    <row r="947" spans="1:43" s="735" customFormat="1">
      <c r="A947" s="1235"/>
      <c r="B947" s="64"/>
      <c r="F947" s="797"/>
      <c r="G947" s="798"/>
      <c r="J947" s="797"/>
      <c r="K947" s="797"/>
      <c r="N947" s="797"/>
      <c r="O947" s="797"/>
      <c r="R947" s="797"/>
      <c r="S947" s="797"/>
      <c r="V947" s="797"/>
      <c r="W947" s="797"/>
      <c r="Z947" s="797"/>
      <c r="AA947" s="797"/>
      <c r="AD947" s="797"/>
      <c r="AE947" s="797"/>
      <c r="AH947" s="797"/>
      <c r="AI947" s="797"/>
      <c r="AL947" s="797"/>
      <c r="AM947" s="797"/>
      <c r="AP947" s="797"/>
      <c r="AQ947" s="797"/>
    </row>
    <row r="948" spans="1:43" s="735" customFormat="1">
      <c r="A948" s="1235"/>
      <c r="B948" s="64"/>
      <c r="F948" s="797"/>
      <c r="G948" s="798"/>
      <c r="J948" s="797"/>
      <c r="K948" s="797"/>
      <c r="N948" s="797"/>
      <c r="O948" s="797"/>
      <c r="R948" s="797"/>
      <c r="S948" s="797"/>
      <c r="V948" s="797"/>
      <c r="W948" s="797"/>
      <c r="Z948" s="797"/>
      <c r="AA948" s="797"/>
      <c r="AD948" s="797"/>
      <c r="AE948" s="797"/>
      <c r="AH948" s="797"/>
      <c r="AI948" s="797"/>
      <c r="AL948" s="797"/>
      <c r="AM948" s="797"/>
      <c r="AP948" s="797"/>
      <c r="AQ948" s="797"/>
    </row>
    <row r="949" spans="1:43" s="735" customFormat="1">
      <c r="A949" s="1235"/>
      <c r="B949" s="64"/>
      <c r="F949" s="797"/>
      <c r="G949" s="798"/>
      <c r="J949" s="797"/>
      <c r="K949" s="797"/>
      <c r="N949" s="797"/>
      <c r="O949" s="797"/>
      <c r="R949" s="797"/>
      <c r="S949" s="797"/>
      <c r="V949" s="797"/>
      <c r="W949" s="797"/>
      <c r="Z949" s="797"/>
      <c r="AA949" s="797"/>
      <c r="AD949" s="797"/>
      <c r="AE949" s="797"/>
      <c r="AH949" s="797"/>
      <c r="AI949" s="797"/>
      <c r="AL949" s="797"/>
      <c r="AM949" s="797"/>
      <c r="AP949" s="797"/>
      <c r="AQ949" s="797"/>
    </row>
    <row r="950" spans="1:43" s="735" customFormat="1">
      <c r="A950" s="1235"/>
      <c r="B950" s="64"/>
      <c r="F950" s="797"/>
      <c r="G950" s="798"/>
      <c r="J950" s="797"/>
      <c r="K950" s="797"/>
      <c r="N950" s="797"/>
      <c r="O950" s="797"/>
      <c r="R950" s="797"/>
      <c r="S950" s="797"/>
      <c r="V950" s="797"/>
      <c r="W950" s="797"/>
      <c r="Z950" s="797"/>
      <c r="AA950" s="797"/>
      <c r="AD950" s="797"/>
      <c r="AE950" s="797"/>
      <c r="AH950" s="797"/>
      <c r="AI950" s="797"/>
      <c r="AL950" s="797"/>
      <c r="AM950" s="797"/>
      <c r="AP950" s="797"/>
      <c r="AQ950" s="797"/>
    </row>
    <row r="951" spans="1:43" s="735" customFormat="1">
      <c r="A951" s="1235"/>
      <c r="B951" s="64"/>
      <c r="F951" s="797"/>
      <c r="G951" s="798"/>
      <c r="J951" s="797"/>
      <c r="K951" s="797"/>
      <c r="N951" s="797"/>
      <c r="O951" s="797"/>
      <c r="R951" s="797"/>
      <c r="S951" s="797"/>
      <c r="V951" s="797"/>
      <c r="W951" s="797"/>
      <c r="Z951" s="797"/>
      <c r="AA951" s="797"/>
      <c r="AD951" s="797"/>
      <c r="AE951" s="797"/>
      <c r="AH951" s="797"/>
      <c r="AI951" s="797"/>
      <c r="AL951" s="797"/>
      <c r="AM951" s="797"/>
      <c r="AP951" s="797"/>
      <c r="AQ951" s="797"/>
    </row>
    <row r="952" spans="1:43" s="735" customFormat="1">
      <c r="A952" s="1235"/>
      <c r="B952" s="64"/>
      <c r="F952" s="797"/>
      <c r="G952" s="798"/>
      <c r="J952" s="797"/>
      <c r="K952" s="797"/>
      <c r="N952" s="797"/>
      <c r="O952" s="797"/>
      <c r="R952" s="797"/>
      <c r="S952" s="797"/>
      <c r="V952" s="797"/>
      <c r="W952" s="797"/>
      <c r="Z952" s="797"/>
      <c r="AA952" s="797"/>
      <c r="AD952" s="797"/>
      <c r="AE952" s="797"/>
      <c r="AH952" s="797"/>
      <c r="AI952" s="797"/>
      <c r="AL952" s="797"/>
      <c r="AM952" s="797"/>
      <c r="AP952" s="797"/>
      <c r="AQ952" s="797"/>
    </row>
    <row r="953" spans="1:43" s="735" customFormat="1">
      <c r="A953" s="1235"/>
      <c r="B953" s="64"/>
      <c r="F953" s="797"/>
      <c r="G953" s="798"/>
      <c r="J953" s="797"/>
      <c r="K953" s="797"/>
      <c r="N953" s="797"/>
      <c r="O953" s="797"/>
      <c r="R953" s="797"/>
      <c r="S953" s="797"/>
      <c r="V953" s="797"/>
      <c r="W953" s="797"/>
      <c r="Z953" s="797"/>
      <c r="AA953" s="797"/>
      <c r="AD953" s="797"/>
      <c r="AE953" s="797"/>
      <c r="AH953" s="797"/>
      <c r="AI953" s="797"/>
      <c r="AL953" s="797"/>
      <c r="AM953" s="797"/>
      <c r="AP953" s="797"/>
      <c r="AQ953" s="797"/>
    </row>
    <row r="954" spans="1:43" s="735" customFormat="1">
      <c r="A954" s="1235"/>
      <c r="B954" s="64"/>
      <c r="F954" s="797"/>
      <c r="G954" s="798"/>
      <c r="J954" s="797"/>
      <c r="K954" s="797"/>
      <c r="N954" s="797"/>
      <c r="O954" s="797"/>
      <c r="R954" s="797"/>
      <c r="S954" s="797"/>
      <c r="V954" s="797"/>
      <c r="W954" s="797"/>
      <c r="Z954" s="797"/>
      <c r="AA954" s="797"/>
      <c r="AD954" s="797"/>
      <c r="AE954" s="797"/>
      <c r="AH954" s="797"/>
      <c r="AI954" s="797"/>
      <c r="AL954" s="797"/>
      <c r="AM954" s="797"/>
      <c r="AP954" s="797"/>
      <c r="AQ954" s="797"/>
    </row>
    <row r="955" spans="1:43" s="735" customFormat="1">
      <c r="A955" s="1235"/>
      <c r="B955" s="64"/>
      <c r="F955" s="797"/>
      <c r="G955" s="798"/>
      <c r="J955" s="797"/>
      <c r="K955" s="797"/>
      <c r="N955" s="797"/>
      <c r="O955" s="797"/>
      <c r="R955" s="797"/>
      <c r="S955" s="797"/>
      <c r="V955" s="797"/>
      <c r="W955" s="797"/>
      <c r="Z955" s="797"/>
      <c r="AA955" s="797"/>
      <c r="AD955" s="797"/>
      <c r="AE955" s="797"/>
      <c r="AH955" s="797"/>
      <c r="AI955" s="797"/>
      <c r="AL955" s="797"/>
      <c r="AM955" s="797"/>
      <c r="AP955" s="797"/>
      <c r="AQ955" s="797"/>
    </row>
    <row r="956" spans="1:43" s="735" customFormat="1">
      <c r="A956" s="1235"/>
      <c r="B956" s="64"/>
      <c r="F956" s="797"/>
      <c r="G956" s="798"/>
      <c r="J956" s="797"/>
      <c r="K956" s="797"/>
      <c r="N956" s="797"/>
      <c r="O956" s="797"/>
      <c r="R956" s="797"/>
      <c r="S956" s="797"/>
      <c r="V956" s="797"/>
      <c r="W956" s="797"/>
      <c r="Z956" s="797"/>
      <c r="AA956" s="797"/>
      <c r="AD956" s="797"/>
      <c r="AE956" s="797"/>
      <c r="AH956" s="797"/>
      <c r="AI956" s="797"/>
      <c r="AL956" s="797"/>
      <c r="AM956" s="797"/>
      <c r="AP956" s="797"/>
      <c r="AQ956" s="797"/>
    </row>
    <row r="957" spans="1:43" s="735" customFormat="1">
      <c r="A957" s="1235"/>
      <c r="B957" s="64"/>
      <c r="F957" s="797"/>
      <c r="G957" s="798"/>
      <c r="J957" s="797"/>
      <c r="K957" s="797"/>
      <c r="N957" s="797"/>
      <c r="O957" s="797"/>
      <c r="R957" s="797"/>
      <c r="S957" s="797"/>
      <c r="V957" s="797"/>
      <c r="W957" s="797"/>
      <c r="Z957" s="797"/>
      <c r="AA957" s="797"/>
      <c r="AD957" s="797"/>
      <c r="AE957" s="797"/>
      <c r="AH957" s="797"/>
      <c r="AI957" s="797"/>
      <c r="AL957" s="797"/>
      <c r="AM957" s="797"/>
      <c r="AP957" s="797"/>
      <c r="AQ957" s="797"/>
    </row>
    <row r="958" spans="1:43" s="735" customFormat="1">
      <c r="A958" s="1235"/>
      <c r="B958" s="64"/>
      <c r="F958" s="797"/>
      <c r="G958" s="798"/>
      <c r="J958" s="797"/>
      <c r="K958" s="797"/>
      <c r="N958" s="797"/>
      <c r="O958" s="797"/>
      <c r="R958" s="797"/>
      <c r="S958" s="797"/>
      <c r="V958" s="797"/>
      <c r="W958" s="797"/>
      <c r="Z958" s="797"/>
      <c r="AA958" s="797"/>
      <c r="AD958" s="797"/>
      <c r="AE958" s="797"/>
      <c r="AH958" s="797"/>
      <c r="AI958" s="797"/>
      <c r="AL958" s="797"/>
      <c r="AM958" s="797"/>
      <c r="AP958" s="797"/>
      <c r="AQ958" s="797"/>
    </row>
    <row r="959" spans="1:43" s="735" customFormat="1">
      <c r="A959" s="1235"/>
      <c r="B959" s="64"/>
      <c r="F959" s="797"/>
      <c r="G959" s="798"/>
      <c r="J959" s="797"/>
      <c r="K959" s="797"/>
      <c r="N959" s="797"/>
      <c r="O959" s="797"/>
      <c r="R959" s="797"/>
      <c r="S959" s="797"/>
      <c r="V959" s="797"/>
      <c r="W959" s="797"/>
      <c r="Z959" s="797"/>
      <c r="AA959" s="797"/>
      <c r="AD959" s="797"/>
      <c r="AE959" s="797"/>
      <c r="AH959" s="797"/>
      <c r="AI959" s="797"/>
      <c r="AL959" s="797"/>
      <c r="AM959" s="797"/>
      <c r="AP959" s="797"/>
      <c r="AQ959" s="797"/>
    </row>
    <row r="960" spans="1:43" s="735" customFormat="1">
      <c r="A960" s="1235"/>
      <c r="B960" s="64"/>
      <c r="F960" s="797"/>
      <c r="G960" s="798"/>
      <c r="J960" s="797"/>
      <c r="K960" s="797"/>
      <c r="N960" s="797"/>
      <c r="O960" s="797"/>
      <c r="R960" s="797"/>
      <c r="S960" s="797"/>
      <c r="V960" s="797"/>
      <c r="W960" s="797"/>
      <c r="Z960" s="797"/>
      <c r="AA960" s="797"/>
      <c r="AD960" s="797"/>
      <c r="AE960" s="797"/>
      <c r="AH960" s="797"/>
      <c r="AI960" s="797"/>
      <c r="AL960" s="797"/>
      <c r="AM960" s="797"/>
      <c r="AP960" s="797"/>
      <c r="AQ960" s="797"/>
    </row>
    <row r="961" spans="1:43" s="735" customFormat="1">
      <c r="A961" s="1235"/>
      <c r="B961" s="64"/>
      <c r="F961" s="797"/>
      <c r="G961" s="798"/>
      <c r="J961" s="797"/>
      <c r="K961" s="797"/>
      <c r="N961" s="797"/>
      <c r="O961" s="797"/>
      <c r="R961" s="797"/>
      <c r="S961" s="797"/>
      <c r="V961" s="797"/>
      <c r="W961" s="797"/>
      <c r="Z961" s="797"/>
      <c r="AA961" s="797"/>
      <c r="AD961" s="797"/>
      <c r="AE961" s="797"/>
      <c r="AH961" s="797"/>
      <c r="AI961" s="797"/>
      <c r="AL961" s="797"/>
      <c r="AM961" s="797"/>
      <c r="AP961" s="797"/>
      <c r="AQ961" s="797"/>
    </row>
    <row r="962" spans="1:43" s="735" customFormat="1">
      <c r="A962" s="1235"/>
      <c r="B962" s="64"/>
      <c r="F962" s="797"/>
      <c r="G962" s="798"/>
      <c r="J962" s="797"/>
      <c r="K962" s="797"/>
      <c r="N962" s="797"/>
      <c r="O962" s="797"/>
      <c r="R962" s="797"/>
      <c r="S962" s="797"/>
      <c r="V962" s="797"/>
      <c r="W962" s="797"/>
      <c r="Z962" s="797"/>
      <c r="AA962" s="797"/>
      <c r="AD962" s="797"/>
      <c r="AE962" s="797"/>
      <c r="AH962" s="797"/>
      <c r="AI962" s="797"/>
      <c r="AL962" s="797"/>
      <c r="AM962" s="797"/>
      <c r="AP962" s="797"/>
      <c r="AQ962" s="797"/>
    </row>
    <row r="963" spans="1:43" s="735" customFormat="1">
      <c r="A963" s="1235"/>
      <c r="B963" s="64"/>
      <c r="F963" s="797"/>
      <c r="G963" s="798"/>
      <c r="J963" s="797"/>
      <c r="K963" s="797"/>
      <c r="N963" s="797"/>
      <c r="O963" s="797"/>
      <c r="R963" s="797"/>
      <c r="S963" s="797"/>
      <c r="V963" s="797"/>
      <c r="W963" s="797"/>
      <c r="Z963" s="797"/>
      <c r="AA963" s="797"/>
      <c r="AD963" s="797"/>
      <c r="AE963" s="797"/>
      <c r="AH963" s="797"/>
      <c r="AI963" s="797"/>
      <c r="AL963" s="797"/>
      <c r="AM963" s="797"/>
      <c r="AP963" s="797"/>
      <c r="AQ963" s="797"/>
    </row>
    <row r="964" spans="1:43" s="735" customFormat="1">
      <c r="A964" s="1235"/>
      <c r="B964" s="64"/>
      <c r="F964" s="797"/>
      <c r="G964" s="798"/>
      <c r="J964" s="797"/>
      <c r="K964" s="797"/>
      <c r="N964" s="797"/>
      <c r="O964" s="797"/>
      <c r="R964" s="797"/>
      <c r="S964" s="797"/>
      <c r="V964" s="797"/>
      <c r="W964" s="797"/>
      <c r="Z964" s="797"/>
      <c r="AA964" s="797"/>
      <c r="AD964" s="797"/>
      <c r="AE964" s="797"/>
      <c r="AH964" s="797"/>
      <c r="AI964" s="797"/>
      <c r="AL964" s="797"/>
      <c r="AM964" s="797"/>
      <c r="AP964" s="797"/>
      <c r="AQ964" s="797"/>
    </row>
    <row r="965" spans="1:43" s="735" customFormat="1">
      <c r="A965" s="1235"/>
      <c r="B965" s="64"/>
      <c r="F965" s="797"/>
      <c r="G965" s="798"/>
      <c r="J965" s="797"/>
      <c r="K965" s="797"/>
      <c r="N965" s="797"/>
      <c r="O965" s="797"/>
      <c r="R965" s="797"/>
      <c r="S965" s="797"/>
      <c r="V965" s="797"/>
      <c r="W965" s="797"/>
      <c r="Z965" s="797"/>
      <c r="AA965" s="797"/>
      <c r="AD965" s="797"/>
      <c r="AE965" s="797"/>
      <c r="AH965" s="797"/>
      <c r="AI965" s="797"/>
      <c r="AL965" s="797"/>
      <c r="AM965" s="797"/>
      <c r="AP965" s="797"/>
      <c r="AQ965" s="797"/>
    </row>
    <row r="966" spans="1:43" s="735" customFormat="1">
      <c r="A966" s="1235"/>
      <c r="B966" s="64"/>
      <c r="F966" s="797"/>
      <c r="G966" s="798"/>
      <c r="J966" s="797"/>
      <c r="K966" s="797"/>
      <c r="N966" s="797"/>
      <c r="O966" s="797"/>
      <c r="R966" s="797"/>
      <c r="S966" s="797"/>
      <c r="V966" s="797"/>
      <c r="W966" s="797"/>
      <c r="Z966" s="797"/>
      <c r="AA966" s="797"/>
      <c r="AD966" s="797"/>
      <c r="AE966" s="797"/>
      <c r="AH966" s="797"/>
      <c r="AI966" s="797"/>
      <c r="AL966" s="797"/>
      <c r="AM966" s="797"/>
      <c r="AP966" s="797"/>
      <c r="AQ966" s="797"/>
    </row>
    <row r="967" spans="1:43" s="735" customFormat="1">
      <c r="A967" s="1235"/>
      <c r="B967" s="64"/>
      <c r="F967" s="797"/>
      <c r="G967" s="798"/>
      <c r="J967" s="797"/>
      <c r="K967" s="797"/>
      <c r="N967" s="797"/>
      <c r="O967" s="797"/>
      <c r="R967" s="797"/>
      <c r="S967" s="797"/>
      <c r="V967" s="797"/>
      <c r="W967" s="797"/>
      <c r="Z967" s="797"/>
      <c r="AA967" s="797"/>
      <c r="AD967" s="797"/>
      <c r="AE967" s="797"/>
      <c r="AH967" s="797"/>
      <c r="AI967" s="797"/>
      <c r="AL967" s="797"/>
      <c r="AM967" s="797"/>
      <c r="AP967" s="797"/>
      <c r="AQ967" s="797"/>
    </row>
    <row r="968" spans="1:43" s="735" customFormat="1">
      <c r="A968" s="1235"/>
      <c r="B968" s="64"/>
      <c r="F968" s="797"/>
      <c r="G968" s="798"/>
      <c r="J968" s="797"/>
      <c r="K968" s="797"/>
      <c r="N968" s="797"/>
      <c r="O968" s="797"/>
      <c r="R968" s="797"/>
      <c r="S968" s="797"/>
      <c r="V968" s="797"/>
      <c r="W968" s="797"/>
      <c r="Z968" s="797"/>
      <c r="AA968" s="797"/>
      <c r="AD968" s="797"/>
      <c r="AE968" s="797"/>
      <c r="AH968" s="797"/>
      <c r="AI968" s="797"/>
      <c r="AL968" s="797"/>
      <c r="AM968" s="797"/>
      <c r="AP968" s="797"/>
      <c r="AQ968" s="797"/>
    </row>
    <row r="969" spans="1:43" s="735" customFormat="1">
      <c r="A969" s="1235"/>
      <c r="B969" s="64"/>
      <c r="F969" s="797"/>
      <c r="G969" s="798"/>
      <c r="J969" s="797"/>
      <c r="K969" s="797"/>
      <c r="N969" s="797"/>
      <c r="O969" s="797"/>
      <c r="R969" s="797"/>
      <c r="S969" s="797"/>
      <c r="V969" s="797"/>
      <c r="W969" s="797"/>
      <c r="Z969" s="797"/>
      <c r="AA969" s="797"/>
      <c r="AD969" s="797"/>
      <c r="AE969" s="797"/>
      <c r="AH969" s="797"/>
      <c r="AI969" s="797"/>
      <c r="AL969" s="797"/>
      <c r="AM969" s="797"/>
      <c r="AP969" s="797"/>
      <c r="AQ969" s="797"/>
    </row>
    <row r="970" spans="1:43" s="735" customFormat="1">
      <c r="A970" s="1235"/>
      <c r="B970" s="64"/>
      <c r="F970" s="797"/>
      <c r="G970" s="798"/>
      <c r="J970" s="797"/>
      <c r="K970" s="797"/>
      <c r="N970" s="797"/>
      <c r="O970" s="797"/>
      <c r="R970" s="797"/>
      <c r="S970" s="797"/>
      <c r="V970" s="797"/>
      <c r="W970" s="797"/>
      <c r="Z970" s="797"/>
      <c r="AA970" s="797"/>
      <c r="AD970" s="797"/>
      <c r="AE970" s="797"/>
      <c r="AH970" s="797"/>
      <c r="AI970" s="797"/>
      <c r="AL970" s="797"/>
      <c r="AM970" s="797"/>
      <c r="AP970" s="797"/>
      <c r="AQ970" s="797"/>
    </row>
    <row r="971" spans="1:43" s="735" customFormat="1">
      <c r="A971" s="1235"/>
      <c r="B971" s="64"/>
      <c r="F971" s="797"/>
      <c r="G971" s="798"/>
      <c r="J971" s="797"/>
      <c r="K971" s="797"/>
      <c r="N971" s="797"/>
      <c r="O971" s="797"/>
      <c r="R971" s="797"/>
      <c r="S971" s="797"/>
      <c r="V971" s="797"/>
      <c r="W971" s="797"/>
      <c r="Z971" s="797"/>
      <c r="AA971" s="797"/>
      <c r="AD971" s="797"/>
      <c r="AE971" s="797"/>
      <c r="AH971" s="797"/>
      <c r="AI971" s="797"/>
      <c r="AL971" s="797"/>
      <c r="AM971" s="797"/>
      <c r="AP971" s="797"/>
      <c r="AQ971" s="797"/>
    </row>
    <row r="972" spans="1:43" s="735" customFormat="1">
      <c r="A972" s="1235"/>
      <c r="B972" s="64"/>
      <c r="F972" s="797"/>
      <c r="G972" s="798"/>
      <c r="J972" s="797"/>
      <c r="K972" s="797"/>
      <c r="N972" s="797"/>
      <c r="O972" s="797"/>
      <c r="R972" s="797"/>
      <c r="S972" s="797"/>
      <c r="V972" s="797"/>
      <c r="W972" s="797"/>
      <c r="Z972" s="797"/>
      <c r="AA972" s="797"/>
      <c r="AD972" s="797"/>
      <c r="AE972" s="797"/>
      <c r="AH972" s="797"/>
      <c r="AI972" s="797"/>
      <c r="AL972" s="797"/>
      <c r="AM972" s="797"/>
      <c r="AP972" s="797"/>
      <c r="AQ972" s="797"/>
    </row>
    <row r="973" spans="1:43" s="735" customFormat="1">
      <c r="A973" s="1235"/>
      <c r="B973" s="64"/>
      <c r="F973" s="797"/>
      <c r="G973" s="798"/>
      <c r="J973" s="797"/>
      <c r="K973" s="797"/>
      <c r="N973" s="797"/>
      <c r="O973" s="797"/>
      <c r="R973" s="797"/>
      <c r="S973" s="797"/>
      <c r="V973" s="797"/>
      <c r="W973" s="797"/>
      <c r="Z973" s="797"/>
      <c r="AA973" s="797"/>
      <c r="AD973" s="797"/>
      <c r="AE973" s="797"/>
      <c r="AH973" s="797"/>
      <c r="AI973" s="797"/>
      <c r="AL973" s="797"/>
      <c r="AM973" s="797"/>
      <c r="AP973" s="797"/>
      <c r="AQ973" s="797"/>
    </row>
    <row r="974" spans="1:43" s="735" customFormat="1">
      <c r="A974" s="1235"/>
      <c r="B974" s="64"/>
      <c r="F974" s="797"/>
      <c r="G974" s="798"/>
      <c r="J974" s="797"/>
      <c r="K974" s="797"/>
      <c r="N974" s="797"/>
      <c r="O974" s="797"/>
      <c r="R974" s="797"/>
      <c r="S974" s="797"/>
      <c r="V974" s="797"/>
      <c r="W974" s="797"/>
      <c r="Z974" s="797"/>
      <c r="AA974" s="797"/>
      <c r="AD974" s="797"/>
      <c r="AE974" s="797"/>
      <c r="AH974" s="797"/>
      <c r="AI974" s="797"/>
      <c r="AL974" s="797"/>
      <c r="AM974" s="797"/>
      <c r="AP974" s="797"/>
      <c r="AQ974" s="797"/>
    </row>
    <row r="975" spans="1:43" s="735" customFormat="1">
      <c r="A975" s="1235"/>
      <c r="B975" s="64"/>
      <c r="F975" s="797"/>
      <c r="G975" s="798"/>
      <c r="J975" s="797"/>
      <c r="K975" s="797"/>
      <c r="N975" s="797"/>
      <c r="O975" s="797"/>
      <c r="R975" s="797"/>
      <c r="S975" s="797"/>
      <c r="V975" s="797"/>
      <c r="W975" s="797"/>
      <c r="Z975" s="797"/>
      <c r="AA975" s="797"/>
      <c r="AD975" s="797"/>
      <c r="AE975" s="797"/>
      <c r="AH975" s="797"/>
      <c r="AI975" s="797"/>
      <c r="AL975" s="797"/>
      <c r="AM975" s="797"/>
      <c r="AP975" s="797"/>
      <c r="AQ975" s="797"/>
    </row>
    <row r="976" spans="1:43" s="735" customFormat="1">
      <c r="A976" s="1235"/>
      <c r="B976" s="64"/>
      <c r="F976" s="797"/>
      <c r="G976" s="798"/>
      <c r="J976" s="797"/>
      <c r="K976" s="797"/>
      <c r="N976" s="797"/>
      <c r="O976" s="797"/>
      <c r="R976" s="797"/>
      <c r="S976" s="797"/>
      <c r="V976" s="797"/>
      <c r="W976" s="797"/>
      <c r="Z976" s="797"/>
      <c r="AA976" s="797"/>
      <c r="AD976" s="797"/>
      <c r="AE976" s="797"/>
      <c r="AH976" s="797"/>
      <c r="AI976" s="797"/>
      <c r="AL976" s="797"/>
      <c r="AM976" s="797"/>
      <c r="AP976" s="797"/>
      <c r="AQ976" s="797"/>
    </row>
    <row r="977" spans="1:43" s="735" customFormat="1">
      <c r="A977" s="1235"/>
      <c r="B977" s="64"/>
      <c r="F977" s="797"/>
      <c r="G977" s="798"/>
      <c r="J977" s="797"/>
      <c r="K977" s="797"/>
      <c r="N977" s="797"/>
      <c r="O977" s="797"/>
      <c r="R977" s="797"/>
      <c r="S977" s="797"/>
      <c r="V977" s="797"/>
      <c r="W977" s="797"/>
      <c r="Z977" s="797"/>
      <c r="AA977" s="797"/>
      <c r="AD977" s="797"/>
      <c r="AE977" s="797"/>
      <c r="AH977" s="797"/>
      <c r="AI977" s="797"/>
      <c r="AL977" s="797"/>
      <c r="AM977" s="797"/>
      <c r="AP977" s="797"/>
      <c r="AQ977" s="797"/>
    </row>
    <row r="978" spans="1:43" s="735" customFormat="1">
      <c r="A978" s="1235"/>
      <c r="B978" s="64"/>
      <c r="F978" s="797"/>
      <c r="G978" s="798"/>
      <c r="J978" s="797"/>
      <c r="K978" s="797"/>
      <c r="N978" s="797"/>
      <c r="O978" s="797"/>
      <c r="R978" s="797"/>
      <c r="S978" s="797"/>
      <c r="V978" s="797"/>
      <c r="W978" s="797"/>
      <c r="Z978" s="797"/>
      <c r="AA978" s="797"/>
      <c r="AD978" s="797"/>
      <c r="AE978" s="797"/>
      <c r="AH978" s="797"/>
      <c r="AI978" s="797"/>
      <c r="AL978" s="797"/>
      <c r="AM978" s="797"/>
      <c r="AP978" s="797"/>
      <c r="AQ978" s="797"/>
    </row>
    <row r="979" spans="1:43" s="735" customFormat="1">
      <c r="A979" s="1235"/>
      <c r="B979" s="64"/>
      <c r="F979" s="797"/>
      <c r="G979" s="798"/>
      <c r="J979" s="797"/>
      <c r="K979" s="797"/>
      <c r="N979" s="797"/>
      <c r="O979" s="797"/>
      <c r="R979" s="797"/>
      <c r="S979" s="797"/>
      <c r="V979" s="797"/>
      <c r="W979" s="797"/>
      <c r="Z979" s="797"/>
      <c r="AA979" s="797"/>
      <c r="AD979" s="797"/>
      <c r="AE979" s="797"/>
      <c r="AH979" s="797"/>
      <c r="AI979" s="797"/>
      <c r="AL979" s="797"/>
      <c r="AM979" s="797"/>
      <c r="AP979" s="797"/>
      <c r="AQ979" s="797"/>
    </row>
    <row r="980" spans="1:43" s="735" customFormat="1">
      <c r="A980" s="1235"/>
      <c r="B980" s="64"/>
      <c r="F980" s="797"/>
      <c r="G980" s="798"/>
      <c r="J980" s="797"/>
      <c r="K980" s="797"/>
      <c r="N980" s="797"/>
      <c r="O980" s="797"/>
      <c r="R980" s="797"/>
      <c r="S980" s="797"/>
      <c r="V980" s="797"/>
      <c r="W980" s="797"/>
      <c r="Z980" s="797"/>
      <c r="AA980" s="797"/>
      <c r="AD980" s="797"/>
      <c r="AE980" s="797"/>
      <c r="AH980" s="797"/>
      <c r="AI980" s="797"/>
      <c r="AL980" s="797"/>
      <c r="AM980" s="797"/>
      <c r="AP980" s="797"/>
      <c r="AQ980" s="797"/>
    </row>
    <row r="981" spans="1:43" s="735" customFormat="1">
      <c r="A981" s="1235"/>
      <c r="B981" s="64"/>
      <c r="F981" s="797"/>
      <c r="G981" s="798"/>
      <c r="J981" s="797"/>
      <c r="K981" s="797"/>
      <c r="N981" s="797"/>
      <c r="O981" s="797"/>
      <c r="R981" s="797"/>
      <c r="S981" s="797"/>
      <c r="V981" s="797"/>
      <c r="W981" s="797"/>
      <c r="Z981" s="797"/>
      <c r="AA981" s="797"/>
      <c r="AD981" s="797"/>
      <c r="AE981" s="797"/>
      <c r="AH981" s="797"/>
      <c r="AI981" s="797"/>
      <c r="AL981" s="797"/>
      <c r="AM981" s="797"/>
      <c r="AP981" s="797"/>
      <c r="AQ981" s="797"/>
    </row>
    <row r="982" spans="1:43" s="735" customFormat="1">
      <c r="A982" s="1235"/>
      <c r="B982" s="64"/>
      <c r="F982" s="797"/>
      <c r="G982" s="798"/>
      <c r="J982" s="797"/>
      <c r="K982" s="797"/>
      <c r="N982" s="797"/>
      <c r="O982" s="797"/>
      <c r="R982" s="797"/>
      <c r="S982" s="797"/>
      <c r="V982" s="797"/>
      <c r="W982" s="797"/>
      <c r="Z982" s="797"/>
      <c r="AA982" s="797"/>
      <c r="AD982" s="797"/>
      <c r="AE982" s="797"/>
      <c r="AH982" s="797"/>
      <c r="AI982" s="797"/>
      <c r="AL982" s="797"/>
      <c r="AM982" s="797"/>
      <c r="AP982" s="797"/>
      <c r="AQ982" s="797"/>
    </row>
    <row r="983" spans="1:43" s="735" customFormat="1">
      <c r="A983" s="1235"/>
      <c r="B983" s="64"/>
      <c r="F983" s="797"/>
      <c r="G983" s="798"/>
      <c r="J983" s="797"/>
      <c r="K983" s="797"/>
      <c r="N983" s="797"/>
      <c r="O983" s="797"/>
      <c r="R983" s="797"/>
      <c r="S983" s="797"/>
      <c r="V983" s="797"/>
      <c r="W983" s="797"/>
      <c r="Z983" s="797"/>
      <c r="AA983" s="797"/>
      <c r="AD983" s="797"/>
      <c r="AE983" s="797"/>
      <c r="AH983" s="797"/>
      <c r="AI983" s="797"/>
      <c r="AL983" s="797"/>
      <c r="AM983" s="797"/>
      <c r="AP983" s="797"/>
      <c r="AQ983" s="797"/>
    </row>
    <row r="984" spans="1:43" s="735" customFormat="1">
      <c r="A984" s="1235"/>
      <c r="B984" s="64"/>
      <c r="F984" s="797"/>
      <c r="G984" s="798"/>
      <c r="J984" s="797"/>
      <c r="K984" s="797"/>
      <c r="N984" s="797"/>
      <c r="O984" s="797"/>
      <c r="R984" s="797"/>
      <c r="S984" s="797"/>
      <c r="V984" s="797"/>
      <c r="W984" s="797"/>
      <c r="Z984" s="797"/>
      <c r="AA984" s="797"/>
      <c r="AD984" s="797"/>
      <c r="AE984" s="797"/>
      <c r="AH984" s="797"/>
      <c r="AI984" s="797"/>
      <c r="AL984" s="797"/>
      <c r="AM984" s="797"/>
      <c r="AP984" s="797"/>
      <c r="AQ984" s="797"/>
    </row>
    <row r="985" spans="1:43" s="735" customFormat="1">
      <c r="A985" s="1235"/>
      <c r="B985" s="64"/>
      <c r="F985" s="797"/>
      <c r="G985" s="798"/>
      <c r="J985" s="797"/>
      <c r="K985" s="797"/>
      <c r="N985" s="797"/>
      <c r="O985" s="797"/>
      <c r="R985" s="797"/>
      <c r="S985" s="797"/>
      <c r="V985" s="797"/>
      <c r="W985" s="797"/>
      <c r="Z985" s="797"/>
      <c r="AA985" s="797"/>
      <c r="AD985" s="797"/>
      <c r="AE985" s="797"/>
      <c r="AH985" s="797"/>
      <c r="AI985" s="797"/>
      <c r="AL985" s="797"/>
      <c r="AM985" s="797"/>
      <c r="AP985" s="797"/>
      <c r="AQ985" s="797"/>
    </row>
    <row r="986" spans="1:43" s="735" customFormat="1">
      <c r="A986" s="1235"/>
      <c r="B986" s="64"/>
      <c r="F986" s="797"/>
      <c r="G986" s="798"/>
      <c r="J986" s="797"/>
      <c r="K986" s="797"/>
      <c r="N986" s="797"/>
      <c r="O986" s="797"/>
      <c r="R986" s="797"/>
      <c r="S986" s="797"/>
      <c r="V986" s="797"/>
      <c r="W986" s="797"/>
      <c r="Z986" s="797"/>
      <c r="AA986" s="797"/>
      <c r="AD986" s="797"/>
      <c r="AE986" s="797"/>
      <c r="AH986" s="797"/>
      <c r="AI986" s="797"/>
      <c r="AL986" s="797"/>
      <c r="AM986" s="797"/>
      <c r="AP986" s="797"/>
      <c r="AQ986" s="797"/>
    </row>
    <row r="987" spans="1:43" s="735" customFormat="1">
      <c r="A987" s="1235"/>
      <c r="B987" s="64"/>
      <c r="F987" s="797"/>
      <c r="G987" s="798"/>
      <c r="J987" s="797"/>
      <c r="K987" s="797"/>
      <c r="N987" s="797"/>
      <c r="O987" s="797"/>
      <c r="R987" s="797"/>
      <c r="S987" s="797"/>
      <c r="V987" s="797"/>
      <c r="W987" s="797"/>
      <c r="Z987" s="797"/>
      <c r="AA987" s="797"/>
      <c r="AD987" s="797"/>
      <c r="AE987" s="797"/>
      <c r="AH987" s="797"/>
      <c r="AI987" s="797"/>
      <c r="AL987" s="797"/>
      <c r="AM987" s="797"/>
      <c r="AP987" s="797"/>
      <c r="AQ987" s="797"/>
    </row>
    <row r="988" spans="1:43" s="735" customFormat="1">
      <c r="A988" s="1235"/>
      <c r="B988" s="64"/>
      <c r="F988" s="797"/>
      <c r="G988" s="798"/>
      <c r="J988" s="797"/>
      <c r="K988" s="797"/>
      <c r="N988" s="797"/>
      <c r="O988" s="797"/>
      <c r="R988" s="797"/>
      <c r="S988" s="797"/>
      <c r="V988" s="797"/>
      <c r="W988" s="797"/>
      <c r="Z988" s="797"/>
      <c r="AA988" s="797"/>
      <c r="AD988" s="797"/>
      <c r="AE988" s="797"/>
      <c r="AH988" s="797"/>
      <c r="AI988" s="797"/>
      <c r="AL988" s="797"/>
      <c r="AM988" s="797"/>
      <c r="AP988" s="797"/>
      <c r="AQ988" s="797"/>
    </row>
    <row r="989" spans="1:43" s="735" customFormat="1">
      <c r="A989" s="1235"/>
      <c r="B989" s="64"/>
      <c r="F989" s="797"/>
      <c r="G989" s="798"/>
      <c r="J989" s="797"/>
      <c r="K989" s="797"/>
      <c r="N989" s="797"/>
      <c r="O989" s="797"/>
      <c r="R989" s="797"/>
      <c r="S989" s="797"/>
      <c r="V989" s="797"/>
      <c r="W989" s="797"/>
      <c r="Z989" s="797"/>
      <c r="AA989" s="797"/>
      <c r="AD989" s="797"/>
      <c r="AE989" s="797"/>
      <c r="AH989" s="797"/>
      <c r="AI989" s="797"/>
      <c r="AL989" s="797"/>
      <c r="AM989" s="797"/>
      <c r="AP989" s="797"/>
      <c r="AQ989" s="797"/>
    </row>
    <row r="990" spans="1:43" s="735" customFormat="1">
      <c r="A990" s="1235"/>
      <c r="B990" s="64"/>
      <c r="F990" s="797"/>
      <c r="G990" s="798"/>
      <c r="J990" s="797"/>
      <c r="K990" s="797"/>
      <c r="N990" s="797"/>
      <c r="O990" s="797"/>
      <c r="R990" s="797"/>
      <c r="S990" s="797"/>
      <c r="V990" s="797"/>
      <c r="W990" s="797"/>
      <c r="Z990" s="797"/>
      <c r="AA990" s="797"/>
      <c r="AD990" s="797"/>
      <c r="AE990" s="797"/>
      <c r="AH990" s="797"/>
      <c r="AI990" s="797"/>
      <c r="AL990" s="797"/>
      <c r="AM990" s="797"/>
      <c r="AP990" s="797"/>
      <c r="AQ990" s="797"/>
    </row>
    <row r="991" spans="1:43" s="735" customFormat="1">
      <c r="A991" s="1235"/>
      <c r="B991" s="64"/>
      <c r="F991" s="797"/>
      <c r="G991" s="798"/>
      <c r="J991" s="797"/>
      <c r="K991" s="797"/>
      <c r="N991" s="797"/>
      <c r="O991" s="797"/>
      <c r="R991" s="797"/>
      <c r="S991" s="797"/>
      <c r="V991" s="797"/>
      <c r="W991" s="797"/>
      <c r="Z991" s="797"/>
      <c r="AA991" s="797"/>
      <c r="AD991" s="797"/>
      <c r="AE991" s="797"/>
      <c r="AH991" s="797"/>
      <c r="AI991" s="797"/>
      <c r="AL991" s="797"/>
      <c r="AM991" s="797"/>
      <c r="AP991" s="797"/>
      <c r="AQ991" s="797"/>
    </row>
    <row r="992" spans="1:43" s="735" customFormat="1">
      <c r="A992" s="1235"/>
      <c r="B992" s="64"/>
      <c r="F992" s="797"/>
      <c r="G992" s="798"/>
      <c r="J992" s="797"/>
      <c r="K992" s="797"/>
      <c r="N992" s="797"/>
      <c r="O992" s="797"/>
      <c r="R992" s="797"/>
      <c r="S992" s="797"/>
      <c r="V992" s="797"/>
      <c r="W992" s="797"/>
      <c r="Z992" s="797"/>
      <c r="AA992" s="797"/>
      <c r="AD992" s="797"/>
      <c r="AE992" s="797"/>
      <c r="AH992" s="797"/>
      <c r="AI992" s="797"/>
      <c r="AL992" s="797"/>
      <c r="AM992" s="797"/>
      <c r="AP992" s="797"/>
      <c r="AQ992" s="797"/>
    </row>
    <row r="993" spans="1:43" s="735" customFormat="1">
      <c r="A993" s="1235"/>
      <c r="B993" s="64"/>
      <c r="F993" s="797"/>
      <c r="G993" s="798"/>
      <c r="J993" s="797"/>
      <c r="K993" s="797"/>
      <c r="N993" s="797"/>
      <c r="O993" s="797"/>
      <c r="R993" s="797"/>
      <c r="S993" s="797"/>
      <c r="V993" s="797"/>
      <c r="W993" s="797"/>
      <c r="Z993" s="797"/>
      <c r="AA993" s="797"/>
      <c r="AD993" s="797"/>
      <c r="AE993" s="797"/>
      <c r="AH993" s="797"/>
      <c r="AI993" s="797"/>
      <c r="AL993" s="797"/>
      <c r="AM993" s="797"/>
      <c r="AP993" s="797"/>
      <c r="AQ993" s="797"/>
    </row>
    <row r="994" spans="1:43" s="735" customFormat="1">
      <c r="A994" s="1235"/>
      <c r="B994" s="64"/>
      <c r="F994" s="797"/>
      <c r="G994" s="798"/>
      <c r="J994" s="797"/>
      <c r="K994" s="797"/>
      <c r="N994" s="797"/>
      <c r="O994" s="797"/>
      <c r="R994" s="797"/>
      <c r="S994" s="797"/>
      <c r="V994" s="797"/>
      <c r="W994" s="797"/>
      <c r="Z994" s="797"/>
      <c r="AA994" s="797"/>
      <c r="AD994" s="797"/>
      <c r="AE994" s="797"/>
      <c r="AH994" s="797"/>
      <c r="AI994" s="797"/>
      <c r="AL994" s="797"/>
      <c r="AM994" s="797"/>
      <c r="AP994" s="797"/>
      <c r="AQ994" s="797"/>
    </row>
    <row r="995" spans="1:43" s="735" customFormat="1">
      <c r="A995" s="1235"/>
      <c r="B995" s="64"/>
      <c r="F995" s="797"/>
      <c r="G995" s="798"/>
      <c r="J995" s="797"/>
      <c r="K995" s="797"/>
      <c r="N995" s="797"/>
      <c r="O995" s="797"/>
      <c r="R995" s="797"/>
      <c r="S995" s="797"/>
      <c r="V995" s="797"/>
      <c r="W995" s="797"/>
      <c r="Z995" s="797"/>
      <c r="AA995" s="797"/>
      <c r="AD995" s="797"/>
      <c r="AE995" s="797"/>
      <c r="AH995" s="797"/>
      <c r="AI995" s="797"/>
      <c r="AL995" s="797"/>
      <c r="AM995" s="797"/>
      <c r="AP995" s="797"/>
      <c r="AQ995" s="797"/>
    </row>
    <row r="996" spans="1:43" s="735" customFormat="1">
      <c r="A996" s="1235"/>
      <c r="B996" s="64"/>
      <c r="F996" s="797"/>
      <c r="G996" s="798"/>
      <c r="J996" s="797"/>
      <c r="K996" s="797"/>
      <c r="N996" s="797"/>
      <c r="O996" s="797"/>
      <c r="R996" s="797"/>
      <c r="S996" s="797"/>
      <c r="V996" s="797"/>
      <c r="W996" s="797"/>
      <c r="Z996" s="797"/>
      <c r="AA996" s="797"/>
      <c r="AD996" s="797"/>
      <c r="AE996" s="797"/>
      <c r="AH996" s="797"/>
      <c r="AI996" s="797"/>
      <c r="AL996" s="797"/>
      <c r="AM996" s="797"/>
      <c r="AP996" s="797"/>
      <c r="AQ996" s="797"/>
    </row>
    <row r="997" spans="1:43" s="735" customFormat="1">
      <c r="A997" s="1235"/>
      <c r="B997" s="64"/>
      <c r="F997" s="797"/>
      <c r="G997" s="798"/>
      <c r="J997" s="797"/>
      <c r="K997" s="797"/>
      <c r="N997" s="797"/>
      <c r="O997" s="797"/>
      <c r="R997" s="797"/>
      <c r="S997" s="797"/>
      <c r="V997" s="797"/>
      <c r="W997" s="797"/>
      <c r="Z997" s="797"/>
      <c r="AA997" s="797"/>
      <c r="AD997" s="797"/>
      <c r="AE997" s="797"/>
      <c r="AH997" s="797"/>
      <c r="AI997" s="797"/>
      <c r="AL997" s="797"/>
      <c r="AM997" s="797"/>
      <c r="AP997" s="797"/>
      <c r="AQ997" s="797"/>
    </row>
    <row r="998" spans="1:43" s="735" customFormat="1">
      <c r="A998" s="1235"/>
      <c r="B998" s="64"/>
      <c r="F998" s="797"/>
      <c r="G998" s="798"/>
      <c r="J998" s="797"/>
      <c r="K998" s="797"/>
      <c r="N998" s="797"/>
      <c r="O998" s="797"/>
      <c r="R998" s="797"/>
      <c r="S998" s="797"/>
      <c r="V998" s="797"/>
      <c r="W998" s="797"/>
      <c r="Z998" s="797"/>
      <c r="AA998" s="797"/>
      <c r="AD998" s="797"/>
      <c r="AE998" s="797"/>
      <c r="AH998" s="797"/>
      <c r="AI998" s="797"/>
      <c r="AL998" s="797"/>
      <c r="AM998" s="797"/>
      <c r="AP998" s="797"/>
      <c r="AQ998" s="797"/>
    </row>
    <row r="999" spans="1:43" s="735" customFormat="1">
      <c r="A999" s="1235"/>
      <c r="B999" s="64"/>
      <c r="F999" s="797"/>
      <c r="G999" s="798"/>
      <c r="J999" s="797"/>
      <c r="K999" s="797"/>
      <c r="N999" s="797"/>
      <c r="O999" s="797"/>
      <c r="R999" s="797"/>
      <c r="S999" s="797"/>
      <c r="V999" s="797"/>
      <c r="W999" s="797"/>
      <c r="Z999" s="797"/>
      <c r="AA999" s="797"/>
      <c r="AD999" s="797"/>
      <c r="AE999" s="797"/>
      <c r="AH999" s="797"/>
      <c r="AI999" s="797"/>
      <c r="AL999" s="797"/>
      <c r="AM999" s="797"/>
      <c r="AP999" s="797"/>
      <c r="AQ999" s="797"/>
    </row>
    <row r="1000" spans="1:43" s="735" customFormat="1">
      <c r="A1000" s="1235"/>
      <c r="B1000" s="64"/>
      <c r="F1000" s="797"/>
      <c r="G1000" s="798"/>
      <c r="J1000" s="797"/>
      <c r="K1000" s="797"/>
      <c r="N1000" s="797"/>
      <c r="O1000" s="797"/>
      <c r="R1000" s="797"/>
      <c r="S1000" s="797"/>
      <c r="V1000" s="797"/>
      <c r="W1000" s="797"/>
      <c r="Z1000" s="797"/>
      <c r="AA1000" s="797"/>
      <c r="AD1000" s="797"/>
      <c r="AE1000" s="797"/>
      <c r="AH1000" s="797"/>
      <c r="AI1000" s="797"/>
      <c r="AL1000" s="797"/>
      <c r="AM1000" s="797"/>
      <c r="AP1000" s="797"/>
      <c r="AQ1000" s="797"/>
    </row>
    <row r="1001" spans="1:43" s="735" customFormat="1">
      <c r="A1001" s="1235"/>
      <c r="B1001" s="64"/>
      <c r="F1001" s="797"/>
      <c r="G1001" s="798"/>
      <c r="J1001" s="797"/>
      <c r="K1001" s="797"/>
      <c r="N1001" s="797"/>
      <c r="O1001" s="797"/>
      <c r="R1001" s="797"/>
      <c r="S1001" s="797"/>
      <c r="V1001" s="797"/>
      <c r="W1001" s="797"/>
      <c r="Z1001" s="797"/>
      <c r="AA1001" s="797"/>
      <c r="AD1001" s="797"/>
      <c r="AE1001" s="797"/>
      <c r="AH1001" s="797"/>
      <c r="AI1001" s="797"/>
      <c r="AL1001" s="797"/>
      <c r="AM1001" s="797"/>
      <c r="AP1001" s="797"/>
      <c r="AQ1001" s="797"/>
    </row>
    <row r="1002" spans="1:43" s="735" customFormat="1">
      <c r="A1002" s="1235"/>
      <c r="B1002" s="64"/>
      <c r="F1002" s="797"/>
      <c r="G1002" s="798"/>
      <c r="J1002" s="797"/>
      <c r="K1002" s="797"/>
      <c r="N1002" s="797"/>
      <c r="O1002" s="797"/>
      <c r="R1002" s="797"/>
      <c r="S1002" s="797"/>
      <c r="V1002" s="797"/>
      <c r="W1002" s="797"/>
      <c r="Z1002" s="797"/>
      <c r="AA1002" s="797"/>
      <c r="AD1002" s="797"/>
      <c r="AE1002" s="797"/>
      <c r="AH1002" s="797"/>
      <c r="AI1002" s="797"/>
      <c r="AL1002" s="797"/>
      <c r="AM1002" s="797"/>
      <c r="AP1002" s="797"/>
      <c r="AQ1002" s="797"/>
    </row>
    <row r="1003" spans="1:43" s="735" customFormat="1">
      <c r="A1003" s="1235"/>
      <c r="B1003" s="64"/>
      <c r="F1003" s="797"/>
      <c r="G1003" s="798"/>
      <c r="J1003" s="797"/>
      <c r="K1003" s="797"/>
      <c r="N1003" s="797"/>
      <c r="O1003" s="797"/>
      <c r="R1003" s="797"/>
      <c r="S1003" s="797"/>
      <c r="V1003" s="797"/>
      <c r="W1003" s="797"/>
      <c r="Z1003" s="797"/>
      <c r="AA1003" s="797"/>
      <c r="AD1003" s="797"/>
      <c r="AE1003" s="797"/>
      <c r="AH1003" s="797"/>
      <c r="AI1003" s="797"/>
      <c r="AL1003" s="797"/>
      <c r="AM1003" s="797"/>
      <c r="AP1003" s="797"/>
      <c r="AQ1003" s="797"/>
    </row>
    <row r="1004" spans="1:43" s="735" customFormat="1">
      <c r="A1004" s="1235"/>
      <c r="B1004" s="64"/>
      <c r="F1004" s="797"/>
      <c r="G1004" s="798"/>
      <c r="J1004" s="797"/>
      <c r="K1004" s="797"/>
      <c r="N1004" s="797"/>
      <c r="O1004" s="797"/>
      <c r="R1004" s="797"/>
      <c r="S1004" s="797"/>
      <c r="V1004" s="797"/>
      <c r="W1004" s="797"/>
      <c r="Z1004" s="797"/>
      <c r="AA1004" s="797"/>
      <c r="AD1004" s="797"/>
      <c r="AE1004" s="797"/>
      <c r="AH1004" s="797"/>
      <c r="AI1004" s="797"/>
      <c r="AL1004" s="797"/>
      <c r="AM1004" s="797"/>
      <c r="AP1004" s="797"/>
      <c r="AQ1004" s="797"/>
    </row>
    <row r="1005" spans="1:43" s="735" customFormat="1">
      <c r="A1005" s="1235"/>
      <c r="B1005" s="64"/>
      <c r="F1005" s="797"/>
      <c r="G1005" s="798"/>
      <c r="J1005" s="797"/>
      <c r="K1005" s="797"/>
      <c r="N1005" s="797"/>
      <c r="O1005" s="797"/>
      <c r="R1005" s="797"/>
      <c r="S1005" s="797"/>
      <c r="V1005" s="797"/>
      <c r="W1005" s="797"/>
      <c r="Z1005" s="797"/>
      <c r="AA1005" s="797"/>
      <c r="AD1005" s="797"/>
      <c r="AE1005" s="797"/>
      <c r="AH1005" s="797"/>
      <c r="AI1005" s="797"/>
      <c r="AL1005" s="797"/>
      <c r="AM1005" s="797"/>
      <c r="AP1005" s="797"/>
      <c r="AQ1005" s="797"/>
    </row>
    <row r="1006" spans="1:43" s="735" customFormat="1">
      <c r="A1006" s="1235"/>
      <c r="B1006" s="64"/>
      <c r="F1006" s="797"/>
      <c r="G1006" s="798"/>
      <c r="J1006" s="797"/>
      <c r="K1006" s="797"/>
      <c r="N1006" s="797"/>
      <c r="O1006" s="797"/>
      <c r="R1006" s="797"/>
      <c r="S1006" s="797"/>
      <c r="V1006" s="797"/>
      <c r="W1006" s="797"/>
      <c r="Z1006" s="797"/>
      <c r="AA1006" s="797"/>
      <c r="AD1006" s="797"/>
      <c r="AE1006" s="797"/>
      <c r="AH1006" s="797"/>
      <c r="AI1006" s="797"/>
      <c r="AL1006" s="797"/>
      <c r="AM1006" s="797"/>
      <c r="AP1006" s="797"/>
      <c r="AQ1006" s="797"/>
    </row>
    <row r="1007" spans="1:43" s="735" customFormat="1">
      <c r="A1007" s="1235"/>
      <c r="B1007" s="64"/>
      <c r="F1007" s="797"/>
      <c r="G1007" s="798"/>
      <c r="J1007" s="797"/>
      <c r="K1007" s="797"/>
      <c r="N1007" s="797"/>
      <c r="O1007" s="797"/>
      <c r="R1007" s="797"/>
      <c r="S1007" s="797"/>
      <c r="V1007" s="797"/>
      <c r="W1007" s="797"/>
      <c r="Z1007" s="797"/>
      <c r="AA1007" s="797"/>
      <c r="AD1007" s="797"/>
      <c r="AE1007" s="797"/>
      <c r="AH1007" s="797"/>
      <c r="AI1007" s="797"/>
      <c r="AL1007" s="797"/>
      <c r="AM1007" s="797"/>
      <c r="AP1007" s="797"/>
      <c r="AQ1007" s="797"/>
    </row>
    <row r="1008" spans="1:43" s="735" customFormat="1">
      <c r="A1008" s="1235"/>
      <c r="B1008" s="64"/>
      <c r="F1008" s="797"/>
      <c r="G1008" s="798"/>
      <c r="J1008" s="797"/>
      <c r="K1008" s="797"/>
      <c r="N1008" s="797"/>
      <c r="O1008" s="797"/>
      <c r="R1008" s="797"/>
      <c r="S1008" s="797"/>
      <c r="V1008" s="797"/>
      <c r="W1008" s="797"/>
      <c r="Z1008" s="797"/>
      <c r="AA1008" s="797"/>
      <c r="AD1008" s="797"/>
      <c r="AE1008" s="797"/>
      <c r="AH1008" s="797"/>
      <c r="AI1008" s="797"/>
      <c r="AL1008" s="797"/>
      <c r="AM1008" s="797"/>
      <c r="AP1008" s="797"/>
      <c r="AQ1008" s="797"/>
    </row>
    <row r="1009" spans="1:43" s="735" customFormat="1">
      <c r="A1009" s="1235"/>
      <c r="B1009" s="64"/>
      <c r="F1009" s="797"/>
      <c r="G1009" s="798"/>
      <c r="J1009" s="797"/>
      <c r="K1009" s="797"/>
      <c r="N1009" s="797"/>
      <c r="O1009" s="797"/>
      <c r="R1009" s="797"/>
      <c r="S1009" s="797"/>
      <c r="V1009" s="797"/>
      <c r="W1009" s="797"/>
      <c r="Z1009" s="797"/>
      <c r="AA1009" s="797"/>
      <c r="AD1009" s="797"/>
      <c r="AE1009" s="797"/>
      <c r="AH1009" s="797"/>
      <c r="AI1009" s="797"/>
      <c r="AL1009" s="797"/>
      <c r="AM1009" s="797"/>
      <c r="AP1009" s="797"/>
      <c r="AQ1009" s="797"/>
    </row>
    <row r="1010" spans="1:43" s="735" customFormat="1">
      <c r="A1010" s="1235"/>
      <c r="B1010" s="64"/>
      <c r="F1010" s="797"/>
      <c r="G1010" s="798"/>
      <c r="J1010" s="797"/>
      <c r="K1010" s="797"/>
      <c r="N1010" s="797"/>
      <c r="O1010" s="797"/>
      <c r="R1010" s="797"/>
      <c r="S1010" s="797"/>
      <c r="V1010" s="797"/>
      <c r="W1010" s="797"/>
      <c r="Z1010" s="797"/>
      <c r="AA1010" s="797"/>
      <c r="AD1010" s="797"/>
      <c r="AE1010" s="797"/>
      <c r="AH1010" s="797"/>
      <c r="AI1010" s="797"/>
      <c r="AL1010" s="797"/>
      <c r="AM1010" s="797"/>
      <c r="AP1010" s="797"/>
      <c r="AQ1010" s="797"/>
    </row>
    <row r="1011" spans="1:43" s="735" customFormat="1">
      <c r="A1011" s="1235"/>
      <c r="B1011" s="64"/>
      <c r="F1011" s="797"/>
      <c r="G1011" s="798"/>
      <c r="J1011" s="797"/>
      <c r="K1011" s="797"/>
      <c r="N1011" s="797"/>
      <c r="O1011" s="797"/>
      <c r="R1011" s="797"/>
      <c r="S1011" s="797"/>
      <c r="V1011" s="797"/>
      <c r="W1011" s="797"/>
      <c r="Z1011" s="797"/>
      <c r="AA1011" s="797"/>
      <c r="AD1011" s="797"/>
      <c r="AE1011" s="797"/>
      <c r="AH1011" s="797"/>
      <c r="AI1011" s="797"/>
      <c r="AL1011" s="797"/>
      <c r="AM1011" s="797"/>
      <c r="AP1011" s="797"/>
      <c r="AQ1011" s="797"/>
    </row>
    <row r="1012" spans="1:43" s="735" customFormat="1">
      <c r="A1012" s="1235"/>
      <c r="B1012" s="64"/>
      <c r="F1012" s="797"/>
      <c r="G1012" s="798"/>
      <c r="J1012" s="797"/>
      <c r="K1012" s="797"/>
      <c r="N1012" s="797"/>
      <c r="O1012" s="797"/>
      <c r="R1012" s="797"/>
      <c r="S1012" s="797"/>
      <c r="V1012" s="797"/>
      <c r="W1012" s="797"/>
      <c r="Z1012" s="797"/>
      <c r="AA1012" s="797"/>
      <c r="AD1012" s="797"/>
      <c r="AE1012" s="797"/>
      <c r="AH1012" s="797"/>
      <c r="AI1012" s="797"/>
      <c r="AL1012" s="797"/>
      <c r="AM1012" s="797"/>
      <c r="AP1012" s="797"/>
      <c r="AQ1012" s="797"/>
    </row>
    <row r="1013" spans="1:43" s="735" customFormat="1">
      <c r="A1013" s="1235"/>
      <c r="B1013" s="64"/>
      <c r="F1013" s="797"/>
      <c r="G1013" s="798"/>
      <c r="J1013" s="797"/>
      <c r="K1013" s="797"/>
      <c r="N1013" s="797"/>
      <c r="O1013" s="797"/>
      <c r="R1013" s="797"/>
      <c r="S1013" s="797"/>
      <c r="V1013" s="797"/>
      <c r="W1013" s="797"/>
      <c r="Z1013" s="797"/>
      <c r="AA1013" s="797"/>
      <c r="AD1013" s="797"/>
      <c r="AE1013" s="797"/>
      <c r="AH1013" s="797"/>
      <c r="AI1013" s="797"/>
      <c r="AL1013" s="797"/>
      <c r="AM1013" s="797"/>
      <c r="AP1013" s="797"/>
      <c r="AQ1013" s="797"/>
    </row>
    <row r="1014" spans="1:43" s="735" customFormat="1">
      <c r="A1014" s="1235"/>
      <c r="B1014" s="64"/>
      <c r="F1014" s="797"/>
      <c r="G1014" s="798"/>
      <c r="J1014" s="797"/>
      <c r="K1014" s="797"/>
      <c r="N1014" s="797"/>
      <c r="O1014" s="797"/>
      <c r="R1014" s="797"/>
      <c r="S1014" s="797"/>
      <c r="V1014" s="797"/>
      <c r="W1014" s="797"/>
      <c r="Z1014" s="797"/>
      <c r="AA1014" s="797"/>
      <c r="AD1014" s="797"/>
      <c r="AE1014" s="797"/>
      <c r="AH1014" s="797"/>
      <c r="AI1014" s="797"/>
      <c r="AL1014" s="797"/>
      <c r="AM1014" s="797"/>
      <c r="AP1014" s="797"/>
      <c r="AQ1014" s="797"/>
    </row>
    <row r="1015" spans="1:43" s="735" customFormat="1">
      <c r="A1015" s="1235"/>
      <c r="B1015" s="64"/>
      <c r="F1015" s="797"/>
      <c r="G1015" s="798"/>
      <c r="J1015" s="797"/>
      <c r="K1015" s="797"/>
      <c r="N1015" s="797"/>
      <c r="O1015" s="797"/>
      <c r="R1015" s="797"/>
      <c r="S1015" s="797"/>
      <c r="V1015" s="797"/>
      <c r="W1015" s="797"/>
      <c r="Z1015" s="797"/>
      <c r="AA1015" s="797"/>
      <c r="AD1015" s="797"/>
      <c r="AE1015" s="797"/>
      <c r="AH1015" s="797"/>
      <c r="AI1015" s="797"/>
      <c r="AL1015" s="797"/>
      <c r="AM1015" s="797"/>
      <c r="AP1015" s="797"/>
      <c r="AQ1015" s="797"/>
    </row>
    <row r="1016" spans="1:43" s="735" customFormat="1">
      <c r="A1016" s="1235"/>
      <c r="B1016" s="64"/>
      <c r="F1016" s="797"/>
      <c r="G1016" s="798"/>
      <c r="J1016" s="797"/>
      <c r="K1016" s="797"/>
      <c r="N1016" s="797"/>
      <c r="O1016" s="797"/>
      <c r="R1016" s="797"/>
      <c r="S1016" s="797"/>
      <c r="V1016" s="797"/>
      <c r="W1016" s="797"/>
      <c r="Z1016" s="797"/>
      <c r="AA1016" s="797"/>
      <c r="AD1016" s="797"/>
      <c r="AE1016" s="797"/>
      <c r="AH1016" s="797"/>
      <c r="AI1016" s="797"/>
      <c r="AL1016" s="797"/>
      <c r="AM1016" s="797"/>
      <c r="AP1016" s="797"/>
      <c r="AQ1016" s="797"/>
    </row>
    <row r="1017" spans="1:43" s="735" customFormat="1">
      <c r="A1017" s="1235"/>
      <c r="B1017" s="64"/>
      <c r="F1017" s="797"/>
      <c r="G1017" s="798"/>
      <c r="J1017" s="797"/>
      <c r="K1017" s="797"/>
      <c r="N1017" s="797"/>
      <c r="O1017" s="797"/>
      <c r="R1017" s="797"/>
      <c r="S1017" s="797"/>
      <c r="V1017" s="797"/>
      <c r="W1017" s="797"/>
      <c r="Z1017" s="797"/>
      <c r="AA1017" s="797"/>
      <c r="AD1017" s="797"/>
      <c r="AE1017" s="797"/>
      <c r="AH1017" s="797"/>
      <c r="AI1017" s="797"/>
      <c r="AL1017" s="797"/>
      <c r="AM1017" s="797"/>
      <c r="AP1017" s="797"/>
      <c r="AQ1017" s="797"/>
    </row>
    <row r="1018" spans="1:43" s="735" customFormat="1">
      <c r="A1018" s="1235"/>
      <c r="B1018" s="64"/>
      <c r="F1018" s="797"/>
      <c r="G1018" s="798"/>
      <c r="J1018" s="797"/>
      <c r="K1018" s="797"/>
      <c r="N1018" s="797"/>
      <c r="O1018" s="797"/>
      <c r="R1018" s="797"/>
      <c r="S1018" s="797"/>
      <c r="V1018" s="797"/>
      <c r="W1018" s="797"/>
      <c r="Z1018" s="797"/>
      <c r="AA1018" s="797"/>
      <c r="AD1018" s="797"/>
      <c r="AE1018" s="797"/>
      <c r="AH1018" s="797"/>
      <c r="AI1018" s="797"/>
      <c r="AL1018" s="797"/>
      <c r="AM1018" s="797"/>
      <c r="AP1018" s="797"/>
      <c r="AQ1018" s="797"/>
    </row>
    <row r="1019" spans="1:43" s="735" customFormat="1">
      <c r="A1019" s="1235"/>
      <c r="B1019" s="64"/>
      <c r="F1019" s="797"/>
      <c r="G1019" s="798"/>
      <c r="J1019" s="797"/>
      <c r="K1019" s="797"/>
      <c r="N1019" s="797"/>
      <c r="O1019" s="797"/>
      <c r="R1019" s="797"/>
      <c r="S1019" s="797"/>
      <c r="V1019" s="797"/>
      <c r="W1019" s="797"/>
      <c r="Z1019" s="797"/>
      <c r="AA1019" s="797"/>
      <c r="AD1019" s="797"/>
      <c r="AE1019" s="797"/>
      <c r="AH1019" s="797"/>
      <c r="AI1019" s="797"/>
      <c r="AL1019" s="797"/>
      <c r="AM1019" s="797"/>
      <c r="AP1019" s="797"/>
      <c r="AQ1019" s="797"/>
    </row>
    <row r="1020" spans="1:43" s="735" customFormat="1">
      <c r="A1020" s="1235"/>
      <c r="B1020" s="64"/>
      <c r="F1020" s="797"/>
      <c r="G1020" s="798"/>
      <c r="J1020" s="797"/>
      <c r="K1020" s="797"/>
      <c r="N1020" s="797"/>
      <c r="O1020" s="797"/>
      <c r="R1020" s="797"/>
      <c r="S1020" s="797"/>
      <c r="V1020" s="797"/>
      <c r="W1020" s="797"/>
      <c r="Z1020" s="797"/>
      <c r="AA1020" s="797"/>
      <c r="AD1020" s="797"/>
      <c r="AE1020" s="797"/>
      <c r="AH1020" s="797"/>
      <c r="AI1020" s="797"/>
      <c r="AL1020" s="797"/>
      <c r="AM1020" s="797"/>
      <c r="AP1020" s="797"/>
      <c r="AQ1020" s="797"/>
    </row>
    <row r="1021" spans="1:43" s="735" customFormat="1">
      <c r="A1021" s="1235"/>
      <c r="B1021" s="64"/>
      <c r="F1021" s="797"/>
      <c r="G1021" s="798"/>
      <c r="J1021" s="797"/>
      <c r="K1021" s="797"/>
      <c r="N1021" s="797"/>
      <c r="O1021" s="797"/>
      <c r="R1021" s="797"/>
      <c r="S1021" s="797"/>
      <c r="V1021" s="797"/>
      <c r="W1021" s="797"/>
      <c r="Z1021" s="797"/>
      <c r="AA1021" s="797"/>
      <c r="AD1021" s="797"/>
      <c r="AE1021" s="797"/>
      <c r="AH1021" s="797"/>
      <c r="AI1021" s="797"/>
      <c r="AL1021" s="797"/>
      <c r="AM1021" s="797"/>
      <c r="AP1021" s="797"/>
      <c r="AQ1021" s="797"/>
    </row>
    <row r="1022" spans="1:43" s="735" customFormat="1">
      <c r="A1022" s="1235"/>
      <c r="B1022" s="64"/>
      <c r="F1022" s="797"/>
      <c r="G1022" s="798"/>
      <c r="J1022" s="797"/>
      <c r="K1022" s="797"/>
      <c r="N1022" s="797"/>
      <c r="O1022" s="797"/>
      <c r="R1022" s="797"/>
      <c r="S1022" s="797"/>
      <c r="V1022" s="797"/>
      <c r="W1022" s="797"/>
      <c r="Z1022" s="797"/>
      <c r="AA1022" s="797"/>
      <c r="AD1022" s="797"/>
      <c r="AE1022" s="797"/>
      <c r="AH1022" s="797"/>
      <c r="AI1022" s="797"/>
      <c r="AL1022" s="797"/>
      <c r="AM1022" s="797"/>
      <c r="AP1022" s="797"/>
      <c r="AQ1022" s="797"/>
    </row>
    <row r="1023" spans="1:43" s="735" customFormat="1">
      <c r="A1023" s="1235"/>
      <c r="B1023" s="64"/>
      <c r="F1023" s="797"/>
      <c r="G1023" s="798"/>
      <c r="J1023" s="797"/>
      <c r="K1023" s="797"/>
      <c r="N1023" s="797"/>
      <c r="O1023" s="797"/>
      <c r="R1023" s="797"/>
      <c r="S1023" s="797"/>
      <c r="V1023" s="797"/>
      <c r="W1023" s="797"/>
      <c r="Z1023" s="797"/>
      <c r="AA1023" s="797"/>
      <c r="AD1023" s="797"/>
      <c r="AE1023" s="797"/>
      <c r="AH1023" s="797"/>
      <c r="AI1023" s="797"/>
      <c r="AL1023" s="797"/>
      <c r="AM1023" s="797"/>
      <c r="AP1023" s="797"/>
      <c r="AQ1023" s="797"/>
    </row>
    <row r="1024" spans="1:43" s="735" customFormat="1">
      <c r="A1024" s="1235"/>
      <c r="B1024" s="64"/>
      <c r="F1024" s="797"/>
      <c r="G1024" s="798"/>
      <c r="J1024" s="797"/>
      <c r="K1024" s="797"/>
      <c r="N1024" s="797"/>
      <c r="O1024" s="797"/>
      <c r="R1024" s="797"/>
      <c r="S1024" s="797"/>
      <c r="V1024" s="797"/>
      <c r="W1024" s="797"/>
      <c r="Z1024" s="797"/>
      <c r="AA1024" s="797"/>
      <c r="AD1024" s="797"/>
      <c r="AE1024" s="797"/>
      <c r="AH1024" s="797"/>
      <c r="AI1024" s="797"/>
      <c r="AL1024" s="797"/>
      <c r="AM1024" s="797"/>
      <c r="AP1024" s="797"/>
      <c r="AQ1024" s="797"/>
    </row>
    <row r="1025" spans="1:43" s="735" customFormat="1">
      <c r="A1025" s="1235"/>
      <c r="B1025" s="64"/>
      <c r="F1025" s="797"/>
      <c r="G1025" s="798"/>
      <c r="J1025" s="797"/>
      <c r="K1025" s="797"/>
      <c r="N1025" s="797"/>
      <c r="O1025" s="797"/>
      <c r="R1025" s="797"/>
      <c r="S1025" s="797"/>
      <c r="V1025" s="797"/>
      <c r="W1025" s="797"/>
      <c r="Z1025" s="797"/>
      <c r="AA1025" s="797"/>
      <c r="AD1025" s="797"/>
      <c r="AE1025" s="797"/>
      <c r="AH1025" s="797"/>
      <c r="AI1025" s="797"/>
      <c r="AL1025" s="797"/>
      <c r="AM1025" s="797"/>
      <c r="AP1025" s="797"/>
      <c r="AQ1025" s="797"/>
    </row>
    <row r="1026" spans="1:43" s="735" customFormat="1">
      <c r="A1026" s="1235"/>
      <c r="B1026" s="64"/>
      <c r="F1026" s="797"/>
      <c r="G1026" s="798"/>
      <c r="J1026" s="797"/>
      <c r="K1026" s="797"/>
      <c r="N1026" s="797"/>
      <c r="O1026" s="797"/>
      <c r="R1026" s="797"/>
      <c r="S1026" s="797"/>
      <c r="V1026" s="797"/>
      <c r="W1026" s="797"/>
      <c r="Z1026" s="797"/>
      <c r="AA1026" s="797"/>
      <c r="AD1026" s="797"/>
      <c r="AE1026" s="797"/>
      <c r="AH1026" s="797"/>
      <c r="AI1026" s="797"/>
      <c r="AL1026" s="797"/>
      <c r="AM1026" s="797"/>
      <c r="AP1026" s="797"/>
      <c r="AQ1026" s="797"/>
    </row>
    <row r="1027" spans="1:43" s="735" customFormat="1">
      <c r="A1027" s="1235"/>
      <c r="B1027" s="64"/>
      <c r="F1027" s="797"/>
      <c r="G1027" s="798"/>
      <c r="J1027" s="797"/>
      <c r="K1027" s="797"/>
      <c r="N1027" s="797"/>
      <c r="O1027" s="797"/>
      <c r="R1027" s="797"/>
      <c r="S1027" s="797"/>
      <c r="V1027" s="797"/>
      <c r="W1027" s="797"/>
      <c r="Z1027" s="797"/>
      <c r="AA1027" s="797"/>
      <c r="AD1027" s="797"/>
      <c r="AE1027" s="797"/>
      <c r="AH1027" s="797"/>
      <c r="AI1027" s="797"/>
      <c r="AL1027" s="797"/>
      <c r="AM1027" s="797"/>
      <c r="AP1027" s="797"/>
      <c r="AQ1027" s="797"/>
    </row>
    <row r="1028" spans="1:43" s="735" customFormat="1">
      <c r="A1028" s="1235"/>
      <c r="B1028" s="64"/>
      <c r="F1028" s="797"/>
      <c r="G1028" s="798"/>
      <c r="J1028" s="797"/>
      <c r="K1028" s="797"/>
      <c r="N1028" s="797"/>
      <c r="O1028" s="797"/>
      <c r="R1028" s="797"/>
      <c r="S1028" s="797"/>
      <c r="V1028" s="797"/>
      <c r="W1028" s="797"/>
      <c r="Z1028" s="797"/>
      <c r="AA1028" s="797"/>
      <c r="AD1028" s="797"/>
      <c r="AE1028" s="797"/>
      <c r="AH1028" s="797"/>
      <c r="AI1028" s="797"/>
      <c r="AL1028" s="797"/>
      <c r="AM1028" s="797"/>
      <c r="AP1028" s="797"/>
      <c r="AQ1028" s="797"/>
    </row>
    <row r="1029" spans="1:43" s="735" customFormat="1">
      <c r="A1029" s="1235"/>
      <c r="B1029" s="64"/>
      <c r="F1029" s="797"/>
      <c r="G1029" s="798"/>
      <c r="J1029" s="797"/>
      <c r="K1029" s="797"/>
      <c r="N1029" s="797"/>
      <c r="O1029" s="797"/>
      <c r="R1029" s="797"/>
      <c r="S1029" s="797"/>
      <c r="V1029" s="797"/>
      <c r="W1029" s="797"/>
      <c r="Z1029" s="797"/>
      <c r="AA1029" s="797"/>
      <c r="AD1029" s="797"/>
      <c r="AE1029" s="797"/>
      <c r="AH1029" s="797"/>
      <c r="AI1029" s="797"/>
      <c r="AL1029" s="797"/>
      <c r="AM1029" s="797"/>
      <c r="AP1029" s="797"/>
      <c r="AQ1029" s="797"/>
    </row>
    <row r="1030" spans="1:43" s="735" customFormat="1">
      <c r="A1030" s="1235"/>
      <c r="B1030" s="64"/>
      <c r="F1030" s="797"/>
      <c r="G1030" s="798"/>
      <c r="J1030" s="797"/>
      <c r="K1030" s="797"/>
      <c r="N1030" s="797"/>
      <c r="O1030" s="797"/>
      <c r="R1030" s="797"/>
      <c r="S1030" s="797"/>
      <c r="V1030" s="797"/>
      <c r="W1030" s="797"/>
      <c r="Z1030" s="797"/>
      <c r="AA1030" s="797"/>
      <c r="AD1030" s="797"/>
      <c r="AE1030" s="797"/>
      <c r="AH1030" s="797"/>
      <c r="AI1030" s="797"/>
      <c r="AL1030" s="797"/>
      <c r="AM1030" s="797"/>
      <c r="AP1030" s="797"/>
      <c r="AQ1030" s="797"/>
    </row>
    <row r="1031" spans="1:43" s="735" customFormat="1">
      <c r="A1031" s="1235"/>
      <c r="B1031" s="64"/>
      <c r="F1031" s="797"/>
      <c r="G1031" s="798"/>
      <c r="J1031" s="797"/>
      <c r="K1031" s="797"/>
      <c r="N1031" s="797"/>
      <c r="O1031" s="797"/>
      <c r="R1031" s="797"/>
      <c r="S1031" s="797"/>
      <c r="V1031" s="797"/>
      <c r="W1031" s="797"/>
      <c r="Z1031" s="797"/>
      <c r="AA1031" s="797"/>
      <c r="AD1031" s="797"/>
      <c r="AE1031" s="797"/>
      <c r="AH1031" s="797"/>
      <c r="AI1031" s="797"/>
      <c r="AL1031" s="797"/>
      <c r="AM1031" s="797"/>
      <c r="AP1031" s="797"/>
      <c r="AQ1031" s="797"/>
    </row>
    <row r="1032" spans="1:43" s="735" customFormat="1">
      <c r="A1032" s="1235"/>
      <c r="B1032" s="64"/>
      <c r="F1032" s="797"/>
      <c r="G1032" s="798"/>
      <c r="J1032" s="797"/>
      <c r="K1032" s="797"/>
      <c r="N1032" s="797"/>
      <c r="O1032" s="797"/>
      <c r="R1032" s="797"/>
      <c r="S1032" s="797"/>
      <c r="V1032" s="797"/>
      <c r="W1032" s="797"/>
      <c r="Z1032" s="797"/>
      <c r="AA1032" s="797"/>
      <c r="AD1032" s="797"/>
      <c r="AE1032" s="797"/>
      <c r="AH1032" s="797"/>
      <c r="AI1032" s="797"/>
      <c r="AL1032" s="797"/>
      <c r="AM1032" s="797"/>
      <c r="AP1032" s="797"/>
      <c r="AQ1032" s="797"/>
    </row>
    <row r="1033" spans="1:43" s="735" customFormat="1">
      <c r="A1033" s="1235"/>
      <c r="B1033" s="64"/>
      <c r="F1033" s="797"/>
      <c r="G1033" s="798"/>
      <c r="J1033" s="797"/>
      <c r="K1033" s="797"/>
      <c r="N1033" s="797"/>
      <c r="O1033" s="797"/>
      <c r="R1033" s="797"/>
      <c r="S1033" s="797"/>
      <c r="V1033" s="797"/>
      <c r="W1033" s="797"/>
      <c r="Z1033" s="797"/>
      <c r="AA1033" s="797"/>
      <c r="AD1033" s="797"/>
      <c r="AE1033" s="797"/>
      <c r="AH1033" s="797"/>
      <c r="AI1033" s="797"/>
      <c r="AL1033" s="797"/>
      <c r="AM1033" s="797"/>
      <c r="AP1033" s="797"/>
      <c r="AQ1033" s="797"/>
    </row>
    <row r="1034" spans="1:43" s="735" customFormat="1">
      <c r="A1034" s="1235"/>
      <c r="B1034" s="64"/>
      <c r="F1034" s="797"/>
      <c r="G1034" s="798"/>
      <c r="J1034" s="797"/>
      <c r="K1034" s="797"/>
      <c r="N1034" s="797"/>
      <c r="O1034" s="797"/>
      <c r="R1034" s="797"/>
      <c r="S1034" s="797"/>
      <c r="V1034" s="797"/>
      <c r="W1034" s="797"/>
      <c r="Z1034" s="797"/>
      <c r="AA1034" s="797"/>
      <c r="AD1034" s="797"/>
      <c r="AE1034" s="797"/>
      <c r="AH1034" s="797"/>
      <c r="AI1034" s="797"/>
      <c r="AL1034" s="797"/>
      <c r="AM1034" s="797"/>
      <c r="AP1034" s="797"/>
      <c r="AQ1034" s="797"/>
    </row>
    <row r="1035" spans="1:43" s="735" customFormat="1">
      <c r="A1035" s="1235"/>
      <c r="B1035" s="64"/>
      <c r="F1035" s="797"/>
      <c r="G1035" s="798"/>
      <c r="J1035" s="797"/>
      <c r="K1035" s="797"/>
      <c r="N1035" s="797"/>
      <c r="O1035" s="797"/>
      <c r="R1035" s="797"/>
      <c r="S1035" s="797"/>
      <c r="V1035" s="797"/>
      <c r="W1035" s="797"/>
      <c r="Z1035" s="797"/>
      <c r="AA1035" s="797"/>
      <c r="AD1035" s="797"/>
      <c r="AE1035" s="797"/>
      <c r="AH1035" s="797"/>
      <c r="AI1035" s="797"/>
      <c r="AL1035" s="797"/>
      <c r="AM1035" s="797"/>
      <c r="AP1035" s="797"/>
      <c r="AQ1035" s="797"/>
    </row>
    <row r="1036" spans="1:43" s="735" customFormat="1">
      <c r="A1036" s="1235"/>
      <c r="B1036" s="64"/>
      <c r="F1036" s="797"/>
      <c r="G1036" s="798"/>
      <c r="J1036" s="797"/>
      <c r="K1036" s="797"/>
      <c r="N1036" s="797"/>
      <c r="O1036" s="797"/>
      <c r="R1036" s="797"/>
      <c r="S1036" s="797"/>
      <c r="V1036" s="797"/>
      <c r="W1036" s="797"/>
      <c r="Z1036" s="797"/>
      <c r="AA1036" s="797"/>
      <c r="AD1036" s="797"/>
      <c r="AE1036" s="797"/>
      <c r="AH1036" s="797"/>
      <c r="AI1036" s="797"/>
      <c r="AL1036" s="797"/>
      <c r="AM1036" s="797"/>
      <c r="AP1036" s="797"/>
      <c r="AQ1036" s="797"/>
    </row>
    <row r="1037" spans="1:43" s="735" customFormat="1">
      <c r="A1037" s="1235"/>
      <c r="B1037" s="64"/>
      <c r="F1037" s="797"/>
      <c r="G1037" s="798"/>
      <c r="J1037" s="797"/>
      <c r="K1037" s="797"/>
      <c r="N1037" s="797"/>
      <c r="O1037" s="797"/>
      <c r="R1037" s="797"/>
      <c r="S1037" s="797"/>
      <c r="V1037" s="797"/>
      <c r="W1037" s="797"/>
      <c r="Z1037" s="797"/>
      <c r="AA1037" s="797"/>
      <c r="AD1037" s="797"/>
      <c r="AE1037" s="797"/>
      <c r="AH1037" s="797"/>
      <c r="AI1037" s="797"/>
      <c r="AL1037" s="797"/>
      <c r="AM1037" s="797"/>
      <c r="AP1037" s="797"/>
      <c r="AQ1037" s="797"/>
    </row>
    <row r="1038" spans="1:43" s="735" customFormat="1">
      <c r="A1038" s="1235"/>
      <c r="B1038" s="64"/>
      <c r="F1038" s="797"/>
      <c r="G1038" s="798"/>
      <c r="J1038" s="797"/>
      <c r="K1038" s="797"/>
      <c r="N1038" s="797"/>
      <c r="O1038" s="797"/>
      <c r="R1038" s="797"/>
      <c r="S1038" s="797"/>
      <c r="V1038" s="797"/>
      <c r="W1038" s="797"/>
      <c r="Z1038" s="797"/>
      <c r="AA1038" s="797"/>
      <c r="AD1038" s="797"/>
      <c r="AE1038" s="797"/>
      <c r="AH1038" s="797"/>
      <c r="AI1038" s="797"/>
      <c r="AL1038" s="797"/>
      <c r="AM1038" s="797"/>
      <c r="AP1038" s="797"/>
      <c r="AQ1038" s="797"/>
    </row>
    <row r="1039" spans="1:43" s="735" customFormat="1">
      <c r="A1039" s="1235"/>
      <c r="B1039" s="64"/>
      <c r="F1039" s="797"/>
      <c r="G1039" s="798"/>
      <c r="J1039" s="797"/>
      <c r="K1039" s="797"/>
      <c r="N1039" s="797"/>
      <c r="O1039" s="797"/>
      <c r="R1039" s="797"/>
      <c r="S1039" s="797"/>
      <c r="V1039" s="797"/>
      <c r="W1039" s="797"/>
      <c r="Z1039" s="797"/>
      <c r="AA1039" s="797"/>
      <c r="AD1039" s="797"/>
      <c r="AE1039" s="797"/>
      <c r="AH1039" s="797"/>
      <c r="AI1039" s="797"/>
      <c r="AL1039" s="797"/>
      <c r="AM1039" s="797"/>
      <c r="AP1039" s="797"/>
      <c r="AQ1039" s="797"/>
    </row>
    <row r="1040" spans="1:43" s="735" customFormat="1">
      <c r="A1040" s="1235"/>
      <c r="B1040" s="64"/>
      <c r="F1040" s="797"/>
      <c r="G1040" s="798"/>
      <c r="J1040" s="797"/>
      <c r="K1040" s="797"/>
      <c r="N1040" s="797"/>
      <c r="O1040" s="797"/>
      <c r="R1040" s="797"/>
      <c r="S1040" s="797"/>
      <c r="V1040" s="797"/>
      <c r="W1040" s="797"/>
      <c r="Z1040" s="797"/>
      <c r="AA1040" s="797"/>
      <c r="AD1040" s="797"/>
      <c r="AE1040" s="797"/>
      <c r="AH1040" s="797"/>
      <c r="AI1040" s="797"/>
      <c r="AL1040" s="797"/>
      <c r="AM1040" s="797"/>
      <c r="AP1040" s="797"/>
      <c r="AQ1040" s="797"/>
    </row>
    <row r="1041" spans="1:43" s="735" customFormat="1">
      <c r="A1041" s="1235"/>
      <c r="B1041" s="64"/>
      <c r="F1041" s="797"/>
      <c r="G1041" s="798"/>
      <c r="J1041" s="797"/>
      <c r="K1041" s="797"/>
      <c r="N1041" s="797"/>
      <c r="O1041" s="797"/>
      <c r="R1041" s="797"/>
      <c r="S1041" s="797"/>
      <c r="V1041" s="797"/>
      <c r="W1041" s="797"/>
      <c r="Z1041" s="797"/>
      <c r="AA1041" s="797"/>
      <c r="AD1041" s="797"/>
      <c r="AE1041" s="797"/>
      <c r="AH1041" s="797"/>
      <c r="AI1041" s="797"/>
      <c r="AL1041" s="797"/>
      <c r="AM1041" s="797"/>
      <c r="AP1041" s="797"/>
      <c r="AQ1041" s="797"/>
    </row>
    <row r="1042" spans="1:43" s="735" customFormat="1">
      <c r="A1042" s="1235"/>
      <c r="B1042" s="64"/>
      <c r="F1042" s="797"/>
      <c r="G1042" s="798"/>
      <c r="J1042" s="797"/>
      <c r="K1042" s="797"/>
      <c r="N1042" s="797"/>
      <c r="O1042" s="797"/>
      <c r="R1042" s="797"/>
      <c r="S1042" s="797"/>
      <c r="V1042" s="797"/>
      <c r="W1042" s="797"/>
      <c r="Z1042" s="797"/>
      <c r="AA1042" s="797"/>
      <c r="AD1042" s="797"/>
      <c r="AE1042" s="797"/>
      <c r="AH1042" s="797"/>
      <c r="AI1042" s="797"/>
      <c r="AL1042" s="797"/>
      <c r="AM1042" s="797"/>
      <c r="AP1042" s="797"/>
      <c r="AQ1042" s="797"/>
    </row>
    <row r="1043" spans="1:43" s="735" customFormat="1">
      <c r="A1043" s="1235"/>
      <c r="B1043" s="64"/>
      <c r="F1043" s="797"/>
      <c r="G1043" s="798"/>
      <c r="J1043" s="797"/>
      <c r="K1043" s="797"/>
      <c r="N1043" s="797"/>
      <c r="O1043" s="797"/>
      <c r="R1043" s="797"/>
      <c r="S1043" s="797"/>
      <c r="V1043" s="797"/>
      <c r="W1043" s="797"/>
      <c r="Z1043" s="797"/>
      <c r="AA1043" s="797"/>
      <c r="AD1043" s="797"/>
      <c r="AE1043" s="797"/>
      <c r="AH1043" s="797"/>
      <c r="AI1043" s="797"/>
      <c r="AL1043" s="797"/>
      <c r="AM1043" s="797"/>
      <c r="AP1043" s="797"/>
      <c r="AQ1043" s="797"/>
    </row>
    <row r="1044" spans="1:43" s="735" customFormat="1">
      <c r="A1044" s="1235"/>
      <c r="B1044" s="64"/>
      <c r="F1044" s="797"/>
      <c r="G1044" s="798"/>
      <c r="J1044" s="797"/>
      <c r="K1044" s="797"/>
      <c r="N1044" s="797"/>
      <c r="O1044" s="797"/>
      <c r="R1044" s="797"/>
      <c r="S1044" s="797"/>
      <c r="V1044" s="797"/>
      <c r="W1044" s="797"/>
      <c r="Z1044" s="797"/>
      <c r="AA1044" s="797"/>
      <c r="AD1044" s="797"/>
      <c r="AE1044" s="797"/>
      <c r="AH1044" s="797"/>
      <c r="AI1044" s="797"/>
      <c r="AL1044" s="797"/>
      <c r="AM1044" s="797"/>
      <c r="AP1044" s="797"/>
      <c r="AQ1044" s="797"/>
    </row>
    <row r="1045" spans="1:43" s="735" customFormat="1">
      <c r="A1045" s="1235"/>
      <c r="B1045" s="64"/>
      <c r="F1045" s="797"/>
      <c r="G1045" s="798"/>
      <c r="J1045" s="797"/>
      <c r="K1045" s="797"/>
      <c r="N1045" s="797"/>
      <c r="O1045" s="797"/>
      <c r="R1045" s="797"/>
      <c r="S1045" s="797"/>
      <c r="V1045" s="797"/>
      <c r="W1045" s="797"/>
      <c r="Z1045" s="797"/>
      <c r="AA1045" s="797"/>
      <c r="AD1045" s="797"/>
      <c r="AE1045" s="797"/>
      <c r="AH1045" s="797"/>
      <c r="AI1045" s="797"/>
      <c r="AL1045" s="797"/>
      <c r="AM1045" s="797"/>
      <c r="AP1045" s="797"/>
      <c r="AQ1045" s="797"/>
    </row>
    <row r="1046" spans="1:43" s="735" customFormat="1">
      <c r="A1046" s="1235"/>
      <c r="B1046" s="64"/>
      <c r="F1046" s="797"/>
      <c r="G1046" s="798"/>
      <c r="J1046" s="797"/>
      <c r="K1046" s="797"/>
      <c r="N1046" s="797"/>
      <c r="O1046" s="797"/>
      <c r="R1046" s="797"/>
      <c r="S1046" s="797"/>
      <c r="V1046" s="797"/>
      <c r="W1046" s="797"/>
      <c r="Z1046" s="797"/>
      <c r="AA1046" s="797"/>
      <c r="AD1046" s="797"/>
      <c r="AE1046" s="797"/>
      <c r="AH1046" s="797"/>
      <c r="AI1046" s="797"/>
      <c r="AL1046" s="797"/>
      <c r="AM1046" s="797"/>
      <c r="AP1046" s="797"/>
      <c r="AQ1046" s="797"/>
    </row>
    <row r="1047" spans="1:43" s="735" customFormat="1">
      <c r="A1047" s="1235"/>
      <c r="B1047" s="64"/>
      <c r="F1047" s="797"/>
      <c r="G1047" s="798"/>
      <c r="J1047" s="797"/>
      <c r="K1047" s="797"/>
      <c r="N1047" s="797"/>
      <c r="O1047" s="797"/>
      <c r="R1047" s="797"/>
      <c r="S1047" s="797"/>
      <c r="V1047" s="797"/>
      <c r="W1047" s="797"/>
      <c r="Z1047" s="797"/>
      <c r="AA1047" s="797"/>
      <c r="AD1047" s="797"/>
      <c r="AE1047" s="797"/>
      <c r="AH1047" s="797"/>
      <c r="AI1047" s="797"/>
      <c r="AL1047" s="797"/>
      <c r="AM1047" s="797"/>
      <c r="AP1047" s="797"/>
      <c r="AQ1047" s="797"/>
    </row>
    <row r="1048" spans="1:43" s="735" customFormat="1">
      <c r="A1048" s="1235"/>
      <c r="B1048" s="64"/>
      <c r="F1048" s="797"/>
      <c r="G1048" s="798"/>
      <c r="J1048" s="797"/>
      <c r="K1048" s="797"/>
      <c r="N1048" s="797"/>
      <c r="O1048" s="797"/>
      <c r="R1048" s="797"/>
      <c r="S1048" s="797"/>
      <c r="V1048" s="797"/>
      <c r="W1048" s="797"/>
      <c r="Z1048" s="797"/>
      <c r="AA1048" s="797"/>
      <c r="AD1048" s="797"/>
      <c r="AE1048" s="797"/>
      <c r="AH1048" s="797"/>
      <c r="AI1048" s="797"/>
      <c r="AL1048" s="797"/>
      <c r="AM1048" s="797"/>
      <c r="AP1048" s="797"/>
      <c r="AQ1048" s="797"/>
    </row>
    <row r="1049" spans="1:43" s="735" customFormat="1">
      <c r="A1049" s="1235"/>
      <c r="B1049" s="64"/>
      <c r="F1049" s="797"/>
      <c r="G1049" s="798"/>
      <c r="J1049" s="797"/>
      <c r="K1049" s="797"/>
      <c r="N1049" s="797"/>
      <c r="O1049" s="797"/>
      <c r="R1049" s="797"/>
      <c r="S1049" s="797"/>
      <c r="V1049" s="797"/>
      <c r="W1049" s="797"/>
      <c r="Z1049" s="797"/>
      <c r="AA1049" s="797"/>
      <c r="AD1049" s="797"/>
      <c r="AE1049" s="797"/>
      <c r="AH1049" s="797"/>
      <c r="AI1049" s="797"/>
      <c r="AL1049" s="797"/>
      <c r="AM1049" s="797"/>
      <c r="AP1049" s="797"/>
      <c r="AQ1049" s="797"/>
    </row>
    <row r="1050" spans="1:43" s="735" customFormat="1">
      <c r="A1050" s="1235"/>
      <c r="B1050" s="64"/>
      <c r="F1050" s="797"/>
      <c r="G1050" s="798"/>
      <c r="J1050" s="797"/>
      <c r="K1050" s="797"/>
      <c r="N1050" s="797"/>
      <c r="O1050" s="797"/>
      <c r="R1050" s="797"/>
      <c r="S1050" s="797"/>
      <c r="V1050" s="797"/>
      <c r="W1050" s="797"/>
      <c r="Z1050" s="797"/>
      <c r="AA1050" s="797"/>
      <c r="AD1050" s="797"/>
      <c r="AE1050" s="797"/>
      <c r="AH1050" s="797"/>
      <c r="AI1050" s="797"/>
      <c r="AL1050" s="797"/>
      <c r="AM1050" s="797"/>
      <c r="AP1050" s="797"/>
      <c r="AQ1050" s="797"/>
    </row>
    <row r="1051" spans="1:43" s="735" customFormat="1">
      <c r="A1051" s="1235"/>
      <c r="B1051" s="64"/>
      <c r="F1051" s="797"/>
      <c r="G1051" s="798"/>
      <c r="J1051" s="797"/>
      <c r="K1051" s="797"/>
      <c r="N1051" s="797"/>
      <c r="O1051" s="797"/>
      <c r="R1051" s="797"/>
      <c r="S1051" s="797"/>
      <c r="V1051" s="797"/>
      <c r="W1051" s="797"/>
      <c r="Z1051" s="797"/>
      <c r="AA1051" s="797"/>
      <c r="AD1051" s="797"/>
      <c r="AE1051" s="797"/>
      <c r="AH1051" s="797"/>
      <c r="AI1051" s="797"/>
      <c r="AL1051" s="797"/>
      <c r="AM1051" s="797"/>
      <c r="AP1051" s="797"/>
      <c r="AQ1051" s="797"/>
    </row>
    <row r="1052" spans="1:43" s="735" customFormat="1">
      <c r="A1052" s="1235"/>
      <c r="B1052" s="64"/>
      <c r="F1052" s="797"/>
      <c r="G1052" s="798"/>
      <c r="J1052" s="797"/>
      <c r="K1052" s="797"/>
      <c r="N1052" s="797"/>
      <c r="O1052" s="797"/>
      <c r="R1052" s="797"/>
      <c r="S1052" s="797"/>
      <c r="V1052" s="797"/>
      <c r="W1052" s="797"/>
      <c r="Z1052" s="797"/>
      <c r="AA1052" s="797"/>
      <c r="AD1052" s="797"/>
      <c r="AE1052" s="797"/>
      <c r="AH1052" s="797"/>
      <c r="AI1052" s="797"/>
      <c r="AL1052" s="797"/>
      <c r="AM1052" s="797"/>
      <c r="AP1052" s="797"/>
      <c r="AQ1052" s="797"/>
    </row>
    <row r="1053" spans="1:43" s="735" customFormat="1">
      <c r="A1053" s="1235"/>
      <c r="B1053" s="64"/>
      <c r="F1053" s="797"/>
      <c r="G1053" s="798"/>
      <c r="J1053" s="797"/>
      <c r="K1053" s="797"/>
      <c r="N1053" s="797"/>
      <c r="O1053" s="797"/>
      <c r="R1053" s="797"/>
      <c r="S1053" s="797"/>
      <c r="V1053" s="797"/>
      <c r="W1053" s="797"/>
      <c r="Z1053" s="797"/>
      <c r="AA1053" s="797"/>
      <c r="AD1053" s="797"/>
      <c r="AE1053" s="797"/>
      <c r="AH1053" s="797"/>
      <c r="AI1053" s="797"/>
      <c r="AL1053" s="797"/>
      <c r="AM1053" s="797"/>
      <c r="AP1053" s="797"/>
      <c r="AQ1053" s="797"/>
    </row>
    <row r="1054" spans="1:43" s="735" customFormat="1">
      <c r="A1054" s="1235"/>
      <c r="B1054" s="64"/>
      <c r="F1054" s="797"/>
      <c r="G1054" s="798"/>
      <c r="J1054" s="797"/>
      <c r="K1054" s="797"/>
      <c r="N1054" s="797"/>
      <c r="O1054" s="797"/>
      <c r="R1054" s="797"/>
      <c r="S1054" s="797"/>
      <c r="V1054" s="797"/>
      <c r="W1054" s="797"/>
      <c r="Z1054" s="797"/>
      <c r="AA1054" s="797"/>
      <c r="AD1054" s="797"/>
      <c r="AE1054" s="797"/>
      <c r="AH1054" s="797"/>
      <c r="AI1054" s="797"/>
      <c r="AL1054" s="797"/>
      <c r="AM1054" s="797"/>
      <c r="AP1054" s="797"/>
      <c r="AQ1054" s="797"/>
    </row>
    <row r="1055" spans="1:43" s="735" customFormat="1">
      <c r="A1055" s="1235"/>
      <c r="B1055" s="64"/>
      <c r="F1055" s="797"/>
      <c r="G1055" s="798"/>
      <c r="J1055" s="797"/>
      <c r="K1055" s="797"/>
      <c r="N1055" s="797"/>
      <c r="O1055" s="797"/>
      <c r="R1055" s="797"/>
      <c r="S1055" s="797"/>
      <c r="V1055" s="797"/>
      <c r="W1055" s="797"/>
      <c r="Z1055" s="797"/>
      <c r="AA1055" s="797"/>
      <c r="AD1055" s="797"/>
      <c r="AE1055" s="797"/>
      <c r="AH1055" s="797"/>
      <c r="AI1055" s="797"/>
      <c r="AL1055" s="797"/>
      <c r="AM1055" s="797"/>
      <c r="AP1055" s="797"/>
      <c r="AQ1055" s="797"/>
    </row>
    <row r="1056" spans="1:43" s="735" customFormat="1">
      <c r="A1056" s="1235"/>
      <c r="B1056" s="64"/>
      <c r="F1056" s="797"/>
      <c r="G1056" s="798"/>
      <c r="J1056" s="797"/>
      <c r="K1056" s="797"/>
      <c r="N1056" s="797"/>
      <c r="O1056" s="797"/>
      <c r="R1056" s="797"/>
      <c r="S1056" s="797"/>
      <c r="V1056" s="797"/>
      <c r="W1056" s="797"/>
      <c r="Z1056" s="797"/>
      <c r="AA1056" s="797"/>
      <c r="AD1056" s="797"/>
      <c r="AE1056" s="797"/>
      <c r="AH1056" s="797"/>
      <c r="AI1056" s="797"/>
      <c r="AL1056" s="797"/>
      <c r="AM1056" s="797"/>
      <c r="AP1056" s="797"/>
      <c r="AQ1056" s="797"/>
    </row>
    <row r="1057" spans="1:43" s="735" customFormat="1">
      <c r="A1057" s="1235"/>
      <c r="B1057" s="64"/>
      <c r="F1057" s="797"/>
      <c r="G1057" s="798"/>
      <c r="J1057" s="797"/>
      <c r="K1057" s="797"/>
      <c r="N1057" s="797"/>
      <c r="O1057" s="797"/>
      <c r="R1057" s="797"/>
      <c r="S1057" s="797"/>
      <c r="V1057" s="797"/>
      <c r="W1057" s="797"/>
      <c r="Z1057" s="797"/>
      <c r="AA1057" s="797"/>
      <c r="AD1057" s="797"/>
      <c r="AE1057" s="797"/>
      <c r="AH1057" s="797"/>
      <c r="AI1057" s="797"/>
      <c r="AL1057" s="797"/>
      <c r="AM1057" s="797"/>
      <c r="AP1057" s="797"/>
      <c r="AQ1057" s="797"/>
    </row>
    <row r="1058" spans="1:43" s="735" customFormat="1">
      <c r="A1058" s="1235"/>
      <c r="B1058" s="64"/>
      <c r="F1058" s="797"/>
      <c r="G1058" s="798"/>
      <c r="J1058" s="797"/>
      <c r="K1058" s="797"/>
      <c r="N1058" s="797"/>
      <c r="O1058" s="797"/>
      <c r="R1058" s="797"/>
      <c r="S1058" s="797"/>
      <c r="V1058" s="797"/>
      <c r="W1058" s="797"/>
      <c r="Z1058" s="797"/>
      <c r="AA1058" s="797"/>
      <c r="AD1058" s="797"/>
      <c r="AE1058" s="797"/>
      <c r="AH1058" s="797"/>
      <c r="AI1058" s="797"/>
      <c r="AL1058" s="797"/>
      <c r="AM1058" s="797"/>
      <c r="AP1058" s="797"/>
      <c r="AQ1058" s="797"/>
    </row>
    <row r="1059" spans="1:43" s="735" customFormat="1">
      <c r="A1059" s="1235"/>
      <c r="B1059" s="64"/>
      <c r="F1059" s="797"/>
      <c r="G1059" s="798"/>
      <c r="J1059" s="797"/>
      <c r="K1059" s="797"/>
      <c r="N1059" s="797"/>
      <c r="O1059" s="797"/>
      <c r="R1059" s="797"/>
      <c r="S1059" s="797"/>
      <c r="V1059" s="797"/>
      <c r="W1059" s="797"/>
      <c r="Z1059" s="797"/>
      <c r="AA1059" s="797"/>
      <c r="AD1059" s="797"/>
      <c r="AE1059" s="797"/>
      <c r="AH1059" s="797"/>
      <c r="AI1059" s="797"/>
      <c r="AL1059" s="797"/>
      <c r="AM1059" s="797"/>
      <c r="AP1059" s="797"/>
      <c r="AQ1059" s="797"/>
    </row>
    <row r="1060" spans="1:43" s="735" customFormat="1">
      <c r="A1060" s="1235"/>
      <c r="B1060" s="64"/>
      <c r="F1060" s="797"/>
      <c r="G1060" s="798"/>
      <c r="J1060" s="797"/>
      <c r="K1060" s="797"/>
      <c r="N1060" s="797"/>
      <c r="O1060" s="797"/>
      <c r="R1060" s="797"/>
      <c r="S1060" s="797"/>
      <c r="V1060" s="797"/>
      <c r="W1060" s="797"/>
      <c r="Z1060" s="797"/>
      <c r="AA1060" s="797"/>
      <c r="AD1060" s="797"/>
      <c r="AE1060" s="797"/>
      <c r="AH1060" s="797"/>
      <c r="AI1060" s="797"/>
      <c r="AL1060" s="797"/>
      <c r="AM1060" s="797"/>
      <c r="AP1060" s="797"/>
      <c r="AQ1060" s="797"/>
    </row>
    <row r="1061" spans="1:43" s="735" customFormat="1">
      <c r="A1061" s="1235"/>
      <c r="B1061" s="64"/>
      <c r="F1061" s="797"/>
      <c r="G1061" s="798"/>
      <c r="J1061" s="797"/>
      <c r="K1061" s="797"/>
      <c r="N1061" s="797"/>
      <c r="O1061" s="797"/>
      <c r="R1061" s="797"/>
      <c r="S1061" s="797"/>
      <c r="V1061" s="797"/>
      <c r="W1061" s="797"/>
      <c r="Z1061" s="797"/>
      <c r="AA1061" s="797"/>
      <c r="AD1061" s="797"/>
      <c r="AE1061" s="797"/>
      <c r="AH1061" s="797"/>
      <c r="AI1061" s="797"/>
      <c r="AL1061" s="797"/>
      <c r="AM1061" s="797"/>
      <c r="AP1061" s="797"/>
      <c r="AQ1061" s="797"/>
    </row>
    <row r="1062" spans="1:43" s="735" customFormat="1">
      <c r="A1062" s="1235"/>
      <c r="B1062" s="64"/>
      <c r="F1062" s="797"/>
      <c r="G1062" s="798"/>
      <c r="J1062" s="797"/>
      <c r="K1062" s="797"/>
      <c r="N1062" s="797"/>
      <c r="O1062" s="797"/>
      <c r="R1062" s="797"/>
      <c r="S1062" s="797"/>
      <c r="V1062" s="797"/>
      <c r="W1062" s="797"/>
      <c r="Z1062" s="797"/>
      <c r="AA1062" s="797"/>
      <c r="AD1062" s="797"/>
      <c r="AE1062" s="797"/>
      <c r="AH1062" s="797"/>
      <c r="AI1062" s="797"/>
      <c r="AL1062" s="797"/>
      <c r="AM1062" s="797"/>
      <c r="AP1062" s="797"/>
      <c r="AQ1062" s="797"/>
    </row>
    <row r="1063" spans="1:43" s="735" customFormat="1">
      <c r="A1063" s="1235"/>
      <c r="B1063" s="64"/>
      <c r="F1063" s="797"/>
      <c r="G1063" s="798"/>
      <c r="J1063" s="797"/>
      <c r="K1063" s="797"/>
      <c r="N1063" s="797"/>
      <c r="O1063" s="797"/>
      <c r="R1063" s="797"/>
      <c r="S1063" s="797"/>
      <c r="V1063" s="797"/>
      <c r="W1063" s="797"/>
      <c r="Z1063" s="797"/>
      <c r="AA1063" s="797"/>
      <c r="AD1063" s="797"/>
      <c r="AE1063" s="797"/>
      <c r="AH1063" s="797"/>
      <c r="AI1063" s="797"/>
      <c r="AL1063" s="797"/>
      <c r="AM1063" s="797"/>
      <c r="AP1063" s="797"/>
      <c r="AQ1063" s="797"/>
    </row>
    <row r="1064" spans="1:43" s="735" customFormat="1">
      <c r="A1064" s="1235"/>
      <c r="B1064" s="64"/>
      <c r="F1064" s="797"/>
      <c r="G1064" s="798"/>
      <c r="J1064" s="797"/>
      <c r="K1064" s="797"/>
      <c r="N1064" s="797"/>
      <c r="O1064" s="797"/>
      <c r="R1064" s="797"/>
      <c r="S1064" s="797"/>
      <c r="V1064" s="797"/>
      <c r="W1064" s="797"/>
      <c r="Z1064" s="797"/>
      <c r="AA1064" s="797"/>
      <c r="AD1064" s="797"/>
      <c r="AE1064" s="797"/>
      <c r="AH1064" s="797"/>
      <c r="AI1064" s="797"/>
      <c r="AL1064" s="797"/>
      <c r="AM1064" s="797"/>
      <c r="AP1064" s="797"/>
      <c r="AQ1064" s="797"/>
    </row>
    <row r="1065" spans="1:43" s="735" customFormat="1">
      <c r="A1065" s="1235"/>
      <c r="B1065" s="64"/>
      <c r="F1065" s="797"/>
      <c r="G1065" s="798"/>
      <c r="J1065" s="797"/>
      <c r="K1065" s="797"/>
      <c r="N1065" s="797"/>
      <c r="O1065" s="797"/>
      <c r="R1065" s="797"/>
      <c r="S1065" s="797"/>
      <c r="V1065" s="797"/>
      <c r="W1065" s="797"/>
      <c r="Z1065" s="797"/>
      <c r="AA1065" s="797"/>
      <c r="AD1065" s="797"/>
      <c r="AE1065" s="797"/>
      <c r="AH1065" s="797"/>
      <c r="AI1065" s="797"/>
      <c r="AL1065" s="797"/>
      <c r="AM1065" s="797"/>
      <c r="AP1065" s="797"/>
      <c r="AQ1065" s="797"/>
    </row>
    <row r="1066" spans="1:43" s="735" customFormat="1">
      <c r="A1066" s="1235"/>
      <c r="B1066" s="64"/>
      <c r="F1066" s="797"/>
      <c r="G1066" s="798"/>
      <c r="J1066" s="797"/>
      <c r="K1066" s="797"/>
      <c r="N1066" s="797"/>
      <c r="O1066" s="797"/>
      <c r="R1066" s="797"/>
      <c r="S1066" s="797"/>
      <c r="V1066" s="797"/>
      <c r="W1066" s="797"/>
      <c r="Z1066" s="797"/>
      <c r="AA1066" s="797"/>
      <c r="AD1066" s="797"/>
      <c r="AE1066" s="797"/>
      <c r="AH1066" s="797"/>
      <c r="AI1066" s="797"/>
      <c r="AL1066" s="797"/>
      <c r="AM1066" s="797"/>
      <c r="AP1066" s="797"/>
      <c r="AQ1066" s="797"/>
    </row>
    <row r="1067" spans="1:43" s="735" customFormat="1">
      <c r="A1067" s="1235"/>
      <c r="B1067" s="64"/>
      <c r="F1067" s="797"/>
      <c r="G1067" s="798"/>
      <c r="J1067" s="797"/>
      <c r="K1067" s="797"/>
      <c r="N1067" s="797"/>
      <c r="O1067" s="797"/>
      <c r="R1067" s="797"/>
      <c r="S1067" s="797"/>
      <c r="V1067" s="797"/>
      <c r="W1067" s="797"/>
      <c r="Z1067" s="797"/>
      <c r="AA1067" s="797"/>
      <c r="AD1067" s="797"/>
      <c r="AE1067" s="797"/>
      <c r="AH1067" s="797"/>
      <c r="AI1067" s="797"/>
      <c r="AL1067" s="797"/>
      <c r="AM1067" s="797"/>
      <c r="AP1067" s="797"/>
      <c r="AQ1067" s="797"/>
    </row>
    <row r="1068" spans="1:43" s="735" customFormat="1">
      <c r="A1068" s="1235"/>
      <c r="B1068" s="64"/>
      <c r="F1068" s="797"/>
      <c r="G1068" s="798"/>
      <c r="J1068" s="797"/>
      <c r="K1068" s="797"/>
      <c r="N1068" s="797"/>
      <c r="O1068" s="797"/>
      <c r="R1068" s="797"/>
      <c r="S1068" s="797"/>
      <c r="V1068" s="797"/>
      <c r="W1068" s="797"/>
      <c r="Z1068" s="797"/>
      <c r="AA1068" s="797"/>
      <c r="AD1068" s="797"/>
      <c r="AE1068" s="797"/>
      <c r="AH1068" s="797"/>
      <c r="AI1068" s="797"/>
      <c r="AL1068" s="797"/>
      <c r="AM1068" s="797"/>
      <c r="AP1068" s="797"/>
      <c r="AQ1068" s="797"/>
    </row>
    <row r="1069" spans="1:43" s="735" customFormat="1">
      <c r="A1069" s="1235"/>
      <c r="B1069" s="64"/>
      <c r="F1069" s="797"/>
      <c r="G1069" s="798"/>
      <c r="J1069" s="797"/>
      <c r="K1069" s="797"/>
      <c r="N1069" s="797"/>
      <c r="O1069" s="797"/>
      <c r="R1069" s="797"/>
      <c r="S1069" s="797"/>
      <c r="V1069" s="797"/>
      <c r="W1069" s="797"/>
      <c r="Z1069" s="797"/>
      <c r="AA1069" s="797"/>
      <c r="AD1069" s="797"/>
      <c r="AE1069" s="797"/>
      <c r="AH1069" s="797"/>
      <c r="AI1069" s="797"/>
      <c r="AL1069" s="797"/>
      <c r="AM1069" s="797"/>
      <c r="AP1069" s="797"/>
      <c r="AQ1069" s="797"/>
    </row>
    <row r="1070" spans="1:43" s="735" customFormat="1">
      <c r="A1070" s="1235"/>
      <c r="B1070" s="64"/>
      <c r="F1070" s="797"/>
      <c r="G1070" s="798"/>
      <c r="J1070" s="797"/>
      <c r="K1070" s="797"/>
      <c r="N1070" s="797"/>
      <c r="O1070" s="797"/>
      <c r="R1070" s="797"/>
      <c r="S1070" s="797"/>
      <c r="V1070" s="797"/>
      <c r="W1070" s="797"/>
      <c r="Z1070" s="797"/>
      <c r="AA1070" s="797"/>
      <c r="AD1070" s="797"/>
      <c r="AE1070" s="797"/>
      <c r="AH1070" s="797"/>
      <c r="AI1070" s="797"/>
      <c r="AL1070" s="797"/>
      <c r="AM1070" s="797"/>
      <c r="AP1070" s="797"/>
      <c r="AQ1070" s="797"/>
    </row>
    <row r="1071" spans="1:43" s="735" customFormat="1">
      <c r="A1071" s="1235"/>
      <c r="B1071" s="64"/>
      <c r="F1071" s="797"/>
      <c r="G1071" s="798"/>
      <c r="J1071" s="797"/>
      <c r="K1071" s="797"/>
      <c r="N1071" s="797"/>
      <c r="O1071" s="797"/>
      <c r="R1071" s="797"/>
      <c r="S1071" s="797"/>
      <c r="V1071" s="797"/>
      <c r="W1071" s="797"/>
      <c r="Z1071" s="797"/>
      <c r="AA1071" s="797"/>
      <c r="AD1071" s="797"/>
      <c r="AE1071" s="797"/>
      <c r="AH1071" s="797"/>
      <c r="AI1071" s="797"/>
      <c r="AL1071" s="797"/>
      <c r="AM1071" s="797"/>
      <c r="AP1071" s="797"/>
      <c r="AQ1071" s="797"/>
    </row>
    <row r="1072" spans="1:43" s="735" customFormat="1">
      <c r="A1072" s="1235"/>
      <c r="B1072" s="64"/>
      <c r="F1072" s="797"/>
      <c r="G1072" s="798"/>
      <c r="J1072" s="797"/>
      <c r="K1072" s="797"/>
      <c r="N1072" s="797"/>
      <c r="O1072" s="797"/>
      <c r="R1072" s="797"/>
      <c r="S1072" s="797"/>
      <c r="V1072" s="797"/>
      <c r="W1072" s="797"/>
      <c r="Z1072" s="797"/>
      <c r="AA1072" s="797"/>
      <c r="AD1072" s="797"/>
      <c r="AE1072" s="797"/>
      <c r="AH1072" s="797"/>
      <c r="AI1072" s="797"/>
      <c r="AL1072" s="797"/>
      <c r="AM1072" s="797"/>
      <c r="AP1072" s="797"/>
      <c r="AQ1072" s="797"/>
    </row>
    <row r="1073" spans="1:43" s="735" customFormat="1">
      <c r="A1073" s="1235"/>
      <c r="B1073" s="64"/>
      <c r="F1073" s="797"/>
      <c r="G1073" s="798"/>
      <c r="J1073" s="797"/>
      <c r="K1073" s="797"/>
      <c r="N1073" s="797"/>
      <c r="O1073" s="797"/>
      <c r="R1073" s="797"/>
      <c r="S1073" s="797"/>
      <c r="V1073" s="797"/>
      <c r="W1073" s="797"/>
      <c r="Z1073" s="797"/>
      <c r="AA1073" s="797"/>
      <c r="AD1073" s="797"/>
      <c r="AE1073" s="797"/>
      <c r="AH1073" s="797"/>
      <c r="AI1073" s="797"/>
      <c r="AL1073" s="797"/>
      <c r="AM1073" s="797"/>
      <c r="AP1073" s="797"/>
      <c r="AQ1073" s="797"/>
    </row>
    <row r="1074" spans="1:43" s="735" customFormat="1">
      <c r="A1074" s="1235"/>
      <c r="B1074" s="64"/>
      <c r="F1074" s="797"/>
      <c r="G1074" s="798"/>
      <c r="J1074" s="797"/>
      <c r="K1074" s="797"/>
      <c r="N1074" s="797"/>
      <c r="O1074" s="797"/>
      <c r="R1074" s="797"/>
      <c r="S1074" s="797"/>
      <c r="V1074" s="797"/>
      <c r="W1074" s="797"/>
      <c r="Z1074" s="797"/>
      <c r="AA1074" s="797"/>
      <c r="AD1074" s="797"/>
      <c r="AE1074" s="797"/>
      <c r="AH1074" s="797"/>
      <c r="AI1074" s="797"/>
      <c r="AL1074" s="797"/>
      <c r="AM1074" s="797"/>
      <c r="AP1074" s="797"/>
      <c r="AQ1074" s="797"/>
    </row>
    <row r="1075" spans="1:43" s="735" customFormat="1">
      <c r="A1075" s="1235"/>
      <c r="B1075" s="64"/>
      <c r="F1075" s="797"/>
      <c r="G1075" s="798"/>
      <c r="J1075" s="797"/>
      <c r="K1075" s="797"/>
      <c r="N1075" s="797"/>
      <c r="O1075" s="797"/>
      <c r="R1075" s="797"/>
      <c r="S1075" s="797"/>
      <c r="V1075" s="797"/>
      <c r="W1075" s="797"/>
      <c r="Z1075" s="797"/>
      <c r="AA1075" s="797"/>
      <c r="AD1075" s="797"/>
      <c r="AE1075" s="797"/>
      <c r="AH1075" s="797"/>
      <c r="AI1075" s="797"/>
      <c r="AL1075" s="797"/>
      <c r="AM1075" s="797"/>
      <c r="AP1075" s="797"/>
      <c r="AQ1075" s="797"/>
    </row>
    <row r="1076" spans="1:43" s="735" customFormat="1">
      <c r="A1076" s="1235"/>
      <c r="B1076" s="64"/>
      <c r="F1076" s="797"/>
      <c r="G1076" s="798"/>
      <c r="J1076" s="797"/>
      <c r="K1076" s="797"/>
      <c r="N1076" s="797"/>
      <c r="O1076" s="797"/>
      <c r="R1076" s="797"/>
      <c r="S1076" s="797"/>
      <c r="V1076" s="797"/>
      <c r="W1076" s="797"/>
      <c r="Z1076" s="797"/>
      <c r="AA1076" s="797"/>
      <c r="AD1076" s="797"/>
      <c r="AE1076" s="797"/>
      <c r="AH1076" s="797"/>
      <c r="AI1076" s="797"/>
      <c r="AL1076" s="797"/>
      <c r="AM1076" s="797"/>
      <c r="AP1076" s="797"/>
      <c r="AQ1076" s="797"/>
    </row>
    <row r="1077" spans="1:43" s="735" customFormat="1">
      <c r="A1077" s="1235"/>
      <c r="B1077" s="64"/>
      <c r="F1077" s="797"/>
      <c r="G1077" s="798"/>
      <c r="J1077" s="797"/>
      <c r="K1077" s="797"/>
      <c r="N1077" s="797"/>
      <c r="O1077" s="797"/>
      <c r="R1077" s="797"/>
      <c r="S1077" s="797"/>
      <c r="V1077" s="797"/>
      <c r="W1077" s="797"/>
      <c r="Z1077" s="797"/>
      <c r="AA1077" s="797"/>
      <c r="AD1077" s="797"/>
      <c r="AE1077" s="797"/>
      <c r="AH1077" s="797"/>
      <c r="AI1077" s="797"/>
      <c r="AL1077" s="797"/>
      <c r="AM1077" s="797"/>
      <c r="AP1077" s="797"/>
      <c r="AQ1077" s="797"/>
    </row>
    <row r="1078" spans="1:43" s="735" customFormat="1">
      <c r="A1078" s="1235"/>
      <c r="B1078" s="64"/>
      <c r="F1078" s="797"/>
      <c r="G1078" s="798"/>
      <c r="J1078" s="797"/>
      <c r="K1078" s="797"/>
      <c r="N1078" s="797"/>
      <c r="O1078" s="797"/>
      <c r="R1078" s="797"/>
      <c r="S1078" s="797"/>
      <c r="V1078" s="797"/>
      <c r="W1078" s="797"/>
      <c r="Z1078" s="797"/>
      <c r="AA1078" s="797"/>
      <c r="AD1078" s="797"/>
      <c r="AE1078" s="797"/>
      <c r="AH1078" s="797"/>
      <c r="AI1078" s="797"/>
      <c r="AL1078" s="797"/>
      <c r="AM1078" s="797"/>
      <c r="AP1078" s="797"/>
      <c r="AQ1078" s="797"/>
    </row>
    <row r="1079" spans="1:43" s="735" customFormat="1">
      <c r="A1079" s="1235"/>
      <c r="B1079" s="64"/>
      <c r="F1079" s="797"/>
      <c r="G1079" s="798"/>
      <c r="J1079" s="797"/>
      <c r="K1079" s="797"/>
      <c r="N1079" s="797"/>
      <c r="O1079" s="797"/>
      <c r="R1079" s="797"/>
      <c r="S1079" s="797"/>
      <c r="V1079" s="797"/>
      <c r="W1079" s="797"/>
      <c r="Z1079" s="797"/>
      <c r="AA1079" s="797"/>
      <c r="AD1079" s="797"/>
      <c r="AE1079" s="797"/>
      <c r="AH1079" s="797"/>
      <c r="AI1079" s="797"/>
      <c r="AL1079" s="797"/>
      <c r="AM1079" s="797"/>
      <c r="AP1079" s="797"/>
      <c r="AQ1079" s="797"/>
    </row>
    <row r="1080" spans="1:43" s="735" customFormat="1">
      <c r="A1080" s="1235"/>
      <c r="B1080" s="64"/>
      <c r="F1080" s="797"/>
      <c r="G1080" s="798"/>
      <c r="J1080" s="797"/>
      <c r="K1080" s="797"/>
      <c r="N1080" s="797"/>
      <c r="O1080" s="797"/>
      <c r="R1080" s="797"/>
      <c r="S1080" s="797"/>
      <c r="V1080" s="797"/>
      <c r="W1080" s="797"/>
      <c r="Z1080" s="797"/>
      <c r="AA1080" s="797"/>
      <c r="AD1080" s="797"/>
      <c r="AE1080" s="797"/>
      <c r="AH1080" s="797"/>
      <c r="AI1080" s="797"/>
      <c r="AL1080" s="797"/>
      <c r="AM1080" s="797"/>
      <c r="AP1080" s="797"/>
      <c r="AQ1080" s="797"/>
    </row>
    <row r="1081" spans="1:43" s="735" customFormat="1">
      <c r="A1081" s="1235"/>
      <c r="B1081" s="64"/>
      <c r="F1081" s="797"/>
      <c r="G1081" s="798"/>
      <c r="J1081" s="797"/>
      <c r="K1081" s="797"/>
      <c r="N1081" s="797"/>
      <c r="O1081" s="797"/>
      <c r="R1081" s="797"/>
      <c r="S1081" s="797"/>
      <c r="V1081" s="797"/>
      <c r="W1081" s="797"/>
      <c r="Z1081" s="797"/>
      <c r="AA1081" s="797"/>
      <c r="AD1081" s="797"/>
      <c r="AE1081" s="797"/>
      <c r="AH1081" s="797"/>
      <c r="AI1081" s="797"/>
      <c r="AL1081" s="797"/>
      <c r="AM1081" s="797"/>
      <c r="AP1081" s="797"/>
      <c r="AQ1081" s="797"/>
    </row>
    <row r="1082" spans="1:43" s="735" customFormat="1">
      <c r="A1082" s="1235"/>
      <c r="B1082" s="64"/>
      <c r="F1082" s="797"/>
      <c r="G1082" s="798"/>
      <c r="J1082" s="797"/>
      <c r="K1082" s="797"/>
      <c r="N1082" s="797"/>
      <c r="O1082" s="797"/>
      <c r="R1082" s="797"/>
      <c r="S1082" s="797"/>
      <c r="V1082" s="797"/>
      <c r="W1082" s="797"/>
      <c r="Z1082" s="797"/>
      <c r="AA1082" s="797"/>
      <c r="AD1082" s="797"/>
      <c r="AE1082" s="797"/>
      <c r="AH1082" s="797"/>
      <c r="AI1082" s="797"/>
      <c r="AL1082" s="797"/>
      <c r="AM1082" s="797"/>
      <c r="AP1082" s="797"/>
      <c r="AQ1082" s="797"/>
    </row>
    <row r="1083" spans="1:43" s="735" customFormat="1">
      <c r="A1083" s="1235"/>
      <c r="B1083" s="64"/>
      <c r="F1083" s="797"/>
      <c r="G1083" s="798"/>
      <c r="J1083" s="797"/>
      <c r="K1083" s="797"/>
      <c r="N1083" s="797"/>
      <c r="O1083" s="797"/>
      <c r="R1083" s="797"/>
      <c r="S1083" s="797"/>
      <c r="V1083" s="797"/>
      <c r="W1083" s="797"/>
      <c r="Z1083" s="797"/>
      <c r="AA1083" s="797"/>
      <c r="AD1083" s="797"/>
      <c r="AE1083" s="797"/>
      <c r="AH1083" s="797"/>
      <c r="AI1083" s="797"/>
      <c r="AL1083" s="797"/>
      <c r="AM1083" s="797"/>
      <c r="AP1083" s="797"/>
      <c r="AQ1083" s="797"/>
    </row>
    <row r="1084" spans="1:43" s="735" customFormat="1">
      <c r="A1084" s="1235"/>
      <c r="B1084" s="64"/>
      <c r="F1084" s="797"/>
      <c r="G1084" s="798"/>
      <c r="J1084" s="797"/>
      <c r="K1084" s="797"/>
      <c r="N1084" s="797"/>
      <c r="O1084" s="797"/>
      <c r="R1084" s="797"/>
      <c r="S1084" s="797"/>
      <c r="V1084" s="797"/>
      <c r="W1084" s="797"/>
      <c r="Z1084" s="797"/>
      <c r="AA1084" s="797"/>
      <c r="AD1084" s="797"/>
      <c r="AE1084" s="797"/>
      <c r="AH1084" s="797"/>
      <c r="AI1084" s="797"/>
      <c r="AL1084" s="797"/>
      <c r="AM1084" s="797"/>
      <c r="AP1084" s="797"/>
      <c r="AQ1084" s="797"/>
    </row>
    <row r="1085" spans="1:43" s="735" customFormat="1">
      <c r="A1085" s="1235"/>
      <c r="B1085" s="64"/>
      <c r="F1085" s="797"/>
      <c r="G1085" s="798"/>
      <c r="J1085" s="797"/>
      <c r="K1085" s="797"/>
      <c r="N1085" s="797"/>
      <c r="O1085" s="797"/>
      <c r="R1085" s="797"/>
      <c r="S1085" s="797"/>
      <c r="V1085" s="797"/>
      <c r="W1085" s="797"/>
      <c r="Z1085" s="797"/>
      <c r="AA1085" s="797"/>
      <c r="AD1085" s="797"/>
      <c r="AE1085" s="797"/>
      <c r="AH1085" s="797"/>
      <c r="AI1085" s="797"/>
      <c r="AL1085" s="797"/>
      <c r="AM1085" s="797"/>
      <c r="AP1085" s="797"/>
      <c r="AQ1085" s="797"/>
    </row>
    <row r="1086" spans="1:43" s="735" customFormat="1">
      <c r="A1086" s="1235"/>
      <c r="B1086" s="64"/>
      <c r="F1086" s="797"/>
      <c r="G1086" s="798"/>
      <c r="J1086" s="797"/>
      <c r="K1086" s="797"/>
      <c r="N1086" s="797"/>
      <c r="O1086" s="797"/>
      <c r="R1086" s="797"/>
      <c r="S1086" s="797"/>
      <c r="V1086" s="797"/>
      <c r="W1086" s="797"/>
      <c r="Z1086" s="797"/>
      <c r="AA1086" s="797"/>
      <c r="AD1086" s="797"/>
      <c r="AE1086" s="797"/>
      <c r="AH1086" s="797"/>
      <c r="AI1086" s="797"/>
      <c r="AL1086" s="797"/>
      <c r="AM1086" s="797"/>
      <c r="AP1086" s="797"/>
      <c r="AQ1086" s="797"/>
    </row>
    <row r="1087" spans="1:43" s="735" customFormat="1">
      <c r="A1087" s="1235"/>
      <c r="B1087" s="64"/>
      <c r="F1087" s="797"/>
      <c r="G1087" s="798"/>
      <c r="J1087" s="797"/>
      <c r="K1087" s="797"/>
      <c r="N1087" s="797"/>
      <c r="O1087" s="797"/>
      <c r="R1087" s="797"/>
      <c r="S1087" s="797"/>
      <c r="V1087" s="797"/>
      <c r="W1087" s="797"/>
      <c r="Z1087" s="797"/>
      <c r="AA1087" s="797"/>
      <c r="AD1087" s="797"/>
      <c r="AE1087" s="797"/>
      <c r="AH1087" s="797"/>
      <c r="AI1087" s="797"/>
      <c r="AL1087" s="797"/>
      <c r="AM1087" s="797"/>
      <c r="AP1087" s="797"/>
      <c r="AQ1087" s="797"/>
    </row>
    <row r="1088" spans="1:43" s="735" customFormat="1">
      <c r="A1088" s="1235"/>
      <c r="B1088" s="64"/>
      <c r="F1088" s="797"/>
      <c r="G1088" s="798"/>
      <c r="J1088" s="797"/>
      <c r="K1088" s="797"/>
      <c r="N1088" s="797"/>
      <c r="O1088" s="797"/>
      <c r="R1088" s="797"/>
      <c r="S1088" s="797"/>
      <c r="V1088" s="797"/>
      <c r="W1088" s="797"/>
      <c r="Z1088" s="797"/>
      <c r="AA1088" s="797"/>
      <c r="AD1088" s="797"/>
      <c r="AE1088" s="797"/>
      <c r="AH1088" s="797"/>
      <c r="AI1088" s="797"/>
      <c r="AL1088" s="797"/>
      <c r="AM1088" s="797"/>
      <c r="AP1088" s="797"/>
      <c r="AQ1088" s="797"/>
    </row>
    <row r="1089" spans="1:43" s="735" customFormat="1">
      <c r="A1089" s="1235"/>
      <c r="B1089" s="64"/>
      <c r="F1089" s="797"/>
      <c r="G1089" s="798"/>
      <c r="J1089" s="797"/>
      <c r="K1089" s="797"/>
      <c r="N1089" s="797"/>
      <c r="O1089" s="797"/>
      <c r="R1089" s="797"/>
      <c r="S1089" s="797"/>
      <c r="V1089" s="797"/>
      <c r="W1089" s="797"/>
      <c r="Z1089" s="797"/>
      <c r="AA1089" s="797"/>
      <c r="AD1089" s="797"/>
      <c r="AE1089" s="797"/>
      <c r="AH1089" s="797"/>
      <c r="AI1089" s="797"/>
      <c r="AL1089" s="797"/>
      <c r="AM1089" s="797"/>
      <c r="AP1089" s="797"/>
      <c r="AQ1089" s="797"/>
    </row>
    <row r="1090" spans="1:43" s="735" customFormat="1">
      <c r="A1090" s="1235"/>
      <c r="B1090" s="64"/>
      <c r="F1090" s="797"/>
      <c r="G1090" s="798"/>
      <c r="J1090" s="797"/>
      <c r="K1090" s="797"/>
      <c r="N1090" s="797"/>
      <c r="O1090" s="797"/>
      <c r="R1090" s="797"/>
      <c r="S1090" s="797"/>
      <c r="V1090" s="797"/>
      <c r="W1090" s="797"/>
      <c r="Z1090" s="797"/>
      <c r="AA1090" s="797"/>
      <c r="AD1090" s="797"/>
      <c r="AE1090" s="797"/>
      <c r="AH1090" s="797"/>
      <c r="AI1090" s="797"/>
      <c r="AL1090" s="797"/>
      <c r="AM1090" s="797"/>
      <c r="AP1090" s="797"/>
      <c r="AQ1090" s="797"/>
    </row>
    <row r="1091" spans="1:43" s="735" customFormat="1">
      <c r="A1091" s="1235"/>
      <c r="B1091" s="64"/>
      <c r="F1091" s="797"/>
      <c r="G1091" s="798"/>
      <c r="J1091" s="797"/>
      <c r="K1091" s="797"/>
      <c r="N1091" s="797"/>
      <c r="O1091" s="797"/>
      <c r="R1091" s="797"/>
      <c r="S1091" s="797"/>
      <c r="V1091" s="797"/>
      <c r="W1091" s="797"/>
      <c r="Z1091" s="797"/>
      <c r="AA1091" s="797"/>
      <c r="AD1091" s="797"/>
      <c r="AE1091" s="797"/>
      <c r="AH1091" s="797"/>
      <c r="AI1091" s="797"/>
      <c r="AL1091" s="797"/>
      <c r="AM1091" s="797"/>
      <c r="AP1091" s="797"/>
      <c r="AQ1091" s="797"/>
    </row>
    <row r="1092" spans="1:43" s="735" customFormat="1">
      <c r="A1092" s="1235"/>
      <c r="B1092" s="64"/>
      <c r="F1092" s="797"/>
      <c r="G1092" s="798"/>
      <c r="J1092" s="797"/>
      <c r="K1092" s="797"/>
      <c r="N1092" s="797"/>
      <c r="O1092" s="797"/>
      <c r="R1092" s="797"/>
      <c r="S1092" s="797"/>
      <c r="V1092" s="797"/>
      <c r="W1092" s="797"/>
      <c r="Z1092" s="797"/>
      <c r="AA1092" s="797"/>
      <c r="AD1092" s="797"/>
      <c r="AE1092" s="797"/>
      <c r="AH1092" s="797"/>
      <c r="AI1092" s="797"/>
      <c r="AL1092" s="797"/>
      <c r="AM1092" s="797"/>
      <c r="AP1092" s="797"/>
      <c r="AQ1092" s="797"/>
    </row>
    <row r="1093" spans="1:43" s="735" customFormat="1">
      <c r="A1093" s="1235"/>
      <c r="B1093" s="64"/>
      <c r="F1093" s="797"/>
      <c r="G1093" s="798"/>
      <c r="J1093" s="797"/>
      <c r="K1093" s="797"/>
      <c r="N1093" s="797"/>
      <c r="O1093" s="797"/>
      <c r="R1093" s="797"/>
      <c r="S1093" s="797"/>
      <c r="V1093" s="797"/>
      <c r="W1093" s="797"/>
      <c r="Z1093" s="797"/>
      <c r="AA1093" s="797"/>
      <c r="AD1093" s="797"/>
      <c r="AE1093" s="797"/>
      <c r="AH1093" s="797"/>
      <c r="AI1093" s="797"/>
      <c r="AL1093" s="797"/>
      <c r="AM1093" s="797"/>
      <c r="AP1093" s="797"/>
      <c r="AQ1093" s="797"/>
    </row>
    <row r="1094" spans="1:43" s="735" customFormat="1">
      <c r="A1094" s="1235"/>
      <c r="B1094" s="64"/>
      <c r="F1094" s="797"/>
      <c r="G1094" s="798"/>
      <c r="J1094" s="797"/>
      <c r="K1094" s="797"/>
      <c r="N1094" s="797"/>
      <c r="O1094" s="797"/>
      <c r="R1094" s="797"/>
      <c r="S1094" s="797"/>
      <c r="V1094" s="797"/>
      <c r="W1094" s="797"/>
      <c r="Z1094" s="797"/>
      <c r="AA1094" s="797"/>
      <c r="AD1094" s="797"/>
      <c r="AE1094" s="797"/>
      <c r="AH1094" s="797"/>
      <c r="AI1094" s="797"/>
      <c r="AL1094" s="797"/>
      <c r="AM1094" s="797"/>
      <c r="AP1094" s="797"/>
      <c r="AQ1094" s="797"/>
    </row>
    <row r="1095" spans="1:43" s="735" customFormat="1">
      <c r="A1095" s="1235"/>
      <c r="B1095" s="64"/>
      <c r="F1095" s="797"/>
      <c r="G1095" s="798"/>
      <c r="J1095" s="797"/>
      <c r="K1095" s="797"/>
      <c r="N1095" s="797"/>
      <c r="O1095" s="797"/>
      <c r="R1095" s="797"/>
      <c r="S1095" s="797"/>
      <c r="V1095" s="797"/>
      <c r="W1095" s="797"/>
      <c r="Z1095" s="797"/>
      <c r="AA1095" s="797"/>
      <c r="AD1095" s="797"/>
      <c r="AE1095" s="797"/>
      <c r="AH1095" s="797"/>
      <c r="AI1095" s="797"/>
      <c r="AL1095" s="797"/>
      <c r="AM1095" s="797"/>
      <c r="AP1095" s="797"/>
      <c r="AQ1095" s="797"/>
    </row>
    <row r="1096" spans="1:43" s="735" customFormat="1">
      <c r="A1096" s="1235"/>
      <c r="B1096" s="64"/>
      <c r="F1096" s="797"/>
      <c r="G1096" s="798"/>
      <c r="J1096" s="797"/>
      <c r="K1096" s="797"/>
      <c r="N1096" s="797"/>
      <c r="O1096" s="797"/>
      <c r="R1096" s="797"/>
      <c r="S1096" s="797"/>
      <c r="V1096" s="797"/>
      <c r="W1096" s="797"/>
      <c r="Z1096" s="797"/>
      <c r="AA1096" s="797"/>
      <c r="AD1096" s="797"/>
      <c r="AE1096" s="797"/>
      <c r="AH1096" s="797"/>
      <c r="AI1096" s="797"/>
      <c r="AL1096" s="797"/>
      <c r="AM1096" s="797"/>
      <c r="AP1096" s="797"/>
      <c r="AQ1096" s="797"/>
    </row>
    <row r="1097" spans="1:43" s="735" customFormat="1">
      <c r="A1097" s="1235"/>
      <c r="B1097" s="64"/>
      <c r="F1097" s="797"/>
      <c r="G1097" s="798"/>
      <c r="J1097" s="797"/>
      <c r="K1097" s="797"/>
      <c r="N1097" s="797"/>
      <c r="O1097" s="797"/>
      <c r="R1097" s="797"/>
      <c r="S1097" s="797"/>
      <c r="V1097" s="797"/>
      <c r="W1097" s="797"/>
      <c r="Z1097" s="797"/>
      <c r="AA1097" s="797"/>
      <c r="AD1097" s="797"/>
      <c r="AE1097" s="797"/>
      <c r="AH1097" s="797"/>
      <c r="AI1097" s="797"/>
      <c r="AL1097" s="797"/>
      <c r="AM1097" s="797"/>
      <c r="AP1097" s="797"/>
      <c r="AQ1097" s="797"/>
    </row>
    <row r="1098" spans="1:43" s="735" customFormat="1">
      <c r="A1098" s="1235"/>
      <c r="B1098" s="64"/>
      <c r="F1098" s="797"/>
      <c r="G1098" s="798"/>
      <c r="J1098" s="797"/>
      <c r="K1098" s="797"/>
      <c r="N1098" s="797"/>
      <c r="O1098" s="797"/>
      <c r="R1098" s="797"/>
      <c r="S1098" s="797"/>
      <c r="V1098" s="797"/>
      <c r="W1098" s="797"/>
      <c r="Z1098" s="797"/>
      <c r="AA1098" s="797"/>
      <c r="AD1098" s="797"/>
      <c r="AE1098" s="797"/>
      <c r="AH1098" s="797"/>
      <c r="AI1098" s="797"/>
      <c r="AL1098" s="797"/>
      <c r="AM1098" s="797"/>
      <c r="AP1098" s="797"/>
      <c r="AQ1098" s="797"/>
    </row>
    <row r="1099" spans="1:43" s="735" customFormat="1">
      <c r="A1099" s="1235"/>
      <c r="B1099" s="64"/>
      <c r="F1099" s="797"/>
      <c r="G1099" s="798"/>
      <c r="J1099" s="797"/>
      <c r="K1099" s="797"/>
      <c r="N1099" s="797"/>
      <c r="O1099" s="797"/>
      <c r="R1099" s="797"/>
      <c r="S1099" s="797"/>
      <c r="V1099" s="797"/>
      <c r="W1099" s="797"/>
      <c r="Z1099" s="797"/>
      <c r="AA1099" s="797"/>
      <c r="AD1099" s="797"/>
      <c r="AE1099" s="797"/>
      <c r="AH1099" s="797"/>
      <c r="AI1099" s="797"/>
      <c r="AL1099" s="797"/>
      <c r="AM1099" s="797"/>
      <c r="AP1099" s="797"/>
      <c r="AQ1099" s="797"/>
    </row>
    <row r="1100" spans="1:43" s="735" customFormat="1">
      <c r="A1100" s="1235"/>
      <c r="B1100" s="64"/>
      <c r="F1100" s="797"/>
      <c r="G1100" s="798"/>
      <c r="J1100" s="797"/>
      <c r="K1100" s="797"/>
      <c r="N1100" s="797"/>
      <c r="O1100" s="797"/>
      <c r="R1100" s="797"/>
      <c r="S1100" s="797"/>
      <c r="V1100" s="797"/>
      <c r="W1100" s="797"/>
      <c r="Z1100" s="797"/>
      <c r="AA1100" s="797"/>
      <c r="AD1100" s="797"/>
      <c r="AE1100" s="797"/>
      <c r="AH1100" s="797"/>
      <c r="AI1100" s="797"/>
      <c r="AL1100" s="797"/>
      <c r="AM1100" s="797"/>
      <c r="AP1100" s="797"/>
      <c r="AQ1100" s="797"/>
    </row>
    <row r="1101" spans="1:43" s="735" customFormat="1">
      <c r="A1101" s="1235"/>
      <c r="B1101" s="64"/>
      <c r="F1101" s="797"/>
      <c r="G1101" s="798"/>
      <c r="J1101" s="797"/>
      <c r="K1101" s="797"/>
      <c r="N1101" s="797"/>
      <c r="O1101" s="797"/>
      <c r="R1101" s="797"/>
      <c r="S1101" s="797"/>
      <c r="V1101" s="797"/>
      <c r="W1101" s="797"/>
      <c r="Z1101" s="797"/>
      <c r="AA1101" s="797"/>
      <c r="AD1101" s="797"/>
      <c r="AE1101" s="797"/>
      <c r="AH1101" s="797"/>
      <c r="AI1101" s="797"/>
      <c r="AL1101" s="797"/>
      <c r="AM1101" s="797"/>
      <c r="AP1101" s="797"/>
      <c r="AQ1101" s="797"/>
    </row>
    <row r="1102" spans="1:43" s="735" customFormat="1">
      <c r="A1102" s="1235"/>
      <c r="B1102" s="64"/>
      <c r="F1102" s="797"/>
      <c r="G1102" s="798"/>
      <c r="J1102" s="797"/>
      <c r="K1102" s="797"/>
      <c r="N1102" s="797"/>
      <c r="O1102" s="797"/>
      <c r="R1102" s="797"/>
      <c r="S1102" s="797"/>
      <c r="V1102" s="797"/>
      <c r="W1102" s="797"/>
      <c r="Z1102" s="797"/>
      <c r="AA1102" s="797"/>
      <c r="AD1102" s="797"/>
      <c r="AE1102" s="797"/>
      <c r="AH1102" s="797"/>
      <c r="AI1102" s="797"/>
      <c r="AL1102" s="797"/>
      <c r="AM1102" s="797"/>
      <c r="AP1102" s="797"/>
      <c r="AQ1102" s="797"/>
    </row>
    <row r="1103" spans="1:43" s="735" customFormat="1">
      <c r="A1103" s="1235"/>
      <c r="B1103" s="64"/>
      <c r="F1103" s="797"/>
      <c r="G1103" s="798"/>
      <c r="J1103" s="797"/>
      <c r="K1103" s="797"/>
      <c r="N1103" s="797"/>
      <c r="O1103" s="797"/>
      <c r="R1103" s="797"/>
      <c r="S1103" s="797"/>
      <c r="V1103" s="797"/>
      <c r="W1103" s="797"/>
      <c r="Z1103" s="797"/>
      <c r="AA1103" s="797"/>
      <c r="AD1103" s="797"/>
      <c r="AE1103" s="797"/>
      <c r="AH1103" s="797"/>
      <c r="AI1103" s="797"/>
      <c r="AL1103" s="797"/>
      <c r="AM1103" s="797"/>
      <c r="AP1103" s="797"/>
      <c r="AQ1103" s="797"/>
    </row>
    <row r="1104" spans="1:43" s="735" customFormat="1">
      <c r="A1104" s="1235"/>
      <c r="B1104" s="64"/>
      <c r="F1104" s="797"/>
      <c r="G1104" s="798"/>
      <c r="J1104" s="797"/>
      <c r="K1104" s="797"/>
      <c r="N1104" s="797"/>
      <c r="O1104" s="797"/>
      <c r="R1104" s="797"/>
      <c r="S1104" s="797"/>
      <c r="V1104" s="797"/>
      <c r="W1104" s="797"/>
      <c r="Z1104" s="797"/>
      <c r="AA1104" s="797"/>
      <c r="AD1104" s="797"/>
      <c r="AE1104" s="797"/>
      <c r="AH1104" s="797"/>
      <c r="AI1104" s="797"/>
      <c r="AL1104" s="797"/>
      <c r="AM1104" s="797"/>
      <c r="AP1104" s="797"/>
      <c r="AQ1104" s="797"/>
    </row>
    <row r="1105" spans="1:43" s="735" customFormat="1">
      <c r="A1105" s="1235"/>
      <c r="B1105" s="64"/>
      <c r="F1105" s="797"/>
      <c r="G1105" s="798"/>
      <c r="J1105" s="797"/>
      <c r="K1105" s="797"/>
      <c r="N1105" s="797"/>
      <c r="O1105" s="797"/>
      <c r="R1105" s="797"/>
      <c r="S1105" s="797"/>
      <c r="V1105" s="797"/>
      <c r="W1105" s="797"/>
      <c r="Z1105" s="797"/>
      <c r="AA1105" s="797"/>
      <c r="AD1105" s="797"/>
      <c r="AE1105" s="797"/>
      <c r="AH1105" s="797"/>
      <c r="AI1105" s="797"/>
      <c r="AL1105" s="797"/>
      <c r="AM1105" s="797"/>
      <c r="AP1105" s="797"/>
      <c r="AQ1105" s="797"/>
    </row>
    <row r="1106" spans="1:43" s="735" customFormat="1">
      <c r="A1106" s="1235"/>
      <c r="B1106" s="64"/>
      <c r="F1106" s="797"/>
      <c r="G1106" s="798"/>
      <c r="J1106" s="797"/>
      <c r="K1106" s="797"/>
      <c r="N1106" s="797"/>
      <c r="O1106" s="797"/>
      <c r="R1106" s="797"/>
      <c r="S1106" s="797"/>
      <c r="V1106" s="797"/>
      <c r="W1106" s="797"/>
      <c r="Z1106" s="797"/>
      <c r="AA1106" s="797"/>
      <c r="AD1106" s="797"/>
      <c r="AE1106" s="797"/>
      <c r="AH1106" s="797"/>
      <c r="AI1106" s="797"/>
      <c r="AL1106" s="797"/>
      <c r="AM1106" s="797"/>
      <c r="AP1106" s="797"/>
      <c r="AQ1106" s="797"/>
    </row>
    <row r="1107" spans="1:43" s="735" customFormat="1">
      <c r="A1107" s="1235"/>
      <c r="B1107" s="64"/>
      <c r="F1107" s="797"/>
      <c r="G1107" s="798"/>
      <c r="J1107" s="797"/>
      <c r="K1107" s="797"/>
      <c r="N1107" s="797"/>
      <c r="O1107" s="797"/>
      <c r="R1107" s="797"/>
      <c r="S1107" s="797"/>
      <c r="V1107" s="797"/>
      <c r="W1107" s="797"/>
      <c r="Z1107" s="797"/>
      <c r="AA1107" s="797"/>
      <c r="AD1107" s="797"/>
      <c r="AE1107" s="797"/>
      <c r="AH1107" s="797"/>
      <c r="AI1107" s="797"/>
      <c r="AL1107" s="797"/>
      <c r="AM1107" s="797"/>
      <c r="AP1107" s="797"/>
      <c r="AQ1107" s="797"/>
    </row>
    <row r="1108" spans="1:43" s="735" customFormat="1">
      <c r="A1108" s="1235"/>
      <c r="B1108" s="64"/>
      <c r="F1108" s="797"/>
      <c r="G1108" s="798"/>
      <c r="J1108" s="797"/>
      <c r="K1108" s="797"/>
      <c r="N1108" s="797"/>
      <c r="O1108" s="797"/>
      <c r="R1108" s="797"/>
      <c r="S1108" s="797"/>
      <c r="V1108" s="797"/>
      <c r="W1108" s="797"/>
      <c r="Z1108" s="797"/>
      <c r="AA1108" s="797"/>
      <c r="AD1108" s="797"/>
      <c r="AE1108" s="797"/>
      <c r="AH1108" s="797"/>
      <c r="AI1108" s="797"/>
      <c r="AL1108" s="797"/>
      <c r="AM1108" s="797"/>
      <c r="AP1108" s="797"/>
      <c r="AQ1108" s="797"/>
    </row>
    <row r="1109" spans="1:43" s="735" customFormat="1">
      <c r="A1109" s="1235"/>
      <c r="B1109" s="64"/>
      <c r="F1109" s="797"/>
      <c r="G1109" s="798"/>
      <c r="J1109" s="797"/>
      <c r="K1109" s="797"/>
      <c r="N1109" s="797"/>
      <c r="O1109" s="797"/>
      <c r="R1109" s="797"/>
      <c r="S1109" s="797"/>
      <c r="V1109" s="797"/>
      <c r="W1109" s="797"/>
      <c r="Z1109" s="797"/>
      <c r="AA1109" s="797"/>
      <c r="AD1109" s="797"/>
      <c r="AE1109" s="797"/>
      <c r="AH1109" s="797"/>
      <c r="AI1109" s="797"/>
      <c r="AL1109" s="797"/>
      <c r="AM1109" s="797"/>
      <c r="AP1109" s="797"/>
      <c r="AQ1109" s="797"/>
    </row>
    <row r="1110" spans="1:43" s="735" customFormat="1">
      <c r="A1110" s="1235"/>
      <c r="B1110" s="64"/>
      <c r="F1110" s="797"/>
      <c r="G1110" s="798"/>
      <c r="J1110" s="797"/>
      <c r="K1110" s="797"/>
      <c r="N1110" s="797"/>
      <c r="O1110" s="797"/>
      <c r="R1110" s="797"/>
      <c r="S1110" s="797"/>
      <c r="V1110" s="797"/>
      <c r="W1110" s="797"/>
      <c r="Z1110" s="797"/>
      <c r="AA1110" s="797"/>
      <c r="AD1110" s="797"/>
      <c r="AE1110" s="797"/>
      <c r="AH1110" s="797"/>
      <c r="AI1110" s="797"/>
      <c r="AL1110" s="797"/>
      <c r="AM1110" s="797"/>
      <c r="AP1110" s="797"/>
      <c r="AQ1110" s="797"/>
    </row>
    <row r="1111" spans="1:43" s="735" customFormat="1">
      <c r="A1111" s="1235"/>
      <c r="B1111" s="64"/>
      <c r="F1111" s="797"/>
      <c r="G1111" s="798"/>
      <c r="J1111" s="797"/>
      <c r="K1111" s="797"/>
      <c r="N1111" s="797"/>
      <c r="O1111" s="797"/>
      <c r="R1111" s="797"/>
      <c r="S1111" s="797"/>
      <c r="V1111" s="797"/>
      <c r="W1111" s="797"/>
      <c r="Z1111" s="797"/>
      <c r="AA1111" s="797"/>
      <c r="AD1111" s="797"/>
      <c r="AE1111" s="797"/>
      <c r="AH1111" s="797"/>
      <c r="AI1111" s="797"/>
      <c r="AL1111" s="797"/>
      <c r="AM1111" s="797"/>
      <c r="AP1111" s="797"/>
      <c r="AQ1111" s="797"/>
    </row>
    <row r="1112" spans="1:43" s="735" customFormat="1">
      <c r="A1112" s="1235"/>
      <c r="B1112" s="64"/>
      <c r="F1112" s="797"/>
      <c r="G1112" s="798"/>
      <c r="J1112" s="797"/>
      <c r="K1112" s="797"/>
      <c r="N1112" s="797"/>
      <c r="O1112" s="797"/>
      <c r="R1112" s="797"/>
      <c r="S1112" s="797"/>
      <c r="V1112" s="797"/>
      <c r="W1112" s="797"/>
      <c r="Z1112" s="797"/>
      <c r="AA1112" s="797"/>
      <c r="AD1112" s="797"/>
      <c r="AE1112" s="797"/>
      <c r="AH1112" s="797"/>
      <c r="AI1112" s="797"/>
      <c r="AL1112" s="797"/>
      <c r="AM1112" s="797"/>
      <c r="AP1112" s="797"/>
      <c r="AQ1112" s="797"/>
    </row>
    <row r="1113" spans="1:43" s="735" customFormat="1">
      <c r="A1113" s="1235"/>
      <c r="B1113" s="64"/>
      <c r="F1113" s="797"/>
      <c r="G1113" s="798"/>
      <c r="J1113" s="797"/>
      <c r="K1113" s="797"/>
      <c r="N1113" s="797"/>
      <c r="O1113" s="797"/>
      <c r="R1113" s="797"/>
      <c r="S1113" s="797"/>
      <c r="V1113" s="797"/>
      <c r="W1113" s="797"/>
      <c r="Z1113" s="797"/>
      <c r="AA1113" s="797"/>
      <c r="AD1113" s="797"/>
      <c r="AE1113" s="797"/>
      <c r="AH1113" s="797"/>
      <c r="AI1113" s="797"/>
      <c r="AL1113" s="797"/>
      <c r="AM1113" s="797"/>
      <c r="AP1113" s="797"/>
      <c r="AQ1113" s="797"/>
    </row>
    <row r="1114" spans="1:43" s="735" customFormat="1">
      <c r="A1114" s="1235"/>
      <c r="B1114" s="64"/>
      <c r="F1114" s="797"/>
      <c r="G1114" s="798"/>
      <c r="J1114" s="797"/>
      <c r="K1114" s="797"/>
      <c r="N1114" s="797"/>
      <c r="O1114" s="797"/>
      <c r="R1114" s="797"/>
      <c r="S1114" s="797"/>
      <c r="V1114" s="797"/>
      <c r="W1114" s="797"/>
      <c r="Z1114" s="797"/>
      <c r="AA1114" s="797"/>
      <c r="AD1114" s="797"/>
      <c r="AE1114" s="797"/>
      <c r="AH1114" s="797"/>
      <c r="AI1114" s="797"/>
      <c r="AL1114" s="797"/>
      <c r="AM1114" s="797"/>
      <c r="AP1114" s="797"/>
      <c r="AQ1114" s="797"/>
    </row>
    <row r="1115" spans="1:43" s="735" customFormat="1">
      <c r="A1115" s="1235"/>
      <c r="B1115" s="64"/>
      <c r="F1115" s="797"/>
      <c r="G1115" s="798"/>
      <c r="J1115" s="797"/>
      <c r="K1115" s="797"/>
      <c r="N1115" s="797"/>
      <c r="O1115" s="797"/>
      <c r="R1115" s="797"/>
      <c r="S1115" s="797"/>
      <c r="V1115" s="797"/>
      <c r="W1115" s="797"/>
      <c r="Z1115" s="797"/>
      <c r="AA1115" s="797"/>
      <c r="AD1115" s="797"/>
      <c r="AE1115" s="797"/>
      <c r="AH1115" s="797"/>
      <c r="AI1115" s="797"/>
      <c r="AL1115" s="797"/>
      <c r="AM1115" s="797"/>
      <c r="AP1115" s="797"/>
      <c r="AQ1115" s="797"/>
    </row>
    <row r="1116" spans="1:43" s="735" customFormat="1">
      <c r="A1116" s="1235"/>
      <c r="B1116" s="64"/>
      <c r="F1116" s="797"/>
      <c r="G1116" s="798"/>
      <c r="J1116" s="797"/>
      <c r="K1116" s="797"/>
      <c r="N1116" s="797"/>
      <c r="O1116" s="797"/>
      <c r="R1116" s="797"/>
      <c r="S1116" s="797"/>
      <c r="V1116" s="797"/>
      <c r="W1116" s="797"/>
      <c r="Z1116" s="797"/>
      <c r="AA1116" s="797"/>
      <c r="AD1116" s="797"/>
      <c r="AE1116" s="797"/>
      <c r="AH1116" s="797"/>
      <c r="AI1116" s="797"/>
      <c r="AL1116" s="797"/>
      <c r="AM1116" s="797"/>
      <c r="AP1116" s="797"/>
      <c r="AQ1116" s="797"/>
    </row>
    <row r="1117" spans="1:43" s="735" customFormat="1">
      <c r="A1117" s="1235"/>
      <c r="B1117" s="64"/>
      <c r="F1117" s="797"/>
      <c r="G1117" s="798"/>
      <c r="J1117" s="797"/>
      <c r="K1117" s="797"/>
      <c r="N1117" s="797"/>
      <c r="O1117" s="797"/>
      <c r="R1117" s="797"/>
      <c r="S1117" s="797"/>
      <c r="V1117" s="797"/>
      <c r="W1117" s="797"/>
      <c r="Z1117" s="797"/>
      <c r="AA1117" s="797"/>
      <c r="AD1117" s="797"/>
      <c r="AE1117" s="797"/>
      <c r="AH1117" s="797"/>
      <c r="AI1117" s="797"/>
      <c r="AL1117" s="797"/>
      <c r="AM1117" s="797"/>
      <c r="AP1117" s="797"/>
      <c r="AQ1117" s="797"/>
    </row>
    <row r="1118" spans="1:43" s="735" customFormat="1">
      <c r="A1118" s="1235"/>
      <c r="B1118" s="64"/>
      <c r="F1118" s="797"/>
      <c r="G1118" s="798"/>
      <c r="J1118" s="797"/>
      <c r="K1118" s="797"/>
      <c r="N1118" s="797"/>
      <c r="O1118" s="797"/>
      <c r="R1118" s="797"/>
      <c r="S1118" s="797"/>
      <c r="V1118" s="797"/>
      <c r="W1118" s="797"/>
      <c r="Z1118" s="797"/>
      <c r="AA1118" s="797"/>
      <c r="AD1118" s="797"/>
      <c r="AE1118" s="797"/>
      <c r="AH1118" s="797"/>
      <c r="AI1118" s="797"/>
      <c r="AL1118" s="797"/>
      <c r="AM1118" s="797"/>
      <c r="AP1118" s="797"/>
      <c r="AQ1118" s="797"/>
    </row>
    <row r="1119" spans="1:43" s="735" customFormat="1">
      <c r="A1119" s="1235"/>
      <c r="B1119" s="64"/>
      <c r="F1119" s="797"/>
      <c r="G1119" s="798"/>
      <c r="J1119" s="797"/>
      <c r="K1119" s="797"/>
      <c r="N1119" s="797"/>
      <c r="O1119" s="797"/>
      <c r="R1119" s="797"/>
      <c r="S1119" s="797"/>
      <c r="V1119" s="797"/>
      <c r="W1119" s="797"/>
      <c r="Z1119" s="797"/>
      <c r="AA1119" s="797"/>
      <c r="AD1119" s="797"/>
      <c r="AE1119" s="797"/>
      <c r="AH1119" s="797"/>
      <c r="AI1119" s="797"/>
      <c r="AL1119" s="797"/>
      <c r="AM1119" s="797"/>
      <c r="AP1119" s="797"/>
      <c r="AQ1119" s="797"/>
    </row>
    <row r="1120" spans="1:43" s="735" customFormat="1">
      <c r="A1120" s="1235"/>
      <c r="B1120" s="64"/>
      <c r="F1120" s="797"/>
      <c r="G1120" s="798"/>
      <c r="J1120" s="797"/>
      <c r="K1120" s="797"/>
      <c r="N1120" s="797"/>
      <c r="O1120" s="797"/>
      <c r="R1120" s="797"/>
      <c r="S1120" s="797"/>
      <c r="V1120" s="797"/>
      <c r="W1120" s="797"/>
      <c r="Z1120" s="797"/>
      <c r="AA1120" s="797"/>
      <c r="AD1120" s="797"/>
      <c r="AE1120" s="797"/>
      <c r="AH1120" s="797"/>
      <c r="AI1120" s="797"/>
      <c r="AL1120" s="797"/>
      <c r="AM1120" s="797"/>
      <c r="AP1120" s="797"/>
      <c r="AQ1120" s="797"/>
    </row>
    <row r="1121" spans="1:43" s="735" customFormat="1">
      <c r="A1121" s="1235"/>
      <c r="B1121" s="64"/>
      <c r="F1121" s="797"/>
      <c r="G1121" s="798"/>
      <c r="J1121" s="797"/>
      <c r="K1121" s="797"/>
      <c r="N1121" s="797"/>
      <c r="O1121" s="797"/>
      <c r="R1121" s="797"/>
      <c r="S1121" s="797"/>
      <c r="V1121" s="797"/>
      <c r="W1121" s="797"/>
      <c r="Z1121" s="797"/>
      <c r="AA1121" s="797"/>
      <c r="AD1121" s="797"/>
      <c r="AE1121" s="797"/>
      <c r="AH1121" s="797"/>
      <c r="AI1121" s="797"/>
      <c r="AL1121" s="797"/>
      <c r="AM1121" s="797"/>
      <c r="AP1121" s="797"/>
      <c r="AQ1121" s="797"/>
    </row>
    <row r="1122" spans="1:43" s="735" customFormat="1">
      <c r="A1122" s="1235"/>
      <c r="B1122" s="64"/>
      <c r="F1122" s="797"/>
      <c r="G1122" s="798"/>
      <c r="J1122" s="797"/>
      <c r="K1122" s="797"/>
      <c r="N1122" s="797"/>
      <c r="O1122" s="797"/>
      <c r="R1122" s="797"/>
      <c r="S1122" s="797"/>
      <c r="V1122" s="797"/>
      <c r="W1122" s="797"/>
      <c r="Z1122" s="797"/>
      <c r="AA1122" s="797"/>
      <c r="AD1122" s="797"/>
      <c r="AE1122" s="797"/>
      <c r="AH1122" s="797"/>
      <c r="AI1122" s="797"/>
      <c r="AL1122" s="797"/>
      <c r="AM1122" s="797"/>
      <c r="AP1122" s="797"/>
      <c r="AQ1122" s="797"/>
    </row>
    <row r="1123" spans="1:43" s="735" customFormat="1">
      <c r="A1123" s="1235"/>
      <c r="B1123" s="64"/>
      <c r="F1123" s="797"/>
      <c r="G1123" s="798"/>
      <c r="J1123" s="797"/>
      <c r="K1123" s="797"/>
      <c r="N1123" s="797"/>
      <c r="O1123" s="797"/>
      <c r="R1123" s="797"/>
      <c r="S1123" s="797"/>
      <c r="V1123" s="797"/>
      <c r="W1123" s="797"/>
      <c r="Z1123" s="797"/>
      <c r="AA1123" s="797"/>
      <c r="AD1123" s="797"/>
      <c r="AE1123" s="797"/>
      <c r="AH1123" s="797"/>
      <c r="AI1123" s="797"/>
      <c r="AL1123" s="797"/>
      <c r="AM1123" s="797"/>
      <c r="AP1123" s="797"/>
      <c r="AQ1123" s="797"/>
    </row>
    <row r="1124" spans="1:43" s="735" customFormat="1">
      <c r="A1124" s="1235"/>
      <c r="B1124" s="64"/>
      <c r="F1124" s="797"/>
      <c r="G1124" s="798"/>
      <c r="J1124" s="797"/>
      <c r="K1124" s="797"/>
      <c r="N1124" s="797"/>
      <c r="O1124" s="797"/>
      <c r="R1124" s="797"/>
      <c r="S1124" s="797"/>
      <c r="V1124" s="797"/>
      <c r="W1124" s="797"/>
      <c r="Z1124" s="797"/>
      <c r="AA1124" s="797"/>
      <c r="AD1124" s="797"/>
      <c r="AE1124" s="797"/>
      <c r="AH1124" s="797"/>
      <c r="AI1124" s="797"/>
      <c r="AL1124" s="797"/>
      <c r="AM1124" s="797"/>
      <c r="AP1124" s="797"/>
      <c r="AQ1124" s="797"/>
    </row>
    <row r="1125" spans="1:43" s="735" customFormat="1">
      <c r="A1125" s="1235"/>
      <c r="B1125" s="64"/>
      <c r="F1125" s="797"/>
      <c r="G1125" s="798"/>
      <c r="J1125" s="797"/>
      <c r="K1125" s="797"/>
      <c r="N1125" s="797"/>
      <c r="O1125" s="797"/>
      <c r="R1125" s="797"/>
      <c r="S1125" s="797"/>
      <c r="V1125" s="797"/>
      <c r="W1125" s="797"/>
      <c r="Z1125" s="797"/>
      <c r="AA1125" s="797"/>
      <c r="AD1125" s="797"/>
      <c r="AE1125" s="797"/>
      <c r="AH1125" s="797"/>
      <c r="AI1125" s="797"/>
      <c r="AL1125" s="797"/>
      <c r="AM1125" s="797"/>
      <c r="AP1125" s="797"/>
      <c r="AQ1125" s="797"/>
    </row>
    <row r="1126" spans="1:43" s="735" customFormat="1">
      <c r="A1126" s="1235"/>
      <c r="B1126" s="64"/>
      <c r="F1126" s="797"/>
      <c r="G1126" s="798"/>
      <c r="J1126" s="797"/>
      <c r="K1126" s="797"/>
      <c r="N1126" s="797"/>
      <c r="O1126" s="797"/>
      <c r="R1126" s="797"/>
      <c r="S1126" s="797"/>
      <c r="V1126" s="797"/>
      <c r="W1126" s="797"/>
      <c r="Z1126" s="797"/>
      <c r="AA1126" s="797"/>
      <c r="AD1126" s="797"/>
      <c r="AE1126" s="797"/>
      <c r="AH1126" s="797"/>
      <c r="AI1126" s="797"/>
      <c r="AL1126" s="797"/>
      <c r="AM1126" s="797"/>
      <c r="AP1126" s="797"/>
      <c r="AQ1126" s="797"/>
    </row>
    <row r="1127" spans="1:43" s="735" customFormat="1">
      <c r="A1127" s="1235"/>
      <c r="B1127" s="64"/>
      <c r="F1127" s="797"/>
      <c r="G1127" s="798"/>
      <c r="J1127" s="797"/>
      <c r="K1127" s="797"/>
      <c r="N1127" s="797"/>
      <c r="O1127" s="797"/>
      <c r="R1127" s="797"/>
      <c r="S1127" s="797"/>
      <c r="V1127" s="797"/>
      <c r="W1127" s="797"/>
      <c r="Z1127" s="797"/>
      <c r="AA1127" s="797"/>
      <c r="AD1127" s="797"/>
      <c r="AE1127" s="797"/>
      <c r="AH1127" s="797"/>
      <c r="AI1127" s="797"/>
      <c r="AL1127" s="797"/>
      <c r="AM1127" s="797"/>
      <c r="AP1127" s="797"/>
      <c r="AQ1127" s="797"/>
    </row>
    <row r="1128" spans="1:43" s="735" customFormat="1">
      <c r="A1128" s="1235"/>
      <c r="B1128" s="64"/>
      <c r="F1128" s="797"/>
      <c r="G1128" s="798"/>
      <c r="J1128" s="797"/>
      <c r="K1128" s="797"/>
      <c r="N1128" s="797"/>
      <c r="O1128" s="797"/>
      <c r="R1128" s="797"/>
      <c r="S1128" s="797"/>
      <c r="V1128" s="797"/>
      <c r="W1128" s="797"/>
      <c r="Z1128" s="797"/>
      <c r="AA1128" s="797"/>
      <c r="AD1128" s="797"/>
      <c r="AE1128" s="797"/>
      <c r="AH1128" s="797"/>
      <c r="AI1128" s="797"/>
      <c r="AL1128" s="797"/>
      <c r="AM1128" s="797"/>
      <c r="AP1128" s="797"/>
      <c r="AQ1128" s="797"/>
    </row>
    <row r="1129" spans="1:43" s="735" customFormat="1">
      <c r="A1129" s="1235"/>
      <c r="B1129" s="64"/>
      <c r="F1129" s="797"/>
      <c r="G1129" s="798"/>
      <c r="J1129" s="797"/>
      <c r="K1129" s="797"/>
      <c r="N1129" s="797"/>
      <c r="O1129" s="797"/>
      <c r="R1129" s="797"/>
      <c r="S1129" s="797"/>
      <c r="V1129" s="797"/>
      <c r="W1129" s="797"/>
      <c r="Z1129" s="797"/>
      <c r="AA1129" s="797"/>
      <c r="AD1129" s="797"/>
      <c r="AE1129" s="797"/>
      <c r="AH1129" s="797"/>
      <c r="AI1129" s="797"/>
      <c r="AL1129" s="797"/>
      <c r="AM1129" s="797"/>
      <c r="AP1129" s="797"/>
      <c r="AQ1129" s="797"/>
    </row>
    <row r="1130" spans="1:43" s="735" customFormat="1">
      <c r="A1130" s="1235"/>
      <c r="B1130" s="64"/>
      <c r="F1130" s="797"/>
      <c r="G1130" s="798"/>
      <c r="J1130" s="797"/>
      <c r="K1130" s="797"/>
      <c r="N1130" s="797"/>
      <c r="O1130" s="797"/>
      <c r="R1130" s="797"/>
      <c r="S1130" s="797"/>
      <c r="V1130" s="797"/>
      <c r="W1130" s="797"/>
      <c r="Z1130" s="797"/>
      <c r="AA1130" s="797"/>
      <c r="AD1130" s="797"/>
      <c r="AE1130" s="797"/>
      <c r="AH1130" s="797"/>
      <c r="AI1130" s="797"/>
      <c r="AL1130" s="797"/>
      <c r="AM1130" s="797"/>
      <c r="AP1130" s="797"/>
      <c r="AQ1130" s="797"/>
    </row>
    <row r="1131" spans="1:43" s="735" customFormat="1">
      <c r="A1131" s="1235"/>
      <c r="B1131" s="64"/>
      <c r="F1131" s="797"/>
      <c r="G1131" s="798"/>
      <c r="J1131" s="797"/>
      <c r="K1131" s="797"/>
      <c r="N1131" s="797"/>
      <c r="O1131" s="797"/>
      <c r="R1131" s="797"/>
      <c r="S1131" s="797"/>
      <c r="V1131" s="797"/>
      <c r="W1131" s="797"/>
      <c r="Z1131" s="797"/>
      <c r="AA1131" s="797"/>
      <c r="AD1131" s="797"/>
      <c r="AE1131" s="797"/>
      <c r="AH1131" s="797"/>
      <c r="AI1131" s="797"/>
      <c r="AL1131" s="797"/>
      <c r="AM1131" s="797"/>
      <c r="AP1131" s="797"/>
      <c r="AQ1131" s="797"/>
    </row>
    <row r="1132" spans="1:43" s="735" customFormat="1">
      <c r="A1132" s="1235"/>
      <c r="B1132" s="64"/>
      <c r="F1132" s="797"/>
      <c r="G1132" s="798"/>
      <c r="J1132" s="797"/>
      <c r="K1132" s="797"/>
      <c r="N1132" s="797"/>
      <c r="O1132" s="797"/>
      <c r="R1132" s="797"/>
      <c r="S1132" s="797"/>
      <c r="V1132" s="797"/>
      <c r="W1132" s="797"/>
      <c r="Z1132" s="797"/>
      <c r="AA1132" s="797"/>
      <c r="AD1132" s="797"/>
      <c r="AE1132" s="797"/>
      <c r="AH1132" s="797"/>
      <c r="AI1132" s="797"/>
      <c r="AL1132" s="797"/>
      <c r="AM1132" s="797"/>
      <c r="AP1132" s="797"/>
      <c r="AQ1132" s="797"/>
    </row>
    <row r="1133" spans="1:43" s="735" customFormat="1">
      <c r="A1133" s="1235"/>
      <c r="B1133" s="64"/>
      <c r="F1133" s="797"/>
      <c r="G1133" s="798"/>
      <c r="J1133" s="797"/>
      <c r="K1133" s="797"/>
      <c r="N1133" s="797"/>
      <c r="O1133" s="797"/>
      <c r="R1133" s="797"/>
      <c r="S1133" s="797"/>
      <c r="V1133" s="797"/>
      <c r="W1133" s="797"/>
      <c r="Z1133" s="797"/>
      <c r="AA1133" s="797"/>
      <c r="AD1133" s="797"/>
      <c r="AE1133" s="797"/>
      <c r="AH1133" s="797"/>
      <c r="AI1133" s="797"/>
      <c r="AL1133" s="797"/>
      <c r="AM1133" s="797"/>
      <c r="AP1133" s="797"/>
      <c r="AQ1133" s="797"/>
    </row>
    <row r="1134" spans="1:43" s="735" customFormat="1">
      <c r="A1134" s="1235"/>
      <c r="B1134" s="64"/>
      <c r="F1134" s="797"/>
      <c r="G1134" s="798"/>
      <c r="J1134" s="797"/>
      <c r="K1134" s="797"/>
      <c r="N1134" s="797"/>
      <c r="O1134" s="797"/>
      <c r="R1134" s="797"/>
      <c r="S1134" s="797"/>
      <c r="V1134" s="797"/>
      <c r="W1134" s="797"/>
      <c r="Z1134" s="797"/>
      <c r="AA1134" s="797"/>
      <c r="AD1134" s="797"/>
      <c r="AE1134" s="797"/>
      <c r="AH1134" s="797"/>
      <c r="AI1134" s="797"/>
      <c r="AL1134" s="797"/>
      <c r="AM1134" s="797"/>
      <c r="AP1134" s="797"/>
      <c r="AQ1134" s="797"/>
    </row>
    <row r="1135" spans="1:43" s="735" customFormat="1">
      <c r="A1135" s="1235"/>
      <c r="B1135" s="64"/>
      <c r="F1135" s="797"/>
      <c r="G1135" s="798"/>
      <c r="J1135" s="797"/>
      <c r="K1135" s="797"/>
      <c r="N1135" s="797"/>
      <c r="O1135" s="797"/>
      <c r="R1135" s="797"/>
      <c r="S1135" s="797"/>
      <c r="V1135" s="797"/>
      <c r="W1135" s="797"/>
      <c r="Z1135" s="797"/>
      <c r="AA1135" s="797"/>
      <c r="AD1135" s="797"/>
      <c r="AE1135" s="797"/>
      <c r="AH1135" s="797"/>
      <c r="AI1135" s="797"/>
      <c r="AL1135" s="797"/>
      <c r="AM1135" s="797"/>
      <c r="AP1135" s="797"/>
      <c r="AQ1135" s="797"/>
    </row>
    <row r="1136" spans="1:43" s="735" customFormat="1">
      <c r="A1136" s="1235"/>
      <c r="B1136" s="64"/>
      <c r="F1136" s="797"/>
      <c r="G1136" s="798"/>
      <c r="J1136" s="797"/>
      <c r="K1136" s="797"/>
      <c r="N1136" s="797"/>
      <c r="O1136" s="797"/>
      <c r="R1136" s="797"/>
      <c r="S1136" s="797"/>
      <c r="V1136" s="797"/>
      <c r="W1136" s="797"/>
      <c r="Z1136" s="797"/>
      <c r="AA1136" s="797"/>
      <c r="AD1136" s="797"/>
      <c r="AE1136" s="797"/>
      <c r="AH1136" s="797"/>
      <c r="AI1136" s="797"/>
      <c r="AL1136" s="797"/>
      <c r="AM1136" s="797"/>
      <c r="AP1136" s="797"/>
      <c r="AQ1136" s="797"/>
    </row>
    <row r="1137" spans="1:43" s="735" customFormat="1">
      <c r="A1137" s="1235"/>
      <c r="B1137" s="64"/>
      <c r="F1137" s="797"/>
      <c r="G1137" s="798"/>
      <c r="J1137" s="797"/>
      <c r="K1137" s="797"/>
      <c r="N1137" s="797"/>
      <c r="O1137" s="797"/>
      <c r="R1137" s="797"/>
      <c r="S1137" s="797"/>
      <c r="V1137" s="797"/>
      <c r="W1137" s="797"/>
      <c r="Z1137" s="797"/>
      <c r="AA1137" s="797"/>
      <c r="AD1137" s="797"/>
      <c r="AE1137" s="797"/>
      <c r="AH1137" s="797"/>
      <c r="AI1137" s="797"/>
      <c r="AL1137" s="797"/>
      <c r="AM1137" s="797"/>
      <c r="AP1137" s="797"/>
      <c r="AQ1137" s="797"/>
    </row>
    <row r="1138" spans="1:43" s="735" customFormat="1">
      <c r="A1138" s="1235"/>
      <c r="B1138" s="64"/>
      <c r="F1138" s="797"/>
      <c r="G1138" s="798"/>
      <c r="J1138" s="797"/>
      <c r="K1138" s="797"/>
      <c r="N1138" s="797"/>
      <c r="O1138" s="797"/>
      <c r="R1138" s="797"/>
      <c r="S1138" s="797"/>
      <c r="V1138" s="797"/>
      <c r="W1138" s="797"/>
      <c r="Z1138" s="797"/>
      <c r="AA1138" s="797"/>
      <c r="AD1138" s="797"/>
      <c r="AE1138" s="797"/>
      <c r="AH1138" s="797"/>
      <c r="AI1138" s="797"/>
      <c r="AL1138" s="797"/>
      <c r="AM1138" s="797"/>
      <c r="AP1138" s="797"/>
      <c r="AQ1138" s="797"/>
    </row>
    <row r="1139" spans="1:43" s="735" customFormat="1">
      <c r="A1139" s="1235"/>
      <c r="B1139" s="64"/>
      <c r="F1139" s="797"/>
      <c r="G1139" s="798"/>
      <c r="J1139" s="797"/>
      <c r="K1139" s="797"/>
      <c r="N1139" s="797"/>
      <c r="O1139" s="797"/>
      <c r="R1139" s="797"/>
      <c r="S1139" s="797"/>
      <c r="V1139" s="797"/>
      <c r="W1139" s="797"/>
      <c r="Z1139" s="797"/>
      <c r="AA1139" s="797"/>
      <c r="AD1139" s="797"/>
      <c r="AE1139" s="797"/>
      <c r="AH1139" s="797"/>
      <c r="AI1139" s="797"/>
      <c r="AL1139" s="797"/>
      <c r="AM1139" s="797"/>
      <c r="AP1139" s="797"/>
      <c r="AQ1139" s="797"/>
    </row>
    <row r="1140" spans="1:43" s="735" customFormat="1">
      <c r="A1140" s="1235"/>
      <c r="B1140" s="64"/>
      <c r="F1140" s="797"/>
      <c r="G1140" s="798"/>
      <c r="J1140" s="797"/>
      <c r="K1140" s="797"/>
      <c r="N1140" s="797"/>
      <c r="O1140" s="797"/>
      <c r="R1140" s="797"/>
      <c r="S1140" s="797"/>
      <c r="V1140" s="797"/>
      <c r="W1140" s="797"/>
      <c r="Z1140" s="797"/>
      <c r="AA1140" s="797"/>
      <c r="AD1140" s="797"/>
      <c r="AE1140" s="797"/>
      <c r="AH1140" s="797"/>
      <c r="AI1140" s="797"/>
      <c r="AL1140" s="797"/>
      <c r="AM1140" s="797"/>
      <c r="AP1140" s="797"/>
      <c r="AQ1140" s="797"/>
    </row>
    <row r="1141" spans="1:43" s="735" customFormat="1">
      <c r="A1141" s="1235"/>
      <c r="B1141" s="64"/>
      <c r="F1141" s="797"/>
      <c r="G1141" s="798"/>
      <c r="J1141" s="797"/>
      <c r="K1141" s="797"/>
      <c r="N1141" s="797"/>
      <c r="O1141" s="797"/>
      <c r="R1141" s="797"/>
      <c r="S1141" s="797"/>
      <c r="V1141" s="797"/>
      <c r="W1141" s="797"/>
      <c r="Z1141" s="797"/>
      <c r="AA1141" s="797"/>
      <c r="AD1141" s="797"/>
      <c r="AE1141" s="797"/>
      <c r="AH1141" s="797"/>
      <c r="AI1141" s="797"/>
      <c r="AL1141" s="797"/>
      <c r="AM1141" s="797"/>
      <c r="AP1141" s="797"/>
      <c r="AQ1141" s="797"/>
    </row>
    <row r="1142" spans="1:43" s="735" customFormat="1">
      <c r="A1142" s="1235"/>
      <c r="B1142" s="64"/>
      <c r="F1142" s="797"/>
      <c r="G1142" s="798"/>
      <c r="J1142" s="797"/>
      <c r="K1142" s="797"/>
      <c r="N1142" s="797"/>
      <c r="O1142" s="797"/>
      <c r="R1142" s="797"/>
      <c r="S1142" s="797"/>
      <c r="V1142" s="797"/>
      <c r="W1142" s="797"/>
      <c r="Z1142" s="797"/>
      <c r="AA1142" s="797"/>
      <c r="AD1142" s="797"/>
      <c r="AE1142" s="797"/>
      <c r="AH1142" s="797"/>
      <c r="AI1142" s="797"/>
      <c r="AL1142" s="797"/>
      <c r="AM1142" s="797"/>
      <c r="AP1142" s="797"/>
      <c r="AQ1142" s="797"/>
    </row>
    <row r="1143" spans="1:43" s="735" customFormat="1">
      <c r="A1143" s="1235"/>
      <c r="B1143" s="64"/>
      <c r="F1143" s="797"/>
      <c r="G1143" s="798"/>
      <c r="J1143" s="797"/>
      <c r="K1143" s="797"/>
      <c r="N1143" s="797"/>
      <c r="O1143" s="797"/>
      <c r="R1143" s="797"/>
      <c r="S1143" s="797"/>
      <c r="V1143" s="797"/>
      <c r="W1143" s="797"/>
      <c r="Z1143" s="797"/>
      <c r="AA1143" s="797"/>
      <c r="AD1143" s="797"/>
      <c r="AE1143" s="797"/>
      <c r="AH1143" s="797"/>
      <c r="AI1143" s="797"/>
      <c r="AL1143" s="797"/>
      <c r="AM1143" s="797"/>
      <c r="AP1143" s="797"/>
      <c r="AQ1143" s="797"/>
    </row>
    <row r="1144" spans="1:43" s="735" customFormat="1">
      <c r="A1144" s="1235"/>
      <c r="B1144" s="64"/>
      <c r="F1144" s="797"/>
      <c r="G1144" s="798"/>
      <c r="J1144" s="797"/>
      <c r="K1144" s="797"/>
      <c r="N1144" s="797"/>
      <c r="O1144" s="797"/>
      <c r="R1144" s="797"/>
      <c r="S1144" s="797"/>
      <c r="V1144" s="797"/>
      <c r="W1144" s="797"/>
      <c r="Z1144" s="797"/>
      <c r="AA1144" s="797"/>
      <c r="AD1144" s="797"/>
      <c r="AE1144" s="797"/>
      <c r="AH1144" s="797"/>
      <c r="AI1144" s="797"/>
      <c r="AL1144" s="797"/>
      <c r="AM1144" s="797"/>
      <c r="AP1144" s="797"/>
      <c r="AQ1144" s="797"/>
    </row>
    <row r="1145" spans="1:43" s="735" customFormat="1">
      <c r="A1145" s="1235"/>
      <c r="B1145" s="64"/>
      <c r="F1145" s="797"/>
      <c r="G1145" s="798"/>
      <c r="J1145" s="797"/>
      <c r="K1145" s="797"/>
      <c r="N1145" s="797"/>
      <c r="O1145" s="797"/>
      <c r="R1145" s="797"/>
      <c r="S1145" s="797"/>
      <c r="V1145" s="797"/>
      <c r="W1145" s="797"/>
      <c r="Z1145" s="797"/>
      <c r="AA1145" s="797"/>
      <c r="AD1145" s="797"/>
      <c r="AE1145" s="797"/>
      <c r="AH1145" s="797"/>
      <c r="AI1145" s="797"/>
      <c r="AL1145" s="797"/>
      <c r="AM1145" s="797"/>
      <c r="AP1145" s="797"/>
      <c r="AQ1145" s="797"/>
    </row>
    <row r="1146" spans="1:43" s="735" customFormat="1">
      <c r="A1146" s="1235"/>
      <c r="B1146" s="64"/>
      <c r="F1146" s="797"/>
      <c r="G1146" s="798"/>
      <c r="J1146" s="797"/>
      <c r="K1146" s="797"/>
      <c r="N1146" s="797"/>
      <c r="O1146" s="797"/>
      <c r="R1146" s="797"/>
      <c r="S1146" s="797"/>
      <c r="V1146" s="797"/>
      <c r="W1146" s="797"/>
      <c r="Z1146" s="797"/>
      <c r="AA1146" s="797"/>
      <c r="AD1146" s="797"/>
      <c r="AE1146" s="797"/>
      <c r="AH1146" s="797"/>
      <c r="AI1146" s="797"/>
      <c r="AL1146" s="797"/>
      <c r="AM1146" s="797"/>
      <c r="AP1146" s="797"/>
      <c r="AQ1146" s="797"/>
    </row>
    <row r="1147" spans="1:43" s="735" customFormat="1">
      <c r="A1147" s="1235"/>
      <c r="B1147" s="64"/>
      <c r="F1147" s="797"/>
      <c r="G1147" s="798"/>
      <c r="J1147" s="797"/>
      <c r="K1147" s="797"/>
      <c r="N1147" s="797"/>
      <c r="O1147" s="797"/>
      <c r="R1147" s="797"/>
      <c r="S1147" s="797"/>
      <c r="V1147" s="797"/>
      <c r="W1147" s="797"/>
      <c r="Z1147" s="797"/>
      <c r="AA1147" s="797"/>
      <c r="AD1147" s="797"/>
      <c r="AE1147" s="797"/>
      <c r="AH1147" s="797"/>
      <c r="AI1147" s="797"/>
      <c r="AL1147" s="797"/>
      <c r="AM1147" s="797"/>
      <c r="AP1147" s="797"/>
      <c r="AQ1147" s="797"/>
    </row>
    <row r="1148" spans="1:43" s="735" customFormat="1">
      <c r="A1148" s="1235"/>
      <c r="B1148" s="64"/>
      <c r="F1148" s="797"/>
      <c r="G1148" s="798"/>
      <c r="J1148" s="797"/>
      <c r="K1148" s="797"/>
      <c r="N1148" s="797"/>
      <c r="O1148" s="797"/>
      <c r="R1148" s="797"/>
      <c r="S1148" s="797"/>
      <c r="V1148" s="797"/>
      <c r="W1148" s="797"/>
      <c r="Z1148" s="797"/>
      <c r="AA1148" s="797"/>
      <c r="AD1148" s="797"/>
      <c r="AE1148" s="797"/>
      <c r="AH1148" s="797"/>
      <c r="AI1148" s="797"/>
      <c r="AL1148" s="797"/>
      <c r="AM1148" s="797"/>
      <c r="AP1148" s="797"/>
      <c r="AQ1148" s="797"/>
    </row>
    <row r="1149" spans="1:43" s="735" customFormat="1">
      <c r="A1149" s="1235"/>
      <c r="B1149" s="64"/>
      <c r="F1149" s="797"/>
      <c r="G1149" s="798"/>
      <c r="J1149" s="797"/>
      <c r="K1149" s="797"/>
      <c r="N1149" s="797"/>
      <c r="O1149" s="797"/>
      <c r="R1149" s="797"/>
      <c r="S1149" s="797"/>
      <c r="V1149" s="797"/>
      <c r="W1149" s="797"/>
      <c r="Z1149" s="797"/>
      <c r="AA1149" s="797"/>
      <c r="AD1149" s="797"/>
      <c r="AE1149" s="797"/>
      <c r="AH1149" s="797"/>
      <c r="AI1149" s="797"/>
      <c r="AL1149" s="797"/>
      <c r="AM1149" s="797"/>
      <c r="AP1149" s="797"/>
      <c r="AQ1149" s="797"/>
    </row>
    <row r="1150" spans="1:43" s="735" customFormat="1">
      <c r="A1150" s="1235"/>
      <c r="B1150" s="64"/>
      <c r="F1150" s="797"/>
      <c r="G1150" s="798"/>
      <c r="J1150" s="797"/>
      <c r="K1150" s="797"/>
      <c r="N1150" s="797"/>
      <c r="O1150" s="797"/>
      <c r="R1150" s="797"/>
      <c r="S1150" s="797"/>
      <c r="V1150" s="797"/>
      <c r="W1150" s="797"/>
      <c r="Z1150" s="797"/>
      <c r="AA1150" s="797"/>
      <c r="AD1150" s="797"/>
      <c r="AE1150" s="797"/>
      <c r="AH1150" s="797"/>
      <c r="AI1150" s="797"/>
      <c r="AL1150" s="797"/>
      <c r="AM1150" s="797"/>
      <c r="AP1150" s="797"/>
      <c r="AQ1150" s="797"/>
    </row>
    <row r="1151" spans="1:43" s="735" customFormat="1">
      <c r="A1151" s="1235"/>
      <c r="B1151" s="64"/>
      <c r="F1151" s="797"/>
      <c r="G1151" s="798"/>
      <c r="J1151" s="797"/>
      <c r="K1151" s="797"/>
      <c r="N1151" s="797"/>
      <c r="O1151" s="797"/>
      <c r="R1151" s="797"/>
      <c r="S1151" s="797"/>
      <c r="V1151" s="797"/>
      <c r="W1151" s="797"/>
      <c r="Z1151" s="797"/>
      <c r="AA1151" s="797"/>
      <c r="AD1151" s="797"/>
      <c r="AE1151" s="797"/>
      <c r="AH1151" s="797"/>
      <c r="AI1151" s="797"/>
      <c r="AL1151" s="797"/>
      <c r="AM1151" s="797"/>
      <c r="AP1151" s="797"/>
      <c r="AQ1151" s="797"/>
    </row>
    <row r="1152" spans="1:43" s="735" customFormat="1">
      <c r="A1152" s="1235"/>
      <c r="B1152" s="64"/>
      <c r="F1152" s="797"/>
      <c r="G1152" s="798"/>
      <c r="J1152" s="797"/>
      <c r="K1152" s="797"/>
      <c r="N1152" s="797"/>
      <c r="O1152" s="797"/>
      <c r="R1152" s="797"/>
      <c r="S1152" s="797"/>
      <c r="V1152" s="797"/>
      <c r="W1152" s="797"/>
      <c r="Z1152" s="797"/>
      <c r="AA1152" s="797"/>
      <c r="AD1152" s="797"/>
      <c r="AE1152" s="797"/>
      <c r="AH1152" s="797"/>
      <c r="AI1152" s="797"/>
      <c r="AL1152" s="797"/>
      <c r="AM1152" s="797"/>
      <c r="AP1152" s="797"/>
      <c r="AQ1152" s="797"/>
    </row>
    <row r="1153" spans="1:43" s="735" customFormat="1">
      <c r="A1153" s="1235"/>
      <c r="B1153" s="64"/>
      <c r="F1153" s="797"/>
      <c r="G1153" s="798"/>
      <c r="J1153" s="797"/>
      <c r="K1153" s="797"/>
      <c r="N1153" s="797"/>
      <c r="O1153" s="797"/>
      <c r="R1153" s="797"/>
      <c r="S1153" s="797"/>
      <c r="V1153" s="797"/>
      <c r="W1153" s="797"/>
      <c r="Z1153" s="797"/>
      <c r="AA1153" s="797"/>
      <c r="AD1153" s="797"/>
      <c r="AE1153" s="797"/>
      <c r="AH1153" s="797"/>
      <c r="AI1153" s="797"/>
      <c r="AL1153" s="797"/>
      <c r="AM1153" s="797"/>
      <c r="AP1153" s="797"/>
      <c r="AQ1153" s="797"/>
    </row>
    <row r="1154" spans="1:43" s="735" customFormat="1">
      <c r="A1154" s="1235"/>
      <c r="B1154" s="64"/>
      <c r="F1154" s="797"/>
      <c r="G1154" s="798"/>
      <c r="J1154" s="797"/>
      <c r="K1154" s="797"/>
      <c r="N1154" s="797"/>
      <c r="O1154" s="797"/>
      <c r="R1154" s="797"/>
      <c r="S1154" s="797"/>
      <c r="V1154" s="797"/>
      <c r="W1154" s="797"/>
      <c r="Z1154" s="797"/>
      <c r="AA1154" s="797"/>
      <c r="AD1154" s="797"/>
      <c r="AE1154" s="797"/>
      <c r="AH1154" s="797"/>
      <c r="AI1154" s="797"/>
      <c r="AL1154" s="797"/>
      <c r="AM1154" s="797"/>
      <c r="AP1154" s="797"/>
      <c r="AQ1154" s="797"/>
    </row>
    <row r="1155" spans="1:43" s="735" customFormat="1">
      <c r="A1155" s="1235"/>
      <c r="B1155" s="64"/>
      <c r="F1155" s="797"/>
      <c r="G1155" s="798"/>
      <c r="J1155" s="797"/>
      <c r="K1155" s="797"/>
      <c r="N1155" s="797"/>
      <c r="O1155" s="797"/>
      <c r="R1155" s="797"/>
      <c r="S1155" s="797"/>
      <c r="V1155" s="797"/>
      <c r="W1155" s="797"/>
      <c r="Z1155" s="797"/>
      <c r="AA1155" s="797"/>
      <c r="AD1155" s="797"/>
      <c r="AE1155" s="797"/>
      <c r="AH1155" s="797"/>
      <c r="AI1155" s="797"/>
      <c r="AL1155" s="797"/>
      <c r="AM1155" s="797"/>
      <c r="AP1155" s="797"/>
      <c r="AQ1155" s="797"/>
    </row>
    <row r="1156" spans="1:43" s="735" customFormat="1">
      <c r="A1156" s="1235"/>
      <c r="B1156" s="64"/>
      <c r="F1156" s="797"/>
      <c r="G1156" s="798"/>
      <c r="J1156" s="797"/>
      <c r="K1156" s="797"/>
      <c r="N1156" s="797"/>
      <c r="O1156" s="797"/>
      <c r="R1156" s="797"/>
      <c r="S1156" s="797"/>
      <c r="V1156" s="797"/>
      <c r="W1156" s="797"/>
      <c r="Z1156" s="797"/>
      <c r="AA1156" s="797"/>
      <c r="AD1156" s="797"/>
      <c r="AE1156" s="797"/>
      <c r="AH1156" s="797"/>
      <c r="AI1156" s="797"/>
      <c r="AL1156" s="797"/>
      <c r="AM1156" s="797"/>
      <c r="AP1156" s="797"/>
      <c r="AQ1156" s="797"/>
    </row>
    <row r="1157" spans="1:43" s="735" customFormat="1">
      <c r="A1157" s="1235"/>
      <c r="B1157" s="64"/>
      <c r="F1157" s="797"/>
      <c r="G1157" s="798"/>
      <c r="J1157" s="797"/>
      <c r="K1157" s="797"/>
      <c r="N1157" s="797"/>
      <c r="O1157" s="797"/>
      <c r="R1157" s="797"/>
      <c r="S1157" s="797"/>
      <c r="V1157" s="797"/>
      <c r="W1157" s="797"/>
      <c r="Z1157" s="797"/>
      <c r="AA1157" s="797"/>
      <c r="AD1157" s="797"/>
      <c r="AE1157" s="797"/>
      <c r="AH1157" s="797"/>
      <c r="AI1157" s="797"/>
      <c r="AL1157" s="797"/>
      <c r="AM1157" s="797"/>
      <c r="AP1157" s="797"/>
      <c r="AQ1157" s="797"/>
    </row>
    <row r="1158" spans="1:43" s="735" customFormat="1">
      <c r="A1158" s="1235"/>
      <c r="B1158" s="64"/>
      <c r="F1158" s="797"/>
      <c r="G1158" s="798"/>
      <c r="J1158" s="797"/>
      <c r="K1158" s="797"/>
      <c r="N1158" s="797"/>
      <c r="O1158" s="797"/>
      <c r="R1158" s="797"/>
      <c r="S1158" s="797"/>
      <c r="V1158" s="797"/>
      <c r="W1158" s="797"/>
      <c r="Z1158" s="797"/>
      <c r="AA1158" s="797"/>
      <c r="AD1158" s="797"/>
      <c r="AE1158" s="797"/>
      <c r="AH1158" s="797"/>
      <c r="AI1158" s="797"/>
      <c r="AL1158" s="797"/>
      <c r="AM1158" s="797"/>
      <c r="AP1158" s="797"/>
      <c r="AQ1158" s="797"/>
    </row>
    <row r="1159" spans="1:43" s="735" customFormat="1">
      <c r="A1159" s="1235"/>
      <c r="B1159" s="64"/>
      <c r="F1159" s="797"/>
      <c r="G1159" s="798"/>
      <c r="J1159" s="797"/>
      <c r="K1159" s="797"/>
      <c r="N1159" s="797"/>
      <c r="O1159" s="797"/>
      <c r="R1159" s="797"/>
      <c r="S1159" s="797"/>
      <c r="V1159" s="797"/>
      <c r="W1159" s="797"/>
      <c r="Z1159" s="797"/>
      <c r="AA1159" s="797"/>
      <c r="AD1159" s="797"/>
      <c r="AE1159" s="797"/>
      <c r="AH1159" s="797"/>
      <c r="AI1159" s="797"/>
      <c r="AL1159" s="797"/>
      <c r="AM1159" s="797"/>
      <c r="AP1159" s="797"/>
      <c r="AQ1159" s="797"/>
    </row>
    <row r="1160" spans="1:43" s="735" customFormat="1">
      <c r="A1160" s="1235"/>
      <c r="B1160" s="64"/>
      <c r="F1160" s="797"/>
      <c r="G1160" s="798"/>
      <c r="J1160" s="797"/>
      <c r="K1160" s="797"/>
      <c r="N1160" s="797"/>
      <c r="O1160" s="797"/>
      <c r="R1160" s="797"/>
      <c r="S1160" s="797"/>
      <c r="V1160" s="797"/>
      <c r="W1160" s="797"/>
      <c r="Z1160" s="797"/>
      <c r="AA1160" s="797"/>
      <c r="AD1160" s="797"/>
      <c r="AE1160" s="797"/>
      <c r="AH1160" s="797"/>
      <c r="AI1160" s="797"/>
      <c r="AL1160" s="797"/>
      <c r="AM1160" s="797"/>
      <c r="AP1160" s="797"/>
      <c r="AQ1160" s="797"/>
    </row>
    <row r="1161" spans="1:43" s="735" customFormat="1">
      <c r="A1161" s="1235"/>
      <c r="B1161" s="64"/>
      <c r="F1161" s="797"/>
      <c r="G1161" s="798"/>
      <c r="J1161" s="797"/>
      <c r="K1161" s="797"/>
      <c r="N1161" s="797"/>
      <c r="O1161" s="797"/>
      <c r="R1161" s="797"/>
      <c r="S1161" s="797"/>
      <c r="V1161" s="797"/>
      <c r="W1161" s="797"/>
      <c r="Z1161" s="797"/>
      <c r="AA1161" s="797"/>
      <c r="AD1161" s="797"/>
      <c r="AE1161" s="797"/>
      <c r="AH1161" s="797"/>
      <c r="AI1161" s="797"/>
      <c r="AL1161" s="797"/>
      <c r="AM1161" s="797"/>
      <c r="AP1161" s="797"/>
      <c r="AQ1161" s="797"/>
    </row>
    <row r="1162" spans="1:43" s="735" customFormat="1">
      <c r="A1162" s="1235"/>
      <c r="B1162" s="64"/>
      <c r="F1162" s="797"/>
      <c r="G1162" s="798"/>
      <c r="J1162" s="797"/>
      <c r="K1162" s="797"/>
      <c r="N1162" s="797"/>
      <c r="O1162" s="797"/>
      <c r="R1162" s="797"/>
      <c r="S1162" s="797"/>
      <c r="V1162" s="797"/>
      <c r="W1162" s="797"/>
      <c r="Z1162" s="797"/>
      <c r="AA1162" s="797"/>
      <c r="AD1162" s="797"/>
      <c r="AE1162" s="797"/>
      <c r="AH1162" s="797"/>
      <c r="AI1162" s="797"/>
      <c r="AL1162" s="797"/>
      <c r="AM1162" s="797"/>
      <c r="AP1162" s="797"/>
      <c r="AQ1162" s="797"/>
    </row>
    <row r="1163" spans="1:43" s="735" customFormat="1">
      <c r="A1163" s="1235"/>
      <c r="B1163" s="64"/>
      <c r="F1163" s="797"/>
      <c r="G1163" s="798"/>
      <c r="J1163" s="797"/>
      <c r="K1163" s="797"/>
      <c r="N1163" s="797"/>
      <c r="O1163" s="797"/>
      <c r="R1163" s="797"/>
      <c r="S1163" s="797"/>
      <c r="V1163" s="797"/>
      <c r="W1163" s="797"/>
      <c r="Z1163" s="797"/>
      <c r="AA1163" s="797"/>
      <c r="AD1163" s="797"/>
      <c r="AE1163" s="797"/>
      <c r="AH1163" s="797"/>
      <c r="AI1163" s="797"/>
      <c r="AL1163" s="797"/>
      <c r="AM1163" s="797"/>
      <c r="AP1163" s="797"/>
      <c r="AQ1163" s="797"/>
    </row>
    <row r="1164" spans="1:43" s="735" customFormat="1">
      <c r="A1164" s="1235"/>
      <c r="B1164" s="64"/>
      <c r="F1164" s="797"/>
      <c r="G1164" s="798"/>
      <c r="J1164" s="797"/>
      <c r="K1164" s="797"/>
      <c r="N1164" s="797"/>
      <c r="O1164" s="797"/>
      <c r="R1164" s="797"/>
      <c r="S1164" s="797"/>
      <c r="V1164" s="797"/>
      <c r="W1164" s="797"/>
      <c r="Z1164" s="797"/>
      <c r="AA1164" s="797"/>
      <c r="AD1164" s="797"/>
      <c r="AE1164" s="797"/>
      <c r="AH1164" s="797"/>
      <c r="AI1164" s="797"/>
      <c r="AL1164" s="797"/>
      <c r="AM1164" s="797"/>
      <c r="AP1164" s="797"/>
      <c r="AQ1164" s="797"/>
    </row>
    <row r="1165" spans="1:43" s="735" customFormat="1">
      <c r="A1165" s="1235"/>
      <c r="B1165" s="64"/>
      <c r="F1165" s="797"/>
      <c r="G1165" s="798"/>
      <c r="J1165" s="797"/>
      <c r="K1165" s="797"/>
      <c r="N1165" s="797"/>
      <c r="O1165" s="797"/>
      <c r="R1165" s="797"/>
      <c r="S1165" s="797"/>
      <c r="V1165" s="797"/>
      <c r="W1165" s="797"/>
      <c r="Z1165" s="797"/>
      <c r="AA1165" s="797"/>
      <c r="AD1165" s="797"/>
      <c r="AE1165" s="797"/>
      <c r="AH1165" s="797"/>
      <c r="AI1165" s="797"/>
      <c r="AL1165" s="797"/>
      <c r="AM1165" s="797"/>
      <c r="AP1165" s="797"/>
      <c r="AQ1165" s="797"/>
    </row>
    <row r="1166" spans="1:43" s="735" customFormat="1">
      <c r="A1166" s="1235"/>
      <c r="B1166" s="64"/>
      <c r="F1166" s="797"/>
      <c r="G1166" s="798"/>
      <c r="J1166" s="797"/>
      <c r="K1166" s="797"/>
      <c r="N1166" s="797"/>
      <c r="O1166" s="797"/>
      <c r="R1166" s="797"/>
      <c r="S1166" s="797"/>
      <c r="V1166" s="797"/>
      <c r="W1166" s="797"/>
      <c r="Z1166" s="797"/>
      <c r="AA1166" s="797"/>
      <c r="AD1166" s="797"/>
      <c r="AE1166" s="797"/>
      <c r="AH1166" s="797"/>
      <c r="AI1166" s="797"/>
      <c r="AL1166" s="797"/>
      <c r="AM1166" s="797"/>
      <c r="AP1166" s="797"/>
      <c r="AQ1166" s="797"/>
    </row>
    <row r="1167" spans="1:43" s="735" customFormat="1">
      <c r="A1167" s="1235"/>
      <c r="B1167" s="64"/>
      <c r="F1167" s="797"/>
      <c r="G1167" s="798"/>
      <c r="J1167" s="797"/>
      <c r="K1167" s="797"/>
      <c r="N1167" s="797"/>
      <c r="O1167" s="797"/>
      <c r="R1167" s="797"/>
      <c r="S1167" s="797"/>
      <c r="V1167" s="797"/>
      <c r="W1167" s="797"/>
      <c r="Z1167" s="797"/>
      <c r="AA1167" s="797"/>
      <c r="AD1167" s="797"/>
      <c r="AE1167" s="797"/>
      <c r="AH1167" s="797"/>
      <c r="AI1167" s="797"/>
      <c r="AL1167" s="797"/>
      <c r="AM1167" s="797"/>
      <c r="AP1167" s="797"/>
      <c r="AQ1167" s="797"/>
    </row>
    <row r="1168" spans="1:43" s="735" customFormat="1">
      <c r="A1168" s="1235"/>
      <c r="B1168" s="64"/>
      <c r="F1168" s="797"/>
      <c r="G1168" s="798"/>
      <c r="J1168" s="797"/>
      <c r="K1168" s="797"/>
      <c r="N1168" s="797"/>
      <c r="O1168" s="797"/>
      <c r="R1168" s="797"/>
      <c r="S1168" s="797"/>
      <c r="V1168" s="797"/>
      <c r="W1168" s="797"/>
      <c r="Z1168" s="797"/>
      <c r="AA1168" s="797"/>
      <c r="AD1168" s="797"/>
      <c r="AE1168" s="797"/>
      <c r="AH1168" s="797"/>
      <c r="AI1168" s="797"/>
      <c r="AL1168" s="797"/>
      <c r="AM1168" s="797"/>
      <c r="AP1168" s="797"/>
      <c r="AQ1168" s="797"/>
    </row>
    <row r="1169" spans="1:43" s="735" customFormat="1">
      <c r="A1169" s="1235"/>
      <c r="B1169" s="64"/>
      <c r="F1169" s="797"/>
      <c r="G1169" s="798"/>
      <c r="J1169" s="797"/>
      <c r="K1169" s="797"/>
      <c r="N1169" s="797"/>
      <c r="O1169" s="797"/>
      <c r="R1169" s="797"/>
      <c r="S1169" s="797"/>
      <c r="V1169" s="797"/>
      <c r="W1169" s="797"/>
      <c r="Z1169" s="797"/>
      <c r="AA1169" s="797"/>
      <c r="AD1169" s="797"/>
      <c r="AE1169" s="797"/>
      <c r="AH1169" s="797"/>
      <c r="AI1169" s="797"/>
      <c r="AL1169" s="797"/>
      <c r="AM1169" s="797"/>
      <c r="AP1169" s="797"/>
      <c r="AQ1169" s="797"/>
    </row>
    <row r="1170" spans="1:43" s="735" customFormat="1">
      <c r="A1170" s="1235"/>
      <c r="B1170" s="64"/>
      <c r="F1170" s="797"/>
      <c r="G1170" s="798"/>
      <c r="J1170" s="797"/>
      <c r="K1170" s="797"/>
      <c r="N1170" s="797"/>
      <c r="O1170" s="797"/>
      <c r="R1170" s="797"/>
      <c r="S1170" s="797"/>
      <c r="V1170" s="797"/>
      <c r="W1170" s="797"/>
      <c r="Z1170" s="797"/>
      <c r="AA1170" s="797"/>
      <c r="AD1170" s="797"/>
      <c r="AE1170" s="797"/>
      <c r="AH1170" s="797"/>
      <c r="AI1170" s="797"/>
      <c r="AL1170" s="797"/>
      <c r="AM1170" s="797"/>
      <c r="AP1170" s="797"/>
      <c r="AQ1170" s="797"/>
    </row>
    <row r="1171" spans="1:43" s="735" customFormat="1">
      <c r="A1171" s="1235"/>
      <c r="B1171" s="64"/>
      <c r="F1171" s="797"/>
      <c r="G1171" s="798"/>
      <c r="J1171" s="797"/>
      <c r="K1171" s="797"/>
      <c r="N1171" s="797"/>
      <c r="O1171" s="797"/>
      <c r="R1171" s="797"/>
      <c r="S1171" s="797"/>
      <c r="V1171" s="797"/>
      <c r="W1171" s="797"/>
      <c r="Z1171" s="797"/>
      <c r="AA1171" s="797"/>
      <c r="AD1171" s="797"/>
      <c r="AE1171" s="797"/>
      <c r="AH1171" s="797"/>
      <c r="AI1171" s="797"/>
      <c r="AL1171" s="797"/>
      <c r="AM1171" s="797"/>
      <c r="AP1171" s="797"/>
      <c r="AQ1171" s="797"/>
    </row>
    <row r="1172" spans="1:43" s="735" customFormat="1">
      <c r="A1172" s="1235"/>
      <c r="B1172" s="64"/>
      <c r="F1172" s="797"/>
      <c r="G1172" s="798"/>
      <c r="J1172" s="797"/>
      <c r="K1172" s="797"/>
      <c r="N1172" s="797"/>
      <c r="O1172" s="797"/>
      <c r="R1172" s="797"/>
      <c r="S1172" s="797"/>
      <c r="V1172" s="797"/>
      <c r="W1172" s="797"/>
      <c r="Z1172" s="797"/>
      <c r="AA1172" s="797"/>
      <c r="AD1172" s="797"/>
      <c r="AE1172" s="797"/>
      <c r="AH1172" s="797"/>
      <c r="AI1172" s="797"/>
      <c r="AL1172" s="797"/>
      <c r="AM1172" s="797"/>
      <c r="AP1172" s="797"/>
      <c r="AQ1172" s="797"/>
    </row>
    <row r="1173" spans="1:43" s="735" customFormat="1">
      <c r="A1173" s="1235"/>
      <c r="B1173" s="64"/>
      <c r="F1173" s="797"/>
      <c r="G1173" s="798"/>
      <c r="J1173" s="797"/>
      <c r="K1173" s="797"/>
      <c r="N1173" s="797"/>
      <c r="O1173" s="797"/>
      <c r="R1173" s="797"/>
      <c r="S1173" s="797"/>
      <c r="V1173" s="797"/>
      <c r="W1173" s="797"/>
      <c r="Z1173" s="797"/>
      <c r="AA1173" s="797"/>
      <c r="AD1173" s="797"/>
      <c r="AE1173" s="797"/>
      <c r="AH1173" s="797"/>
      <c r="AI1173" s="797"/>
      <c r="AL1173" s="797"/>
      <c r="AM1173" s="797"/>
      <c r="AP1173" s="797"/>
      <c r="AQ1173" s="797"/>
    </row>
    <row r="1174" spans="1:43" s="735" customFormat="1">
      <c r="A1174" s="1235"/>
      <c r="B1174" s="64"/>
      <c r="F1174" s="797"/>
      <c r="G1174" s="798"/>
      <c r="J1174" s="797"/>
      <c r="K1174" s="797"/>
      <c r="N1174" s="797"/>
      <c r="O1174" s="797"/>
      <c r="R1174" s="797"/>
      <c r="S1174" s="797"/>
      <c r="V1174" s="797"/>
      <c r="W1174" s="797"/>
      <c r="Z1174" s="797"/>
      <c r="AA1174" s="797"/>
      <c r="AD1174" s="797"/>
      <c r="AE1174" s="797"/>
      <c r="AH1174" s="797"/>
      <c r="AI1174" s="797"/>
      <c r="AL1174" s="797"/>
      <c r="AM1174" s="797"/>
      <c r="AP1174" s="797"/>
      <c r="AQ1174" s="797"/>
    </row>
    <row r="1175" spans="1:43" s="735" customFormat="1">
      <c r="A1175" s="1235"/>
      <c r="B1175" s="64"/>
      <c r="F1175" s="797"/>
      <c r="G1175" s="798"/>
      <c r="J1175" s="797"/>
      <c r="K1175" s="797"/>
      <c r="N1175" s="797"/>
      <c r="O1175" s="797"/>
      <c r="R1175" s="797"/>
      <c r="S1175" s="797"/>
      <c r="V1175" s="797"/>
      <c r="W1175" s="797"/>
      <c r="Z1175" s="797"/>
      <c r="AA1175" s="797"/>
      <c r="AD1175" s="797"/>
      <c r="AE1175" s="797"/>
      <c r="AH1175" s="797"/>
      <c r="AI1175" s="797"/>
      <c r="AL1175" s="797"/>
      <c r="AM1175" s="797"/>
      <c r="AP1175" s="797"/>
      <c r="AQ1175" s="797"/>
    </row>
    <row r="1176" spans="1:43" s="735" customFormat="1">
      <c r="A1176" s="1235"/>
      <c r="B1176" s="64"/>
      <c r="F1176" s="797"/>
      <c r="G1176" s="798"/>
      <c r="J1176" s="797"/>
      <c r="K1176" s="797"/>
      <c r="N1176" s="797"/>
      <c r="O1176" s="797"/>
      <c r="R1176" s="797"/>
      <c r="S1176" s="797"/>
      <c r="V1176" s="797"/>
      <c r="W1176" s="797"/>
      <c r="Z1176" s="797"/>
      <c r="AA1176" s="797"/>
      <c r="AD1176" s="797"/>
      <c r="AE1176" s="797"/>
      <c r="AH1176" s="797"/>
      <c r="AI1176" s="797"/>
      <c r="AL1176" s="797"/>
      <c r="AM1176" s="797"/>
      <c r="AP1176" s="797"/>
      <c r="AQ1176" s="797"/>
    </row>
    <row r="1177" spans="1:43" s="735" customFormat="1">
      <c r="A1177" s="1235"/>
      <c r="B1177" s="64"/>
      <c r="F1177" s="797"/>
      <c r="G1177" s="798"/>
      <c r="J1177" s="797"/>
      <c r="K1177" s="797"/>
      <c r="N1177" s="797"/>
      <c r="O1177" s="797"/>
      <c r="R1177" s="797"/>
      <c r="S1177" s="797"/>
      <c r="V1177" s="797"/>
      <c r="W1177" s="797"/>
      <c r="Z1177" s="797"/>
      <c r="AA1177" s="797"/>
      <c r="AD1177" s="797"/>
      <c r="AE1177" s="797"/>
      <c r="AH1177" s="797"/>
      <c r="AI1177" s="797"/>
      <c r="AL1177" s="797"/>
      <c r="AM1177" s="797"/>
      <c r="AP1177" s="797"/>
      <c r="AQ1177" s="797"/>
    </row>
    <row r="1178" spans="1:43" s="735" customFormat="1">
      <c r="A1178" s="1235"/>
      <c r="B1178" s="64"/>
      <c r="F1178" s="797"/>
      <c r="G1178" s="798"/>
      <c r="J1178" s="797"/>
      <c r="K1178" s="797"/>
      <c r="N1178" s="797"/>
      <c r="O1178" s="797"/>
      <c r="R1178" s="797"/>
      <c r="S1178" s="797"/>
      <c r="V1178" s="797"/>
      <c r="W1178" s="797"/>
      <c r="Z1178" s="797"/>
      <c r="AA1178" s="797"/>
      <c r="AD1178" s="797"/>
      <c r="AE1178" s="797"/>
      <c r="AH1178" s="797"/>
      <c r="AI1178" s="797"/>
      <c r="AL1178" s="797"/>
      <c r="AM1178" s="797"/>
      <c r="AP1178" s="797"/>
      <c r="AQ1178" s="797"/>
    </row>
    <row r="1179" spans="1:43" s="735" customFormat="1">
      <c r="A1179" s="1235"/>
      <c r="B1179" s="64"/>
      <c r="F1179" s="797"/>
      <c r="G1179" s="798"/>
      <c r="J1179" s="797"/>
      <c r="K1179" s="797"/>
      <c r="N1179" s="797"/>
      <c r="O1179" s="797"/>
      <c r="R1179" s="797"/>
      <c r="S1179" s="797"/>
      <c r="V1179" s="797"/>
      <c r="W1179" s="797"/>
      <c r="Z1179" s="797"/>
      <c r="AA1179" s="797"/>
      <c r="AD1179" s="797"/>
      <c r="AE1179" s="797"/>
      <c r="AH1179" s="797"/>
      <c r="AI1179" s="797"/>
      <c r="AL1179" s="797"/>
      <c r="AM1179" s="797"/>
      <c r="AP1179" s="797"/>
      <c r="AQ1179" s="797"/>
    </row>
    <row r="1180" spans="1:43" s="735" customFormat="1">
      <c r="A1180" s="1235"/>
      <c r="B1180" s="64"/>
      <c r="F1180" s="797"/>
      <c r="G1180" s="798"/>
      <c r="J1180" s="797"/>
      <c r="K1180" s="797"/>
      <c r="N1180" s="797"/>
      <c r="O1180" s="797"/>
      <c r="R1180" s="797"/>
      <c r="S1180" s="797"/>
      <c r="V1180" s="797"/>
      <c r="W1180" s="797"/>
      <c r="Z1180" s="797"/>
      <c r="AA1180" s="797"/>
      <c r="AD1180" s="797"/>
      <c r="AE1180" s="797"/>
      <c r="AH1180" s="797"/>
      <c r="AI1180" s="797"/>
      <c r="AL1180" s="797"/>
      <c r="AM1180" s="797"/>
      <c r="AP1180" s="797"/>
      <c r="AQ1180" s="797"/>
    </row>
    <row r="1181" spans="1:43" s="735" customFormat="1">
      <c r="A1181" s="1235"/>
      <c r="B1181" s="64"/>
      <c r="F1181" s="797"/>
      <c r="G1181" s="798"/>
      <c r="J1181" s="797"/>
      <c r="K1181" s="797"/>
      <c r="N1181" s="797"/>
      <c r="O1181" s="797"/>
      <c r="R1181" s="797"/>
      <c r="S1181" s="797"/>
      <c r="V1181" s="797"/>
      <c r="W1181" s="797"/>
      <c r="Z1181" s="797"/>
      <c r="AA1181" s="797"/>
      <c r="AD1181" s="797"/>
      <c r="AE1181" s="797"/>
      <c r="AH1181" s="797"/>
      <c r="AI1181" s="797"/>
      <c r="AL1181" s="797"/>
      <c r="AM1181" s="797"/>
      <c r="AP1181" s="797"/>
      <c r="AQ1181" s="797"/>
    </row>
    <row r="1182" spans="1:43" s="735" customFormat="1">
      <c r="A1182" s="1235"/>
      <c r="B1182" s="64"/>
      <c r="F1182" s="797"/>
      <c r="G1182" s="798"/>
      <c r="J1182" s="797"/>
      <c r="K1182" s="797"/>
      <c r="N1182" s="797"/>
      <c r="O1182" s="797"/>
      <c r="R1182" s="797"/>
      <c r="S1182" s="797"/>
      <c r="V1182" s="797"/>
      <c r="W1182" s="797"/>
      <c r="Z1182" s="797"/>
      <c r="AA1182" s="797"/>
      <c r="AD1182" s="797"/>
      <c r="AE1182" s="797"/>
      <c r="AH1182" s="797"/>
      <c r="AI1182" s="797"/>
      <c r="AL1182" s="797"/>
      <c r="AM1182" s="797"/>
      <c r="AP1182" s="797"/>
      <c r="AQ1182" s="797"/>
    </row>
    <row r="1183" spans="1:43" s="735" customFormat="1">
      <c r="A1183" s="1235"/>
      <c r="B1183" s="64"/>
      <c r="F1183" s="797"/>
      <c r="G1183" s="798"/>
      <c r="J1183" s="797"/>
      <c r="K1183" s="797"/>
      <c r="N1183" s="797"/>
      <c r="O1183" s="797"/>
      <c r="R1183" s="797"/>
      <c r="S1183" s="797"/>
      <c r="V1183" s="797"/>
      <c r="W1183" s="797"/>
      <c r="Z1183" s="797"/>
      <c r="AA1183" s="797"/>
      <c r="AD1183" s="797"/>
      <c r="AE1183" s="797"/>
      <c r="AH1183" s="797"/>
      <c r="AI1183" s="797"/>
      <c r="AL1183" s="797"/>
      <c r="AM1183" s="797"/>
      <c r="AP1183" s="797"/>
      <c r="AQ1183" s="797"/>
    </row>
    <row r="1184" spans="1:43" s="735" customFormat="1">
      <c r="A1184" s="1235"/>
      <c r="B1184" s="64"/>
      <c r="F1184" s="797"/>
      <c r="G1184" s="798"/>
      <c r="J1184" s="797"/>
      <c r="K1184" s="797"/>
      <c r="N1184" s="797"/>
      <c r="O1184" s="797"/>
      <c r="R1184" s="797"/>
      <c r="S1184" s="797"/>
      <c r="V1184" s="797"/>
      <c r="W1184" s="797"/>
      <c r="Z1184" s="797"/>
      <c r="AA1184" s="797"/>
      <c r="AD1184" s="797"/>
      <c r="AE1184" s="797"/>
      <c r="AH1184" s="797"/>
      <c r="AI1184" s="797"/>
      <c r="AL1184" s="797"/>
      <c r="AM1184" s="797"/>
      <c r="AP1184" s="797"/>
      <c r="AQ1184" s="797"/>
    </row>
    <row r="1185" spans="1:43" s="735" customFormat="1">
      <c r="A1185" s="1235"/>
      <c r="B1185" s="64"/>
      <c r="F1185" s="797"/>
      <c r="G1185" s="798"/>
      <c r="J1185" s="797"/>
      <c r="K1185" s="797"/>
      <c r="N1185" s="797"/>
      <c r="O1185" s="797"/>
      <c r="R1185" s="797"/>
      <c r="S1185" s="797"/>
      <c r="V1185" s="797"/>
      <c r="W1185" s="797"/>
      <c r="Z1185" s="797"/>
      <c r="AA1185" s="797"/>
      <c r="AD1185" s="797"/>
      <c r="AE1185" s="797"/>
      <c r="AH1185" s="797"/>
      <c r="AI1185" s="797"/>
      <c r="AL1185" s="797"/>
      <c r="AM1185" s="797"/>
      <c r="AP1185" s="797"/>
      <c r="AQ1185" s="797"/>
    </row>
    <row r="1186" spans="1:43" s="735" customFormat="1">
      <c r="A1186" s="1235"/>
      <c r="B1186" s="64"/>
      <c r="F1186" s="797"/>
      <c r="G1186" s="798"/>
      <c r="J1186" s="797"/>
      <c r="K1186" s="797"/>
      <c r="N1186" s="797"/>
      <c r="O1186" s="797"/>
      <c r="R1186" s="797"/>
      <c r="S1186" s="797"/>
      <c r="V1186" s="797"/>
      <c r="W1186" s="797"/>
      <c r="Z1186" s="797"/>
      <c r="AA1186" s="797"/>
      <c r="AD1186" s="797"/>
      <c r="AE1186" s="797"/>
      <c r="AH1186" s="797"/>
      <c r="AI1186" s="797"/>
      <c r="AL1186" s="797"/>
      <c r="AM1186" s="797"/>
      <c r="AP1186" s="797"/>
      <c r="AQ1186" s="797"/>
    </row>
    <row r="1187" spans="1:43" s="735" customFormat="1">
      <c r="A1187" s="1235"/>
      <c r="B1187" s="64"/>
      <c r="F1187" s="797"/>
      <c r="G1187" s="798"/>
      <c r="J1187" s="797"/>
      <c r="K1187" s="797"/>
      <c r="N1187" s="797"/>
      <c r="O1187" s="797"/>
      <c r="R1187" s="797"/>
      <c r="S1187" s="797"/>
      <c r="V1187" s="797"/>
      <c r="W1187" s="797"/>
      <c r="Z1187" s="797"/>
      <c r="AA1187" s="797"/>
      <c r="AD1187" s="797"/>
      <c r="AE1187" s="797"/>
      <c r="AH1187" s="797"/>
      <c r="AI1187" s="797"/>
      <c r="AL1187" s="797"/>
      <c r="AM1187" s="797"/>
      <c r="AP1187" s="797"/>
      <c r="AQ1187" s="797"/>
    </row>
    <row r="1188" spans="1:43" s="735" customFormat="1">
      <c r="A1188" s="1235"/>
      <c r="B1188" s="64"/>
      <c r="F1188" s="797"/>
      <c r="G1188" s="798"/>
      <c r="J1188" s="797"/>
      <c r="K1188" s="797"/>
      <c r="N1188" s="797"/>
      <c r="O1188" s="797"/>
      <c r="R1188" s="797"/>
      <c r="S1188" s="797"/>
      <c r="V1188" s="797"/>
      <c r="W1188" s="797"/>
      <c r="Z1188" s="797"/>
      <c r="AA1188" s="797"/>
      <c r="AD1188" s="797"/>
      <c r="AE1188" s="797"/>
      <c r="AH1188" s="797"/>
      <c r="AI1188" s="797"/>
      <c r="AL1188" s="797"/>
      <c r="AM1188" s="797"/>
      <c r="AP1188" s="797"/>
      <c r="AQ1188" s="797"/>
    </row>
    <row r="1189" spans="1:43" s="735" customFormat="1">
      <c r="A1189" s="1235"/>
      <c r="B1189" s="64"/>
      <c r="F1189" s="797"/>
      <c r="G1189" s="798"/>
      <c r="J1189" s="797"/>
      <c r="K1189" s="797"/>
      <c r="N1189" s="797"/>
      <c r="O1189" s="797"/>
      <c r="R1189" s="797"/>
      <c r="S1189" s="797"/>
      <c r="V1189" s="797"/>
      <c r="W1189" s="797"/>
      <c r="Z1189" s="797"/>
      <c r="AA1189" s="797"/>
      <c r="AD1189" s="797"/>
      <c r="AE1189" s="797"/>
      <c r="AH1189" s="797"/>
      <c r="AI1189" s="797"/>
      <c r="AL1189" s="797"/>
      <c r="AM1189" s="797"/>
      <c r="AP1189" s="797"/>
      <c r="AQ1189" s="797"/>
    </row>
    <row r="1190" spans="1:43" s="735" customFormat="1">
      <c r="A1190" s="1235"/>
      <c r="B1190" s="64"/>
      <c r="F1190" s="797"/>
      <c r="G1190" s="798"/>
      <c r="J1190" s="797"/>
      <c r="K1190" s="797"/>
      <c r="N1190" s="797"/>
      <c r="O1190" s="797"/>
      <c r="R1190" s="797"/>
      <c r="S1190" s="797"/>
      <c r="V1190" s="797"/>
      <c r="W1190" s="797"/>
      <c r="Z1190" s="797"/>
      <c r="AA1190" s="797"/>
      <c r="AD1190" s="797"/>
      <c r="AE1190" s="797"/>
      <c r="AH1190" s="797"/>
      <c r="AI1190" s="797"/>
      <c r="AL1190" s="797"/>
      <c r="AM1190" s="797"/>
      <c r="AP1190" s="797"/>
      <c r="AQ1190" s="797"/>
    </row>
    <row r="1191" spans="1:43" s="735" customFormat="1">
      <c r="A1191" s="1235"/>
      <c r="B1191" s="64"/>
      <c r="F1191" s="797"/>
      <c r="G1191" s="798"/>
      <c r="J1191" s="797"/>
      <c r="K1191" s="797"/>
      <c r="N1191" s="797"/>
      <c r="O1191" s="797"/>
      <c r="R1191" s="797"/>
      <c r="S1191" s="797"/>
      <c r="V1191" s="797"/>
      <c r="W1191" s="797"/>
      <c r="Z1191" s="797"/>
      <c r="AA1191" s="797"/>
      <c r="AD1191" s="797"/>
      <c r="AE1191" s="797"/>
      <c r="AH1191" s="797"/>
      <c r="AI1191" s="797"/>
      <c r="AL1191" s="797"/>
      <c r="AM1191" s="797"/>
      <c r="AP1191" s="797"/>
      <c r="AQ1191" s="797"/>
    </row>
    <row r="1192" spans="1:43" s="735" customFormat="1">
      <c r="A1192" s="1235"/>
      <c r="B1192" s="64"/>
      <c r="F1192" s="797"/>
      <c r="G1192" s="798"/>
      <c r="J1192" s="797"/>
      <c r="K1192" s="797"/>
      <c r="N1192" s="797"/>
      <c r="O1192" s="797"/>
      <c r="R1192" s="797"/>
      <c r="S1192" s="797"/>
      <c r="V1192" s="797"/>
      <c r="W1192" s="797"/>
      <c r="Z1192" s="797"/>
      <c r="AA1192" s="797"/>
      <c r="AD1192" s="797"/>
      <c r="AE1192" s="797"/>
      <c r="AH1192" s="797"/>
      <c r="AI1192" s="797"/>
      <c r="AL1192" s="797"/>
      <c r="AM1192" s="797"/>
      <c r="AP1192" s="797"/>
      <c r="AQ1192" s="797"/>
    </row>
    <row r="1193" spans="1:43" s="735" customFormat="1">
      <c r="A1193" s="1235"/>
      <c r="B1193" s="64"/>
      <c r="F1193" s="797"/>
      <c r="G1193" s="798"/>
      <c r="J1193" s="797"/>
      <c r="K1193" s="797"/>
      <c r="N1193" s="797"/>
      <c r="O1193" s="797"/>
      <c r="R1193" s="797"/>
      <c r="S1193" s="797"/>
      <c r="V1193" s="797"/>
      <c r="W1193" s="797"/>
      <c r="Z1193" s="797"/>
      <c r="AA1193" s="797"/>
      <c r="AD1193" s="797"/>
      <c r="AE1193" s="797"/>
      <c r="AH1193" s="797"/>
      <c r="AI1193" s="797"/>
      <c r="AL1193" s="797"/>
      <c r="AM1193" s="797"/>
      <c r="AP1193" s="797"/>
      <c r="AQ1193" s="797"/>
    </row>
    <row r="1194" spans="1:43" s="735" customFormat="1">
      <c r="A1194" s="1235"/>
      <c r="B1194" s="64"/>
      <c r="F1194" s="797"/>
      <c r="G1194" s="798"/>
      <c r="J1194" s="797"/>
      <c r="K1194" s="797"/>
      <c r="N1194" s="797"/>
      <c r="O1194" s="797"/>
      <c r="R1194" s="797"/>
      <c r="S1194" s="797"/>
      <c r="V1194" s="797"/>
      <c r="W1194" s="797"/>
      <c r="Z1194" s="797"/>
      <c r="AA1194" s="797"/>
      <c r="AD1194" s="797"/>
      <c r="AE1194" s="797"/>
      <c r="AH1194" s="797"/>
      <c r="AI1194" s="797"/>
      <c r="AL1194" s="797"/>
      <c r="AM1194" s="797"/>
      <c r="AP1194" s="797"/>
      <c r="AQ1194" s="797"/>
    </row>
    <row r="1195" spans="1:43" s="735" customFormat="1">
      <c r="A1195" s="1235"/>
      <c r="B1195" s="64"/>
      <c r="F1195" s="797"/>
      <c r="G1195" s="798"/>
      <c r="J1195" s="797"/>
      <c r="K1195" s="797"/>
      <c r="N1195" s="797"/>
      <c r="O1195" s="797"/>
      <c r="R1195" s="797"/>
      <c r="S1195" s="797"/>
      <c r="V1195" s="797"/>
      <c r="W1195" s="797"/>
      <c r="Z1195" s="797"/>
      <c r="AA1195" s="797"/>
      <c r="AD1195" s="797"/>
      <c r="AE1195" s="797"/>
      <c r="AH1195" s="797"/>
      <c r="AI1195" s="797"/>
      <c r="AL1195" s="797"/>
      <c r="AM1195" s="797"/>
      <c r="AP1195" s="797"/>
      <c r="AQ1195" s="797"/>
    </row>
    <row r="1196" spans="1:43" s="735" customFormat="1">
      <c r="A1196" s="1235"/>
      <c r="B1196" s="64"/>
      <c r="F1196" s="797"/>
      <c r="G1196" s="798"/>
      <c r="J1196" s="797"/>
      <c r="K1196" s="797"/>
      <c r="N1196" s="797"/>
      <c r="O1196" s="797"/>
      <c r="R1196" s="797"/>
      <c r="S1196" s="797"/>
      <c r="V1196" s="797"/>
      <c r="W1196" s="797"/>
      <c r="Z1196" s="797"/>
      <c r="AA1196" s="797"/>
      <c r="AD1196" s="797"/>
      <c r="AE1196" s="797"/>
      <c r="AH1196" s="797"/>
      <c r="AI1196" s="797"/>
      <c r="AL1196" s="797"/>
      <c r="AM1196" s="797"/>
      <c r="AP1196" s="797"/>
      <c r="AQ1196" s="797"/>
    </row>
    <row r="1197" spans="1:43" s="735" customFormat="1">
      <c r="A1197" s="1235"/>
      <c r="B1197" s="64"/>
      <c r="F1197" s="797"/>
      <c r="G1197" s="798"/>
      <c r="J1197" s="797"/>
      <c r="K1197" s="797"/>
      <c r="N1197" s="797"/>
      <c r="O1197" s="797"/>
      <c r="R1197" s="797"/>
      <c r="S1197" s="797"/>
      <c r="V1197" s="797"/>
      <c r="W1197" s="797"/>
      <c r="Z1197" s="797"/>
      <c r="AA1197" s="797"/>
      <c r="AD1197" s="797"/>
      <c r="AE1197" s="797"/>
      <c r="AH1197" s="797"/>
      <c r="AI1197" s="797"/>
      <c r="AL1197" s="797"/>
      <c r="AM1197" s="797"/>
      <c r="AP1197" s="797"/>
      <c r="AQ1197" s="797"/>
    </row>
    <row r="1198" spans="1:43" s="735" customFormat="1">
      <c r="A1198" s="1235"/>
      <c r="B1198" s="64"/>
      <c r="F1198" s="797"/>
      <c r="G1198" s="798"/>
      <c r="J1198" s="797"/>
      <c r="K1198" s="797"/>
      <c r="N1198" s="797"/>
      <c r="O1198" s="797"/>
      <c r="R1198" s="797"/>
      <c r="S1198" s="797"/>
      <c r="V1198" s="797"/>
      <c r="W1198" s="797"/>
      <c r="Z1198" s="797"/>
      <c r="AA1198" s="797"/>
      <c r="AD1198" s="797"/>
      <c r="AE1198" s="797"/>
      <c r="AH1198" s="797"/>
      <c r="AI1198" s="797"/>
      <c r="AL1198" s="797"/>
      <c r="AM1198" s="797"/>
      <c r="AP1198" s="797"/>
      <c r="AQ1198" s="797"/>
    </row>
    <row r="1199" spans="1:43" s="735" customFormat="1">
      <c r="A1199" s="1235"/>
      <c r="B1199" s="64"/>
      <c r="F1199" s="797"/>
      <c r="G1199" s="798"/>
      <c r="J1199" s="797"/>
      <c r="K1199" s="797"/>
      <c r="N1199" s="797"/>
      <c r="O1199" s="797"/>
      <c r="R1199" s="797"/>
      <c r="S1199" s="797"/>
      <c r="V1199" s="797"/>
      <c r="W1199" s="797"/>
      <c r="Z1199" s="797"/>
      <c r="AA1199" s="797"/>
      <c r="AD1199" s="797"/>
      <c r="AE1199" s="797"/>
      <c r="AH1199" s="797"/>
      <c r="AI1199" s="797"/>
      <c r="AL1199" s="797"/>
      <c r="AM1199" s="797"/>
      <c r="AP1199" s="797"/>
      <c r="AQ1199" s="797"/>
    </row>
    <row r="1200" spans="1:43" s="735" customFormat="1">
      <c r="A1200" s="1235"/>
      <c r="B1200" s="64"/>
      <c r="F1200" s="797"/>
      <c r="G1200" s="798"/>
      <c r="J1200" s="797"/>
      <c r="K1200" s="797"/>
      <c r="N1200" s="797"/>
      <c r="O1200" s="797"/>
      <c r="R1200" s="797"/>
      <c r="S1200" s="797"/>
      <c r="V1200" s="797"/>
      <c r="W1200" s="797"/>
      <c r="Z1200" s="797"/>
      <c r="AA1200" s="797"/>
      <c r="AD1200" s="797"/>
      <c r="AE1200" s="797"/>
      <c r="AH1200" s="797"/>
      <c r="AI1200" s="797"/>
      <c r="AL1200" s="797"/>
      <c r="AM1200" s="797"/>
      <c r="AP1200" s="797"/>
      <c r="AQ1200" s="797"/>
    </row>
    <row r="1201" spans="1:43" s="735" customFormat="1">
      <c r="A1201" s="1235"/>
      <c r="B1201" s="64"/>
      <c r="F1201" s="797"/>
      <c r="G1201" s="798"/>
      <c r="J1201" s="797"/>
      <c r="K1201" s="797"/>
      <c r="N1201" s="797"/>
      <c r="O1201" s="797"/>
      <c r="R1201" s="797"/>
      <c r="S1201" s="797"/>
      <c r="V1201" s="797"/>
      <c r="W1201" s="797"/>
      <c r="Z1201" s="797"/>
      <c r="AA1201" s="797"/>
      <c r="AD1201" s="797"/>
      <c r="AE1201" s="797"/>
      <c r="AH1201" s="797"/>
      <c r="AI1201" s="797"/>
      <c r="AL1201" s="797"/>
      <c r="AM1201" s="797"/>
      <c r="AP1201" s="797"/>
      <c r="AQ1201" s="797"/>
    </row>
    <row r="1202" spans="1:43" s="735" customFormat="1">
      <c r="A1202" s="1235"/>
      <c r="B1202" s="64"/>
      <c r="F1202" s="797"/>
      <c r="G1202" s="798"/>
      <c r="J1202" s="797"/>
      <c r="K1202" s="797"/>
      <c r="N1202" s="797"/>
      <c r="O1202" s="797"/>
      <c r="R1202" s="797"/>
      <c r="S1202" s="797"/>
      <c r="V1202" s="797"/>
      <c r="W1202" s="797"/>
      <c r="Z1202" s="797"/>
      <c r="AA1202" s="797"/>
      <c r="AD1202" s="797"/>
      <c r="AE1202" s="797"/>
      <c r="AH1202" s="797"/>
      <c r="AI1202" s="797"/>
      <c r="AL1202" s="797"/>
      <c r="AM1202" s="797"/>
      <c r="AP1202" s="797"/>
      <c r="AQ1202" s="797"/>
    </row>
    <row r="1203" spans="1:43" s="735" customFormat="1">
      <c r="A1203" s="1235"/>
      <c r="B1203" s="64"/>
      <c r="F1203" s="797"/>
      <c r="G1203" s="798"/>
      <c r="J1203" s="797"/>
      <c r="K1203" s="797"/>
      <c r="N1203" s="797"/>
      <c r="O1203" s="797"/>
      <c r="R1203" s="797"/>
      <c r="S1203" s="797"/>
      <c r="V1203" s="797"/>
      <c r="W1203" s="797"/>
      <c r="Z1203" s="797"/>
      <c r="AA1203" s="797"/>
      <c r="AD1203" s="797"/>
      <c r="AE1203" s="797"/>
      <c r="AH1203" s="797"/>
      <c r="AI1203" s="797"/>
      <c r="AL1203" s="797"/>
      <c r="AM1203" s="797"/>
      <c r="AP1203" s="797"/>
      <c r="AQ1203" s="797"/>
    </row>
    <row r="1204" spans="1:43" s="735" customFormat="1">
      <c r="A1204" s="1235"/>
      <c r="B1204" s="64"/>
      <c r="F1204" s="797"/>
      <c r="G1204" s="798"/>
      <c r="J1204" s="797"/>
      <c r="K1204" s="797"/>
      <c r="N1204" s="797"/>
      <c r="O1204" s="797"/>
      <c r="R1204" s="797"/>
      <c r="S1204" s="797"/>
      <c r="V1204" s="797"/>
      <c r="W1204" s="797"/>
      <c r="Z1204" s="797"/>
      <c r="AA1204" s="797"/>
      <c r="AD1204" s="797"/>
      <c r="AE1204" s="797"/>
      <c r="AH1204" s="797"/>
      <c r="AI1204" s="797"/>
      <c r="AL1204" s="797"/>
      <c r="AM1204" s="797"/>
      <c r="AP1204" s="797"/>
      <c r="AQ1204" s="797"/>
    </row>
    <row r="1205" spans="1:43" s="735" customFormat="1">
      <c r="A1205" s="1235"/>
      <c r="B1205" s="64"/>
      <c r="F1205" s="797"/>
      <c r="G1205" s="798"/>
      <c r="J1205" s="797"/>
      <c r="K1205" s="797"/>
      <c r="N1205" s="797"/>
      <c r="O1205" s="797"/>
      <c r="R1205" s="797"/>
      <c r="S1205" s="797"/>
      <c r="V1205" s="797"/>
      <c r="W1205" s="797"/>
      <c r="Z1205" s="797"/>
      <c r="AA1205" s="797"/>
      <c r="AD1205" s="797"/>
      <c r="AE1205" s="797"/>
      <c r="AH1205" s="797"/>
      <c r="AI1205" s="797"/>
      <c r="AL1205" s="797"/>
      <c r="AM1205" s="797"/>
      <c r="AP1205" s="797"/>
      <c r="AQ1205" s="797"/>
    </row>
    <row r="1206" spans="1:43" s="735" customFormat="1">
      <c r="A1206" s="1235"/>
      <c r="B1206" s="64"/>
      <c r="F1206" s="797"/>
      <c r="G1206" s="798"/>
      <c r="J1206" s="797"/>
      <c r="K1206" s="797"/>
      <c r="N1206" s="797"/>
      <c r="O1206" s="797"/>
      <c r="R1206" s="797"/>
      <c r="S1206" s="797"/>
      <c r="V1206" s="797"/>
      <c r="W1206" s="797"/>
      <c r="Z1206" s="797"/>
      <c r="AA1206" s="797"/>
      <c r="AD1206" s="797"/>
      <c r="AE1206" s="797"/>
      <c r="AH1206" s="797"/>
      <c r="AI1206" s="797"/>
      <c r="AL1206" s="797"/>
      <c r="AM1206" s="797"/>
      <c r="AP1206" s="797"/>
      <c r="AQ1206" s="797"/>
    </row>
    <row r="1207" spans="1:43" s="735" customFormat="1">
      <c r="A1207" s="1235"/>
      <c r="B1207" s="64"/>
      <c r="F1207" s="797"/>
      <c r="G1207" s="798"/>
      <c r="J1207" s="797"/>
      <c r="K1207" s="797"/>
      <c r="N1207" s="797"/>
      <c r="O1207" s="797"/>
      <c r="R1207" s="797"/>
      <c r="S1207" s="797"/>
      <c r="V1207" s="797"/>
      <c r="W1207" s="797"/>
      <c r="Z1207" s="797"/>
      <c r="AA1207" s="797"/>
      <c r="AD1207" s="797"/>
      <c r="AE1207" s="797"/>
      <c r="AH1207" s="797"/>
      <c r="AI1207" s="797"/>
      <c r="AL1207" s="797"/>
      <c r="AM1207" s="797"/>
      <c r="AP1207" s="797"/>
      <c r="AQ1207" s="797"/>
    </row>
    <row r="1208" spans="1:43" s="735" customFormat="1">
      <c r="A1208" s="1235"/>
      <c r="B1208" s="64"/>
      <c r="F1208" s="797"/>
      <c r="G1208" s="798"/>
      <c r="J1208" s="797"/>
      <c r="K1208" s="797"/>
      <c r="N1208" s="797"/>
      <c r="O1208" s="797"/>
      <c r="R1208" s="797"/>
      <c r="S1208" s="797"/>
      <c r="V1208" s="797"/>
      <c r="W1208" s="797"/>
      <c r="Z1208" s="797"/>
      <c r="AA1208" s="797"/>
      <c r="AD1208" s="797"/>
      <c r="AE1208" s="797"/>
      <c r="AH1208" s="797"/>
      <c r="AI1208" s="797"/>
      <c r="AL1208" s="797"/>
      <c r="AM1208" s="797"/>
      <c r="AP1208" s="797"/>
      <c r="AQ1208" s="797"/>
    </row>
    <row r="1209" spans="1:43" s="735" customFormat="1">
      <c r="A1209" s="1235"/>
      <c r="B1209" s="64"/>
      <c r="F1209" s="797"/>
      <c r="G1209" s="798"/>
      <c r="J1209" s="797"/>
      <c r="K1209" s="797"/>
      <c r="N1209" s="797"/>
      <c r="O1209" s="797"/>
      <c r="R1209" s="797"/>
      <c r="S1209" s="797"/>
      <c r="V1209" s="797"/>
      <c r="W1209" s="797"/>
      <c r="Z1209" s="797"/>
      <c r="AA1209" s="797"/>
      <c r="AD1209" s="797"/>
      <c r="AE1209" s="797"/>
      <c r="AH1209" s="797"/>
      <c r="AI1209" s="797"/>
      <c r="AL1209" s="797"/>
      <c r="AM1209" s="797"/>
      <c r="AP1209" s="797"/>
      <c r="AQ1209" s="797"/>
    </row>
    <row r="1210" spans="1:43" s="735" customFormat="1">
      <c r="A1210" s="1235"/>
      <c r="B1210" s="64"/>
      <c r="F1210" s="797"/>
      <c r="G1210" s="798"/>
      <c r="J1210" s="797"/>
      <c r="K1210" s="797"/>
      <c r="N1210" s="797"/>
      <c r="O1210" s="797"/>
      <c r="R1210" s="797"/>
      <c r="S1210" s="797"/>
      <c r="V1210" s="797"/>
      <c r="W1210" s="797"/>
      <c r="Z1210" s="797"/>
      <c r="AA1210" s="797"/>
      <c r="AD1210" s="797"/>
      <c r="AE1210" s="797"/>
      <c r="AH1210" s="797"/>
      <c r="AI1210" s="797"/>
      <c r="AL1210" s="797"/>
      <c r="AM1210" s="797"/>
      <c r="AP1210" s="797"/>
      <c r="AQ1210" s="797"/>
    </row>
    <row r="1211" spans="1:43" s="735" customFormat="1">
      <c r="A1211" s="1235"/>
      <c r="B1211" s="64"/>
      <c r="F1211" s="797"/>
      <c r="G1211" s="798"/>
      <c r="J1211" s="797"/>
      <c r="K1211" s="797"/>
      <c r="N1211" s="797"/>
      <c r="O1211" s="797"/>
      <c r="R1211" s="797"/>
      <c r="S1211" s="797"/>
      <c r="V1211" s="797"/>
      <c r="W1211" s="797"/>
      <c r="Z1211" s="797"/>
      <c r="AA1211" s="797"/>
      <c r="AD1211" s="797"/>
      <c r="AE1211" s="797"/>
      <c r="AH1211" s="797"/>
      <c r="AI1211" s="797"/>
      <c r="AL1211" s="797"/>
      <c r="AM1211" s="797"/>
      <c r="AP1211" s="797"/>
      <c r="AQ1211" s="797"/>
    </row>
    <row r="1212" spans="1:43" s="735" customFormat="1">
      <c r="A1212" s="1235"/>
      <c r="B1212" s="64"/>
      <c r="F1212" s="797"/>
      <c r="G1212" s="798"/>
      <c r="J1212" s="797"/>
      <c r="K1212" s="797"/>
      <c r="N1212" s="797"/>
      <c r="O1212" s="797"/>
      <c r="R1212" s="797"/>
      <c r="S1212" s="797"/>
      <c r="V1212" s="797"/>
      <c r="W1212" s="797"/>
      <c r="Z1212" s="797"/>
      <c r="AA1212" s="797"/>
      <c r="AD1212" s="797"/>
      <c r="AE1212" s="797"/>
      <c r="AH1212" s="797"/>
      <c r="AI1212" s="797"/>
      <c r="AL1212" s="797"/>
      <c r="AM1212" s="797"/>
      <c r="AP1212" s="797"/>
      <c r="AQ1212" s="797"/>
    </row>
    <row r="1213" spans="1:43" s="735" customFormat="1">
      <c r="A1213" s="1235"/>
      <c r="B1213" s="64"/>
      <c r="F1213" s="797"/>
      <c r="G1213" s="798"/>
      <c r="J1213" s="797"/>
      <c r="K1213" s="797"/>
      <c r="N1213" s="797"/>
      <c r="O1213" s="797"/>
      <c r="R1213" s="797"/>
      <c r="S1213" s="797"/>
      <c r="V1213" s="797"/>
      <c r="W1213" s="797"/>
      <c r="Z1213" s="797"/>
      <c r="AA1213" s="797"/>
      <c r="AD1213" s="797"/>
      <c r="AE1213" s="797"/>
      <c r="AH1213" s="797"/>
      <c r="AI1213" s="797"/>
      <c r="AL1213" s="797"/>
      <c r="AM1213" s="797"/>
      <c r="AP1213" s="797"/>
      <c r="AQ1213" s="797"/>
    </row>
    <row r="1214" spans="1:43" s="735" customFormat="1">
      <c r="A1214" s="1235"/>
      <c r="B1214" s="64"/>
      <c r="F1214" s="797"/>
      <c r="G1214" s="798"/>
      <c r="J1214" s="797"/>
      <c r="K1214" s="797"/>
      <c r="N1214" s="797"/>
      <c r="O1214" s="797"/>
      <c r="R1214" s="797"/>
      <c r="S1214" s="797"/>
      <c r="V1214" s="797"/>
      <c r="W1214" s="797"/>
      <c r="Z1214" s="797"/>
      <c r="AA1214" s="797"/>
      <c r="AD1214" s="797"/>
      <c r="AE1214" s="797"/>
      <c r="AH1214" s="797"/>
      <c r="AI1214" s="797"/>
      <c r="AL1214" s="797"/>
      <c r="AM1214" s="797"/>
      <c r="AP1214" s="797"/>
      <c r="AQ1214" s="797"/>
    </row>
    <row r="1215" spans="1:43" s="735" customFormat="1">
      <c r="A1215" s="1235"/>
      <c r="B1215" s="64"/>
      <c r="F1215" s="797"/>
      <c r="G1215" s="798"/>
      <c r="J1215" s="797"/>
      <c r="K1215" s="797"/>
      <c r="N1215" s="797"/>
      <c r="O1215" s="797"/>
      <c r="R1215" s="797"/>
      <c r="S1215" s="797"/>
      <c r="V1215" s="797"/>
      <c r="W1215" s="797"/>
      <c r="Z1215" s="797"/>
      <c r="AA1215" s="797"/>
      <c r="AD1215" s="797"/>
      <c r="AE1215" s="797"/>
      <c r="AH1215" s="797"/>
      <c r="AI1215" s="797"/>
      <c r="AL1215" s="797"/>
      <c r="AM1215" s="797"/>
      <c r="AP1215" s="797"/>
      <c r="AQ1215" s="797"/>
    </row>
    <row r="1216" spans="1:43" s="735" customFormat="1">
      <c r="A1216" s="1235"/>
      <c r="B1216" s="64"/>
      <c r="F1216" s="797"/>
      <c r="G1216" s="798"/>
      <c r="J1216" s="797"/>
      <c r="K1216" s="797"/>
      <c r="N1216" s="797"/>
      <c r="O1216" s="797"/>
      <c r="R1216" s="797"/>
      <c r="S1216" s="797"/>
      <c r="V1216" s="797"/>
      <c r="W1216" s="797"/>
      <c r="Z1216" s="797"/>
      <c r="AA1216" s="797"/>
      <c r="AD1216" s="797"/>
      <c r="AE1216" s="797"/>
      <c r="AH1216" s="797"/>
      <c r="AI1216" s="797"/>
      <c r="AL1216" s="797"/>
      <c r="AM1216" s="797"/>
      <c r="AP1216" s="797"/>
      <c r="AQ1216" s="797"/>
    </row>
    <row r="1217" spans="1:43" s="735" customFormat="1">
      <c r="A1217" s="1235"/>
      <c r="B1217" s="64"/>
      <c r="F1217" s="797"/>
      <c r="G1217" s="798"/>
      <c r="J1217" s="797"/>
      <c r="K1217" s="797"/>
      <c r="N1217" s="797"/>
      <c r="O1217" s="797"/>
      <c r="R1217" s="797"/>
      <c r="S1217" s="797"/>
      <c r="V1217" s="797"/>
      <c r="W1217" s="797"/>
      <c r="Z1217" s="797"/>
      <c r="AA1217" s="797"/>
      <c r="AD1217" s="797"/>
      <c r="AE1217" s="797"/>
      <c r="AH1217" s="797"/>
      <c r="AI1217" s="797"/>
      <c r="AL1217" s="797"/>
      <c r="AM1217" s="797"/>
      <c r="AP1217" s="797"/>
      <c r="AQ1217" s="797"/>
    </row>
    <row r="1218" spans="1:43" s="735" customFormat="1">
      <c r="A1218" s="1235"/>
      <c r="B1218" s="64"/>
      <c r="F1218" s="797"/>
      <c r="G1218" s="798"/>
      <c r="J1218" s="797"/>
      <c r="K1218" s="797"/>
      <c r="N1218" s="797"/>
      <c r="O1218" s="797"/>
      <c r="R1218" s="797"/>
      <c r="S1218" s="797"/>
      <c r="V1218" s="797"/>
      <c r="W1218" s="797"/>
      <c r="Z1218" s="797"/>
      <c r="AA1218" s="797"/>
      <c r="AD1218" s="797"/>
      <c r="AE1218" s="797"/>
      <c r="AH1218" s="797"/>
      <c r="AI1218" s="797"/>
      <c r="AL1218" s="797"/>
      <c r="AM1218" s="797"/>
      <c r="AP1218" s="797"/>
      <c r="AQ1218" s="797"/>
    </row>
    <row r="1219" spans="1:43" s="735" customFormat="1">
      <c r="A1219" s="1235"/>
      <c r="B1219" s="64"/>
      <c r="F1219" s="797"/>
      <c r="G1219" s="798"/>
      <c r="J1219" s="797"/>
      <c r="K1219" s="797"/>
      <c r="N1219" s="797"/>
      <c r="O1219" s="797"/>
      <c r="R1219" s="797"/>
      <c r="S1219" s="797"/>
      <c r="V1219" s="797"/>
      <c r="W1219" s="797"/>
      <c r="Z1219" s="797"/>
      <c r="AA1219" s="797"/>
      <c r="AD1219" s="797"/>
      <c r="AE1219" s="797"/>
      <c r="AH1219" s="797"/>
      <c r="AI1219" s="797"/>
      <c r="AL1219" s="797"/>
      <c r="AM1219" s="797"/>
      <c r="AP1219" s="797"/>
      <c r="AQ1219" s="797"/>
    </row>
    <row r="1220" spans="1:43" s="735" customFormat="1">
      <c r="A1220" s="1235"/>
      <c r="B1220" s="64"/>
      <c r="F1220" s="797"/>
      <c r="G1220" s="798"/>
      <c r="J1220" s="797"/>
      <c r="K1220" s="797"/>
      <c r="N1220" s="797"/>
      <c r="O1220" s="797"/>
      <c r="R1220" s="797"/>
      <c r="S1220" s="797"/>
      <c r="V1220" s="797"/>
      <c r="W1220" s="797"/>
      <c r="Z1220" s="797"/>
      <c r="AA1220" s="797"/>
      <c r="AD1220" s="797"/>
      <c r="AE1220" s="797"/>
      <c r="AH1220" s="797"/>
      <c r="AI1220" s="797"/>
      <c r="AL1220" s="797"/>
      <c r="AM1220" s="797"/>
      <c r="AP1220" s="797"/>
      <c r="AQ1220" s="797"/>
    </row>
    <row r="1221" spans="1:43" s="735" customFormat="1">
      <c r="A1221" s="1235"/>
      <c r="B1221" s="64"/>
      <c r="F1221" s="797"/>
      <c r="G1221" s="798"/>
      <c r="J1221" s="797"/>
      <c r="K1221" s="797"/>
      <c r="N1221" s="797"/>
      <c r="O1221" s="797"/>
      <c r="R1221" s="797"/>
      <c r="S1221" s="797"/>
      <c r="V1221" s="797"/>
      <c r="W1221" s="797"/>
      <c r="Z1221" s="797"/>
      <c r="AA1221" s="797"/>
      <c r="AD1221" s="797"/>
      <c r="AE1221" s="797"/>
      <c r="AH1221" s="797"/>
      <c r="AI1221" s="797"/>
      <c r="AL1221" s="797"/>
      <c r="AM1221" s="797"/>
      <c r="AP1221" s="797"/>
      <c r="AQ1221" s="797"/>
    </row>
    <row r="1222" spans="1:43" s="735" customFormat="1">
      <c r="A1222" s="1235"/>
      <c r="B1222" s="64"/>
      <c r="F1222" s="797"/>
      <c r="G1222" s="798"/>
      <c r="J1222" s="797"/>
      <c r="K1222" s="797"/>
      <c r="N1222" s="797"/>
      <c r="O1222" s="797"/>
      <c r="R1222" s="797"/>
      <c r="S1222" s="797"/>
      <c r="V1222" s="797"/>
      <c r="W1222" s="797"/>
      <c r="Z1222" s="797"/>
      <c r="AA1222" s="797"/>
      <c r="AD1222" s="797"/>
      <c r="AE1222" s="797"/>
      <c r="AH1222" s="797"/>
      <c r="AI1222" s="797"/>
      <c r="AL1222" s="797"/>
      <c r="AM1222" s="797"/>
      <c r="AP1222" s="797"/>
      <c r="AQ1222" s="797"/>
    </row>
    <row r="1223" spans="1:43" s="735" customFormat="1">
      <c r="A1223" s="1235"/>
      <c r="B1223" s="64"/>
      <c r="F1223" s="797"/>
      <c r="G1223" s="798"/>
      <c r="J1223" s="797"/>
      <c r="K1223" s="797"/>
      <c r="N1223" s="797"/>
      <c r="O1223" s="797"/>
      <c r="R1223" s="797"/>
      <c r="S1223" s="797"/>
      <c r="V1223" s="797"/>
      <c r="W1223" s="797"/>
      <c r="Z1223" s="797"/>
      <c r="AA1223" s="797"/>
      <c r="AD1223" s="797"/>
      <c r="AE1223" s="797"/>
      <c r="AH1223" s="797"/>
      <c r="AI1223" s="797"/>
      <c r="AL1223" s="797"/>
      <c r="AM1223" s="797"/>
      <c r="AP1223" s="797"/>
      <c r="AQ1223" s="797"/>
    </row>
    <row r="1224" spans="1:43" s="735" customFormat="1">
      <c r="A1224" s="1235"/>
      <c r="B1224" s="64"/>
      <c r="F1224" s="797"/>
      <c r="G1224" s="798"/>
      <c r="J1224" s="797"/>
      <c r="K1224" s="797"/>
      <c r="N1224" s="797"/>
      <c r="O1224" s="797"/>
      <c r="R1224" s="797"/>
      <c r="S1224" s="797"/>
      <c r="V1224" s="797"/>
      <c r="W1224" s="797"/>
      <c r="Z1224" s="797"/>
      <c r="AA1224" s="797"/>
      <c r="AD1224" s="797"/>
      <c r="AE1224" s="797"/>
      <c r="AH1224" s="797"/>
      <c r="AI1224" s="797"/>
      <c r="AL1224" s="797"/>
      <c r="AM1224" s="797"/>
      <c r="AP1224" s="797"/>
      <c r="AQ1224" s="797"/>
    </row>
    <row r="1225" spans="1:43" s="735" customFormat="1">
      <c r="A1225" s="1235"/>
      <c r="B1225" s="64"/>
      <c r="F1225" s="797"/>
      <c r="G1225" s="798"/>
      <c r="J1225" s="797"/>
      <c r="K1225" s="797"/>
      <c r="N1225" s="797"/>
      <c r="O1225" s="797"/>
      <c r="R1225" s="797"/>
      <c r="S1225" s="797"/>
      <c r="V1225" s="797"/>
      <c r="W1225" s="797"/>
      <c r="Z1225" s="797"/>
      <c r="AA1225" s="797"/>
      <c r="AD1225" s="797"/>
      <c r="AE1225" s="797"/>
      <c r="AH1225" s="797"/>
      <c r="AI1225" s="797"/>
      <c r="AL1225" s="797"/>
      <c r="AM1225" s="797"/>
      <c r="AP1225" s="797"/>
      <c r="AQ1225" s="797"/>
    </row>
    <row r="1226" spans="1:43" s="735" customFormat="1">
      <c r="A1226" s="1235"/>
      <c r="B1226" s="64"/>
      <c r="F1226" s="797"/>
      <c r="G1226" s="798"/>
      <c r="J1226" s="797"/>
      <c r="K1226" s="797"/>
      <c r="N1226" s="797"/>
      <c r="O1226" s="797"/>
      <c r="R1226" s="797"/>
      <c r="S1226" s="797"/>
      <c r="V1226" s="797"/>
      <c r="W1226" s="797"/>
      <c r="Z1226" s="797"/>
      <c r="AA1226" s="797"/>
      <c r="AD1226" s="797"/>
      <c r="AE1226" s="797"/>
      <c r="AH1226" s="797"/>
      <c r="AI1226" s="797"/>
      <c r="AL1226" s="797"/>
      <c r="AM1226" s="797"/>
      <c r="AP1226" s="797"/>
      <c r="AQ1226" s="797"/>
    </row>
    <row r="1227" spans="1:43" s="735" customFormat="1">
      <c r="A1227" s="1235"/>
      <c r="B1227" s="64"/>
      <c r="F1227" s="797"/>
      <c r="G1227" s="798"/>
      <c r="J1227" s="797"/>
      <c r="K1227" s="797"/>
      <c r="N1227" s="797"/>
      <c r="O1227" s="797"/>
      <c r="R1227" s="797"/>
      <c r="S1227" s="797"/>
      <c r="V1227" s="797"/>
      <c r="W1227" s="797"/>
      <c r="Z1227" s="797"/>
      <c r="AA1227" s="797"/>
      <c r="AD1227" s="797"/>
      <c r="AE1227" s="797"/>
      <c r="AH1227" s="797"/>
      <c r="AI1227" s="797"/>
      <c r="AL1227" s="797"/>
      <c r="AM1227" s="797"/>
      <c r="AP1227" s="797"/>
      <c r="AQ1227" s="797"/>
    </row>
    <row r="1228" spans="1:43" s="735" customFormat="1">
      <c r="A1228" s="1235"/>
      <c r="B1228" s="64"/>
      <c r="F1228" s="797"/>
      <c r="G1228" s="798"/>
      <c r="J1228" s="797"/>
      <c r="K1228" s="797"/>
      <c r="N1228" s="797"/>
      <c r="O1228" s="797"/>
      <c r="R1228" s="797"/>
      <c r="S1228" s="797"/>
      <c r="V1228" s="797"/>
      <c r="W1228" s="797"/>
      <c r="Z1228" s="797"/>
      <c r="AA1228" s="797"/>
      <c r="AD1228" s="797"/>
      <c r="AE1228" s="797"/>
      <c r="AH1228" s="797"/>
      <c r="AI1228" s="797"/>
      <c r="AL1228" s="797"/>
      <c r="AM1228" s="797"/>
      <c r="AP1228" s="797"/>
      <c r="AQ1228" s="797"/>
    </row>
    <row r="1229" spans="1:43" s="735" customFormat="1">
      <c r="A1229" s="1235"/>
      <c r="B1229" s="64"/>
      <c r="F1229" s="797"/>
      <c r="G1229" s="798"/>
      <c r="J1229" s="797"/>
      <c r="K1229" s="797"/>
      <c r="N1229" s="797"/>
      <c r="O1229" s="797"/>
      <c r="R1229" s="797"/>
      <c r="S1229" s="797"/>
      <c r="V1229" s="797"/>
      <c r="W1229" s="797"/>
      <c r="Z1229" s="797"/>
      <c r="AA1229" s="797"/>
      <c r="AD1229" s="797"/>
      <c r="AE1229" s="797"/>
      <c r="AH1229" s="797"/>
      <c r="AI1229" s="797"/>
      <c r="AL1229" s="797"/>
      <c r="AM1229" s="797"/>
      <c r="AP1229" s="797"/>
      <c r="AQ1229" s="797"/>
    </row>
    <row r="1230" spans="1:43" s="735" customFormat="1">
      <c r="A1230" s="1235"/>
      <c r="B1230" s="64"/>
      <c r="F1230" s="797"/>
      <c r="G1230" s="798"/>
      <c r="J1230" s="797"/>
      <c r="K1230" s="797"/>
      <c r="N1230" s="797"/>
      <c r="O1230" s="797"/>
      <c r="R1230" s="797"/>
      <c r="S1230" s="797"/>
      <c r="V1230" s="797"/>
      <c r="W1230" s="797"/>
      <c r="Z1230" s="797"/>
      <c r="AA1230" s="797"/>
      <c r="AD1230" s="797"/>
      <c r="AE1230" s="797"/>
      <c r="AH1230" s="797"/>
      <c r="AI1230" s="797"/>
      <c r="AL1230" s="797"/>
      <c r="AM1230" s="797"/>
      <c r="AP1230" s="797"/>
      <c r="AQ1230" s="797"/>
    </row>
    <row r="1231" spans="1:43" s="735" customFormat="1">
      <c r="A1231" s="1235"/>
      <c r="B1231" s="64"/>
      <c r="F1231" s="797"/>
      <c r="G1231" s="798"/>
      <c r="J1231" s="797"/>
      <c r="K1231" s="797"/>
      <c r="N1231" s="797"/>
      <c r="O1231" s="797"/>
      <c r="R1231" s="797"/>
      <c r="S1231" s="797"/>
      <c r="V1231" s="797"/>
      <c r="W1231" s="797"/>
      <c r="Z1231" s="797"/>
      <c r="AA1231" s="797"/>
      <c r="AD1231" s="797"/>
      <c r="AE1231" s="797"/>
      <c r="AH1231" s="797"/>
      <c r="AI1231" s="797"/>
      <c r="AL1231" s="797"/>
      <c r="AM1231" s="797"/>
      <c r="AP1231" s="797"/>
      <c r="AQ1231" s="797"/>
    </row>
    <row r="1232" spans="1:43" s="735" customFormat="1">
      <c r="A1232" s="1235"/>
      <c r="B1232" s="64"/>
      <c r="F1232" s="797"/>
      <c r="G1232" s="798"/>
      <c r="J1232" s="797"/>
      <c r="K1232" s="797"/>
      <c r="N1232" s="797"/>
      <c r="O1232" s="797"/>
      <c r="R1232" s="797"/>
      <c r="S1232" s="797"/>
      <c r="V1232" s="797"/>
      <c r="W1232" s="797"/>
      <c r="Z1232" s="797"/>
      <c r="AA1232" s="797"/>
      <c r="AD1232" s="797"/>
      <c r="AE1232" s="797"/>
      <c r="AH1232" s="797"/>
      <c r="AI1232" s="797"/>
      <c r="AL1232" s="797"/>
      <c r="AM1232" s="797"/>
      <c r="AP1232" s="797"/>
      <c r="AQ1232" s="797"/>
    </row>
    <row r="1233" spans="1:43" s="735" customFormat="1">
      <c r="A1233" s="1235"/>
      <c r="B1233" s="64"/>
      <c r="F1233" s="797"/>
      <c r="G1233" s="798"/>
      <c r="J1233" s="797"/>
      <c r="K1233" s="797"/>
      <c r="N1233" s="797"/>
      <c r="O1233" s="797"/>
      <c r="R1233" s="797"/>
      <c r="S1233" s="797"/>
      <c r="V1233" s="797"/>
      <c r="W1233" s="797"/>
      <c r="Z1233" s="797"/>
      <c r="AA1233" s="797"/>
      <c r="AD1233" s="797"/>
      <c r="AE1233" s="797"/>
      <c r="AH1233" s="797"/>
      <c r="AI1233" s="797"/>
      <c r="AL1233" s="797"/>
      <c r="AM1233" s="797"/>
      <c r="AP1233" s="797"/>
      <c r="AQ1233" s="797"/>
    </row>
    <row r="1234" spans="1:43" s="735" customFormat="1">
      <c r="A1234" s="1235"/>
      <c r="B1234" s="64"/>
      <c r="F1234" s="797"/>
      <c r="G1234" s="798"/>
      <c r="J1234" s="797"/>
      <c r="K1234" s="797"/>
      <c r="N1234" s="797"/>
      <c r="O1234" s="797"/>
      <c r="R1234" s="797"/>
      <c r="S1234" s="797"/>
      <c r="V1234" s="797"/>
      <c r="W1234" s="797"/>
      <c r="Z1234" s="797"/>
      <c r="AA1234" s="797"/>
      <c r="AD1234" s="797"/>
      <c r="AE1234" s="797"/>
      <c r="AH1234" s="797"/>
      <c r="AI1234" s="797"/>
      <c r="AL1234" s="797"/>
      <c r="AM1234" s="797"/>
      <c r="AP1234" s="797"/>
      <c r="AQ1234" s="797"/>
    </row>
    <row r="1235" spans="1:43" s="735" customFormat="1">
      <c r="A1235" s="1235"/>
      <c r="B1235" s="64"/>
      <c r="F1235" s="797"/>
      <c r="G1235" s="798"/>
      <c r="J1235" s="797"/>
      <c r="K1235" s="797"/>
      <c r="N1235" s="797"/>
      <c r="O1235" s="797"/>
      <c r="R1235" s="797"/>
      <c r="S1235" s="797"/>
      <c r="V1235" s="797"/>
      <c r="W1235" s="797"/>
      <c r="Z1235" s="797"/>
      <c r="AA1235" s="797"/>
      <c r="AD1235" s="797"/>
      <c r="AE1235" s="797"/>
      <c r="AH1235" s="797"/>
      <c r="AI1235" s="797"/>
      <c r="AL1235" s="797"/>
      <c r="AM1235" s="797"/>
      <c r="AP1235" s="797"/>
      <c r="AQ1235" s="797"/>
    </row>
    <row r="1236" spans="1:43" s="735" customFormat="1">
      <c r="A1236" s="1235"/>
      <c r="B1236" s="64"/>
      <c r="F1236" s="797"/>
      <c r="G1236" s="798"/>
      <c r="J1236" s="797"/>
      <c r="K1236" s="797"/>
      <c r="N1236" s="797"/>
      <c r="O1236" s="797"/>
      <c r="R1236" s="797"/>
      <c r="S1236" s="797"/>
      <c r="V1236" s="797"/>
      <c r="W1236" s="797"/>
      <c r="Z1236" s="797"/>
      <c r="AA1236" s="797"/>
      <c r="AD1236" s="797"/>
      <c r="AE1236" s="797"/>
      <c r="AH1236" s="797"/>
      <c r="AI1236" s="797"/>
      <c r="AL1236" s="797"/>
      <c r="AM1236" s="797"/>
      <c r="AP1236" s="797"/>
      <c r="AQ1236" s="797"/>
    </row>
    <row r="1237" spans="1:43" s="735" customFormat="1">
      <c r="A1237" s="1235"/>
      <c r="B1237" s="64"/>
      <c r="F1237" s="797"/>
      <c r="G1237" s="798"/>
      <c r="J1237" s="797"/>
      <c r="K1237" s="797"/>
      <c r="N1237" s="797"/>
      <c r="O1237" s="797"/>
      <c r="R1237" s="797"/>
      <c r="S1237" s="797"/>
      <c r="V1237" s="797"/>
      <c r="W1237" s="797"/>
      <c r="Z1237" s="797"/>
      <c r="AA1237" s="797"/>
      <c r="AD1237" s="797"/>
      <c r="AE1237" s="797"/>
      <c r="AH1237" s="797"/>
      <c r="AI1237" s="797"/>
      <c r="AL1237" s="797"/>
      <c r="AM1237" s="797"/>
      <c r="AP1237" s="797"/>
      <c r="AQ1237" s="797"/>
    </row>
    <row r="1238" spans="1:43" s="735" customFormat="1">
      <c r="A1238" s="1235"/>
      <c r="B1238" s="64"/>
      <c r="F1238" s="797"/>
      <c r="G1238" s="798"/>
      <c r="J1238" s="797"/>
      <c r="K1238" s="797"/>
      <c r="N1238" s="797"/>
      <c r="O1238" s="797"/>
      <c r="R1238" s="797"/>
      <c r="S1238" s="797"/>
      <c r="V1238" s="797"/>
      <c r="W1238" s="797"/>
      <c r="Z1238" s="797"/>
      <c r="AA1238" s="797"/>
      <c r="AD1238" s="797"/>
      <c r="AE1238" s="797"/>
      <c r="AH1238" s="797"/>
      <c r="AI1238" s="797"/>
      <c r="AL1238" s="797"/>
      <c r="AM1238" s="797"/>
      <c r="AP1238" s="797"/>
      <c r="AQ1238" s="797"/>
    </row>
    <row r="1239" spans="1:43" s="735" customFormat="1">
      <c r="A1239" s="1235"/>
      <c r="B1239" s="64"/>
      <c r="F1239" s="797"/>
      <c r="G1239" s="798"/>
      <c r="J1239" s="797"/>
      <c r="K1239" s="797"/>
      <c r="N1239" s="797"/>
      <c r="O1239" s="797"/>
      <c r="R1239" s="797"/>
      <c r="S1239" s="797"/>
      <c r="V1239" s="797"/>
      <c r="W1239" s="797"/>
      <c r="Z1239" s="797"/>
      <c r="AA1239" s="797"/>
      <c r="AD1239" s="797"/>
      <c r="AE1239" s="797"/>
      <c r="AH1239" s="797"/>
      <c r="AI1239" s="797"/>
      <c r="AL1239" s="797"/>
      <c r="AM1239" s="797"/>
      <c r="AP1239" s="797"/>
      <c r="AQ1239" s="797"/>
    </row>
    <row r="1240" spans="1:43" s="735" customFormat="1">
      <c r="A1240" s="1235"/>
      <c r="B1240" s="64"/>
      <c r="F1240" s="797"/>
      <c r="G1240" s="798"/>
      <c r="J1240" s="797"/>
      <c r="K1240" s="797"/>
      <c r="N1240" s="797"/>
      <c r="O1240" s="797"/>
      <c r="R1240" s="797"/>
      <c r="S1240" s="797"/>
      <c r="V1240" s="797"/>
      <c r="W1240" s="797"/>
      <c r="Z1240" s="797"/>
      <c r="AA1240" s="797"/>
      <c r="AD1240" s="797"/>
      <c r="AE1240" s="797"/>
      <c r="AH1240" s="797"/>
      <c r="AI1240" s="797"/>
      <c r="AL1240" s="797"/>
      <c r="AM1240" s="797"/>
      <c r="AP1240" s="797"/>
      <c r="AQ1240" s="797"/>
    </row>
    <row r="1241" spans="1:43" s="735" customFormat="1">
      <c r="A1241" s="1235"/>
      <c r="B1241" s="64"/>
      <c r="F1241" s="797"/>
      <c r="G1241" s="798"/>
      <c r="J1241" s="797"/>
      <c r="K1241" s="797"/>
      <c r="N1241" s="797"/>
      <c r="O1241" s="797"/>
      <c r="R1241" s="797"/>
      <c r="S1241" s="797"/>
      <c r="V1241" s="797"/>
      <c r="W1241" s="797"/>
      <c r="Z1241" s="797"/>
      <c r="AA1241" s="797"/>
      <c r="AD1241" s="797"/>
      <c r="AE1241" s="797"/>
      <c r="AH1241" s="797"/>
      <c r="AI1241" s="797"/>
      <c r="AL1241" s="797"/>
      <c r="AM1241" s="797"/>
      <c r="AP1241" s="797"/>
      <c r="AQ1241" s="797"/>
    </row>
    <row r="1242" spans="1:43" s="735" customFormat="1">
      <c r="A1242" s="1235"/>
      <c r="B1242" s="64"/>
      <c r="F1242" s="797"/>
      <c r="G1242" s="798"/>
      <c r="J1242" s="797"/>
      <c r="K1242" s="797"/>
      <c r="N1242" s="797"/>
      <c r="O1242" s="797"/>
      <c r="R1242" s="797"/>
      <c r="S1242" s="797"/>
      <c r="V1242" s="797"/>
      <c r="W1242" s="797"/>
      <c r="Z1242" s="797"/>
      <c r="AA1242" s="797"/>
      <c r="AD1242" s="797"/>
      <c r="AE1242" s="797"/>
      <c r="AH1242" s="797"/>
      <c r="AI1242" s="797"/>
      <c r="AL1242" s="797"/>
      <c r="AM1242" s="797"/>
      <c r="AP1242" s="797"/>
      <c r="AQ1242" s="797"/>
    </row>
    <row r="1243" spans="1:43" s="735" customFormat="1">
      <c r="A1243" s="1235"/>
      <c r="B1243" s="64"/>
      <c r="F1243" s="797"/>
      <c r="G1243" s="798"/>
      <c r="J1243" s="797"/>
      <c r="K1243" s="797"/>
      <c r="N1243" s="797"/>
      <c r="O1243" s="797"/>
      <c r="R1243" s="797"/>
      <c r="S1243" s="797"/>
      <c r="V1243" s="797"/>
      <c r="W1243" s="797"/>
      <c r="Z1243" s="797"/>
      <c r="AA1243" s="797"/>
      <c r="AD1243" s="797"/>
      <c r="AE1243" s="797"/>
      <c r="AH1243" s="797"/>
      <c r="AI1243" s="797"/>
      <c r="AL1243" s="797"/>
      <c r="AM1243" s="797"/>
      <c r="AP1243" s="797"/>
      <c r="AQ1243" s="797"/>
    </row>
    <row r="1244" spans="1:43" s="735" customFormat="1">
      <c r="A1244" s="1235"/>
      <c r="B1244" s="64"/>
      <c r="F1244" s="797"/>
      <c r="G1244" s="798"/>
      <c r="J1244" s="797"/>
      <c r="K1244" s="797"/>
      <c r="N1244" s="797"/>
      <c r="O1244" s="797"/>
      <c r="R1244" s="797"/>
      <c r="S1244" s="797"/>
      <c r="V1244" s="797"/>
      <c r="W1244" s="797"/>
      <c r="Z1244" s="797"/>
      <c r="AA1244" s="797"/>
      <c r="AD1244" s="797"/>
      <c r="AE1244" s="797"/>
      <c r="AH1244" s="797"/>
      <c r="AI1244" s="797"/>
      <c r="AL1244" s="797"/>
      <c r="AM1244" s="797"/>
      <c r="AP1244" s="797"/>
      <c r="AQ1244" s="797"/>
    </row>
    <row r="1245" spans="1:43" s="735" customFormat="1">
      <c r="A1245" s="1235"/>
      <c r="B1245" s="64"/>
      <c r="F1245" s="797"/>
      <c r="G1245" s="798"/>
      <c r="J1245" s="797"/>
      <c r="K1245" s="797"/>
      <c r="N1245" s="797"/>
      <c r="O1245" s="797"/>
      <c r="R1245" s="797"/>
      <c r="S1245" s="797"/>
      <c r="V1245" s="797"/>
      <c r="W1245" s="797"/>
      <c r="Z1245" s="797"/>
      <c r="AA1245" s="797"/>
      <c r="AD1245" s="797"/>
      <c r="AE1245" s="797"/>
      <c r="AH1245" s="797"/>
      <c r="AI1245" s="797"/>
      <c r="AL1245" s="797"/>
      <c r="AM1245" s="797"/>
      <c r="AP1245" s="797"/>
      <c r="AQ1245" s="797"/>
    </row>
    <row r="1246" spans="1:43" s="735" customFormat="1">
      <c r="A1246" s="1235"/>
      <c r="B1246" s="64"/>
      <c r="F1246" s="797"/>
      <c r="G1246" s="798"/>
      <c r="J1246" s="797"/>
      <c r="K1246" s="797"/>
      <c r="N1246" s="797"/>
      <c r="O1246" s="797"/>
      <c r="R1246" s="797"/>
      <c r="S1246" s="797"/>
      <c r="V1246" s="797"/>
      <c r="W1246" s="797"/>
      <c r="Z1246" s="797"/>
      <c r="AA1246" s="797"/>
      <c r="AD1246" s="797"/>
      <c r="AE1246" s="797"/>
      <c r="AH1246" s="797"/>
      <c r="AI1246" s="797"/>
      <c r="AL1246" s="797"/>
      <c r="AM1246" s="797"/>
      <c r="AP1246" s="797"/>
      <c r="AQ1246" s="797"/>
    </row>
    <row r="1247" spans="1:43" s="735" customFormat="1">
      <c r="A1247" s="1235"/>
      <c r="B1247" s="64"/>
      <c r="F1247" s="797"/>
      <c r="G1247" s="798"/>
      <c r="J1247" s="797"/>
      <c r="K1247" s="797"/>
      <c r="N1247" s="797"/>
      <c r="O1247" s="797"/>
      <c r="R1247" s="797"/>
      <c r="S1247" s="797"/>
      <c r="V1247" s="797"/>
      <c r="W1247" s="797"/>
      <c r="Z1247" s="797"/>
      <c r="AA1247" s="797"/>
      <c r="AD1247" s="797"/>
      <c r="AE1247" s="797"/>
      <c r="AH1247" s="797"/>
      <c r="AI1247" s="797"/>
      <c r="AL1247" s="797"/>
      <c r="AM1247" s="797"/>
      <c r="AP1247" s="797"/>
      <c r="AQ1247" s="797"/>
    </row>
    <row r="1248" spans="1:43" s="735" customFormat="1">
      <c r="A1248" s="1235"/>
      <c r="B1248" s="64"/>
      <c r="F1248" s="797"/>
      <c r="G1248" s="798"/>
      <c r="J1248" s="797"/>
      <c r="K1248" s="797"/>
      <c r="N1248" s="797"/>
      <c r="O1248" s="797"/>
      <c r="R1248" s="797"/>
      <c r="S1248" s="797"/>
      <c r="V1248" s="797"/>
      <c r="W1248" s="797"/>
      <c r="Z1248" s="797"/>
      <c r="AA1248" s="797"/>
      <c r="AD1248" s="797"/>
      <c r="AE1248" s="797"/>
      <c r="AH1248" s="797"/>
      <c r="AI1248" s="797"/>
      <c r="AL1248" s="797"/>
      <c r="AM1248" s="797"/>
      <c r="AP1248" s="797"/>
      <c r="AQ1248" s="797"/>
    </row>
    <row r="1249" spans="1:43" s="735" customFormat="1">
      <c r="A1249" s="1235"/>
      <c r="B1249" s="64"/>
      <c r="F1249" s="797"/>
      <c r="G1249" s="798"/>
      <c r="J1249" s="797"/>
      <c r="K1249" s="797"/>
      <c r="N1249" s="797"/>
      <c r="O1249" s="797"/>
      <c r="R1249" s="797"/>
      <c r="S1249" s="797"/>
      <c r="V1249" s="797"/>
      <c r="W1249" s="797"/>
      <c r="Z1249" s="797"/>
      <c r="AA1249" s="797"/>
      <c r="AD1249" s="797"/>
      <c r="AE1249" s="797"/>
      <c r="AH1249" s="797"/>
      <c r="AI1249" s="797"/>
      <c r="AL1249" s="797"/>
      <c r="AM1249" s="797"/>
      <c r="AP1249" s="797"/>
      <c r="AQ1249" s="797"/>
    </row>
    <row r="1250" spans="1:43" s="735" customFormat="1">
      <c r="A1250" s="1235"/>
      <c r="B1250" s="64"/>
      <c r="F1250" s="797"/>
      <c r="G1250" s="798"/>
      <c r="J1250" s="797"/>
      <c r="K1250" s="797"/>
      <c r="N1250" s="797"/>
      <c r="O1250" s="797"/>
      <c r="R1250" s="797"/>
      <c r="S1250" s="797"/>
      <c r="V1250" s="797"/>
      <c r="W1250" s="797"/>
      <c r="Z1250" s="797"/>
      <c r="AA1250" s="797"/>
      <c r="AD1250" s="797"/>
      <c r="AE1250" s="797"/>
      <c r="AH1250" s="797"/>
      <c r="AI1250" s="797"/>
      <c r="AL1250" s="797"/>
      <c r="AM1250" s="797"/>
      <c r="AP1250" s="797"/>
      <c r="AQ1250" s="797"/>
    </row>
    <row r="1251" spans="1:43" s="735" customFormat="1">
      <c r="A1251" s="1235"/>
      <c r="B1251" s="64"/>
      <c r="F1251" s="797"/>
      <c r="G1251" s="798"/>
      <c r="J1251" s="797"/>
      <c r="K1251" s="797"/>
      <c r="N1251" s="797"/>
      <c r="O1251" s="797"/>
      <c r="R1251" s="797"/>
      <c r="S1251" s="797"/>
      <c r="V1251" s="797"/>
      <c r="W1251" s="797"/>
      <c r="Z1251" s="797"/>
      <c r="AA1251" s="797"/>
      <c r="AD1251" s="797"/>
      <c r="AE1251" s="797"/>
      <c r="AH1251" s="797"/>
      <c r="AI1251" s="797"/>
      <c r="AL1251" s="797"/>
      <c r="AM1251" s="797"/>
      <c r="AP1251" s="797"/>
      <c r="AQ1251" s="797"/>
    </row>
    <row r="1252" spans="1:43" s="735" customFormat="1">
      <c r="A1252" s="1235"/>
      <c r="B1252" s="64"/>
      <c r="F1252" s="797"/>
      <c r="G1252" s="798"/>
      <c r="J1252" s="797"/>
      <c r="K1252" s="797"/>
      <c r="N1252" s="797"/>
      <c r="O1252" s="797"/>
      <c r="R1252" s="797"/>
      <c r="S1252" s="797"/>
      <c r="V1252" s="797"/>
      <c r="W1252" s="797"/>
      <c r="Z1252" s="797"/>
      <c r="AA1252" s="797"/>
      <c r="AD1252" s="797"/>
      <c r="AE1252" s="797"/>
      <c r="AH1252" s="797"/>
      <c r="AI1252" s="797"/>
      <c r="AL1252" s="797"/>
      <c r="AM1252" s="797"/>
      <c r="AP1252" s="797"/>
      <c r="AQ1252" s="797"/>
    </row>
    <row r="1253" spans="1:43" s="735" customFormat="1">
      <c r="A1253" s="1235"/>
      <c r="B1253" s="64"/>
      <c r="F1253" s="797"/>
      <c r="G1253" s="798"/>
      <c r="J1253" s="797"/>
      <c r="K1253" s="797"/>
      <c r="N1253" s="797"/>
      <c r="O1253" s="797"/>
      <c r="R1253" s="797"/>
      <c r="S1253" s="797"/>
      <c r="V1253" s="797"/>
      <c r="W1253" s="797"/>
      <c r="Z1253" s="797"/>
      <c r="AA1253" s="797"/>
      <c r="AD1253" s="797"/>
      <c r="AE1253" s="797"/>
      <c r="AH1253" s="797"/>
      <c r="AI1253" s="797"/>
      <c r="AL1253" s="797"/>
      <c r="AM1253" s="797"/>
      <c r="AP1253" s="797"/>
      <c r="AQ1253" s="797"/>
    </row>
    <row r="1254" spans="1:43" s="735" customFormat="1">
      <c r="A1254" s="1235"/>
      <c r="B1254" s="64"/>
      <c r="F1254" s="797"/>
      <c r="G1254" s="798"/>
      <c r="J1254" s="797"/>
      <c r="K1254" s="797"/>
      <c r="N1254" s="797"/>
      <c r="O1254" s="797"/>
      <c r="R1254" s="797"/>
      <c r="S1254" s="797"/>
      <c r="V1254" s="797"/>
      <c r="W1254" s="797"/>
      <c r="Z1254" s="797"/>
      <c r="AA1254" s="797"/>
      <c r="AD1254" s="797"/>
      <c r="AE1254" s="797"/>
      <c r="AH1254" s="797"/>
      <c r="AI1254" s="797"/>
      <c r="AL1254" s="797"/>
      <c r="AM1254" s="797"/>
      <c r="AP1254" s="797"/>
      <c r="AQ1254" s="797"/>
    </row>
    <row r="1255" spans="1:43" s="735" customFormat="1">
      <c r="A1255" s="1235"/>
      <c r="B1255" s="64"/>
      <c r="F1255" s="797"/>
      <c r="G1255" s="798"/>
      <c r="J1255" s="797"/>
      <c r="K1255" s="797"/>
      <c r="N1255" s="797"/>
      <c r="O1255" s="797"/>
      <c r="R1255" s="797"/>
      <c r="S1255" s="797"/>
      <c r="V1255" s="797"/>
      <c r="W1255" s="797"/>
      <c r="Z1255" s="797"/>
      <c r="AA1255" s="797"/>
      <c r="AD1255" s="797"/>
      <c r="AE1255" s="797"/>
      <c r="AH1255" s="797"/>
      <c r="AI1255" s="797"/>
      <c r="AL1255" s="797"/>
      <c r="AM1255" s="797"/>
      <c r="AP1255" s="797"/>
      <c r="AQ1255" s="797"/>
    </row>
    <row r="1256" spans="1:43" s="735" customFormat="1">
      <c r="A1256" s="1235"/>
      <c r="B1256" s="64"/>
      <c r="F1256" s="797"/>
      <c r="G1256" s="798"/>
      <c r="J1256" s="797"/>
      <c r="K1256" s="797"/>
      <c r="N1256" s="797"/>
      <c r="O1256" s="797"/>
      <c r="R1256" s="797"/>
      <c r="S1256" s="797"/>
      <c r="V1256" s="797"/>
      <c r="W1256" s="797"/>
      <c r="Z1256" s="797"/>
      <c r="AA1256" s="797"/>
      <c r="AD1256" s="797"/>
      <c r="AE1256" s="797"/>
      <c r="AH1256" s="797"/>
      <c r="AI1256" s="797"/>
      <c r="AL1256" s="797"/>
      <c r="AM1256" s="797"/>
      <c r="AP1256" s="797"/>
      <c r="AQ1256" s="797"/>
    </row>
    <row r="1257" spans="1:43" s="735" customFormat="1">
      <c r="A1257" s="1235"/>
      <c r="B1257" s="64"/>
      <c r="F1257" s="797"/>
      <c r="G1257" s="798"/>
      <c r="J1257" s="797"/>
      <c r="K1257" s="797"/>
      <c r="N1257" s="797"/>
      <c r="O1257" s="797"/>
      <c r="R1257" s="797"/>
      <c r="S1257" s="797"/>
      <c r="V1257" s="797"/>
      <c r="W1257" s="797"/>
      <c r="Z1257" s="797"/>
      <c r="AA1257" s="797"/>
      <c r="AD1257" s="797"/>
      <c r="AE1257" s="797"/>
      <c r="AH1257" s="797"/>
      <c r="AI1257" s="797"/>
      <c r="AL1257" s="797"/>
      <c r="AM1257" s="797"/>
      <c r="AP1257" s="797"/>
      <c r="AQ1257" s="797"/>
    </row>
    <row r="1258" spans="1:43" s="735" customFormat="1">
      <c r="A1258" s="1235"/>
      <c r="B1258" s="64"/>
      <c r="F1258" s="797"/>
      <c r="G1258" s="798"/>
      <c r="J1258" s="797"/>
      <c r="K1258" s="797"/>
      <c r="N1258" s="797"/>
      <c r="O1258" s="797"/>
      <c r="R1258" s="797"/>
      <c r="S1258" s="797"/>
      <c r="V1258" s="797"/>
      <c r="W1258" s="797"/>
      <c r="Z1258" s="797"/>
      <c r="AA1258" s="797"/>
      <c r="AD1258" s="797"/>
      <c r="AE1258" s="797"/>
      <c r="AH1258" s="797"/>
      <c r="AI1258" s="797"/>
      <c r="AL1258" s="797"/>
      <c r="AM1258" s="797"/>
      <c r="AP1258" s="797"/>
      <c r="AQ1258" s="797"/>
    </row>
    <row r="1259" spans="1:43" s="735" customFormat="1">
      <c r="A1259" s="1235"/>
      <c r="B1259" s="64"/>
      <c r="F1259" s="797"/>
      <c r="G1259" s="798"/>
      <c r="J1259" s="797"/>
      <c r="K1259" s="797"/>
      <c r="N1259" s="797"/>
      <c r="O1259" s="797"/>
      <c r="R1259" s="797"/>
      <c r="S1259" s="797"/>
      <c r="V1259" s="797"/>
      <c r="W1259" s="797"/>
      <c r="Z1259" s="797"/>
      <c r="AA1259" s="797"/>
      <c r="AD1259" s="797"/>
      <c r="AE1259" s="797"/>
      <c r="AH1259" s="797"/>
      <c r="AI1259" s="797"/>
      <c r="AL1259" s="797"/>
      <c r="AM1259" s="797"/>
      <c r="AP1259" s="797"/>
      <c r="AQ1259" s="797"/>
    </row>
    <row r="1260" spans="1:43" s="735" customFormat="1">
      <c r="A1260" s="1235"/>
      <c r="B1260" s="64"/>
      <c r="F1260" s="797"/>
      <c r="G1260" s="798"/>
      <c r="J1260" s="797"/>
      <c r="K1260" s="797"/>
      <c r="N1260" s="797"/>
      <c r="O1260" s="797"/>
      <c r="R1260" s="797"/>
      <c r="S1260" s="797"/>
      <c r="V1260" s="797"/>
      <c r="W1260" s="797"/>
      <c r="Z1260" s="797"/>
      <c r="AA1260" s="797"/>
      <c r="AD1260" s="797"/>
      <c r="AE1260" s="797"/>
      <c r="AH1260" s="797"/>
      <c r="AI1260" s="797"/>
      <c r="AL1260" s="797"/>
      <c r="AM1260" s="797"/>
      <c r="AP1260" s="797"/>
      <c r="AQ1260" s="797"/>
    </row>
    <row r="1261" spans="1:43" s="735" customFormat="1">
      <c r="A1261" s="1235"/>
      <c r="B1261" s="64"/>
      <c r="F1261" s="797"/>
      <c r="G1261" s="798"/>
      <c r="J1261" s="797"/>
      <c r="K1261" s="797"/>
      <c r="N1261" s="797"/>
      <c r="O1261" s="797"/>
      <c r="R1261" s="797"/>
      <c r="S1261" s="797"/>
      <c r="V1261" s="797"/>
      <c r="W1261" s="797"/>
      <c r="Z1261" s="797"/>
      <c r="AA1261" s="797"/>
      <c r="AD1261" s="797"/>
      <c r="AE1261" s="797"/>
      <c r="AH1261" s="797"/>
      <c r="AI1261" s="797"/>
      <c r="AL1261" s="797"/>
      <c r="AM1261" s="797"/>
      <c r="AP1261" s="797"/>
      <c r="AQ1261" s="797"/>
    </row>
    <row r="1262" spans="1:43" s="735" customFormat="1">
      <c r="A1262" s="1235"/>
      <c r="B1262" s="64"/>
      <c r="F1262" s="797"/>
      <c r="G1262" s="798"/>
      <c r="J1262" s="797"/>
      <c r="K1262" s="797"/>
      <c r="N1262" s="797"/>
      <c r="O1262" s="797"/>
      <c r="R1262" s="797"/>
      <c r="S1262" s="797"/>
      <c r="V1262" s="797"/>
      <c r="W1262" s="797"/>
      <c r="Z1262" s="797"/>
      <c r="AA1262" s="797"/>
      <c r="AD1262" s="797"/>
      <c r="AE1262" s="797"/>
      <c r="AH1262" s="797"/>
      <c r="AI1262" s="797"/>
      <c r="AL1262" s="797"/>
      <c r="AM1262" s="797"/>
      <c r="AP1262" s="797"/>
      <c r="AQ1262" s="797"/>
    </row>
    <row r="1263" spans="1:43" s="735" customFormat="1">
      <c r="A1263" s="1235"/>
      <c r="B1263" s="64"/>
      <c r="F1263" s="797"/>
      <c r="G1263" s="798"/>
      <c r="J1263" s="797"/>
      <c r="K1263" s="797"/>
      <c r="N1263" s="797"/>
      <c r="O1263" s="797"/>
      <c r="R1263" s="797"/>
      <c r="S1263" s="797"/>
      <c r="V1263" s="797"/>
      <c r="W1263" s="797"/>
      <c r="Z1263" s="797"/>
      <c r="AA1263" s="797"/>
      <c r="AD1263" s="797"/>
      <c r="AE1263" s="797"/>
      <c r="AH1263" s="797"/>
      <c r="AI1263" s="797"/>
      <c r="AL1263" s="797"/>
      <c r="AM1263" s="797"/>
      <c r="AP1263" s="797"/>
      <c r="AQ1263" s="797"/>
    </row>
    <row r="1264" spans="1:43" s="735" customFormat="1">
      <c r="A1264" s="1235"/>
      <c r="B1264" s="64"/>
      <c r="F1264" s="797"/>
      <c r="G1264" s="798"/>
      <c r="J1264" s="797"/>
      <c r="K1264" s="797"/>
      <c r="N1264" s="797"/>
      <c r="O1264" s="797"/>
      <c r="R1264" s="797"/>
      <c r="S1264" s="797"/>
      <c r="V1264" s="797"/>
      <c r="W1264" s="797"/>
      <c r="Z1264" s="797"/>
      <c r="AA1264" s="797"/>
      <c r="AD1264" s="797"/>
      <c r="AE1264" s="797"/>
      <c r="AH1264" s="797"/>
      <c r="AI1264" s="797"/>
      <c r="AL1264" s="797"/>
      <c r="AM1264" s="797"/>
      <c r="AP1264" s="797"/>
      <c r="AQ1264" s="797"/>
    </row>
    <row r="1265" spans="1:43" s="735" customFormat="1">
      <c r="A1265" s="1235"/>
      <c r="B1265" s="64"/>
      <c r="F1265" s="797"/>
      <c r="G1265" s="798"/>
      <c r="J1265" s="797"/>
      <c r="K1265" s="797"/>
      <c r="N1265" s="797"/>
      <c r="O1265" s="797"/>
      <c r="R1265" s="797"/>
      <c r="S1265" s="797"/>
      <c r="V1265" s="797"/>
      <c r="W1265" s="797"/>
      <c r="Z1265" s="797"/>
      <c r="AA1265" s="797"/>
      <c r="AD1265" s="797"/>
      <c r="AE1265" s="797"/>
      <c r="AH1265" s="797"/>
      <c r="AI1265" s="797"/>
      <c r="AL1265" s="797"/>
      <c r="AM1265" s="797"/>
      <c r="AP1265" s="797"/>
      <c r="AQ1265" s="797"/>
    </row>
    <row r="1266" spans="1:43" s="735" customFormat="1">
      <c r="A1266" s="1235"/>
      <c r="B1266" s="64"/>
      <c r="F1266" s="797"/>
      <c r="G1266" s="798"/>
      <c r="J1266" s="797"/>
      <c r="K1266" s="797"/>
      <c r="N1266" s="797"/>
      <c r="O1266" s="797"/>
      <c r="R1266" s="797"/>
      <c r="S1266" s="797"/>
      <c r="V1266" s="797"/>
      <c r="W1266" s="797"/>
      <c r="Z1266" s="797"/>
      <c r="AA1266" s="797"/>
      <c r="AD1266" s="797"/>
      <c r="AE1266" s="797"/>
      <c r="AH1266" s="797"/>
      <c r="AI1266" s="797"/>
      <c r="AL1266" s="797"/>
      <c r="AM1266" s="797"/>
      <c r="AP1266" s="797"/>
      <c r="AQ1266" s="797"/>
    </row>
    <row r="1267" spans="1:43" s="735" customFormat="1">
      <c r="A1267" s="1235"/>
      <c r="B1267" s="64"/>
      <c r="F1267" s="797"/>
      <c r="G1267" s="798"/>
      <c r="J1267" s="797"/>
      <c r="K1267" s="797"/>
      <c r="N1267" s="797"/>
      <c r="O1267" s="797"/>
      <c r="R1267" s="797"/>
      <c r="S1267" s="797"/>
      <c r="V1267" s="797"/>
      <c r="W1267" s="797"/>
      <c r="Z1267" s="797"/>
      <c r="AA1267" s="797"/>
      <c r="AD1267" s="797"/>
      <c r="AE1267" s="797"/>
      <c r="AH1267" s="797"/>
      <c r="AI1267" s="797"/>
      <c r="AL1267" s="797"/>
      <c r="AM1267" s="797"/>
      <c r="AP1267" s="797"/>
      <c r="AQ1267" s="797"/>
    </row>
    <row r="1268" spans="1:43" s="735" customFormat="1">
      <c r="A1268" s="1235"/>
      <c r="B1268" s="64"/>
      <c r="F1268" s="797"/>
      <c r="G1268" s="798"/>
      <c r="J1268" s="797"/>
      <c r="K1268" s="797"/>
      <c r="N1268" s="797"/>
      <c r="O1268" s="797"/>
      <c r="R1268" s="797"/>
      <c r="S1268" s="797"/>
      <c r="V1268" s="797"/>
      <c r="W1268" s="797"/>
      <c r="Z1268" s="797"/>
      <c r="AA1268" s="797"/>
      <c r="AD1268" s="797"/>
      <c r="AE1268" s="797"/>
      <c r="AH1268" s="797"/>
      <c r="AI1268" s="797"/>
      <c r="AL1268" s="797"/>
      <c r="AM1268" s="797"/>
      <c r="AP1268" s="797"/>
      <c r="AQ1268" s="797"/>
    </row>
    <row r="1269" spans="1:43" s="735" customFormat="1">
      <c r="A1269" s="1235"/>
      <c r="B1269" s="64"/>
      <c r="F1269" s="797"/>
      <c r="G1269" s="798"/>
      <c r="J1269" s="797"/>
      <c r="K1269" s="797"/>
      <c r="N1269" s="797"/>
      <c r="O1269" s="797"/>
      <c r="R1269" s="797"/>
      <c r="S1269" s="797"/>
      <c r="V1269" s="797"/>
      <c r="W1269" s="797"/>
      <c r="Z1269" s="797"/>
      <c r="AA1269" s="797"/>
      <c r="AD1269" s="797"/>
      <c r="AE1269" s="797"/>
      <c r="AH1269" s="797"/>
      <c r="AI1269" s="797"/>
      <c r="AL1269" s="797"/>
      <c r="AM1269" s="797"/>
      <c r="AP1269" s="797"/>
      <c r="AQ1269" s="797"/>
    </row>
    <row r="1270" spans="1:43" s="735" customFormat="1">
      <c r="A1270" s="1235"/>
      <c r="B1270" s="64"/>
      <c r="F1270" s="797"/>
      <c r="G1270" s="798"/>
      <c r="J1270" s="797"/>
      <c r="K1270" s="797"/>
      <c r="N1270" s="797"/>
      <c r="O1270" s="797"/>
      <c r="R1270" s="797"/>
      <c r="S1270" s="797"/>
      <c r="V1270" s="797"/>
      <c r="W1270" s="797"/>
      <c r="Z1270" s="797"/>
      <c r="AA1270" s="797"/>
      <c r="AD1270" s="797"/>
      <c r="AE1270" s="797"/>
      <c r="AH1270" s="797"/>
      <c r="AI1270" s="797"/>
      <c r="AL1270" s="797"/>
      <c r="AM1270" s="797"/>
      <c r="AP1270" s="797"/>
      <c r="AQ1270" s="797"/>
    </row>
    <row r="1271" spans="1:43" s="735" customFormat="1">
      <c r="A1271" s="1235"/>
      <c r="B1271" s="64"/>
      <c r="F1271" s="797"/>
      <c r="G1271" s="798"/>
      <c r="J1271" s="797"/>
      <c r="K1271" s="797"/>
      <c r="N1271" s="797"/>
      <c r="O1271" s="797"/>
      <c r="R1271" s="797"/>
      <c r="S1271" s="797"/>
      <c r="V1271" s="797"/>
      <c r="W1271" s="797"/>
      <c r="Z1271" s="797"/>
      <c r="AA1271" s="797"/>
      <c r="AD1271" s="797"/>
      <c r="AE1271" s="797"/>
      <c r="AH1271" s="797"/>
      <c r="AI1271" s="797"/>
      <c r="AL1271" s="797"/>
      <c r="AM1271" s="797"/>
      <c r="AP1271" s="797"/>
      <c r="AQ1271" s="797"/>
    </row>
    <row r="1272" spans="1:43" s="735" customFormat="1">
      <c r="A1272" s="1235"/>
      <c r="B1272" s="64"/>
      <c r="F1272" s="797"/>
      <c r="G1272" s="798"/>
      <c r="J1272" s="797"/>
      <c r="K1272" s="797"/>
      <c r="N1272" s="797"/>
      <c r="O1272" s="797"/>
      <c r="R1272" s="797"/>
      <c r="S1272" s="797"/>
      <c r="V1272" s="797"/>
      <c r="W1272" s="797"/>
      <c r="Z1272" s="797"/>
      <c r="AA1272" s="797"/>
      <c r="AD1272" s="797"/>
      <c r="AE1272" s="797"/>
      <c r="AH1272" s="797"/>
      <c r="AI1272" s="797"/>
      <c r="AL1272" s="797"/>
      <c r="AM1272" s="797"/>
      <c r="AP1272" s="797"/>
      <c r="AQ1272" s="797"/>
    </row>
    <row r="1273" spans="1:43" s="735" customFormat="1">
      <c r="A1273" s="1235"/>
      <c r="B1273" s="64"/>
      <c r="F1273" s="797"/>
      <c r="G1273" s="798"/>
      <c r="J1273" s="797"/>
      <c r="K1273" s="797"/>
      <c r="N1273" s="797"/>
      <c r="O1273" s="797"/>
      <c r="R1273" s="797"/>
      <c r="S1273" s="797"/>
      <c r="V1273" s="797"/>
      <c r="W1273" s="797"/>
      <c r="Z1273" s="797"/>
      <c r="AA1273" s="797"/>
      <c r="AD1273" s="797"/>
      <c r="AE1273" s="797"/>
      <c r="AH1273" s="797"/>
      <c r="AI1273" s="797"/>
      <c r="AL1273" s="797"/>
      <c r="AM1273" s="797"/>
      <c r="AP1273" s="797"/>
      <c r="AQ1273" s="797"/>
    </row>
    <row r="1274" spans="1:43" s="735" customFormat="1">
      <c r="A1274" s="1235"/>
      <c r="B1274" s="64"/>
      <c r="F1274" s="797"/>
      <c r="G1274" s="798"/>
      <c r="J1274" s="797"/>
      <c r="K1274" s="797"/>
      <c r="N1274" s="797"/>
      <c r="O1274" s="797"/>
      <c r="R1274" s="797"/>
      <c r="S1274" s="797"/>
      <c r="V1274" s="797"/>
      <c r="W1274" s="797"/>
      <c r="Z1274" s="797"/>
      <c r="AA1274" s="797"/>
      <c r="AD1274" s="797"/>
      <c r="AE1274" s="797"/>
      <c r="AH1274" s="797"/>
      <c r="AI1274" s="797"/>
      <c r="AL1274" s="797"/>
      <c r="AM1274" s="797"/>
      <c r="AP1274" s="797"/>
      <c r="AQ1274" s="797"/>
    </row>
    <row r="1275" spans="1:43" s="735" customFormat="1">
      <c r="A1275" s="1235"/>
      <c r="B1275" s="64"/>
      <c r="F1275" s="797"/>
      <c r="G1275" s="798"/>
      <c r="J1275" s="797"/>
      <c r="K1275" s="797"/>
      <c r="N1275" s="797"/>
      <c r="O1275" s="797"/>
      <c r="R1275" s="797"/>
      <c r="S1275" s="797"/>
      <c r="V1275" s="797"/>
      <c r="W1275" s="797"/>
      <c r="Z1275" s="797"/>
      <c r="AA1275" s="797"/>
      <c r="AD1275" s="797"/>
      <c r="AE1275" s="797"/>
      <c r="AH1275" s="797"/>
      <c r="AI1275" s="797"/>
      <c r="AL1275" s="797"/>
      <c r="AM1275" s="797"/>
      <c r="AP1275" s="797"/>
      <c r="AQ1275" s="797"/>
    </row>
    <row r="1276" spans="1:43" s="735" customFormat="1">
      <c r="A1276" s="1235"/>
      <c r="B1276" s="64"/>
      <c r="F1276" s="797"/>
      <c r="G1276" s="798"/>
      <c r="J1276" s="797"/>
      <c r="K1276" s="797"/>
      <c r="N1276" s="797"/>
      <c r="O1276" s="797"/>
      <c r="R1276" s="797"/>
      <c r="S1276" s="797"/>
      <c r="V1276" s="797"/>
      <c r="W1276" s="797"/>
      <c r="Z1276" s="797"/>
      <c r="AA1276" s="797"/>
      <c r="AD1276" s="797"/>
      <c r="AE1276" s="797"/>
      <c r="AH1276" s="797"/>
      <c r="AI1276" s="797"/>
      <c r="AL1276" s="797"/>
      <c r="AM1276" s="797"/>
      <c r="AP1276" s="797"/>
      <c r="AQ1276" s="797"/>
    </row>
    <row r="1277" spans="1:43" s="735" customFormat="1">
      <c r="A1277" s="1235"/>
      <c r="B1277" s="64"/>
      <c r="F1277" s="797"/>
      <c r="G1277" s="798"/>
      <c r="J1277" s="797"/>
      <c r="K1277" s="797"/>
      <c r="N1277" s="797"/>
      <c r="O1277" s="797"/>
      <c r="R1277" s="797"/>
      <c r="S1277" s="797"/>
      <c r="V1277" s="797"/>
      <c r="W1277" s="797"/>
      <c r="Z1277" s="797"/>
      <c r="AA1277" s="797"/>
      <c r="AD1277" s="797"/>
      <c r="AE1277" s="797"/>
      <c r="AH1277" s="797"/>
      <c r="AI1277" s="797"/>
      <c r="AL1277" s="797"/>
      <c r="AM1277" s="797"/>
      <c r="AP1277" s="797"/>
      <c r="AQ1277" s="797"/>
    </row>
    <row r="1278" spans="1:43" s="735" customFormat="1">
      <c r="A1278" s="1235"/>
      <c r="B1278" s="64"/>
      <c r="F1278" s="797"/>
      <c r="G1278" s="798"/>
      <c r="J1278" s="797"/>
      <c r="K1278" s="797"/>
      <c r="N1278" s="797"/>
      <c r="O1278" s="797"/>
      <c r="R1278" s="797"/>
      <c r="S1278" s="797"/>
      <c r="V1278" s="797"/>
      <c r="W1278" s="797"/>
      <c r="Z1278" s="797"/>
      <c r="AA1278" s="797"/>
      <c r="AD1278" s="797"/>
      <c r="AE1278" s="797"/>
      <c r="AH1278" s="797"/>
      <c r="AI1278" s="797"/>
      <c r="AL1278" s="797"/>
      <c r="AM1278" s="797"/>
      <c r="AP1278" s="797"/>
      <c r="AQ1278" s="797"/>
    </row>
    <row r="1279" spans="1:43" s="735" customFormat="1">
      <c r="A1279" s="1235"/>
      <c r="B1279" s="64"/>
      <c r="F1279" s="797"/>
      <c r="G1279" s="798"/>
      <c r="J1279" s="797"/>
      <c r="K1279" s="797"/>
      <c r="N1279" s="797"/>
      <c r="O1279" s="797"/>
      <c r="R1279" s="797"/>
      <c r="S1279" s="797"/>
      <c r="V1279" s="797"/>
      <c r="W1279" s="797"/>
      <c r="Z1279" s="797"/>
      <c r="AA1279" s="797"/>
      <c r="AD1279" s="797"/>
      <c r="AE1279" s="797"/>
      <c r="AH1279" s="797"/>
      <c r="AI1279" s="797"/>
      <c r="AL1279" s="797"/>
      <c r="AM1279" s="797"/>
      <c r="AP1279" s="797"/>
      <c r="AQ1279" s="797"/>
    </row>
    <row r="1280" spans="1:43" s="735" customFormat="1">
      <c r="A1280" s="1235"/>
      <c r="B1280" s="64"/>
      <c r="F1280" s="797"/>
      <c r="G1280" s="798"/>
      <c r="J1280" s="797"/>
      <c r="K1280" s="797"/>
      <c r="N1280" s="797"/>
      <c r="O1280" s="797"/>
      <c r="R1280" s="797"/>
      <c r="S1280" s="797"/>
      <c r="V1280" s="797"/>
      <c r="W1280" s="797"/>
      <c r="Z1280" s="797"/>
      <c r="AA1280" s="797"/>
      <c r="AD1280" s="797"/>
      <c r="AE1280" s="797"/>
      <c r="AH1280" s="797"/>
      <c r="AI1280" s="797"/>
      <c r="AL1280" s="797"/>
      <c r="AM1280" s="797"/>
      <c r="AP1280" s="797"/>
      <c r="AQ1280" s="797"/>
    </row>
    <row r="1281" spans="1:43" s="735" customFormat="1">
      <c r="A1281" s="1235"/>
      <c r="B1281" s="64"/>
      <c r="F1281" s="797"/>
      <c r="G1281" s="798"/>
      <c r="J1281" s="797"/>
      <c r="K1281" s="797"/>
      <c r="N1281" s="797"/>
      <c r="O1281" s="797"/>
      <c r="R1281" s="797"/>
      <c r="S1281" s="797"/>
      <c r="V1281" s="797"/>
      <c r="W1281" s="797"/>
      <c r="Z1281" s="797"/>
      <c r="AA1281" s="797"/>
      <c r="AD1281" s="797"/>
      <c r="AE1281" s="797"/>
      <c r="AH1281" s="797"/>
      <c r="AI1281" s="797"/>
      <c r="AL1281" s="797"/>
      <c r="AM1281" s="797"/>
      <c r="AP1281" s="797"/>
      <c r="AQ1281" s="797"/>
    </row>
    <row r="1282" spans="1:43" s="735" customFormat="1">
      <c r="A1282" s="1235"/>
      <c r="B1282" s="64"/>
      <c r="F1282" s="797"/>
      <c r="G1282" s="798"/>
      <c r="J1282" s="797"/>
      <c r="K1282" s="797"/>
      <c r="N1282" s="797"/>
      <c r="O1282" s="797"/>
      <c r="R1282" s="797"/>
      <c r="S1282" s="797"/>
      <c r="V1282" s="797"/>
      <c r="W1282" s="797"/>
      <c r="Z1282" s="797"/>
      <c r="AA1282" s="797"/>
      <c r="AD1282" s="797"/>
      <c r="AE1282" s="797"/>
      <c r="AH1282" s="797"/>
      <c r="AI1282" s="797"/>
      <c r="AL1282" s="797"/>
      <c r="AM1282" s="797"/>
      <c r="AP1282" s="797"/>
      <c r="AQ1282" s="797"/>
    </row>
    <row r="1283" spans="1:43" s="735" customFormat="1">
      <c r="A1283" s="1235"/>
      <c r="B1283" s="64"/>
      <c r="F1283" s="797"/>
      <c r="G1283" s="798"/>
      <c r="J1283" s="797"/>
      <c r="K1283" s="797"/>
      <c r="N1283" s="797"/>
      <c r="O1283" s="797"/>
      <c r="R1283" s="797"/>
      <c r="S1283" s="797"/>
      <c r="V1283" s="797"/>
      <c r="W1283" s="797"/>
      <c r="Z1283" s="797"/>
      <c r="AA1283" s="797"/>
      <c r="AD1283" s="797"/>
      <c r="AE1283" s="797"/>
      <c r="AH1283" s="797"/>
      <c r="AI1283" s="797"/>
      <c r="AL1283" s="797"/>
      <c r="AM1283" s="797"/>
      <c r="AP1283" s="797"/>
      <c r="AQ1283" s="797"/>
    </row>
    <row r="1284" spans="1:43" s="735" customFormat="1">
      <c r="A1284" s="1235"/>
      <c r="B1284" s="64"/>
      <c r="F1284" s="797"/>
      <c r="G1284" s="798"/>
      <c r="J1284" s="797"/>
      <c r="K1284" s="797"/>
      <c r="N1284" s="797"/>
      <c r="O1284" s="797"/>
      <c r="R1284" s="797"/>
      <c r="S1284" s="797"/>
      <c r="V1284" s="797"/>
      <c r="W1284" s="797"/>
      <c r="Z1284" s="797"/>
      <c r="AA1284" s="797"/>
      <c r="AD1284" s="797"/>
      <c r="AE1284" s="797"/>
      <c r="AH1284" s="797"/>
      <c r="AI1284" s="797"/>
      <c r="AL1284" s="797"/>
      <c r="AM1284" s="797"/>
      <c r="AP1284" s="797"/>
      <c r="AQ1284" s="797"/>
    </row>
    <row r="1285" spans="1:43" s="735" customFormat="1">
      <c r="A1285" s="1235"/>
      <c r="B1285" s="64"/>
      <c r="F1285" s="797"/>
      <c r="G1285" s="798"/>
      <c r="J1285" s="797"/>
      <c r="K1285" s="797"/>
      <c r="N1285" s="797"/>
      <c r="O1285" s="797"/>
      <c r="R1285" s="797"/>
      <c r="S1285" s="797"/>
      <c r="V1285" s="797"/>
      <c r="W1285" s="797"/>
      <c r="Z1285" s="797"/>
      <c r="AA1285" s="797"/>
      <c r="AD1285" s="797"/>
      <c r="AE1285" s="797"/>
      <c r="AH1285" s="797"/>
      <c r="AI1285" s="797"/>
      <c r="AL1285" s="797"/>
      <c r="AM1285" s="797"/>
      <c r="AP1285" s="797"/>
      <c r="AQ1285" s="797"/>
    </row>
    <row r="1286" spans="1:43" s="735" customFormat="1">
      <c r="A1286" s="1235"/>
      <c r="B1286" s="64"/>
      <c r="F1286" s="797"/>
      <c r="G1286" s="798"/>
      <c r="J1286" s="797"/>
      <c r="K1286" s="797"/>
      <c r="N1286" s="797"/>
      <c r="O1286" s="797"/>
      <c r="R1286" s="797"/>
      <c r="S1286" s="797"/>
      <c r="V1286" s="797"/>
      <c r="W1286" s="797"/>
      <c r="Z1286" s="797"/>
      <c r="AA1286" s="797"/>
      <c r="AD1286" s="797"/>
      <c r="AE1286" s="797"/>
      <c r="AH1286" s="797"/>
      <c r="AI1286" s="797"/>
      <c r="AL1286" s="797"/>
      <c r="AM1286" s="797"/>
      <c r="AP1286" s="797"/>
      <c r="AQ1286" s="797"/>
    </row>
    <row r="1287" spans="1:43" s="735" customFormat="1">
      <c r="A1287" s="1235"/>
      <c r="B1287" s="64"/>
      <c r="F1287" s="797"/>
      <c r="G1287" s="798"/>
      <c r="J1287" s="797"/>
      <c r="K1287" s="797"/>
      <c r="N1287" s="797"/>
      <c r="O1287" s="797"/>
      <c r="R1287" s="797"/>
      <c r="S1287" s="797"/>
      <c r="V1287" s="797"/>
      <c r="W1287" s="797"/>
      <c r="Z1287" s="797"/>
      <c r="AA1287" s="797"/>
      <c r="AD1287" s="797"/>
      <c r="AE1287" s="797"/>
      <c r="AH1287" s="797"/>
      <c r="AI1287" s="797"/>
      <c r="AL1287" s="797"/>
      <c r="AM1287" s="797"/>
      <c r="AP1287" s="797"/>
      <c r="AQ1287" s="797"/>
    </row>
    <row r="1288" spans="1:43" s="735" customFormat="1">
      <c r="A1288" s="1235"/>
      <c r="B1288" s="64"/>
      <c r="F1288" s="797"/>
      <c r="G1288" s="798"/>
      <c r="J1288" s="797"/>
      <c r="K1288" s="797"/>
      <c r="N1288" s="797"/>
      <c r="O1288" s="797"/>
      <c r="R1288" s="797"/>
      <c r="S1288" s="797"/>
      <c r="V1288" s="797"/>
      <c r="W1288" s="797"/>
      <c r="Z1288" s="797"/>
      <c r="AA1288" s="797"/>
      <c r="AD1288" s="797"/>
      <c r="AE1288" s="797"/>
      <c r="AH1288" s="797"/>
      <c r="AI1288" s="797"/>
      <c r="AL1288" s="797"/>
      <c r="AM1288" s="797"/>
      <c r="AP1288" s="797"/>
      <c r="AQ1288" s="797"/>
    </row>
    <row r="1289" spans="1:43" s="735" customFormat="1">
      <c r="A1289" s="1235"/>
      <c r="B1289" s="64"/>
      <c r="F1289" s="797"/>
      <c r="G1289" s="798"/>
      <c r="J1289" s="797"/>
      <c r="K1289" s="797"/>
      <c r="N1289" s="797"/>
      <c r="O1289" s="797"/>
      <c r="R1289" s="797"/>
      <c r="S1289" s="797"/>
      <c r="V1289" s="797"/>
      <c r="W1289" s="797"/>
      <c r="Z1289" s="797"/>
      <c r="AA1289" s="797"/>
      <c r="AD1289" s="797"/>
      <c r="AE1289" s="797"/>
      <c r="AH1289" s="797"/>
      <c r="AI1289" s="797"/>
      <c r="AL1289" s="797"/>
      <c r="AM1289" s="797"/>
      <c r="AP1289" s="797"/>
      <c r="AQ1289" s="797"/>
    </row>
    <row r="1290" spans="1:43" s="735" customFormat="1">
      <c r="A1290" s="1235"/>
      <c r="B1290" s="64"/>
      <c r="F1290" s="797"/>
      <c r="G1290" s="798"/>
      <c r="J1290" s="797"/>
      <c r="K1290" s="797"/>
      <c r="N1290" s="797"/>
      <c r="O1290" s="797"/>
      <c r="R1290" s="797"/>
      <c r="S1290" s="797"/>
      <c r="V1290" s="797"/>
      <c r="W1290" s="797"/>
      <c r="Z1290" s="797"/>
      <c r="AA1290" s="797"/>
      <c r="AD1290" s="797"/>
      <c r="AE1290" s="797"/>
      <c r="AH1290" s="797"/>
      <c r="AI1290" s="797"/>
      <c r="AL1290" s="797"/>
      <c r="AM1290" s="797"/>
      <c r="AP1290" s="797"/>
      <c r="AQ1290" s="797"/>
    </row>
    <row r="1291" spans="1:43" s="735" customFormat="1">
      <c r="A1291" s="1235"/>
      <c r="B1291" s="64"/>
      <c r="F1291" s="797"/>
      <c r="G1291" s="798"/>
      <c r="J1291" s="797"/>
      <c r="K1291" s="797"/>
      <c r="N1291" s="797"/>
      <c r="O1291" s="797"/>
      <c r="R1291" s="797"/>
      <c r="S1291" s="797"/>
      <c r="V1291" s="797"/>
      <c r="W1291" s="797"/>
      <c r="Z1291" s="797"/>
      <c r="AA1291" s="797"/>
      <c r="AD1291" s="797"/>
      <c r="AE1291" s="797"/>
      <c r="AH1291" s="797"/>
      <c r="AI1291" s="797"/>
      <c r="AL1291" s="797"/>
      <c r="AM1291" s="797"/>
      <c r="AP1291" s="797"/>
      <c r="AQ1291" s="797"/>
    </row>
    <row r="1292" spans="1:43" s="735" customFormat="1">
      <c r="A1292" s="1235"/>
      <c r="B1292" s="64"/>
      <c r="F1292" s="797"/>
      <c r="G1292" s="798"/>
      <c r="J1292" s="797"/>
      <c r="K1292" s="797"/>
      <c r="N1292" s="797"/>
      <c r="O1292" s="797"/>
      <c r="R1292" s="797"/>
      <c r="S1292" s="797"/>
      <c r="V1292" s="797"/>
      <c r="W1292" s="797"/>
      <c r="Z1292" s="797"/>
      <c r="AA1292" s="797"/>
      <c r="AD1292" s="797"/>
      <c r="AE1292" s="797"/>
      <c r="AH1292" s="797"/>
      <c r="AI1292" s="797"/>
      <c r="AL1292" s="797"/>
      <c r="AM1292" s="797"/>
      <c r="AP1292" s="797"/>
      <c r="AQ1292" s="797"/>
    </row>
    <row r="1293" spans="1:43" s="735" customFormat="1">
      <c r="A1293" s="1235"/>
      <c r="B1293" s="64"/>
      <c r="F1293" s="797"/>
      <c r="G1293" s="798"/>
      <c r="J1293" s="797"/>
      <c r="K1293" s="797"/>
      <c r="N1293" s="797"/>
      <c r="O1293" s="797"/>
      <c r="R1293" s="797"/>
      <c r="S1293" s="797"/>
      <c r="V1293" s="797"/>
      <c r="W1293" s="797"/>
      <c r="Z1293" s="797"/>
      <c r="AA1293" s="797"/>
      <c r="AD1293" s="797"/>
      <c r="AE1293" s="797"/>
      <c r="AH1293" s="797"/>
      <c r="AI1293" s="797"/>
      <c r="AL1293" s="797"/>
      <c r="AM1293" s="797"/>
      <c r="AP1293" s="797"/>
      <c r="AQ1293" s="797"/>
    </row>
    <row r="1294" spans="1:43" s="735" customFormat="1">
      <c r="A1294" s="1235"/>
      <c r="B1294" s="64"/>
      <c r="F1294" s="797"/>
      <c r="G1294" s="798"/>
      <c r="J1294" s="797"/>
      <c r="K1294" s="797"/>
      <c r="N1294" s="797"/>
      <c r="O1294" s="797"/>
      <c r="R1294" s="797"/>
      <c r="S1294" s="797"/>
      <c r="V1294" s="797"/>
      <c r="W1294" s="797"/>
      <c r="Z1294" s="797"/>
      <c r="AA1294" s="797"/>
      <c r="AD1294" s="797"/>
      <c r="AE1294" s="797"/>
      <c r="AH1294" s="797"/>
      <c r="AI1294" s="797"/>
      <c r="AL1294" s="797"/>
      <c r="AM1294" s="797"/>
      <c r="AP1294" s="797"/>
      <c r="AQ1294" s="797"/>
    </row>
    <row r="1295" spans="1:43" s="735" customFormat="1">
      <c r="A1295" s="1235"/>
      <c r="B1295" s="64"/>
      <c r="F1295" s="797"/>
      <c r="G1295" s="798"/>
      <c r="J1295" s="797"/>
      <c r="K1295" s="797"/>
      <c r="N1295" s="797"/>
      <c r="O1295" s="797"/>
      <c r="R1295" s="797"/>
      <c r="S1295" s="797"/>
      <c r="V1295" s="797"/>
      <c r="W1295" s="797"/>
      <c r="Z1295" s="797"/>
      <c r="AA1295" s="797"/>
      <c r="AD1295" s="797"/>
      <c r="AE1295" s="797"/>
      <c r="AH1295" s="797"/>
      <c r="AI1295" s="797"/>
      <c r="AL1295" s="797"/>
      <c r="AM1295" s="797"/>
      <c r="AP1295" s="797"/>
      <c r="AQ1295" s="797"/>
    </row>
    <row r="1296" spans="1:43" s="735" customFormat="1">
      <c r="A1296" s="1235"/>
      <c r="B1296" s="64"/>
      <c r="F1296" s="797"/>
      <c r="G1296" s="798"/>
      <c r="J1296" s="797"/>
      <c r="K1296" s="797"/>
      <c r="N1296" s="797"/>
      <c r="O1296" s="797"/>
      <c r="R1296" s="797"/>
      <c r="S1296" s="797"/>
      <c r="V1296" s="797"/>
      <c r="W1296" s="797"/>
      <c r="Z1296" s="797"/>
      <c r="AA1296" s="797"/>
      <c r="AD1296" s="797"/>
      <c r="AE1296" s="797"/>
      <c r="AH1296" s="797"/>
      <c r="AI1296" s="797"/>
      <c r="AL1296" s="797"/>
      <c r="AM1296" s="797"/>
      <c r="AP1296" s="797"/>
      <c r="AQ1296" s="797"/>
    </row>
    <row r="1297" spans="1:43" s="735" customFormat="1">
      <c r="A1297" s="1235"/>
      <c r="B1297" s="64"/>
      <c r="F1297" s="797"/>
      <c r="G1297" s="798"/>
      <c r="J1297" s="797"/>
      <c r="K1297" s="797"/>
      <c r="N1297" s="797"/>
      <c r="O1297" s="797"/>
      <c r="R1297" s="797"/>
      <c r="S1297" s="797"/>
      <c r="V1297" s="797"/>
      <c r="W1297" s="797"/>
      <c r="Z1297" s="797"/>
      <c r="AA1297" s="797"/>
      <c r="AD1297" s="797"/>
      <c r="AE1297" s="797"/>
      <c r="AH1297" s="797"/>
      <c r="AI1297" s="797"/>
      <c r="AL1297" s="797"/>
      <c r="AM1297" s="797"/>
      <c r="AP1297" s="797"/>
      <c r="AQ1297" s="797"/>
    </row>
    <row r="1298" spans="1:43" s="735" customFormat="1">
      <c r="A1298" s="1235"/>
      <c r="B1298" s="64"/>
      <c r="F1298" s="797"/>
      <c r="G1298" s="798"/>
      <c r="J1298" s="797"/>
      <c r="K1298" s="797"/>
      <c r="N1298" s="797"/>
      <c r="O1298" s="797"/>
      <c r="R1298" s="797"/>
      <c r="S1298" s="797"/>
      <c r="V1298" s="797"/>
      <c r="W1298" s="797"/>
      <c r="Z1298" s="797"/>
      <c r="AA1298" s="797"/>
      <c r="AD1298" s="797"/>
      <c r="AE1298" s="797"/>
      <c r="AH1298" s="797"/>
      <c r="AI1298" s="797"/>
      <c r="AL1298" s="797"/>
      <c r="AM1298" s="797"/>
      <c r="AP1298" s="797"/>
      <c r="AQ1298" s="797"/>
    </row>
    <row r="1299" spans="1:43" s="735" customFormat="1">
      <c r="A1299" s="1235"/>
      <c r="B1299" s="64"/>
      <c r="F1299" s="797"/>
      <c r="G1299" s="798"/>
      <c r="J1299" s="797"/>
      <c r="K1299" s="797"/>
      <c r="N1299" s="797"/>
      <c r="O1299" s="797"/>
      <c r="R1299" s="797"/>
      <c r="S1299" s="797"/>
      <c r="V1299" s="797"/>
      <c r="W1299" s="797"/>
      <c r="Z1299" s="797"/>
      <c r="AA1299" s="797"/>
      <c r="AD1299" s="797"/>
      <c r="AE1299" s="797"/>
      <c r="AH1299" s="797"/>
      <c r="AI1299" s="797"/>
      <c r="AL1299" s="797"/>
      <c r="AM1299" s="797"/>
      <c r="AP1299" s="797"/>
      <c r="AQ1299" s="797"/>
    </row>
    <row r="1300" spans="1:43" s="735" customFormat="1">
      <c r="A1300" s="1235"/>
      <c r="B1300" s="64"/>
      <c r="F1300" s="797"/>
      <c r="G1300" s="798"/>
      <c r="J1300" s="797"/>
      <c r="K1300" s="797"/>
      <c r="N1300" s="797"/>
      <c r="O1300" s="797"/>
      <c r="R1300" s="797"/>
      <c r="S1300" s="797"/>
      <c r="V1300" s="797"/>
      <c r="W1300" s="797"/>
      <c r="Z1300" s="797"/>
      <c r="AA1300" s="797"/>
      <c r="AD1300" s="797"/>
      <c r="AE1300" s="797"/>
      <c r="AH1300" s="797"/>
      <c r="AI1300" s="797"/>
      <c r="AL1300" s="797"/>
      <c r="AM1300" s="797"/>
      <c r="AP1300" s="797"/>
      <c r="AQ1300" s="797"/>
    </row>
    <row r="1301" spans="1:43" s="735" customFormat="1">
      <c r="A1301" s="1235"/>
      <c r="B1301" s="64"/>
      <c r="F1301" s="797"/>
      <c r="G1301" s="798"/>
      <c r="J1301" s="797"/>
      <c r="K1301" s="797"/>
      <c r="N1301" s="797"/>
      <c r="O1301" s="797"/>
      <c r="R1301" s="797"/>
      <c r="S1301" s="797"/>
      <c r="V1301" s="797"/>
      <c r="W1301" s="797"/>
      <c r="Z1301" s="797"/>
      <c r="AA1301" s="797"/>
      <c r="AD1301" s="797"/>
      <c r="AE1301" s="797"/>
      <c r="AH1301" s="797"/>
      <c r="AI1301" s="797"/>
      <c r="AL1301" s="797"/>
      <c r="AM1301" s="797"/>
      <c r="AP1301" s="797"/>
      <c r="AQ1301" s="797"/>
    </row>
    <row r="1302" spans="1:43" s="735" customFormat="1">
      <c r="A1302" s="1235"/>
      <c r="B1302" s="64"/>
      <c r="F1302" s="797"/>
      <c r="G1302" s="798"/>
      <c r="J1302" s="797"/>
      <c r="K1302" s="797"/>
      <c r="N1302" s="797"/>
      <c r="O1302" s="797"/>
      <c r="R1302" s="797"/>
      <c r="S1302" s="797"/>
      <c r="V1302" s="797"/>
      <c r="W1302" s="797"/>
      <c r="Z1302" s="797"/>
      <c r="AA1302" s="797"/>
      <c r="AD1302" s="797"/>
      <c r="AE1302" s="797"/>
      <c r="AH1302" s="797"/>
      <c r="AI1302" s="797"/>
      <c r="AL1302" s="797"/>
      <c r="AM1302" s="797"/>
      <c r="AP1302" s="797"/>
      <c r="AQ1302" s="797"/>
    </row>
    <row r="1303" spans="1:43" s="735" customFormat="1">
      <c r="A1303" s="1235"/>
      <c r="B1303" s="64"/>
      <c r="F1303" s="797"/>
      <c r="G1303" s="798"/>
      <c r="J1303" s="797"/>
      <c r="K1303" s="797"/>
      <c r="N1303" s="797"/>
      <c r="O1303" s="797"/>
      <c r="R1303" s="797"/>
      <c r="S1303" s="797"/>
      <c r="V1303" s="797"/>
      <c r="W1303" s="797"/>
      <c r="Z1303" s="797"/>
      <c r="AA1303" s="797"/>
      <c r="AD1303" s="797"/>
      <c r="AE1303" s="797"/>
      <c r="AH1303" s="797"/>
      <c r="AI1303" s="797"/>
      <c r="AL1303" s="797"/>
      <c r="AM1303" s="797"/>
      <c r="AP1303" s="797"/>
      <c r="AQ1303" s="797"/>
    </row>
    <row r="1304" spans="1:43" s="735" customFormat="1">
      <c r="A1304" s="1235"/>
      <c r="B1304" s="64"/>
      <c r="F1304" s="797"/>
      <c r="G1304" s="798"/>
      <c r="J1304" s="797"/>
      <c r="K1304" s="797"/>
      <c r="N1304" s="797"/>
      <c r="O1304" s="797"/>
      <c r="R1304" s="797"/>
      <c r="S1304" s="797"/>
      <c r="V1304" s="797"/>
      <c r="W1304" s="797"/>
      <c r="Z1304" s="797"/>
      <c r="AA1304" s="797"/>
      <c r="AD1304" s="797"/>
      <c r="AE1304" s="797"/>
      <c r="AH1304" s="797"/>
      <c r="AI1304" s="797"/>
      <c r="AL1304" s="797"/>
      <c r="AM1304" s="797"/>
      <c r="AP1304" s="797"/>
      <c r="AQ1304" s="797"/>
    </row>
    <row r="1305" spans="1:43" s="735" customFormat="1">
      <c r="A1305" s="1235"/>
      <c r="B1305" s="64"/>
      <c r="F1305" s="797"/>
      <c r="G1305" s="798"/>
      <c r="J1305" s="797"/>
      <c r="K1305" s="797"/>
      <c r="N1305" s="797"/>
      <c r="O1305" s="797"/>
      <c r="R1305" s="797"/>
      <c r="S1305" s="797"/>
      <c r="V1305" s="797"/>
      <c r="W1305" s="797"/>
      <c r="Z1305" s="797"/>
      <c r="AA1305" s="797"/>
      <c r="AD1305" s="797"/>
      <c r="AE1305" s="797"/>
      <c r="AH1305" s="797"/>
      <c r="AI1305" s="797"/>
      <c r="AL1305" s="797"/>
      <c r="AM1305" s="797"/>
      <c r="AP1305" s="797"/>
      <c r="AQ1305" s="797"/>
    </row>
    <row r="1306" spans="1:43" s="735" customFormat="1">
      <c r="A1306" s="1235"/>
      <c r="B1306" s="64"/>
      <c r="F1306" s="797"/>
      <c r="G1306" s="798"/>
      <c r="J1306" s="797"/>
      <c r="K1306" s="797"/>
      <c r="N1306" s="797"/>
      <c r="O1306" s="797"/>
      <c r="R1306" s="797"/>
      <c r="S1306" s="797"/>
      <c r="V1306" s="797"/>
      <c r="W1306" s="797"/>
      <c r="Z1306" s="797"/>
      <c r="AA1306" s="797"/>
      <c r="AD1306" s="797"/>
      <c r="AE1306" s="797"/>
      <c r="AH1306" s="797"/>
      <c r="AI1306" s="797"/>
      <c r="AL1306" s="797"/>
      <c r="AM1306" s="797"/>
      <c r="AP1306" s="797"/>
      <c r="AQ1306" s="797"/>
    </row>
    <row r="1307" spans="1:43" s="735" customFormat="1">
      <c r="A1307" s="1235"/>
      <c r="B1307" s="64"/>
      <c r="F1307" s="797"/>
      <c r="G1307" s="798"/>
      <c r="J1307" s="797"/>
      <c r="K1307" s="797"/>
      <c r="N1307" s="797"/>
      <c r="O1307" s="797"/>
      <c r="R1307" s="797"/>
      <c r="S1307" s="797"/>
      <c r="V1307" s="797"/>
      <c r="W1307" s="797"/>
      <c r="Z1307" s="797"/>
      <c r="AA1307" s="797"/>
      <c r="AD1307" s="797"/>
      <c r="AE1307" s="797"/>
      <c r="AH1307" s="797"/>
      <c r="AI1307" s="797"/>
      <c r="AL1307" s="797"/>
      <c r="AM1307" s="797"/>
      <c r="AP1307" s="797"/>
      <c r="AQ1307" s="797"/>
    </row>
    <row r="1308" spans="1:43" s="735" customFormat="1">
      <c r="A1308" s="1235"/>
      <c r="B1308" s="64"/>
      <c r="F1308" s="797"/>
      <c r="G1308" s="798"/>
      <c r="J1308" s="797"/>
      <c r="K1308" s="797"/>
      <c r="N1308" s="797"/>
      <c r="O1308" s="797"/>
      <c r="R1308" s="797"/>
      <c r="S1308" s="797"/>
      <c r="V1308" s="797"/>
      <c r="W1308" s="797"/>
      <c r="Z1308" s="797"/>
      <c r="AA1308" s="797"/>
      <c r="AD1308" s="797"/>
      <c r="AE1308" s="797"/>
      <c r="AH1308" s="797"/>
      <c r="AI1308" s="797"/>
      <c r="AL1308" s="797"/>
      <c r="AM1308" s="797"/>
      <c r="AP1308" s="797"/>
      <c r="AQ1308" s="797"/>
    </row>
    <row r="1309" spans="1:43" s="735" customFormat="1">
      <c r="A1309" s="1235"/>
      <c r="B1309" s="64"/>
      <c r="F1309" s="797"/>
      <c r="G1309" s="798"/>
      <c r="J1309" s="797"/>
      <c r="K1309" s="797"/>
      <c r="N1309" s="797"/>
      <c r="O1309" s="797"/>
      <c r="R1309" s="797"/>
      <c r="S1309" s="797"/>
      <c r="V1309" s="797"/>
      <c r="W1309" s="797"/>
      <c r="Z1309" s="797"/>
      <c r="AA1309" s="797"/>
      <c r="AD1309" s="797"/>
      <c r="AE1309" s="797"/>
      <c r="AH1309" s="797"/>
      <c r="AI1309" s="797"/>
      <c r="AL1309" s="797"/>
      <c r="AM1309" s="797"/>
      <c r="AP1309" s="797"/>
      <c r="AQ1309" s="797"/>
    </row>
    <row r="1310" spans="1:43" s="735" customFormat="1">
      <c r="A1310" s="1235"/>
      <c r="B1310" s="64"/>
      <c r="F1310" s="797"/>
      <c r="G1310" s="798"/>
      <c r="J1310" s="797"/>
      <c r="K1310" s="797"/>
      <c r="N1310" s="797"/>
      <c r="O1310" s="797"/>
      <c r="R1310" s="797"/>
      <c r="S1310" s="797"/>
      <c r="V1310" s="797"/>
      <c r="W1310" s="797"/>
      <c r="Z1310" s="797"/>
      <c r="AA1310" s="797"/>
      <c r="AD1310" s="797"/>
      <c r="AE1310" s="797"/>
      <c r="AH1310" s="797"/>
      <c r="AI1310" s="797"/>
      <c r="AL1310" s="797"/>
      <c r="AM1310" s="797"/>
      <c r="AP1310" s="797"/>
      <c r="AQ1310" s="797"/>
    </row>
    <row r="1311" spans="1:43" s="735" customFormat="1">
      <c r="A1311" s="1235"/>
      <c r="B1311" s="64"/>
      <c r="F1311" s="797"/>
      <c r="G1311" s="798"/>
      <c r="J1311" s="797"/>
      <c r="K1311" s="797"/>
      <c r="N1311" s="797"/>
      <c r="O1311" s="797"/>
      <c r="R1311" s="797"/>
      <c r="S1311" s="797"/>
      <c r="V1311" s="797"/>
      <c r="W1311" s="797"/>
      <c r="Z1311" s="797"/>
      <c r="AA1311" s="797"/>
      <c r="AD1311" s="797"/>
      <c r="AE1311" s="797"/>
      <c r="AH1311" s="797"/>
      <c r="AI1311" s="797"/>
      <c r="AL1311" s="797"/>
      <c r="AM1311" s="797"/>
      <c r="AP1311" s="797"/>
      <c r="AQ1311" s="797"/>
    </row>
    <row r="1312" spans="1:43" s="735" customFormat="1">
      <c r="A1312" s="1235"/>
      <c r="B1312" s="64"/>
      <c r="F1312" s="797"/>
      <c r="G1312" s="798"/>
      <c r="J1312" s="797"/>
      <c r="K1312" s="797"/>
      <c r="N1312" s="797"/>
      <c r="O1312" s="797"/>
      <c r="R1312" s="797"/>
      <c r="S1312" s="797"/>
      <c r="V1312" s="797"/>
      <c r="W1312" s="797"/>
      <c r="Z1312" s="797"/>
      <c r="AA1312" s="797"/>
      <c r="AD1312" s="797"/>
      <c r="AE1312" s="797"/>
      <c r="AH1312" s="797"/>
      <c r="AI1312" s="797"/>
      <c r="AL1312" s="797"/>
      <c r="AM1312" s="797"/>
      <c r="AP1312" s="797"/>
      <c r="AQ1312" s="797"/>
    </row>
    <row r="1313" spans="1:43" s="735" customFormat="1">
      <c r="A1313" s="1235"/>
      <c r="B1313" s="64"/>
      <c r="F1313" s="797"/>
      <c r="G1313" s="798"/>
      <c r="J1313" s="797"/>
      <c r="K1313" s="797"/>
      <c r="N1313" s="797"/>
      <c r="O1313" s="797"/>
      <c r="R1313" s="797"/>
      <c r="S1313" s="797"/>
      <c r="V1313" s="797"/>
      <c r="W1313" s="797"/>
      <c r="Z1313" s="797"/>
      <c r="AA1313" s="797"/>
      <c r="AD1313" s="797"/>
      <c r="AE1313" s="797"/>
      <c r="AH1313" s="797"/>
      <c r="AI1313" s="797"/>
      <c r="AL1313" s="797"/>
      <c r="AM1313" s="797"/>
      <c r="AP1313" s="797"/>
      <c r="AQ1313" s="797"/>
    </row>
    <row r="1314" spans="1:43" s="735" customFormat="1">
      <c r="A1314" s="1235"/>
      <c r="B1314" s="64"/>
      <c r="F1314" s="797"/>
      <c r="G1314" s="798"/>
      <c r="J1314" s="797"/>
      <c r="K1314" s="797"/>
      <c r="N1314" s="797"/>
      <c r="O1314" s="797"/>
      <c r="R1314" s="797"/>
      <c r="S1314" s="797"/>
      <c r="V1314" s="797"/>
      <c r="W1314" s="797"/>
      <c r="Z1314" s="797"/>
      <c r="AA1314" s="797"/>
      <c r="AD1314" s="797"/>
      <c r="AE1314" s="797"/>
      <c r="AH1314" s="797"/>
      <c r="AI1314" s="797"/>
      <c r="AL1314" s="797"/>
      <c r="AM1314" s="797"/>
      <c r="AP1314" s="797"/>
      <c r="AQ1314" s="797"/>
    </row>
    <row r="1315" spans="1:43" s="735" customFormat="1">
      <c r="A1315" s="1235"/>
      <c r="B1315" s="64"/>
      <c r="F1315" s="797"/>
      <c r="G1315" s="798"/>
      <c r="J1315" s="797"/>
      <c r="K1315" s="797"/>
      <c r="N1315" s="797"/>
      <c r="O1315" s="797"/>
      <c r="R1315" s="797"/>
      <c r="S1315" s="797"/>
      <c r="V1315" s="797"/>
      <c r="W1315" s="797"/>
      <c r="Z1315" s="797"/>
      <c r="AA1315" s="797"/>
      <c r="AD1315" s="797"/>
      <c r="AE1315" s="797"/>
      <c r="AH1315" s="797"/>
      <c r="AI1315" s="797"/>
      <c r="AL1315" s="797"/>
      <c r="AM1315" s="797"/>
      <c r="AP1315" s="797"/>
      <c r="AQ1315" s="797"/>
    </row>
    <row r="1316" spans="1:43" s="735" customFormat="1">
      <c r="A1316" s="1235"/>
      <c r="B1316" s="64"/>
      <c r="F1316" s="797"/>
      <c r="G1316" s="798"/>
      <c r="J1316" s="797"/>
      <c r="K1316" s="797"/>
      <c r="N1316" s="797"/>
      <c r="O1316" s="797"/>
      <c r="R1316" s="797"/>
      <c r="S1316" s="797"/>
      <c r="V1316" s="797"/>
      <c r="W1316" s="797"/>
      <c r="Z1316" s="797"/>
      <c r="AA1316" s="797"/>
      <c r="AD1316" s="797"/>
      <c r="AE1316" s="797"/>
      <c r="AH1316" s="797"/>
      <c r="AI1316" s="797"/>
      <c r="AL1316" s="797"/>
      <c r="AM1316" s="797"/>
      <c r="AP1316" s="797"/>
      <c r="AQ1316" s="797"/>
    </row>
    <row r="1317" spans="1:43" s="735" customFormat="1">
      <c r="A1317" s="1235"/>
      <c r="B1317" s="64"/>
      <c r="F1317" s="797"/>
      <c r="G1317" s="798"/>
      <c r="J1317" s="797"/>
      <c r="K1317" s="797"/>
      <c r="N1317" s="797"/>
      <c r="O1317" s="797"/>
      <c r="R1317" s="797"/>
      <c r="S1317" s="797"/>
      <c r="V1317" s="797"/>
      <c r="W1317" s="797"/>
      <c r="Z1317" s="797"/>
      <c r="AA1317" s="797"/>
      <c r="AD1317" s="797"/>
      <c r="AE1317" s="797"/>
      <c r="AH1317" s="797"/>
      <c r="AI1317" s="797"/>
      <c r="AL1317" s="797"/>
      <c r="AM1317" s="797"/>
      <c r="AP1317" s="797"/>
      <c r="AQ1317" s="797"/>
    </row>
    <row r="1318" spans="1:43" s="735" customFormat="1">
      <c r="A1318" s="1235"/>
      <c r="B1318" s="64"/>
      <c r="F1318" s="797"/>
      <c r="G1318" s="798"/>
      <c r="J1318" s="797"/>
      <c r="K1318" s="797"/>
      <c r="N1318" s="797"/>
      <c r="O1318" s="797"/>
      <c r="R1318" s="797"/>
      <c r="S1318" s="797"/>
      <c r="V1318" s="797"/>
      <c r="W1318" s="797"/>
      <c r="Z1318" s="797"/>
      <c r="AA1318" s="797"/>
      <c r="AD1318" s="797"/>
      <c r="AE1318" s="797"/>
      <c r="AH1318" s="797"/>
      <c r="AI1318" s="797"/>
      <c r="AL1318" s="797"/>
      <c r="AM1318" s="797"/>
      <c r="AP1318" s="797"/>
      <c r="AQ1318" s="797"/>
    </row>
    <row r="1319" spans="1:43" s="735" customFormat="1">
      <c r="A1319" s="1235"/>
      <c r="B1319" s="64"/>
      <c r="F1319" s="797"/>
      <c r="G1319" s="798"/>
      <c r="J1319" s="797"/>
      <c r="K1319" s="797"/>
      <c r="N1319" s="797"/>
      <c r="O1319" s="797"/>
      <c r="R1319" s="797"/>
      <c r="S1319" s="797"/>
      <c r="V1319" s="797"/>
      <c r="W1319" s="797"/>
      <c r="Z1319" s="797"/>
      <c r="AA1319" s="797"/>
      <c r="AD1319" s="797"/>
      <c r="AE1319" s="797"/>
      <c r="AH1319" s="797"/>
      <c r="AI1319" s="797"/>
      <c r="AL1319" s="797"/>
      <c r="AM1319" s="797"/>
      <c r="AP1319" s="797"/>
      <c r="AQ1319" s="797"/>
    </row>
    <row r="1320" spans="1:43" s="735" customFormat="1">
      <c r="A1320" s="1235"/>
      <c r="B1320" s="64"/>
      <c r="F1320" s="797"/>
      <c r="G1320" s="798"/>
      <c r="J1320" s="797"/>
      <c r="K1320" s="797"/>
      <c r="N1320" s="797"/>
      <c r="O1320" s="797"/>
      <c r="R1320" s="797"/>
      <c r="S1320" s="797"/>
      <c r="V1320" s="797"/>
      <c r="W1320" s="797"/>
      <c r="Z1320" s="797"/>
      <c r="AA1320" s="797"/>
      <c r="AD1320" s="797"/>
      <c r="AE1320" s="797"/>
      <c r="AH1320" s="797"/>
      <c r="AI1320" s="797"/>
      <c r="AL1320" s="797"/>
      <c r="AM1320" s="797"/>
      <c r="AP1320" s="797"/>
      <c r="AQ1320" s="797"/>
    </row>
    <row r="1321" spans="1:43" s="735" customFormat="1">
      <c r="A1321" s="1235"/>
      <c r="B1321" s="64"/>
      <c r="F1321" s="797"/>
      <c r="G1321" s="798"/>
      <c r="J1321" s="797"/>
      <c r="K1321" s="797"/>
      <c r="N1321" s="797"/>
      <c r="O1321" s="797"/>
      <c r="R1321" s="797"/>
      <c r="S1321" s="797"/>
      <c r="V1321" s="797"/>
      <c r="W1321" s="797"/>
      <c r="Z1321" s="797"/>
      <c r="AA1321" s="797"/>
      <c r="AD1321" s="797"/>
      <c r="AE1321" s="797"/>
      <c r="AH1321" s="797"/>
      <c r="AI1321" s="797"/>
      <c r="AL1321" s="797"/>
      <c r="AM1321" s="797"/>
      <c r="AP1321" s="797"/>
      <c r="AQ1321" s="797"/>
    </row>
    <row r="1322" spans="1:43" s="735" customFormat="1">
      <c r="A1322" s="1235"/>
      <c r="B1322" s="64"/>
      <c r="F1322" s="797"/>
      <c r="G1322" s="798"/>
      <c r="J1322" s="797"/>
      <c r="K1322" s="797"/>
      <c r="N1322" s="797"/>
      <c r="O1322" s="797"/>
      <c r="R1322" s="797"/>
      <c r="S1322" s="797"/>
      <c r="V1322" s="797"/>
      <c r="W1322" s="797"/>
      <c r="Z1322" s="797"/>
      <c r="AA1322" s="797"/>
      <c r="AD1322" s="797"/>
      <c r="AE1322" s="797"/>
      <c r="AH1322" s="797"/>
      <c r="AI1322" s="797"/>
      <c r="AL1322" s="797"/>
      <c r="AM1322" s="797"/>
      <c r="AP1322" s="797"/>
      <c r="AQ1322" s="797"/>
    </row>
    <row r="1323" spans="1:43" s="735" customFormat="1">
      <c r="A1323" s="1235"/>
      <c r="B1323" s="64"/>
      <c r="F1323" s="797"/>
      <c r="G1323" s="798"/>
      <c r="J1323" s="797"/>
      <c r="K1323" s="797"/>
      <c r="N1323" s="797"/>
      <c r="O1323" s="797"/>
      <c r="R1323" s="797"/>
      <c r="S1323" s="797"/>
      <c r="V1323" s="797"/>
      <c r="W1323" s="797"/>
      <c r="Z1323" s="797"/>
      <c r="AA1323" s="797"/>
      <c r="AD1323" s="797"/>
      <c r="AE1323" s="797"/>
      <c r="AH1323" s="797"/>
      <c r="AI1323" s="797"/>
      <c r="AL1323" s="797"/>
      <c r="AM1323" s="797"/>
      <c r="AP1323" s="797"/>
      <c r="AQ1323" s="797"/>
    </row>
    <row r="1324" spans="1:43" s="735" customFormat="1">
      <c r="A1324" s="1235"/>
      <c r="B1324" s="64"/>
      <c r="F1324" s="797"/>
      <c r="G1324" s="798"/>
      <c r="J1324" s="797"/>
      <c r="K1324" s="797"/>
      <c r="N1324" s="797"/>
      <c r="O1324" s="797"/>
      <c r="R1324" s="797"/>
      <c r="S1324" s="797"/>
      <c r="V1324" s="797"/>
      <c r="W1324" s="797"/>
      <c r="Z1324" s="797"/>
      <c r="AA1324" s="797"/>
      <c r="AD1324" s="797"/>
      <c r="AE1324" s="797"/>
      <c r="AH1324" s="797"/>
      <c r="AI1324" s="797"/>
      <c r="AL1324" s="797"/>
      <c r="AM1324" s="797"/>
      <c r="AP1324" s="797"/>
      <c r="AQ1324" s="797"/>
    </row>
    <row r="1325" spans="1:43" s="735" customFormat="1">
      <c r="A1325" s="1235"/>
      <c r="B1325" s="64"/>
      <c r="F1325" s="797"/>
      <c r="G1325" s="798"/>
      <c r="J1325" s="797"/>
      <c r="K1325" s="797"/>
      <c r="N1325" s="797"/>
      <c r="O1325" s="797"/>
      <c r="R1325" s="797"/>
      <c r="S1325" s="797"/>
      <c r="V1325" s="797"/>
      <c r="W1325" s="797"/>
      <c r="Z1325" s="797"/>
      <c r="AA1325" s="797"/>
      <c r="AD1325" s="797"/>
      <c r="AE1325" s="797"/>
      <c r="AH1325" s="797"/>
      <c r="AI1325" s="797"/>
      <c r="AL1325" s="797"/>
      <c r="AM1325" s="797"/>
      <c r="AP1325" s="797"/>
      <c r="AQ1325" s="797"/>
    </row>
    <row r="1326" spans="1:43" s="735" customFormat="1">
      <c r="A1326" s="1235"/>
      <c r="B1326" s="64"/>
      <c r="F1326" s="797"/>
      <c r="G1326" s="798"/>
      <c r="J1326" s="797"/>
      <c r="K1326" s="797"/>
      <c r="N1326" s="797"/>
      <c r="O1326" s="797"/>
      <c r="R1326" s="797"/>
      <c r="S1326" s="797"/>
      <c r="V1326" s="797"/>
      <c r="W1326" s="797"/>
      <c r="Z1326" s="797"/>
      <c r="AA1326" s="797"/>
      <c r="AD1326" s="797"/>
      <c r="AE1326" s="797"/>
      <c r="AH1326" s="797"/>
      <c r="AI1326" s="797"/>
      <c r="AL1326" s="797"/>
      <c r="AM1326" s="797"/>
      <c r="AP1326" s="797"/>
      <c r="AQ1326" s="797"/>
    </row>
    <row r="1327" spans="1:43" s="735" customFormat="1">
      <c r="A1327" s="1235"/>
      <c r="B1327" s="64"/>
      <c r="F1327" s="797"/>
      <c r="G1327" s="798"/>
      <c r="J1327" s="797"/>
      <c r="K1327" s="797"/>
      <c r="N1327" s="797"/>
      <c r="O1327" s="797"/>
      <c r="R1327" s="797"/>
      <c r="S1327" s="797"/>
      <c r="V1327" s="797"/>
      <c r="W1327" s="797"/>
      <c r="Z1327" s="797"/>
      <c r="AA1327" s="797"/>
      <c r="AD1327" s="797"/>
      <c r="AE1327" s="797"/>
      <c r="AH1327" s="797"/>
      <c r="AI1327" s="797"/>
      <c r="AL1327" s="797"/>
      <c r="AM1327" s="797"/>
      <c r="AP1327" s="797"/>
      <c r="AQ1327" s="797"/>
    </row>
    <row r="1328" spans="1:43" s="735" customFormat="1">
      <c r="A1328" s="1235"/>
      <c r="B1328" s="64"/>
      <c r="F1328" s="797"/>
      <c r="G1328" s="798"/>
      <c r="J1328" s="797"/>
      <c r="K1328" s="797"/>
      <c r="N1328" s="797"/>
      <c r="O1328" s="797"/>
      <c r="R1328" s="797"/>
      <c r="S1328" s="797"/>
      <c r="V1328" s="797"/>
      <c r="W1328" s="797"/>
      <c r="Z1328" s="797"/>
      <c r="AA1328" s="797"/>
      <c r="AD1328" s="797"/>
      <c r="AE1328" s="797"/>
      <c r="AH1328" s="797"/>
      <c r="AI1328" s="797"/>
      <c r="AL1328" s="797"/>
      <c r="AM1328" s="797"/>
      <c r="AP1328" s="797"/>
      <c r="AQ1328" s="797"/>
    </row>
    <row r="1329" spans="1:43" s="735" customFormat="1">
      <c r="A1329" s="1235"/>
      <c r="B1329" s="64"/>
      <c r="F1329" s="797"/>
      <c r="G1329" s="798"/>
      <c r="J1329" s="797"/>
      <c r="K1329" s="797"/>
      <c r="N1329" s="797"/>
      <c r="O1329" s="797"/>
      <c r="R1329" s="797"/>
      <c r="S1329" s="797"/>
      <c r="V1329" s="797"/>
      <c r="W1329" s="797"/>
      <c r="Z1329" s="797"/>
      <c r="AA1329" s="797"/>
      <c r="AD1329" s="797"/>
      <c r="AE1329" s="797"/>
      <c r="AH1329" s="797"/>
      <c r="AI1329" s="797"/>
      <c r="AL1329" s="797"/>
      <c r="AM1329" s="797"/>
      <c r="AP1329" s="797"/>
      <c r="AQ1329" s="797"/>
    </row>
    <row r="1330" spans="1:43" s="735" customFormat="1">
      <c r="A1330" s="1235"/>
      <c r="B1330" s="64"/>
      <c r="F1330" s="797"/>
      <c r="G1330" s="798"/>
      <c r="J1330" s="797"/>
      <c r="K1330" s="797"/>
      <c r="N1330" s="797"/>
      <c r="O1330" s="797"/>
      <c r="R1330" s="797"/>
      <c r="S1330" s="797"/>
      <c r="V1330" s="797"/>
      <c r="W1330" s="797"/>
      <c r="Z1330" s="797"/>
      <c r="AA1330" s="797"/>
      <c r="AD1330" s="797"/>
      <c r="AE1330" s="797"/>
      <c r="AH1330" s="797"/>
      <c r="AI1330" s="797"/>
      <c r="AL1330" s="797"/>
      <c r="AM1330" s="797"/>
      <c r="AP1330" s="797"/>
      <c r="AQ1330" s="797"/>
    </row>
    <row r="1331" spans="1:43" s="735" customFormat="1">
      <c r="A1331" s="1235"/>
      <c r="B1331" s="64"/>
      <c r="F1331" s="797"/>
      <c r="G1331" s="798"/>
      <c r="J1331" s="797"/>
      <c r="K1331" s="797"/>
      <c r="N1331" s="797"/>
      <c r="O1331" s="797"/>
      <c r="R1331" s="797"/>
      <c r="S1331" s="797"/>
      <c r="V1331" s="797"/>
      <c r="W1331" s="797"/>
      <c r="Z1331" s="797"/>
      <c r="AA1331" s="797"/>
      <c r="AD1331" s="797"/>
      <c r="AE1331" s="797"/>
      <c r="AH1331" s="797"/>
      <c r="AI1331" s="797"/>
      <c r="AL1331" s="797"/>
      <c r="AM1331" s="797"/>
      <c r="AP1331" s="797"/>
      <c r="AQ1331" s="797"/>
    </row>
    <row r="1332" spans="1:43" s="735" customFormat="1">
      <c r="A1332" s="1235"/>
      <c r="B1332" s="64"/>
      <c r="F1332" s="797"/>
      <c r="G1332" s="798"/>
      <c r="J1332" s="797"/>
      <c r="K1332" s="797"/>
      <c r="N1332" s="797"/>
      <c r="O1332" s="797"/>
      <c r="R1332" s="797"/>
      <c r="S1332" s="797"/>
      <c r="V1332" s="797"/>
      <c r="W1332" s="797"/>
      <c r="Z1332" s="797"/>
      <c r="AA1332" s="797"/>
      <c r="AD1332" s="797"/>
      <c r="AE1332" s="797"/>
      <c r="AH1332" s="797"/>
      <c r="AI1332" s="797"/>
      <c r="AL1332" s="797"/>
      <c r="AM1332" s="797"/>
      <c r="AP1332" s="797"/>
      <c r="AQ1332" s="797"/>
    </row>
    <row r="1333" spans="1:43" s="735" customFormat="1">
      <c r="A1333" s="1235"/>
      <c r="B1333" s="64"/>
      <c r="F1333" s="797"/>
      <c r="G1333" s="798"/>
      <c r="J1333" s="797"/>
      <c r="K1333" s="797"/>
      <c r="N1333" s="797"/>
      <c r="O1333" s="797"/>
      <c r="R1333" s="797"/>
      <c r="S1333" s="797"/>
      <c r="V1333" s="797"/>
      <c r="W1333" s="797"/>
      <c r="Z1333" s="797"/>
      <c r="AA1333" s="797"/>
      <c r="AD1333" s="797"/>
      <c r="AE1333" s="797"/>
      <c r="AH1333" s="797"/>
      <c r="AI1333" s="797"/>
      <c r="AL1333" s="797"/>
      <c r="AM1333" s="797"/>
      <c r="AP1333" s="797"/>
      <c r="AQ1333" s="797"/>
    </row>
    <row r="1334" spans="1:43" s="735" customFormat="1">
      <c r="A1334" s="1235"/>
      <c r="B1334" s="64"/>
      <c r="F1334" s="797"/>
      <c r="G1334" s="798"/>
      <c r="J1334" s="797"/>
      <c r="K1334" s="797"/>
      <c r="N1334" s="797"/>
      <c r="O1334" s="797"/>
      <c r="R1334" s="797"/>
      <c r="S1334" s="797"/>
      <c r="V1334" s="797"/>
      <c r="W1334" s="797"/>
      <c r="Z1334" s="797"/>
      <c r="AA1334" s="797"/>
      <c r="AD1334" s="797"/>
      <c r="AE1334" s="797"/>
      <c r="AH1334" s="797"/>
      <c r="AI1334" s="797"/>
      <c r="AL1334" s="797"/>
      <c r="AM1334" s="797"/>
      <c r="AP1334" s="797"/>
      <c r="AQ1334" s="797"/>
    </row>
    <row r="1335" spans="1:43" s="735" customFormat="1">
      <c r="A1335" s="1235"/>
      <c r="B1335" s="64"/>
      <c r="F1335" s="797"/>
      <c r="G1335" s="798"/>
      <c r="J1335" s="797"/>
      <c r="K1335" s="797"/>
      <c r="N1335" s="797"/>
      <c r="O1335" s="797"/>
      <c r="R1335" s="797"/>
      <c r="S1335" s="797"/>
      <c r="V1335" s="797"/>
      <c r="W1335" s="797"/>
      <c r="Z1335" s="797"/>
      <c r="AA1335" s="797"/>
      <c r="AD1335" s="797"/>
      <c r="AE1335" s="797"/>
      <c r="AH1335" s="797"/>
      <c r="AI1335" s="797"/>
      <c r="AL1335" s="797"/>
      <c r="AM1335" s="797"/>
      <c r="AP1335" s="797"/>
      <c r="AQ1335" s="797"/>
    </row>
    <row r="1336" spans="1:43" s="735" customFormat="1">
      <c r="A1336" s="1235"/>
      <c r="B1336" s="64"/>
      <c r="F1336" s="797"/>
      <c r="G1336" s="798"/>
      <c r="J1336" s="797"/>
      <c r="K1336" s="797"/>
      <c r="N1336" s="797"/>
      <c r="O1336" s="797"/>
      <c r="R1336" s="797"/>
      <c r="S1336" s="797"/>
      <c r="V1336" s="797"/>
      <c r="W1336" s="797"/>
      <c r="Z1336" s="797"/>
      <c r="AA1336" s="797"/>
      <c r="AD1336" s="797"/>
      <c r="AE1336" s="797"/>
      <c r="AH1336" s="797"/>
      <c r="AI1336" s="797"/>
      <c r="AL1336" s="797"/>
      <c r="AM1336" s="797"/>
      <c r="AP1336" s="797"/>
      <c r="AQ1336" s="797"/>
    </row>
    <row r="1337" spans="1:43" s="735" customFormat="1">
      <c r="A1337" s="1235"/>
      <c r="B1337" s="64"/>
      <c r="F1337" s="797"/>
      <c r="G1337" s="798"/>
      <c r="J1337" s="797"/>
      <c r="K1337" s="797"/>
      <c r="N1337" s="797"/>
      <c r="O1337" s="797"/>
      <c r="R1337" s="797"/>
      <c r="S1337" s="797"/>
      <c r="V1337" s="797"/>
      <c r="W1337" s="797"/>
      <c r="Z1337" s="797"/>
      <c r="AA1337" s="797"/>
      <c r="AD1337" s="797"/>
      <c r="AE1337" s="797"/>
      <c r="AH1337" s="797"/>
      <c r="AI1337" s="797"/>
      <c r="AL1337" s="797"/>
      <c r="AM1337" s="797"/>
      <c r="AP1337" s="797"/>
      <c r="AQ1337" s="797"/>
    </row>
    <row r="1338" spans="1:43" s="735" customFormat="1">
      <c r="A1338" s="1235"/>
      <c r="B1338" s="64"/>
      <c r="F1338" s="797"/>
      <c r="G1338" s="798"/>
      <c r="J1338" s="797"/>
      <c r="K1338" s="797"/>
      <c r="N1338" s="797"/>
      <c r="O1338" s="797"/>
      <c r="R1338" s="797"/>
      <c r="S1338" s="797"/>
      <c r="V1338" s="797"/>
      <c r="W1338" s="797"/>
      <c r="Z1338" s="797"/>
      <c r="AA1338" s="797"/>
      <c r="AD1338" s="797"/>
      <c r="AE1338" s="797"/>
      <c r="AH1338" s="797"/>
      <c r="AI1338" s="797"/>
      <c r="AL1338" s="797"/>
      <c r="AM1338" s="797"/>
      <c r="AP1338" s="797"/>
      <c r="AQ1338" s="797"/>
    </row>
    <row r="1339" spans="1:43" s="735" customFormat="1">
      <c r="A1339" s="1235"/>
      <c r="B1339" s="64"/>
      <c r="F1339" s="797"/>
      <c r="G1339" s="798"/>
      <c r="J1339" s="797"/>
      <c r="K1339" s="797"/>
      <c r="N1339" s="797"/>
      <c r="O1339" s="797"/>
      <c r="R1339" s="797"/>
      <c r="S1339" s="797"/>
      <c r="V1339" s="797"/>
      <c r="W1339" s="797"/>
      <c r="Z1339" s="797"/>
      <c r="AA1339" s="797"/>
      <c r="AD1339" s="797"/>
      <c r="AE1339" s="797"/>
      <c r="AH1339" s="797"/>
      <c r="AI1339" s="797"/>
      <c r="AL1339" s="797"/>
      <c r="AM1339" s="797"/>
      <c r="AP1339" s="797"/>
      <c r="AQ1339" s="797"/>
    </row>
    <row r="1340" spans="1:43" s="735" customFormat="1">
      <c r="A1340" s="1235"/>
      <c r="B1340" s="64"/>
      <c r="F1340" s="797"/>
      <c r="G1340" s="798"/>
      <c r="J1340" s="797"/>
      <c r="K1340" s="797"/>
      <c r="N1340" s="797"/>
      <c r="O1340" s="797"/>
      <c r="R1340" s="797"/>
      <c r="S1340" s="797"/>
      <c r="V1340" s="797"/>
      <c r="W1340" s="797"/>
      <c r="Z1340" s="797"/>
      <c r="AA1340" s="797"/>
      <c r="AD1340" s="797"/>
      <c r="AE1340" s="797"/>
      <c r="AH1340" s="797"/>
      <c r="AI1340" s="797"/>
      <c r="AL1340" s="797"/>
      <c r="AM1340" s="797"/>
      <c r="AP1340" s="797"/>
      <c r="AQ1340" s="797"/>
    </row>
    <row r="1341" spans="1:43" s="735" customFormat="1">
      <c r="A1341" s="1235"/>
      <c r="B1341" s="64"/>
      <c r="F1341" s="797"/>
      <c r="G1341" s="798"/>
      <c r="J1341" s="797"/>
      <c r="K1341" s="797"/>
      <c r="N1341" s="797"/>
      <c r="O1341" s="797"/>
      <c r="R1341" s="797"/>
      <c r="S1341" s="797"/>
      <c r="V1341" s="797"/>
      <c r="W1341" s="797"/>
      <c r="Z1341" s="797"/>
      <c r="AA1341" s="797"/>
      <c r="AD1341" s="797"/>
      <c r="AE1341" s="797"/>
      <c r="AH1341" s="797"/>
      <c r="AI1341" s="797"/>
      <c r="AL1341" s="797"/>
      <c r="AM1341" s="797"/>
      <c r="AP1341" s="797"/>
      <c r="AQ1341" s="797"/>
    </row>
    <row r="1342" spans="1:43" s="735" customFormat="1">
      <c r="A1342" s="1235"/>
      <c r="B1342" s="64"/>
      <c r="F1342" s="797"/>
      <c r="G1342" s="798"/>
      <c r="J1342" s="797"/>
      <c r="K1342" s="797"/>
      <c r="N1342" s="797"/>
      <c r="O1342" s="797"/>
      <c r="R1342" s="797"/>
      <c r="S1342" s="797"/>
      <c r="V1342" s="797"/>
      <c r="W1342" s="797"/>
      <c r="Z1342" s="797"/>
      <c r="AA1342" s="797"/>
      <c r="AD1342" s="797"/>
      <c r="AE1342" s="797"/>
      <c r="AH1342" s="797"/>
      <c r="AI1342" s="797"/>
      <c r="AL1342" s="797"/>
      <c r="AM1342" s="797"/>
      <c r="AP1342" s="797"/>
      <c r="AQ1342" s="797"/>
    </row>
    <row r="1343" spans="1:43" s="735" customFormat="1">
      <c r="A1343" s="1235"/>
      <c r="B1343" s="64"/>
      <c r="F1343" s="797"/>
      <c r="G1343" s="798"/>
      <c r="J1343" s="797"/>
      <c r="K1343" s="797"/>
      <c r="N1343" s="797"/>
      <c r="O1343" s="797"/>
      <c r="R1343" s="797"/>
      <c r="S1343" s="797"/>
      <c r="V1343" s="797"/>
      <c r="W1343" s="797"/>
      <c r="Z1343" s="797"/>
      <c r="AA1343" s="797"/>
      <c r="AD1343" s="797"/>
      <c r="AE1343" s="797"/>
      <c r="AH1343" s="797"/>
      <c r="AI1343" s="797"/>
      <c r="AL1343" s="797"/>
      <c r="AM1343" s="797"/>
      <c r="AP1343" s="797"/>
      <c r="AQ1343" s="797"/>
    </row>
    <row r="1344" spans="1:43" s="735" customFormat="1">
      <c r="A1344" s="1235"/>
      <c r="B1344" s="64"/>
      <c r="F1344" s="797"/>
      <c r="G1344" s="798"/>
      <c r="J1344" s="797"/>
      <c r="K1344" s="797"/>
      <c r="N1344" s="797"/>
      <c r="O1344" s="797"/>
      <c r="R1344" s="797"/>
      <c r="S1344" s="797"/>
      <c r="V1344" s="797"/>
      <c r="W1344" s="797"/>
      <c r="Z1344" s="797"/>
      <c r="AA1344" s="797"/>
      <c r="AD1344" s="797"/>
      <c r="AE1344" s="797"/>
      <c r="AH1344" s="797"/>
      <c r="AI1344" s="797"/>
      <c r="AL1344" s="797"/>
      <c r="AM1344" s="797"/>
      <c r="AP1344" s="797"/>
      <c r="AQ1344" s="797"/>
    </row>
    <row r="1345" spans="1:43" s="735" customFormat="1">
      <c r="A1345" s="1235"/>
      <c r="B1345" s="64"/>
      <c r="F1345" s="797"/>
      <c r="G1345" s="798"/>
      <c r="J1345" s="797"/>
      <c r="K1345" s="797"/>
      <c r="N1345" s="797"/>
      <c r="O1345" s="797"/>
      <c r="R1345" s="797"/>
      <c r="S1345" s="797"/>
      <c r="V1345" s="797"/>
      <c r="W1345" s="797"/>
      <c r="Z1345" s="797"/>
      <c r="AA1345" s="797"/>
      <c r="AD1345" s="797"/>
      <c r="AE1345" s="797"/>
      <c r="AH1345" s="797"/>
      <c r="AI1345" s="797"/>
      <c r="AL1345" s="797"/>
      <c r="AM1345" s="797"/>
      <c r="AP1345" s="797"/>
      <c r="AQ1345" s="797"/>
    </row>
    <row r="1346" spans="1:43" s="735" customFormat="1">
      <c r="A1346" s="1235"/>
      <c r="B1346" s="64"/>
      <c r="F1346" s="797"/>
      <c r="G1346" s="798"/>
      <c r="J1346" s="797"/>
      <c r="K1346" s="797"/>
      <c r="N1346" s="797"/>
      <c r="O1346" s="797"/>
      <c r="R1346" s="797"/>
      <c r="S1346" s="797"/>
      <c r="V1346" s="797"/>
      <c r="W1346" s="797"/>
      <c r="Z1346" s="797"/>
      <c r="AA1346" s="797"/>
      <c r="AD1346" s="797"/>
      <c r="AE1346" s="797"/>
      <c r="AH1346" s="797"/>
      <c r="AI1346" s="797"/>
      <c r="AL1346" s="797"/>
      <c r="AM1346" s="797"/>
      <c r="AP1346" s="797"/>
      <c r="AQ1346" s="797"/>
    </row>
    <row r="1347" spans="1:43" s="735" customFormat="1">
      <c r="A1347" s="1235"/>
      <c r="B1347" s="64"/>
      <c r="F1347" s="797"/>
      <c r="G1347" s="798"/>
      <c r="J1347" s="797"/>
      <c r="K1347" s="797"/>
      <c r="N1347" s="797"/>
      <c r="O1347" s="797"/>
      <c r="R1347" s="797"/>
      <c r="S1347" s="797"/>
      <c r="V1347" s="797"/>
      <c r="W1347" s="797"/>
      <c r="Z1347" s="797"/>
      <c r="AA1347" s="797"/>
      <c r="AD1347" s="797"/>
      <c r="AE1347" s="797"/>
      <c r="AH1347" s="797"/>
      <c r="AI1347" s="797"/>
      <c r="AL1347" s="797"/>
      <c r="AM1347" s="797"/>
      <c r="AP1347" s="797"/>
      <c r="AQ1347" s="797"/>
    </row>
    <row r="1348" spans="1:43" s="735" customFormat="1">
      <c r="A1348" s="1235"/>
      <c r="B1348" s="64"/>
      <c r="F1348" s="797"/>
      <c r="G1348" s="798"/>
      <c r="J1348" s="797"/>
      <c r="K1348" s="797"/>
      <c r="N1348" s="797"/>
      <c r="O1348" s="797"/>
      <c r="R1348" s="797"/>
      <c r="S1348" s="797"/>
      <c r="V1348" s="797"/>
      <c r="W1348" s="797"/>
      <c r="Z1348" s="797"/>
      <c r="AA1348" s="797"/>
      <c r="AD1348" s="797"/>
      <c r="AE1348" s="797"/>
      <c r="AH1348" s="797"/>
      <c r="AI1348" s="797"/>
      <c r="AL1348" s="797"/>
      <c r="AM1348" s="797"/>
      <c r="AP1348" s="797"/>
      <c r="AQ1348" s="797"/>
    </row>
    <row r="1349" spans="1:43" s="735" customFormat="1">
      <c r="A1349" s="1235"/>
      <c r="B1349" s="64"/>
      <c r="F1349" s="797"/>
      <c r="G1349" s="798"/>
      <c r="J1349" s="797"/>
      <c r="K1349" s="797"/>
      <c r="N1349" s="797"/>
      <c r="O1349" s="797"/>
      <c r="R1349" s="797"/>
      <c r="S1349" s="797"/>
      <c r="V1349" s="797"/>
      <c r="W1349" s="797"/>
      <c r="Z1349" s="797"/>
      <c r="AA1349" s="797"/>
      <c r="AD1349" s="797"/>
      <c r="AE1349" s="797"/>
      <c r="AH1349" s="797"/>
      <c r="AI1349" s="797"/>
      <c r="AL1349" s="797"/>
      <c r="AM1349" s="797"/>
      <c r="AP1349" s="797"/>
      <c r="AQ1349" s="797"/>
    </row>
    <row r="1350" spans="1:43" s="735" customFormat="1">
      <c r="A1350" s="1235"/>
      <c r="B1350" s="64"/>
      <c r="F1350" s="797"/>
      <c r="G1350" s="798"/>
      <c r="J1350" s="797"/>
      <c r="K1350" s="797"/>
      <c r="N1350" s="797"/>
      <c r="O1350" s="797"/>
      <c r="R1350" s="797"/>
      <c r="S1350" s="797"/>
      <c r="V1350" s="797"/>
      <c r="W1350" s="797"/>
      <c r="Z1350" s="797"/>
      <c r="AA1350" s="797"/>
      <c r="AD1350" s="797"/>
      <c r="AE1350" s="797"/>
      <c r="AH1350" s="797"/>
      <c r="AI1350" s="797"/>
      <c r="AL1350" s="797"/>
      <c r="AM1350" s="797"/>
      <c r="AP1350" s="797"/>
      <c r="AQ1350" s="797"/>
    </row>
    <row r="1351" spans="1:43" s="735" customFormat="1">
      <c r="A1351" s="1235"/>
      <c r="B1351" s="64"/>
      <c r="F1351" s="797"/>
      <c r="G1351" s="798"/>
      <c r="J1351" s="797"/>
      <c r="K1351" s="797"/>
      <c r="N1351" s="797"/>
      <c r="O1351" s="797"/>
      <c r="R1351" s="797"/>
      <c r="S1351" s="797"/>
      <c r="V1351" s="797"/>
      <c r="W1351" s="797"/>
      <c r="Z1351" s="797"/>
      <c r="AA1351" s="797"/>
      <c r="AD1351" s="797"/>
      <c r="AE1351" s="797"/>
      <c r="AH1351" s="797"/>
      <c r="AI1351" s="797"/>
      <c r="AL1351" s="797"/>
      <c r="AM1351" s="797"/>
      <c r="AP1351" s="797"/>
      <c r="AQ1351" s="797"/>
    </row>
    <row r="1352" spans="1:43" s="735" customFormat="1">
      <c r="A1352" s="1235"/>
      <c r="B1352" s="64"/>
      <c r="F1352" s="797"/>
      <c r="G1352" s="798"/>
      <c r="J1352" s="797"/>
      <c r="K1352" s="797"/>
      <c r="N1352" s="797"/>
      <c r="O1352" s="797"/>
      <c r="R1352" s="797"/>
      <c r="S1352" s="797"/>
      <c r="V1352" s="797"/>
      <c r="W1352" s="797"/>
      <c r="Z1352" s="797"/>
      <c r="AA1352" s="797"/>
      <c r="AD1352" s="797"/>
      <c r="AE1352" s="797"/>
      <c r="AH1352" s="797"/>
      <c r="AI1352" s="797"/>
      <c r="AL1352" s="797"/>
      <c r="AM1352" s="797"/>
      <c r="AP1352" s="797"/>
      <c r="AQ1352" s="797"/>
    </row>
    <row r="1353" spans="1:43" s="735" customFormat="1">
      <c r="A1353" s="1235"/>
      <c r="B1353" s="64"/>
      <c r="F1353" s="797"/>
      <c r="G1353" s="798"/>
      <c r="J1353" s="797"/>
      <c r="K1353" s="797"/>
      <c r="N1353" s="797"/>
      <c r="O1353" s="797"/>
      <c r="R1353" s="797"/>
      <c r="S1353" s="797"/>
      <c r="V1353" s="797"/>
      <c r="W1353" s="797"/>
      <c r="Z1353" s="797"/>
      <c r="AA1353" s="797"/>
      <c r="AD1353" s="797"/>
      <c r="AE1353" s="797"/>
      <c r="AH1353" s="797"/>
      <c r="AI1353" s="797"/>
      <c r="AL1353" s="797"/>
      <c r="AM1353" s="797"/>
      <c r="AP1353" s="797"/>
      <c r="AQ1353" s="797"/>
    </row>
    <row r="1354" spans="1:43" s="735" customFormat="1">
      <c r="A1354" s="1235"/>
      <c r="B1354" s="64"/>
      <c r="F1354" s="797"/>
      <c r="G1354" s="798"/>
      <c r="J1354" s="797"/>
      <c r="K1354" s="797"/>
      <c r="N1354" s="797"/>
      <c r="O1354" s="797"/>
      <c r="R1354" s="797"/>
      <c r="S1354" s="797"/>
      <c r="V1354" s="797"/>
      <c r="W1354" s="797"/>
      <c r="Z1354" s="797"/>
      <c r="AA1354" s="797"/>
      <c r="AD1354" s="797"/>
      <c r="AE1354" s="797"/>
      <c r="AH1354" s="797"/>
      <c r="AI1354" s="797"/>
      <c r="AL1354" s="797"/>
      <c r="AM1354" s="797"/>
      <c r="AP1354" s="797"/>
      <c r="AQ1354" s="797"/>
    </row>
    <row r="1355" spans="1:43" s="735" customFormat="1">
      <c r="A1355" s="1235"/>
      <c r="B1355" s="64"/>
      <c r="F1355" s="797"/>
      <c r="G1355" s="798"/>
      <c r="J1355" s="797"/>
      <c r="K1355" s="797"/>
      <c r="N1355" s="797"/>
      <c r="O1355" s="797"/>
      <c r="R1355" s="797"/>
      <c r="S1355" s="797"/>
      <c r="V1355" s="797"/>
      <c r="W1355" s="797"/>
      <c r="Z1355" s="797"/>
      <c r="AA1355" s="797"/>
      <c r="AD1355" s="797"/>
      <c r="AE1355" s="797"/>
      <c r="AH1355" s="797"/>
      <c r="AI1355" s="797"/>
      <c r="AL1355" s="797"/>
      <c r="AM1355" s="797"/>
      <c r="AP1355" s="797"/>
      <c r="AQ1355" s="797"/>
    </row>
    <row r="1356" spans="1:43" s="735" customFormat="1">
      <c r="A1356" s="1235"/>
      <c r="B1356" s="64"/>
      <c r="F1356" s="797"/>
      <c r="G1356" s="798"/>
      <c r="J1356" s="797"/>
      <c r="K1356" s="797"/>
      <c r="N1356" s="797"/>
      <c r="O1356" s="797"/>
      <c r="R1356" s="797"/>
      <c r="S1356" s="797"/>
      <c r="V1356" s="797"/>
      <c r="W1356" s="797"/>
      <c r="Z1356" s="797"/>
      <c r="AA1356" s="797"/>
      <c r="AD1356" s="797"/>
      <c r="AE1356" s="797"/>
      <c r="AH1356" s="797"/>
      <c r="AI1356" s="797"/>
      <c r="AL1356" s="797"/>
      <c r="AM1356" s="797"/>
      <c r="AP1356" s="797"/>
      <c r="AQ1356" s="797"/>
    </row>
    <row r="1357" spans="1:43" s="735" customFormat="1">
      <c r="A1357" s="1235"/>
      <c r="B1357" s="64"/>
      <c r="F1357" s="797"/>
      <c r="G1357" s="798"/>
      <c r="J1357" s="797"/>
      <c r="K1357" s="797"/>
      <c r="N1357" s="797"/>
      <c r="O1357" s="797"/>
      <c r="R1357" s="797"/>
      <c r="S1357" s="797"/>
      <c r="V1357" s="797"/>
      <c r="W1357" s="797"/>
      <c r="Z1357" s="797"/>
      <c r="AA1357" s="797"/>
      <c r="AD1357" s="797"/>
      <c r="AE1357" s="797"/>
      <c r="AH1357" s="797"/>
      <c r="AI1357" s="797"/>
      <c r="AL1357" s="797"/>
      <c r="AM1357" s="797"/>
      <c r="AP1357" s="797"/>
      <c r="AQ1357" s="797"/>
    </row>
    <row r="1358" spans="1:43" s="735" customFormat="1">
      <c r="A1358" s="1235"/>
      <c r="B1358" s="64"/>
      <c r="F1358" s="797"/>
      <c r="G1358" s="798"/>
      <c r="J1358" s="797"/>
      <c r="K1358" s="797"/>
      <c r="N1358" s="797"/>
      <c r="O1358" s="797"/>
      <c r="R1358" s="797"/>
      <c r="S1358" s="797"/>
      <c r="V1358" s="797"/>
      <c r="W1358" s="797"/>
      <c r="Z1358" s="797"/>
      <c r="AA1358" s="797"/>
      <c r="AD1358" s="797"/>
      <c r="AE1358" s="797"/>
      <c r="AH1358" s="797"/>
      <c r="AI1358" s="797"/>
      <c r="AL1358" s="797"/>
      <c r="AM1358" s="797"/>
      <c r="AP1358" s="797"/>
      <c r="AQ1358" s="797"/>
    </row>
    <row r="1359" spans="1:43" s="735" customFormat="1">
      <c r="A1359" s="1235"/>
      <c r="B1359" s="64"/>
      <c r="F1359" s="797"/>
      <c r="G1359" s="798"/>
      <c r="J1359" s="797"/>
      <c r="K1359" s="797"/>
      <c r="N1359" s="797"/>
      <c r="O1359" s="797"/>
      <c r="R1359" s="797"/>
      <c r="S1359" s="797"/>
      <c r="V1359" s="797"/>
      <c r="W1359" s="797"/>
      <c r="Z1359" s="797"/>
      <c r="AA1359" s="797"/>
      <c r="AD1359" s="797"/>
      <c r="AE1359" s="797"/>
      <c r="AH1359" s="797"/>
      <c r="AI1359" s="797"/>
      <c r="AL1359" s="797"/>
      <c r="AM1359" s="797"/>
      <c r="AP1359" s="797"/>
      <c r="AQ1359" s="797"/>
    </row>
    <row r="1360" spans="1:43" s="735" customFormat="1">
      <c r="A1360" s="1235"/>
      <c r="B1360" s="64"/>
      <c r="F1360" s="797"/>
      <c r="G1360" s="798"/>
      <c r="J1360" s="797"/>
      <c r="K1360" s="797"/>
      <c r="N1360" s="797"/>
      <c r="O1360" s="797"/>
      <c r="R1360" s="797"/>
      <c r="S1360" s="797"/>
      <c r="V1360" s="797"/>
      <c r="W1360" s="797"/>
      <c r="Z1360" s="797"/>
      <c r="AA1360" s="797"/>
      <c r="AD1360" s="797"/>
      <c r="AE1360" s="797"/>
      <c r="AH1360" s="797"/>
      <c r="AI1360" s="797"/>
      <c r="AL1360" s="797"/>
      <c r="AM1360" s="797"/>
      <c r="AP1360" s="797"/>
      <c r="AQ1360" s="797"/>
    </row>
    <row r="1361" spans="1:43" s="735" customFormat="1">
      <c r="A1361" s="1235"/>
      <c r="B1361" s="64"/>
      <c r="F1361" s="797"/>
      <c r="G1361" s="798"/>
      <c r="J1361" s="797"/>
      <c r="K1361" s="797"/>
      <c r="N1361" s="797"/>
      <c r="O1361" s="797"/>
      <c r="R1361" s="797"/>
      <c r="S1361" s="797"/>
      <c r="V1361" s="797"/>
      <c r="W1361" s="797"/>
      <c r="Z1361" s="797"/>
      <c r="AA1361" s="797"/>
      <c r="AD1361" s="797"/>
      <c r="AE1361" s="797"/>
      <c r="AH1361" s="797"/>
      <c r="AI1361" s="797"/>
      <c r="AL1361" s="797"/>
      <c r="AM1361" s="797"/>
      <c r="AP1361" s="797"/>
      <c r="AQ1361" s="797"/>
    </row>
    <row r="1362" spans="1:43" s="735" customFormat="1">
      <c r="A1362" s="1235"/>
      <c r="B1362" s="64"/>
      <c r="F1362" s="797"/>
      <c r="G1362" s="798"/>
      <c r="J1362" s="797"/>
      <c r="K1362" s="797"/>
      <c r="N1362" s="797"/>
      <c r="O1362" s="797"/>
      <c r="R1362" s="797"/>
      <c r="S1362" s="797"/>
      <c r="V1362" s="797"/>
      <c r="W1362" s="797"/>
      <c r="Z1362" s="797"/>
      <c r="AA1362" s="797"/>
      <c r="AD1362" s="797"/>
      <c r="AE1362" s="797"/>
      <c r="AH1362" s="797"/>
      <c r="AI1362" s="797"/>
      <c r="AL1362" s="797"/>
      <c r="AM1362" s="797"/>
      <c r="AP1362" s="797"/>
      <c r="AQ1362" s="797"/>
    </row>
    <row r="1363" spans="1:43" s="735" customFormat="1">
      <c r="A1363" s="1235"/>
      <c r="B1363" s="64"/>
      <c r="F1363" s="797"/>
      <c r="G1363" s="798"/>
      <c r="J1363" s="797"/>
      <c r="K1363" s="797"/>
      <c r="N1363" s="797"/>
      <c r="O1363" s="797"/>
      <c r="R1363" s="797"/>
      <c r="S1363" s="797"/>
      <c r="V1363" s="797"/>
      <c r="W1363" s="797"/>
      <c r="Z1363" s="797"/>
      <c r="AA1363" s="797"/>
      <c r="AD1363" s="797"/>
      <c r="AE1363" s="797"/>
      <c r="AH1363" s="797"/>
      <c r="AI1363" s="797"/>
      <c r="AL1363" s="797"/>
      <c r="AM1363" s="797"/>
      <c r="AP1363" s="797"/>
      <c r="AQ1363" s="797"/>
    </row>
    <row r="1364" spans="1:43" s="735" customFormat="1">
      <c r="A1364" s="1235"/>
      <c r="B1364" s="64"/>
      <c r="F1364" s="797"/>
      <c r="G1364" s="798"/>
      <c r="J1364" s="797"/>
      <c r="K1364" s="797"/>
      <c r="N1364" s="797"/>
      <c r="O1364" s="797"/>
      <c r="R1364" s="797"/>
      <c r="S1364" s="797"/>
      <c r="V1364" s="797"/>
      <c r="W1364" s="797"/>
      <c r="Z1364" s="797"/>
      <c r="AA1364" s="797"/>
      <c r="AD1364" s="797"/>
      <c r="AE1364" s="797"/>
      <c r="AH1364" s="797"/>
      <c r="AI1364" s="797"/>
      <c r="AL1364" s="797"/>
      <c r="AM1364" s="797"/>
      <c r="AP1364" s="797"/>
      <c r="AQ1364" s="797"/>
    </row>
    <row r="1365" spans="1:43" s="735" customFormat="1">
      <c r="A1365" s="1235"/>
      <c r="B1365" s="64"/>
      <c r="F1365" s="797"/>
      <c r="G1365" s="798"/>
      <c r="J1365" s="797"/>
      <c r="K1365" s="797"/>
      <c r="N1365" s="797"/>
      <c r="O1365" s="797"/>
      <c r="R1365" s="797"/>
      <c r="S1365" s="797"/>
      <c r="V1365" s="797"/>
      <c r="W1365" s="797"/>
      <c r="Z1365" s="797"/>
      <c r="AA1365" s="797"/>
      <c r="AD1365" s="797"/>
      <c r="AE1365" s="797"/>
      <c r="AH1365" s="797"/>
      <c r="AI1365" s="797"/>
      <c r="AL1365" s="797"/>
      <c r="AM1365" s="797"/>
      <c r="AP1365" s="797"/>
      <c r="AQ1365" s="797"/>
    </row>
    <row r="1366" spans="1:43" s="735" customFormat="1">
      <c r="A1366" s="1235"/>
      <c r="B1366" s="64"/>
      <c r="F1366" s="797"/>
      <c r="G1366" s="798"/>
      <c r="J1366" s="797"/>
      <c r="K1366" s="797"/>
      <c r="N1366" s="797"/>
      <c r="O1366" s="797"/>
      <c r="R1366" s="797"/>
      <c r="S1366" s="797"/>
      <c r="V1366" s="797"/>
      <c r="W1366" s="797"/>
      <c r="Z1366" s="797"/>
      <c r="AA1366" s="797"/>
      <c r="AD1366" s="797"/>
      <c r="AE1366" s="797"/>
      <c r="AH1366" s="797"/>
      <c r="AI1366" s="797"/>
      <c r="AL1366" s="797"/>
      <c r="AM1366" s="797"/>
      <c r="AP1366" s="797"/>
      <c r="AQ1366" s="797"/>
    </row>
    <row r="1367" spans="1:43" s="735" customFormat="1">
      <c r="A1367" s="1235"/>
      <c r="B1367" s="64"/>
      <c r="F1367" s="797"/>
      <c r="G1367" s="798"/>
      <c r="J1367" s="797"/>
      <c r="K1367" s="797"/>
      <c r="N1367" s="797"/>
      <c r="O1367" s="797"/>
      <c r="R1367" s="797"/>
      <c r="S1367" s="797"/>
      <c r="V1367" s="797"/>
      <c r="W1367" s="797"/>
      <c r="Z1367" s="797"/>
      <c r="AA1367" s="797"/>
      <c r="AD1367" s="797"/>
      <c r="AE1367" s="797"/>
      <c r="AH1367" s="797"/>
      <c r="AI1367" s="797"/>
      <c r="AL1367" s="797"/>
      <c r="AM1367" s="797"/>
      <c r="AP1367" s="797"/>
      <c r="AQ1367" s="797"/>
    </row>
    <row r="1368" spans="1:43" s="735" customFormat="1">
      <c r="A1368" s="1235"/>
      <c r="B1368" s="64"/>
      <c r="F1368" s="797"/>
      <c r="G1368" s="798"/>
      <c r="J1368" s="797"/>
      <c r="K1368" s="797"/>
      <c r="N1368" s="797"/>
      <c r="O1368" s="797"/>
      <c r="R1368" s="797"/>
      <c r="S1368" s="797"/>
      <c r="V1368" s="797"/>
      <c r="W1368" s="797"/>
      <c r="Z1368" s="797"/>
      <c r="AA1368" s="797"/>
      <c r="AD1368" s="797"/>
      <c r="AE1368" s="797"/>
      <c r="AH1368" s="797"/>
      <c r="AI1368" s="797"/>
      <c r="AL1368" s="797"/>
      <c r="AM1368" s="797"/>
      <c r="AP1368" s="797"/>
      <c r="AQ1368" s="797"/>
    </row>
    <row r="1369" spans="1:43" s="735" customFormat="1">
      <c r="A1369" s="1235"/>
      <c r="B1369" s="64"/>
      <c r="F1369" s="797"/>
      <c r="G1369" s="798"/>
      <c r="J1369" s="797"/>
      <c r="K1369" s="797"/>
      <c r="N1369" s="797"/>
      <c r="O1369" s="797"/>
      <c r="R1369" s="797"/>
      <c r="S1369" s="797"/>
      <c r="V1369" s="797"/>
      <c r="W1369" s="797"/>
      <c r="Z1369" s="797"/>
      <c r="AA1369" s="797"/>
      <c r="AD1369" s="797"/>
      <c r="AE1369" s="797"/>
      <c r="AH1369" s="797"/>
      <c r="AI1369" s="797"/>
      <c r="AL1369" s="797"/>
      <c r="AM1369" s="797"/>
      <c r="AP1369" s="797"/>
      <c r="AQ1369" s="797"/>
    </row>
    <row r="1370" spans="1:43" s="735" customFormat="1">
      <c r="A1370" s="1235"/>
      <c r="B1370" s="64"/>
      <c r="F1370" s="797"/>
      <c r="G1370" s="798"/>
      <c r="J1370" s="797"/>
      <c r="K1370" s="797"/>
      <c r="N1370" s="797"/>
      <c r="O1370" s="797"/>
      <c r="R1370" s="797"/>
      <c r="S1370" s="797"/>
      <c r="V1370" s="797"/>
      <c r="W1370" s="797"/>
      <c r="Z1370" s="797"/>
      <c r="AA1370" s="797"/>
      <c r="AD1370" s="797"/>
      <c r="AE1370" s="797"/>
      <c r="AH1370" s="797"/>
      <c r="AI1370" s="797"/>
      <c r="AL1370" s="797"/>
      <c r="AM1370" s="797"/>
      <c r="AP1370" s="797"/>
      <c r="AQ1370" s="797"/>
    </row>
    <row r="1371" spans="1:43" s="735" customFormat="1">
      <c r="A1371" s="1235"/>
      <c r="B1371" s="64"/>
      <c r="F1371" s="797"/>
      <c r="G1371" s="798"/>
      <c r="J1371" s="797"/>
      <c r="K1371" s="797"/>
      <c r="N1371" s="797"/>
      <c r="O1371" s="797"/>
      <c r="R1371" s="797"/>
      <c r="S1371" s="797"/>
      <c r="V1371" s="797"/>
      <c r="W1371" s="797"/>
      <c r="Z1371" s="797"/>
      <c r="AA1371" s="797"/>
      <c r="AD1371" s="797"/>
      <c r="AE1371" s="797"/>
      <c r="AH1371" s="797"/>
      <c r="AI1371" s="797"/>
      <c r="AL1371" s="797"/>
      <c r="AM1371" s="797"/>
      <c r="AP1371" s="797"/>
      <c r="AQ1371" s="797"/>
    </row>
    <row r="1372" spans="1:43" s="735" customFormat="1">
      <c r="A1372" s="1235"/>
      <c r="B1372" s="64"/>
      <c r="F1372" s="797"/>
      <c r="G1372" s="798"/>
      <c r="J1372" s="797"/>
      <c r="K1372" s="797"/>
      <c r="N1372" s="797"/>
      <c r="O1372" s="797"/>
      <c r="R1372" s="797"/>
      <c r="S1372" s="797"/>
      <c r="V1372" s="797"/>
      <c r="W1372" s="797"/>
      <c r="Z1372" s="797"/>
      <c r="AA1372" s="797"/>
      <c r="AD1372" s="797"/>
      <c r="AE1372" s="797"/>
      <c r="AH1372" s="797"/>
      <c r="AI1372" s="797"/>
      <c r="AL1372" s="797"/>
      <c r="AM1372" s="797"/>
      <c r="AP1372" s="797"/>
      <c r="AQ1372" s="797"/>
    </row>
    <row r="1373" spans="1:43" s="735" customFormat="1">
      <c r="A1373" s="1235"/>
      <c r="B1373" s="64"/>
      <c r="F1373" s="797"/>
      <c r="G1373" s="798"/>
      <c r="J1373" s="797"/>
      <c r="K1373" s="797"/>
      <c r="N1373" s="797"/>
      <c r="O1373" s="797"/>
      <c r="R1373" s="797"/>
      <c r="S1373" s="797"/>
      <c r="V1373" s="797"/>
      <c r="W1373" s="797"/>
      <c r="Z1373" s="797"/>
      <c r="AA1373" s="797"/>
      <c r="AD1373" s="797"/>
      <c r="AE1373" s="797"/>
      <c r="AH1373" s="797"/>
      <c r="AI1373" s="797"/>
      <c r="AL1373" s="797"/>
      <c r="AM1373" s="797"/>
      <c r="AP1373" s="797"/>
      <c r="AQ1373" s="797"/>
    </row>
    <row r="1374" spans="1:43" s="735" customFormat="1">
      <c r="A1374" s="1235"/>
      <c r="B1374" s="64"/>
      <c r="F1374" s="797"/>
      <c r="G1374" s="798"/>
      <c r="J1374" s="797"/>
      <c r="K1374" s="797"/>
      <c r="N1374" s="797"/>
      <c r="O1374" s="797"/>
      <c r="R1374" s="797"/>
      <c r="S1374" s="797"/>
      <c r="V1374" s="797"/>
      <c r="W1374" s="797"/>
      <c r="Z1374" s="797"/>
      <c r="AA1374" s="797"/>
      <c r="AD1374" s="797"/>
      <c r="AE1374" s="797"/>
      <c r="AH1374" s="797"/>
      <c r="AI1374" s="797"/>
      <c r="AL1374" s="797"/>
      <c r="AM1374" s="797"/>
      <c r="AP1374" s="797"/>
      <c r="AQ1374" s="797"/>
    </row>
    <row r="1375" spans="1:43" s="735" customFormat="1">
      <c r="A1375" s="1235"/>
      <c r="B1375" s="64"/>
      <c r="F1375" s="797"/>
      <c r="G1375" s="798"/>
      <c r="J1375" s="797"/>
      <c r="K1375" s="797"/>
      <c r="N1375" s="797"/>
      <c r="O1375" s="797"/>
      <c r="R1375" s="797"/>
      <c r="S1375" s="797"/>
      <c r="V1375" s="797"/>
      <c r="W1375" s="797"/>
      <c r="Z1375" s="797"/>
      <c r="AA1375" s="797"/>
      <c r="AD1375" s="797"/>
      <c r="AE1375" s="797"/>
      <c r="AH1375" s="797"/>
      <c r="AI1375" s="797"/>
      <c r="AL1375" s="797"/>
      <c r="AM1375" s="797"/>
      <c r="AP1375" s="797"/>
      <c r="AQ1375" s="797"/>
    </row>
    <row r="1376" spans="1:43" s="735" customFormat="1">
      <c r="A1376" s="1235"/>
      <c r="B1376" s="64"/>
      <c r="F1376" s="797"/>
      <c r="G1376" s="798"/>
      <c r="J1376" s="797"/>
      <c r="K1376" s="797"/>
      <c r="N1376" s="797"/>
      <c r="O1376" s="797"/>
      <c r="R1376" s="797"/>
      <c r="S1376" s="797"/>
      <c r="V1376" s="797"/>
      <c r="W1376" s="797"/>
      <c r="Z1376" s="797"/>
      <c r="AA1376" s="797"/>
      <c r="AD1376" s="797"/>
      <c r="AE1376" s="797"/>
      <c r="AH1376" s="797"/>
      <c r="AI1376" s="797"/>
      <c r="AL1376" s="797"/>
      <c r="AM1376" s="797"/>
      <c r="AP1376" s="797"/>
      <c r="AQ1376" s="797"/>
    </row>
    <row r="1377" spans="1:43" s="735" customFormat="1">
      <c r="A1377" s="1235"/>
      <c r="B1377" s="64"/>
      <c r="F1377" s="797"/>
      <c r="G1377" s="798"/>
      <c r="J1377" s="797"/>
      <c r="K1377" s="797"/>
      <c r="N1377" s="797"/>
      <c r="O1377" s="797"/>
      <c r="R1377" s="797"/>
      <c r="S1377" s="797"/>
      <c r="V1377" s="797"/>
      <c r="W1377" s="797"/>
      <c r="Z1377" s="797"/>
      <c r="AA1377" s="797"/>
      <c r="AD1377" s="797"/>
      <c r="AE1377" s="797"/>
      <c r="AH1377" s="797"/>
      <c r="AI1377" s="797"/>
      <c r="AL1377" s="797"/>
      <c r="AM1377" s="797"/>
      <c r="AP1377" s="797"/>
      <c r="AQ1377" s="797"/>
    </row>
    <row r="1378" spans="1:43" s="735" customFormat="1">
      <c r="A1378" s="1235"/>
      <c r="B1378" s="64"/>
      <c r="F1378" s="797"/>
      <c r="G1378" s="798"/>
      <c r="J1378" s="797"/>
      <c r="K1378" s="797"/>
      <c r="N1378" s="797"/>
      <c r="O1378" s="797"/>
      <c r="R1378" s="797"/>
      <c r="S1378" s="797"/>
      <c r="V1378" s="797"/>
      <c r="W1378" s="797"/>
      <c r="Z1378" s="797"/>
      <c r="AA1378" s="797"/>
      <c r="AD1378" s="797"/>
      <c r="AE1378" s="797"/>
      <c r="AH1378" s="797"/>
      <c r="AI1378" s="797"/>
      <c r="AL1378" s="797"/>
      <c r="AM1378" s="797"/>
      <c r="AP1378" s="797"/>
      <c r="AQ1378" s="797"/>
    </row>
    <row r="1379" spans="1:43" s="735" customFormat="1">
      <c r="A1379" s="1235"/>
      <c r="B1379" s="64"/>
      <c r="F1379" s="797"/>
      <c r="G1379" s="798"/>
      <c r="J1379" s="797"/>
      <c r="K1379" s="797"/>
      <c r="N1379" s="797"/>
      <c r="O1379" s="797"/>
      <c r="R1379" s="797"/>
      <c r="S1379" s="797"/>
      <c r="V1379" s="797"/>
      <c r="W1379" s="797"/>
      <c r="Z1379" s="797"/>
      <c r="AA1379" s="797"/>
      <c r="AD1379" s="797"/>
      <c r="AE1379" s="797"/>
      <c r="AH1379" s="797"/>
      <c r="AI1379" s="797"/>
      <c r="AL1379" s="797"/>
      <c r="AM1379" s="797"/>
      <c r="AP1379" s="797"/>
      <c r="AQ1379" s="797"/>
    </row>
    <row r="1380" spans="1:43" s="735" customFormat="1">
      <c r="A1380" s="1235"/>
      <c r="B1380" s="64"/>
      <c r="F1380" s="797"/>
      <c r="G1380" s="798"/>
      <c r="J1380" s="797"/>
      <c r="K1380" s="797"/>
      <c r="N1380" s="797"/>
      <c r="O1380" s="797"/>
      <c r="R1380" s="797"/>
      <c r="S1380" s="797"/>
      <c r="V1380" s="797"/>
      <c r="W1380" s="797"/>
      <c r="Z1380" s="797"/>
      <c r="AA1380" s="797"/>
      <c r="AD1380" s="797"/>
      <c r="AE1380" s="797"/>
      <c r="AH1380" s="797"/>
      <c r="AI1380" s="797"/>
      <c r="AL1380" s="797"/>
      <c r="AM1380" s="797"/>
      <c r="AP1380" s="797"/>
      <c r="AQ1380" s="797"/>
    </row>
    <row r="1381" spans="1:43" s="735" customFormat="1">
      <c r="A1381" s="1235"/>
      <c r="B1381" s="64"/>
      <c r="F1381" s="797"/>
      <c r="G1381" s="798"/>
      <c r="J1381" s="797"/>
      <c r="K1381" s="797"/>
      <c r="N1381" s="797"/>
      <c r="O1381" s="797"/>
      <c r="R1381" s="797"/>
      <c r="S1381" s="797"/>
      <c r="V1381" s="797"/>
      <c r="W1381" s="797"/>
      <c r="Z1381" s="797"/>
      <c r="AA1381" s="797"/>
      <c r="AD1381" s="797"/>
      <c r="AE1381" s="797"/>
      <c r="AH1381" s="797"/>
      <c r="AI1381" s="797"/>
      <c r="AL1381" s="797"/>
      <c r="AM1381" s="797"/>
      <c r="AP1381" s="797"/>
      <c r="AQ1381" s="797"/>
    </row>
    <row r="1382" spans="1:43" s="735" customFormat="1">
      <c r="A1382" s="1235"/>
      <c r="B1382" s="64"/>
      <c r="F1382" s="797"/>
      <c r="G1382" s="798"/>
      <c r="J1382" s="797"/>
      <c r="K1382" s="797"/>
      <c r="N1382" s="797"/>
      <c r="O1382" s="797"/>
      <c r="R1382" s="797"/>
      <c r="S1382" s="797"/>
      <c r="V1382" s="797"/>
      <c r="W1382" s="797"/>
      <c r="Z1382" s="797"/>
      <c r="AA1382" s="797"/>
      <c r="AD1382" s="797"/>
      <c r="AE1382" s="797"/>
      <c r="AH1382" s="797"/>
      <c r="AI1382" s="797"/>
      <c r="AL1382" s="797"/>
      <c r="AM1382" s="797"/>
      <c r="AP1382" s="797"/>
      <c r="AQ1382" s="797"/>
    </row>
    <row r="1383" spans="1:43" s="735" customFormat="1">
      <c r="A1383" s="1235"/>
      <c r="B1383" s="64"/>
      <c r="F1383" s="797"/>
      <c r="G1383" s="798"/>
      <c r="J1383" s="797"/>
      <c r="K1383" s="797"/>
      <c r="N1383" s="797"/>
      <c r="O1383" s="797"/>
      <c r="R1383" s="797"/>
      <c r="S1383" s="797"/>
      <c r="V1383" s="797"/>
      <c r="W1383" s="797"/>
      <c r="Z1383" s="797"/>
      <c r="AA1383" s="797"/>
      <c r="AD1383" s="797"/>
      <c r="AE1383" s="797"/>
      <c r="AH1383" s="797"/>
      <c r="AI1383" s="797"/>
      <c r="AL1383" s="797"/>
      <c r="AM1383" s="797"/>
      <c r="AP1383" s="797"/>
      <c r="AQ1383" s="797"/>
    </row>
    <row r="1384" spans="1:43" s="735" customFormat="1">
      <c r="A1384" s="1235"/>
      <c r="B1384" s="64"/>
      <c r="F1384" s="797"/>
      <c r="G1384" s="798"/>
      <c r="J1384" s="797"/>
      <c r="K1384" s="797"/>
      <c r="N1384" s="797"/>
      <c r="O1384" s="797"/>
      <c r="R1384" s="797"/>
      <c r="S1384" s="797"/>
      <c r="V1384" s="797"/>
      <c r="W1384" s="797"/>
      <c r="Z1384" s="797"/>
      <c r="AA1384" s="797"/>
      <c r="AD1384" s="797"/>
      <c r="AE1384" s="797"/>
      <c r="AH1384" s="797"/>
      <c r="AI1384" s="797"/>
      <c r="AL1384" s="797"/>
      <c r="AM1384" s="797"/>
      <c r="AP1384" s="797"/>
      <c r="AQ1384" s="797"/>
    </row>
    <row r="1385" spans="1:43" s="735" customFormat="1">
      <c r="A1385" s="1235"/>
      <c r="B1385" s="64"/>
      <c r="F1385" s="797"/>
      <c r="G1385" s="798"/>
      <c r="J1385" s="797"/>
      <c r="K1385" s="797"/>
      <c r="N1385" s="797"/>
      <c r="O1385" s="797"/>
      <c r="R1385" s="797"/>
      <c r="S1385" s="797"/>
      <c r="V1385" s="797"/>
      <c r="W1385" s="797"/>
      <c r="Z1385" s="797"/>
      <c r="AA1385" s="797"/>
      <c r="AD1385" s="797"/>
      <c r="AE1385" s="797"/>
      <c r="AH1385" s="797"/>
      <c r="AI1385" s="797"/>
      <c r="AL1385" s="797"/>
      <c r="AM1385" s="797"/>
      <c r="AP1385" s="797"/>
      <c r="AQ1385" s="797"/>
    </row>
    <row r="1386" spans="1:43" s="735" customFormat="1">
      <c r="A1386" s="1235"/>
      <c r="B1386" s="64"/>
      <c r="F1386" s="797"/>
      <c r="G1386" s="798"/>
      <c r="J1386" s="797"/>
      <c r="K1386" s="797"/>
      <c r="N1386" s="797"/>
      <c r="O1386" s="797"/>
      <c r="R1386" s="797"/>
      <c r="S1386" s="797"/>
      <c r="V1386" s="797"/>
      <c r="W1386" s="797"/>
      <c r="Z1386" s="797"/>
      <c r="AA1386" s="797"/>
      <c r="AD1386" s="797"/>
      <c r="AE1386" s="797"/>
      <c r="AH1386" s="797"/>
      <c r="AI1386" s="797"/>
      <c r="AL1386" s="797"/>
      <c r="AM1386" s="797"/>
      <c r="AP1386" s="797"/>
      <c r="AQ1386" s="797"/>
    </row>
    <row r="1387" spans="1:43" s="735" customFormat="1">
      <c r="A1387" s="1235"/>
      <c r="B1387" s="64"/>
      <c r="F1387" s="797"/>
      <c r="G1387" s="798"/>
      <c r="J1387" s="797"/>
      <c r="K1387" s="797"/>
      <c r="N1387" s="797"/>
      <c r="O1387" s="797"/>
      <c r="R1387" s="797"/>
      <c r="S1387" s="797"/>
      <c r="V1387" s="797"/>
      <c r="W1387" s="797"/>
      <c r="Z1387" s="797"/>
      <c r="AA1387" s="797"/>
      <c r="AD1387" s="797"/>
      <c r="AE1387" s="797"/>
      <c r="AH1387" s="797"/>
      <c r="AI1387" s="797"/>
      <c r="AL1387" s="797"/>
      <c r="AM1387" s="797"/>
      <c r="AP1387" s="797"/>
      <c r="AQ1387" s="797"/>
    </row>
    <row r="1388" spans="1:43" s="735" customFormat="1">
      <c r="A1388" s="1235"/>
      <c r="B1388" s="64"/>
      <c r="F1388" s="797"/>
      <c r="G1388" s="798"/>
      <c r="J1388" s="797"/>
      <c r="K1388" s="797"/>
      <c r="N1388" s="797"/>
      <c r="O1388" s="797"/>
      <c r="R1388" s="797"/>
      <c r="S1388" s="797"/>
      <c r="V1388" s="797"/>
      <c r="W1388" s="797"/>
      <c r="Z1388" s="797"/>
      <c r="AA1388" s="797"/>
      <c r="AD1388" s="797"/>
      <c r="AE1388" s="797"/>
      <c r="AH1388" s="797"/>
      <c r="AI1388" s="797"/>
      <c r="AL1388" s="797"/>
      <c r="AM1388" s="797"/>
      <c r="AP1388" s="797"/>
      <c r="AQ1388" s="797"/>
    </row>
    <row r="1389" spans="1:43" s="735" customFormat="1">
      <c r="A1389" s="1235"/>
      <c r="B1389" s="64"/>
      <c r="F1389" s="797"/>
      <c r="G1389" s="798"/>
      <c r="J1389" s="797"/>
      <c r="K1389" s="797"/>
      <c r="N1389" s="797"/>
      <c r="O1389" s="797"/>
      <c r="R1389" s="797"/>
      <c r="S1389" s="797"/>
      <c r="V1389" s="797"/>
      <c r="W1389" s="797"/>
      <c r="Z1389" s="797"/>
      <c r="AA1389" s="797"/>
      <c r="AD1389" s="797"/>
      <c r="AE1389" s="797"/>
      <c r="AH1389" s="797"/>
      <c r="AI1389" s="797"/>
      <c r="AL1389" s="797"/>
      <c r="AM1389" s="797"/>
      <c r="AP1389" s="797"/>
      <c r="AQ1389" s="797"/>
    </row>
    <row r="1390" spans="1:43" s="735" customFormat="1">
      <c r="A1390" s="1235"/>
      <c r="B1390" s="64"/>
      <c r="F1390" s="797"/>
      <c r="G1390" s="798"/>
      <c r="J1390" s="797"/>
      <c r="K1390" s="797"/>
      <c r="N1390" s="797"/>
      <c r="O1390" s="797"/>
      <c r="R1390" s="797"/>
      <c r="S1390" s="797"/>
      <c r="V1390" s="797"/>
      <c r="W1390" s="797"/>
      <c r="Z1390" s="797"/>
      <c r="AA1390" s="797"/>
      <c r="AD1390" s="797"/>
      <c r="AE1390" s="797"/>
      <c r="AH1390" s="797"/>
      <c r="AI1390" s="797"/>
      <c r="AL1390" s="797"/>
      <c r="AM1390" s="797"/>
      <c r="AP1390" s="797"/>
      <c r="AQ1390" s="797"/>
    </row>
    <row r="1391" spans="1:43" s="735" customFormat="1">
      <c r="A1391" s="1235"/>
      <c r="B1391" s="64"/>
      <c r="F1391" s="797"/>
      <c r="G1391" s="798"/>
      <c r="J1391" s="797"/>
      <c r="K1391" s="797"/>
      <c r="N1391" s="797"/>
      <c r="O1391" s="797"/>
      <c r="R1391" s="797"/>
      <c r="S1391" s="797"/>
      <c r="V1391" s="797"/>
      <c r="W1391" s="797"/>
      <c r="Z1391" s="797"/>
      <c r="AA1391" s="797"/>
      <c r="AD1391" s="797"/>
      <c r="AE1391" s="797"/>
      <c r="AH1391" s="797"/>
      <c r="AI1391" s="797"/>
      <c r="AL1391" s="797"/>
      <c r="AM1391" s="797"/>
      <c r="AP1391" s="797"/>
      <c r="AQ1391" s="797"/>
    </row>
    <row r="1392" spans="1:43" s="735" customFormat="1">
      <c r="A1392" s="1235"/>
      <c r="B1392" s="64"/>
      <c r="F1392" s="797"/>
      <c r="G1392" s="798"/>
      <c r="J1392" s="797"/>
      <c r="K1392" s="797"/>
      <c r="N1392" s="797"/>
      <c r="O1392" s="797"/>
      <c r="R1392" s="797"/>
      <c r="S1392" s="797"/>
      <c r="V1392" s="797"/>
      <c r="W1392" s="797"/>
      <c r="Z1392" s="797"/>
      <c r="AA1392" s="797"/>
      <c r="AD1392" s="797"/>
      <c r="AE1392" s="797"/>
      <c r="AH1392" s="797"/>
      <c r="AI1392" s="797"/>
      <c r="AL1392" s="797"/>
      <c r="AM1392" s="797"/>
      <c r="AP1392" s="797"/>
      <c r="AQ1392" s="797"/>
    </row>
    <row r="1393" spans="1:43" s="735" customFormat="1">
      <c r="A1393" s="1235"/>
      <c r="B1393" s="64"/>
      <c r="F1393" s="797"/>
      <c r="G1393" s="798"/>
      <c r="J1393" s="797"/>
      <c r="K1393" s="797"/>
      <c r="N1393" s="797"/>
      <c r="O1393" s="797"/>
      <c r="R1393" s="797"/>
      <c r="S1393" s="797"/>
      <c r="V1393" s="797"/>
      <c r="W1393" s="797"/>
      <c r="Z1393" s="797"/>
      <c r="AA1393" s="797"/>
      <c r="AD1393" s="797"/>
      <c r="AE1393" s="797"/>
      <c r="AH1393" s="797"/>
      <c r="AI1393" s="797"/>
      <c r="AL1393" s="797"/>
      <c r="AM1393" s="797"/>
      <c r="AP1393" s="797"/>
      <c r="AQ1393" s="797"/>
    </row>
    <row r="1394" spans="1:43" s="735" customFormat="1">
      <c r="A1394" s="1235"/>
      <c r="B1394" s="64"/>
      <c r="F1394" s="797"/>
      <c r="G1394" s="798"/>
      <c r="J1394" s="797"/>
      <c r="K1394" s="797"/>
      <c r="N1394" s="797"/>
      <c r="O1394" s="797"/>
      <c r="R1394" s="797"/>
      <c r="S1394" s="797"/>
      <c r="V1394" s="797"/>
      <c r="W1394" s="797"/>
      <c r="Z1394" s="797"/>
      <c r="AA1394" s="797"/>
      <c r="AD1394" s="797"/>
      <c r="AE1394" s="797"/>
      <c r="AH1394" s="797"/>
      <c r="AI1394" s="797"/>
      <c r="AL1394" s="797"/>
      <c r="AM1394" s="797"/>
      <c r="AP1394" s="797"/>
      <c r="AQ1394" s="797"/>
    </row>
    <row r="1395" spans="1:43" s="735" customFormat="1">
      <c r="A1395" s="1235"/>
      <c r="B1395" s="64"/>
      <c r="F1395" s="797"/>
      <c r="G1395" s="798"/>
      <c r="J1395" s="797"/>
      <c r="K1395" s="797"/>
      <c r="N1395" s="797"/>
      <c r="O1395" s="797"/>
      <c r="R1395" s="797"/>
      <c r="S1395" s="797"/>
      <c r="V1395" s="797"/>
      <c r="W1395" s="797"/>
      <c r="Z1395" s="797"/>
      <c r="AA1395" s="797"/>
      <c r="AD1395" s="797"/>
      <c r="AE1395" s="797"/>
      <c r="AH1395" s="797"/>
      <c r="AI1395" s="797"/>
      <c r="AL1395" s="797"/>
      <c r="AM1395" s="797"/>
      <c r="AP1395" s="797"/>
      <c r="AQ1395" s="797"/>
    </row>
    <row r="1396" spans="1:43" s="735" customFormat="1">
      <c r="A1396" s="1235"/>
      <c r="B1396" s="64"/>
      <c r="F1396" s="797"/>
      <c r="G1396" s="798"/>
      <c r="J1396" s="797"/>
      <c r="K1396" s="797"/>
      <c r="N1396" s="797"/>
      <c r="O1396" s="797"/>
      <c r="R1396" s="797"/>
      <c r="S1396" s="797"/>
      <c r="V1396" s="797"/>
      <c r="W1396" s="797"/>
      <c r="Z1396" s="797"/>
      <c r="AA1396" s="797"/>
      <c r="AD1396" s="797"/>
      <c r="AE1396" s="797"/>
      <c r="AH1396" s="797"/>
      <c r="AI1396" s="797"/>
      <c r="AL1396" s="797"/>
      <c r="AM1396" s="797"/>
      <c r="AP1396" s="797"/>
      <c r="AQ1396" s="797"/>
    </row>
    <row r="1397" spans="1:43" s="735" customFormat="1">
      <c r="A1397" s="1235"/>
      <c r="B1397" s="64"/>
      <c r="F1397" s="797"/>
      <c r="G1397" s="798"/>
      <c r="J1397" s="797"/>
      <c r="K1397" s="797"/>
      <c r="N1397" s="797"/>
      <c r="O1397" s="797"/>
      <c r="R1397" s="797"/>
      <c r="S1397" s="797"/>
      <c r="V1397" s="797"/>
      <c r="W1397" s="797"/>
      <c r="Z1397" s="797"/>
      <c r="AA1397" s="797"/>
      <c r="AD1397" s="797"/>
      <c r="AE1397" s="797"/>
      <c r="AH1397" s="797"/>
      <c r="AI1397" s="797"/>
      <c r="AL1397" s="797"/>
      <c r="AM1397" s="797"/>
      <c r="AP1397" s="797"/>
      <c r="AQ1397" s="797"/>
    </row>
    <row r="1398" spans="1:43" s="735" customFormat="1">
      <c r="A1398" s="1235"/>
      <c r="B1398" s="64"/>
      <c r="F1398" s="797"/>
      <c r="G1398" s="798"/>
      <c r="J1398" s="797"/>
      <c r="K1398" s="797"/>
      <c r="N1398" s="797"/>
      <c r="O1398" s="797"/>
      <c r="R1398" s="797"/>
      <c r="S1398" s="797"/>
      <c r="V1398" s="797"/>
      <c r="W1398" s="797"/>
      <c r="Z1398" s="797"/>
      <c r="AA1398" s="797"/>
      <c r="AD1398" s="797"/>
      <c r="AE1398" s="797"/>
      <c r="AH1398" s="797"/>
      <c r="AI1398" s="797"/>
      <c r="AL1398" s="797"/>
      <c r="AM1398" s="797"/>
      <c r="AP1398" s="797"/>
      <c r="AQ1398" s="797"/>
    </row>
    <row r="1399" spans="1:43" s="735" customFormat="1">
      <c r="A1399" s="1235"/>
      <c r="B1399" s="64"/>
      <c r="F1399" s="797"/>
      <c r="G1399" s="798"/>
      <c r="J1399" s="797"/>
      <c r="K1399" s="797"/>
      <c r="N1399" s="797"/>
      <c r="O1399" s="797"/>
      <c r="R1399" s="797"/>
      <c r="S1399" s="797"/>
      <c r="V1399" s="797"/>
      <c r="W1399" s="797"/>
      <c r="Z1399" s="797"/>
      <c r="AA1399" s="797"/>
      <c r="AD1399" s="797"/>
      <c r="AE1399" s="797"/>
      <c r="AH1399" s="797"/>
      <c r="AI1399" s="797"/>
      <c r="AL1399" s="797"/>
      <c r="AM1399" s="797"/>
      <c r="AP1399" s="797"/>
      <c r="AQ1399" s="797"/>
    </row>
    <row r="1400" spans="1:43" s="735" customFormat="1">
      <c r="A1400" s="1235"/>
      <c r="B1400" s="64"/>
      <c r="F1400" s="797"/>
      <c r="G1400" s="798"/>
      <c r="J1400" s="797"/>
      <c r="K1400" s="797"/>
      <c r="N1400" s="797"/>
      <c r="O1400" s="797"/>
      <c r="R1400" s="797"/>
      <c r="S1400" s="797"/>
      <c r="V1400" s="797"/>
      <c r="W1400" s="797"/>
      <c r="Z1400" s="797"/>
      <c r="AA1400" s="797"/>
      <c r="AD1400" s="797"/>
      <c r="AE1400" s="797"/>
      <c r="AH1400" s="797"/>
      <c r="AI1400" s="797"/>
      <c r="AL1400" s="797"/>
      <c r="AM1400" s="797"/>
      <c r="AP1400" s="797"/>
      <c r="AQ1400" s="797"/>
    </row>
    <row r="1401" spans="1:43" s="735" customFormat="1">
      <c r="A1401" s="1235"/>
      <c r="B1401" s="64"/>
      <c r="F1401" s="797"/>
      <c r="G1401" s="798"/>
      <c r="J1401" s="797"/>
      <c r="K1401" s="797"/>
      <c r="N1401" s="797"/>
      <c r="O1401" s="797"/>
      <c r="R1401" s="797"/>
      <c r="S1401" s="797"/>
      <c r="V1401" s="797"/>
      <c r="W1401" s="797"/>
      <c r="Z1401" s="797"/>
      <c r="AA1401" s="797"/>
      <c r="AD1401" s="797"/>
      <c r="AE1401" s="797"/>
      <c r="AH1401" s="797"/>
      <c r="AI1401" s="797"/>
      <c r="AL1401" s="797"/>
      <c r="AM1401" s="797"/>
      <c r="AP1401" s="797"/>
      <c r="AQ1401" s="797"/>
    </row>
    <row r="1402" spans="1:43" s="735" customFormat="1">
      <c r="A1402" s="1235"/>
      <c r="B1402" s="64"/>
      <c r="F1402" s="797"/>
      <c r="G1402" s="798"/>
      <c r="J1402" s="797"/>
      <c r="K1402" s="797"/>
      <c r="N1402" s="797"/>
      <c r="O1402" s="797"/>
      <c r="R1402" s="797"/>
      <c r="S1402" s="797"/>
      <c r="V1402" s="797"/>
      <c r="W1402" s="797"/>
      <c r="Z1402" s="797"/>
      <c r="AA1402" s="797"/>
      <c r="AD1402" s="797"/>
      <c r="AE1402" s="797"/>
      <c r="AH1402" s="797"/>
      <c r="AI1402" s="797"/>
      <c r="AL1402" s="797"/>
      <c r="AM1402" s="797"/>
      <c r="AP1402" s="797"/>
      <c r="AQ1402" s="797"/>
    </row>
    <row r="1403" spans="1:43" s="735" customFormat="1">
      <c r="A1403" s="1235"/>
      <c r="B1403" s="64"/>
      <c r="F1403" s="797"/>
      <c r="G1403" s="798"/>
      <c r="J1403" s="797"/>
      <c r="K1403" s="797"/>
      <c r="N1403" s="797"/>
      <c r="O1403" s="797"/>
      <c r="R1403" s="797"/>
      <c r="S1403" s="797"/>
      <c r="V1403" s="797"/>
      <c r="W1403" s="797"/>
      <c r="Z1403" s="797"/>
      <c r="AA1403" s="797"/>
      <c r="AD1403" s="797"/>
      <c r="AE1403" s="797"/>
      <c r="AH1403" s="797"/>
      <c r="AI1403" s="797"/>
      <c r="AL1403" s="797"/>
      <c r="AM1403" s="797"/>
      <c r="AP1403" s="797"/>
      <c r="AQ1403" s="797"/>
    </row>
    <row r="1404" spans="1:43" s="735" customFormat="1">
      <c r="A1404" s="1235"/>
      <c r="B1404" s="64"/>
      <c r="F1404" s="797"/>
      <c r="G1404" s="798"/>
      <c r="J1404" s="797"/>
      <c r="K1404" s="797"/>
      <c r="N1404" s="797"/>
      <c r="O1404" s="797"/>
      <c r="R1404" s="797"/>
      <c r="S1404" s="797"/>
      <c r="V1404" s="797"/>
      <c r="W1404" s="797"/>
      <c r="Z1404" s="797"/>
      <c r="AA1404" s="797"/>
      <c r="AD1404" s="797"/>
      <c r="AE1404" s="797"/>
      <c r="AH1404" s="797"/>
      <c r="AI1404" s="797"/>
      <c r="AL1404" s="797"/>
      <c r="AM1404" s="797"/>
      <c r="AP1404" s="797"/>
      <c r="AQ1404" s="797"/>
    </row>
    <row r="1405" spans="1:43" s="735" customFormat="1">
      <c r="A1405" s="1235"/>
      <c r="B1405" s="64"/>
      <c r="F1405" s="797"/>
      <c r="G1405" s="798"/>
      <c r="J1405" s="797"/>
      <c r="K1405" s="797"/>
      <c r="N1405" s="797"/>
      <c r="O1405" s="797"/>
      <c r="R1405" s="797"/>
      <c r="S1405" s="797"/>
      <c r="V1405" s="797"/>
      <c r="W1405" s="797"/>
      <c r="Z1405" s="797"/>
      <c r="AA1405" s="797"/>
      <c r="AD1405" s="797"/>
      <c r="AE1405" s="797"/>
      <c r="AH1405" s="797"/>
      <c r="AI1405" s="797"/>
      <c r="AL1405" s="797"/>
      <c r="AM1405" s="797"/>
      <c r="AP1405" s="797"/>
      <c r="AQ1405" s="797"/>
    </row>
    <row r="1406" spans="1:43" s="735" customFormat="1">
      <c r="A1406" s="1235"/>
      <c r="B1406" s="64"/>
      <c r="F1406" s="797"/>
      <c r="G1406" s="798"/>
      <c r="J1406" s="797"/>
      <c r="K1406" s="797"/>
      <c r="N1406" s="797"/>
      <c r="O1406" s="797"/>
      <c r="R1406" s="797"/>
      <c r="S1406" s="797"/>
      <c r="V1406" s="797"/>
      <c r="W1406" s="797"/>
      <c r="Z1406" s="797"/>
      <c r="AA1406" s="797"/>
      <c r="AD1406" s="797"/>
      <c r="AE1406" s="797"/>
      <c r="AH1406" s="797"/>
      <c r="AI1406" s="797"/>
      <c r="AL1406" s="797"/>
      <c r="AM1406" s="797"/>
      <c r="AP1406" s="797"/>
      <c r="AQ1406" s="797"/>
    </row>
    <row r="1407" spans="1:43" s="735" customFormat="1">
      <c r="A1407" s="1235"/>
      <c r="B1407" s="64"/>
      <c r="F1407" s="797"/>
      <c r="G1407" s="798"/>
      <c r="J1407" s="797"/>
      <c r="K1407" s="797"/>
      <c r="N1407" s="797"/>
      <c r="O1407" s="797"/>
      <c r="R1407" s="797"/>
      <c r="S1407" s="797"/>
      <c r="V1407" s="797"/>
      <c r="W1407" s="797"/>
      <c r="Z1407" s="797"/>
      <c r="AA1407" s="797"/>
      <c r="AD1407" s="797"/>
      <c r="AE1407" s="797"/>
      <c r="AH1407" s="797"/>
      <c r="AI1407" s="797"/>
      <c r="AL1407" s="797"/>
      <c r="AM1407" s="797"/>
      <c r="AP1407" s="797"/>
      <c r="AQ1407" s="797"/>
    </row>
    <row r="1408" spans="1:43" s="735" customFormat="1">
      <c r="A1408" s="1235"/>
      <c r="B1408" s="64"/>
      <c r="F1408" s="797"/>
      <c r="G1408" s="798"/>
      <c r="J1408" s="797"/>
      <c r="K1408" s="797"/>
      <c r="N1408" s="797"/>
      <c r="O1408" s="797"/>
      <c r="R1408" s="797"/>
      <c r="S1408" s="797"/>
      <c r="V1408" s="797"/>
      <c r="W1408" s="797"/>
      <c r="Z1408" s="797"/>
      <c r="AA1408" s="797"/>
      <c r="AD1408" s="797"/>
      <c r="AE1408" s="797"/>
      <c r="AH1408" s="797"/>
      <c r="AI1408" s="797"/>
      <c r="AL1408" s="797"/>
      <c r="AM1408" s="797"/>
      <c r="AP1408" s="797"/>
      <c r="AQ1408" s="797"/>
    </row>
    <row r="1409" spans="1:43" s="735" customFormat="1">
      <c r="A1409" s="1235"/>
      <c r="B1409" s="64"/>
      <c r="F1409" s="797"/>
      <c r="G1409" s="798"/>
      <c r="J1409" s="797"/>
      <c r="K1409" s="797"/>
      <c r="N1409" s="797"/>
      <c r="O1409" s="797"/>
      <c r="R1409" s="797"/>
      <c r="S1409" s="797"/>
      <c r="V1409" s="797"/>
      <c r="W1409" s="797"/>
      <c r="Z1409" s="797"/>
      <c r="AA1409" s="797"/>
      <c r="AD1409" s="797"/>
      <c r="AE1409" s="797"/>
      <c r="AH1409" s="797"/>
      <c r="AI1409" s="797"/>
      <c r="AL1409" s="797"/>
      <c r="AM1409" s="797"/>
      <c r="AP1409" s="797"/>
      <c r="AQ1409" s="797"/>
    </row>
    <row r="1410" spans="1:43" s="735" customFormat="1">
      <c r="A1410" s="1235"/>
      <c r="B1410" s="64"/>
      <c r="F1410" s="797"/>
      <c r="G1410" s="798"/>
      <c r="J1410" s="797"/>
      <c r="K1410" s="797"/>
      <c r="N1410" s="797"/>
      <c r="O1410" s="797"/>
      <c r="R1410" s="797"/>
      <c r="S1410" s="797"/>
      <c r="V1410" s="797"/>
      <c r="W1410" s="797"/>
      <c r="Z1410" s="797"/>
      <c r="AA1410" s="797"/>
      <c r="AD1410" s="797"/>
      <c r="AE1410" s="797"/>
      <c r="AH1410" s="797"/>
      <c r="AI1410" s="797"/>
      <c r="AL1410" s="797"/>
      <c r="AM1410" s="797"/>
      <c r="AP1410" s="797"/>
      <c r="AQ1410" s="797"/>
    </row>
    <row r="1411" spans="1:43" s="735" customFormat="1">
      <c r="A1411" s="1235"/>
      <c r="B1411" s="64"/>
      <c r="F1411" s="797"/>
      <c r="G1411" s="798"/>
      <c r="J1411" s="797"/>
      <c r="K1411" s="797"/>
      <c r="N1411" s="797"/>
      <c r="O1411" s="797"/>
      <c r="R1411" s="797"/>
      <c r="S1411" s="797"/>
      <c r="V1411" s="797"/>
      <c r="W1411" s="797"/>
      <c r="Z1411" s="797"/>
      <c r="AA1411" s="797"/>
      <c r="AD1411" s="797"/>
      <c r="AE1411" s="797"/>
      <c r="AH1411" s="797"/>
      <c r="AI1411" s="797"/>
      <c r="AL1411" s="797"/>
      <c r="AM1411" s="797"/>
      <c r="AP1411" s="797"/>
      <c r="AQ1411" s="797"/>
    </row>
    <row r="1412" spans="1:43" s="735" customFormat="1">
      <c r="A1412" s="1235"/>
      <c r="B1412" s="64"/>
      <c r="F1412" s="797"/>
      <c r="G1412" s="798"/>
      <c r="J1412" s="797"/>
      <c r="K1412" s="797"/>
      <c r="N1412" s="797"/>
      <c r="O1412" s="797"/>
      <c r="R1412" s="797"/>
      <c r="S1412" s="797"/>
      <c r="V1412" s="797"/>
      <c r="W1412" s="797"/>
      <c r="Z1412" s="797"/>
      <c r="AA1412" s="797"/>
      <c r="AD1412" s="797"/>
      <c r="AE1412" s="797"/>
      <c r="AH1412" s="797"/>
      <c r="AI1412" s="797"/>
      <c r="AL1412" s="797"/>
      <c r="AM1412" s="797"/>
      <c r="AP1412" s="797"/>
      <c r="AQ1412" s="797"/>
    </row>
    <row r="1413" spans="1:43" s="735" customFormat="1">
      <c r="A1413" s="1235"/>
      <c r="B1413" s="64"/>
      <c r="F1413" s="797"/>
      <c r="G1413" s="798"/>
      <c r="J1413" s="797"/>
      <c r="K1413" s="797"/>
      <c r="N1413" s="797"/>
      <c r="O1413" s="797"/>
      <c r="R1413" s="797"/>
      <c r="S1413" s="797"/>
      <c r="V1413" s="797"/>
      <c r="W1413" s="797"/>
      <c r="Z1413" s="797"/>
      <c r="AA1413" s="797"/>
      <c r="AD1413" s="797"/>
      <c r="AE1413" s="797"/>
      <c r="AH1413" s="797"/>
      <c r="AI1413" s="797"/>
      <c r="AL1413" s="797"/>
      <c r="AM1413" s="797"/>
      <c r="AP1413" s="797"/>
      <c r="AQ1413" s="797"/>
    </row>
    <row r="1414" spans="1:43" s="735" customFormat="1">
      <c r="A1414" s="1235"/>
      <c r="B1414" s="64"/>
      <c r="F1414" s="797"/>
      <c r="G1414" s="798"/>
      <c r="J1414" s="797"/>
      <c r="K1414" s="797"/>
      <c r="N1414" s="797"/>
      <c r="O1414" s="797"/>
      <c r="R1414" s="797"/>
      <c r="S1414" s="797"/>
      <c r="V1414" s="797"/>
      <c r="W1414" s="797"/>
      <c r="Z1414" s="797"/>
      <c r="AA1414" s="797"/>
      <c r="AD1414" s="797"/>
      <c r="AE1414" s="797"/>
      <c r="AH1414" s="797"/>
      <c r="AI1414" s="797"/>
      <c r="AL1414" s="797"/>
      <c r="AM1414" s="797"/>
      <c r="AP1414" s="797"/>
      <c r="AQ1414" s="797"/>
    </row>
    <row r="1415" spans="1:43" s="735" customFormat="1">
      <c r="A1415" s="1235"/>
      <c r="B1415" s="64"/>
      <c r="F1415" s="797"/>
      <c r="G1415" s="798"/>
      <c r="J1415" s="797"/>
      <c r="K1415" s="797"/>
      <c r="N1415" s="797"/>
      <c r="O1415" s="797"/>
      <c r="R1415" s="797"/>
      <c r="S1415" s="797"/>
      <c r="V1415" s="797"/>
      <c r="W1415" s="797"/>
      <c r="Z1415" s="797"/>
      <c r="AA1415" s="797"/>
      <c r="AD1415" s="797"/>
      <c r="AE1415" s="797"/>
      <c r="AH1415" s="797"/>
      <c r="AI1415" s="797"/>
      <c r="AL1415" s="797"/>
      <c r="AM1415" s="797"/>
      <c r="AP1415" s="797"/>
      <c r="AQ1415" s="797"/>
    </row>
    <row r="1416" spans="1:43" s="735" customFormat="1">
      <c r="A1416" s="1235"/>
      <c r="B1416" s="64"/>
      <c r="F1416" s="797"/>
      <c r="G1416" s="798"/>
      <c r="J1416" s="797"/>
      <c r="K1416" s="797"/>
      <c r="N1416" s="797"/>
      <c r="O1416" s="797"/>
      <c r="R1416" s="797"/>
      <c r="S1416" s="797"/>
      <c r="V1416" s="797"/>
      <c r="W1416" s="797"/>
      <c r="Z1416" s="797"/>
      <c r="AA1416" s="797"/>
      <c r="AD1416" s="797"/>
      <c r="AE1416" s="797"/>
      <c r="AH1416" s="797"/>
      <c r="AI1416" s="797"/>
      <c r="AL1416" s="797"/>
      <c r="AM1416" s="797"/>
      <c r="AP1416" s="797"/>
      <c r="AQ1416" s="797"/>
    </row>
    <row r="1417" spans="1:43" s="735" customFormat="1">
      <c r="A1417" s="1235"/>
      <c r="B1417" s="64"/>
      <c r="F1417" s="797"/>
      <c r="G1417" s="798"/>
      <c r="J1417" s="797"/>
      <c r="K1417" s="797"/>
      <c r="N1417" s="797"/>
      <c r="O1417" s="797"/>
      <c r="R1417" s="797"/>
      <c r="S1417" s="797"/>
      <c r="V1417" s="797"/>
      <c r="W1417" s="797"/>
      <c r="Z1417" s="797"/>
      <c r="AA1417" s="797"/>
      <c r="AD1417" s="797"/>
      <c r="AE1417" s="797"/>
      <c r="AH1417" s="797"/>
      <c r="AI1417" s="797"/>
      <c r="AL1417" s="797"/>
      <c r="AM1417" s="797"/>
      <c r="AP1417" s="797"/>
      <c r="AQ1417" s="797"/>
    </row>
    <row r="1418" spans="1:43" s="735" customFormat="1">
      <c r="A1418" s="1235"/>
      <c r="B1418" s="64"/>
      <c r="F1418" s="797"/>
      <c r="G1418" s="798"/>
      <c r="J1418" s="797"/>
      <c r="K1418" s="797"/>
      <c r="N1418" s="797"/>
      <c r="O1418" s="797"/>
      <c r="R1418" s="797"/>
      <c r="S1418" s="797"/>
      <c r="V1418" s="797"/>
      <c r="W1418" s="797"/>
      <c r="Z1418" s="797"/>
      <c r="AA1418" s="797"/>
      <c r="AD1418" s="797"/>
      <c r="AE1418" s="797"/>
      <c r="AH1418" s="797"/>
      <c r="AI1418" s="797"/>
      <c r="AL1418" s="797"/>
      <c r="AM1418" s="797"/>
      <c r="AP1418" s="797"/>
      <c r="AQ1418" s="797"/>
    </row>
    <row r="1419" spans="1:43" s="735" customFormat="1">
      <c r="A1419" s="1235"/>
      <c r="B1419" s="64"/>
      <c r="F1419" s="797"/>
      <c r="G1419" s="798"/>
      <c r="J1419" s="797"/>
      <c r="K1419" s="797"/>
      <c r="N1419" s="797"/>
      <c r="O1419" s="797"/>
      <c r="R1419" s="797"/>
      <c r="S1419" s="797"/>
      <c r="V1419" s="797"/>
      <c r="W1419" s="797"/>
      <c r="Z1419" s="797"/>
      <c r="AA1419" s="797"/>
      <c r="AD1419" s="797"/>
      <c r="AE1419" s="797"/>
      <c r="AH1419" s="797"/>
      <c r="AI1419" s="797"/>
      <c r="AL1419" s="797"/>
      <c r="AM1419" s="797"/>
      <c r="AP1419" s="797"/>
      <c r="AQ1419" s="797"/>
    </row>
    <row r="1420" spans="1:43" s="735" customFormat="1">
      <c r="A1420" s="1235"/>
      <c r="B1420" s="64"/>
      <c r="F1420" s="797"/>
      <c r="G1420" s="798"/>
      <c r="J1420" s="797"/>
      <c r="K1420" s="797"/>
      <c r="N1420" s="797"/>
      <c r="O1420" s="797"/>
      <c r="R1420" s="797"/>
      <c r="S1420" s="797"/>
      <c r="V1420" s="797"/>
      <c r="W1420" s="797"/>
      <c r="Z1420" s="797"/>
      <c r="AA1420" s="797"/>
      <c r="AD1420" s="797"/>
      <c r="AE1420" s="797"/>
      <c r="AH1420" s="797"/>
      <c r="AI1420" s="797"/>
      <c r="AL1420" s="797"/>
      <c r="AM1420" s="797"/>
      <c r="AP1420" s="797"/>
      <c r="AQ1420" s="797"/>
    </row>
    <row r="1421" spans="1:43" s="735" customFormat="1">
      <c r="A1421" s="1235"/>
      <c r="B1421" s="64"/>
      <c r="F1421" s="797"/>
      <c r="G1421" s="798"/>
      <c r="J1421" s="797"/>
      <c r="K1421" s="797"/>
      <c r="N1421" s="797"/>
      <c r="O1421" s="797"/>
      <c r="R1421" s="797"/>
      <c r="S1421" s="797"/>
      <c r="V1421" s="797"/>
      <c r="W1421" s="797"/>
      <c r="Z1421" s="797"/>
      <c r="AA1421" s="797"/>
      <c r="AD1421" s="797"/>
      <c r="AE1421" s="797"/>
      <c r="AH1421" s="797"/>
      <c r="AI1421" s="797"/>
      <c r="AL1421" s="797"/>
      <c r="AM1421" s="797"/>
      <c r="AP1421" s="797"/>
      <c r="AQ1421" s="797"/>
    </row>
    <row r="1422" spans="1:43" s="735" customFormat="1">
      <c r="A1422" s="1235"/>
      <c r="B1422" s="64"/>
      <c r="F1422" s="797"/>
      <c r="G1422" s="798"/>
      <c r="J1422" s="797"/>
      <c r="K1422" s="797"/>
      <c r="N1422" s="797"/>
      <c r="O1422" s="797"/>
      <c r="R1422" s="797"/>
      <c r="S1422" s="797"/>
      <c r="V1422" s="797"/>
      <c r="W1422" s="797"/>
      <c r="Z1422" s="797"/>
      <c r="AA1422" s="797"/>
      <c r="AD1422" s="797"/>
      <c r="AE1422" s="797"/>
      <c r="AH1422" s="797"/>
      <c r="AI1422" s="797"/>
      <c r="AL1422" s="797"/>
      <c r="AM1422" s="797"/>
      <c r="AP1422" s="797"/>
      <c r="AQ1422" s="797"/>
    </row>
    <row r="1423" spans="1:43" s="735" customFormat="1">
      <c r="A1423" s="1235"/>
      <c r="B1423" s="64"/>
      <c r="F1423" s="797"/>
      <c r="G1423" s="798"/>
      <c r="J1423" s="797"/>
      <c r="K1423" s="797"/>
      <c r="N1423" s="797"/>
      <c r="O1423" s="797"/>
      <c r="R1423" s="797"/>
      <c r="S1423" s="797"/>
      <c r="V1423" s="797"/>
      <c r="W1423" s="797"/>
      <c r="Z1423" s="797"/>
      <c r="AA1423" s="797"/>
      <c r="AD1423" s="797"/>
      <c r="AE1423" s="797"/>
      <c r="AH1423" s="797"/>
      <c r="AI1423" s="797"/>
      <c r="AL1423" s="797"/>
      <c r="AM1423" s="797"/>
      <c r="AP1423" s="797"/>
      <c r="AQ1423" s="797"/>
    </row>
    <row r="1424" spans="1:43" s="735" customFormat="1">
      <c r="A1424" s="1235"/>
      <c r="B1424" s="64"/>
      <c r="F1424" s="797"/>
      <c r="G1424" s="798"/>
      <c r="J1424" s="797"/>
      <c r="K1424" s="797"/>
      <c r="N1424" s="797"/>
      <c r="O1424" s="797"/>
      <c r="R1424" s="797"/>
      <c r="S1424" s="797"/>
      <c r="V1424" s="797"/>
      <c r="W1424" s="797"/>
      <c r="Z1424" s="797"/>
      <c r="AA1424" s="797"/>
      <c r="AD1424" s="797"/>
      <c r="AE1424" s="797"/>
      <c r="AH1424" s="797"/>
      <c r="AI1424" s="797"/>
      <c r="AL1424" s="797"/>
      <c r="AM1424" s="797"/>
      <c r="AP1424" s="797"/>
      <c r="AQ1424" s="797"/>
    </row>
    <row r="1425" spans="1:43" s="735" customFormat="1">
      <c r="A1425" s="1235"/>
      <c r="B1425" s="64"/>
      <c r="F1425" s="797"/>
      <c r="G1425" s="798"/>
      <c r="J1425" s="797"/>
      <c r="K1425" s="797"/>
      <c r="N1425" s="797"/>
      <c r="O1425" s="797"/>
      <c r="R1425" s="797"/>
      <c r="S1425" s="797"/>
      <c r="V1425" s="797"/>
      <c r="W1425" s="797"/>
      <c r="Z1425" s="797"/>
      <c r="AA1425" s="797"/>
      <c r="AD1425" s="797"/>
      <c r="AE1425" s="797"/>
      <c r="AH1425" s="797"/>
      <c r="AI1425" s="797"/>
      <c r="AL1425" s="797"/>
      <c r="AM1425" s="797"/>
      <c r="AP1425" s="797"/>
      <c r="AQ1425" s="797"/>
    </row>
    <row r="1426" spans="1:43" s="735" customFormat="1">
      <c r="A1426" s="1235"/>
      <c r="B1426" s="64"/>
      <c r="F1426" s="797"/>
      <c r="G1426" s="798"/>
      <c r="J1426" s="797"/>
      <c r="K1426" s="797"/>
      <c r="N1426" s="797"/>
      <c r="O1426" s="797"/>
      <c r="R1426" s="797"/>
      <c r="S1426" s="797"/>
      <c r="V1426" s="797"/>
      <c r="W1426" s="797"/>
      <c r="Z1426" s="797"/>
      <c r="AA1426" s="797"/>
      <c r="AD1426" s="797"/>
      <c r="AE1426" s="797"/>
      <c r="AH1426" s="797"/>
      <c r="AI1426" s="797"/>
      <c r="AL1426" s="797"/>
      <c r="AM1426" s="797"/>
      <c r="AP1426" s="797"/>
      <c r="AQ1426" s="797"/>
    </row>
    <row r="1427" spans="1:43" s="735" customFormat="1">
      <c r="A1427" s="1235"/>
      <c r="B1427" s="64"/>
      <c r="F1427" s="797"/>
      <c r="G1427" s="798"/>
      <c r="J1427" s="797"/>
      <c r="K1427" s="797"/>
      <c r="N1427" s="797"/>
      <c r="O1427" s="797"/>
      <c r="R1427" s="797"/>
      <c r="S1427" s="797"/>
      <c r="V1427" s="797"/>
      <c r="W1427" s="797"/>
      <c r="Z1427" s="797"/>
      <c r="AA1427" s="797"/>
      <c r="AD1427" s="797"/>
      <c r="AE1427" s="797"/>
      <c r="AH1427" s="797"/>
      <c r="AI1427" s="797"/>
      <c r="AL1427" s="797"/>
      <c r="AM1427" s="797"/>
      <c r="AP1427" s="797"/>
      <c r="AQ1427" s="797"/>
    </row>
    <row r="1428" spans="1:43" s="735" customFormat="1">
      <c r="A1428" s="1235"/>
      <c r="B1428" s="64"/>
      <c r="F1428" s="797"/>
      <c r="G1428" s="798"/>
      <c r="J1428" s="797"/>
      <c r="K1428" s="797"/>
      <c r="N1428" s="797"/>
      <c r="O1428" s="797"/>
      <c r="R1428" s="797"/>
      <c r="S1428" s="797"/>
      <c r="V1428" s="797"/>
      <c r="W1428" s="797"/>
      <c r="Z1428" s="797"/>
      <c r="AA1428" s="797"/>
      <c r="AD1428" s="797"/>
      <c r="AE1428" s="797"/>
      <c r="AH1428" s="797"/>
      <c r="AI1428" s="797"/>
      <c r="AL1428" s="797"/>
      <c r="AM1428" s="797"/>
      <c r="AP1428" s="797"/>
      <c r="AQ1428" s="797"/>
    </row>
    <row r="1429" spans="1:43" s="735" customFormat="1">
      <c r="A1429" s="1235"/>
      <c r="B1429" s="64"/>
      <c r="F1429" s="797"/>
      <c r="G1429" s="798"/>
      <c r="J1429" s="797"/>
      <c r="K1429" s="797"/>
      <c r="N1429" s="797"/>
      <c r="O1429" s="797"/>
      <c r="R1429" s="797"/>
      <c r="S1429" s="797"/>
      <c r="V1429" s="797"/>
      <c r="W1429" s="797"/>
      <c r="Z1429" s="797"/>
      <c r="AA1429" s="797"/>
      <c r="AD1429" s="797"/>
      <c r="AE1429" s="797"/>
      <c r="AH1429" s="797"/>
      <c r="AI1429" s="797"/>
      <c r="AL1429" s="797"/>
      <c r="AM1429" s="797"/>
      <c r="AP1429" s="797"/>
      <c r="AQ1429" s="797"/>
    </row>
    <row r="1430" spans="1:43" s="735" customFormat="1">
      <c r="A1430" s="1235"/>
      <c r="B1430" s="64"/>
      <c r="F1430" s="797"/>
      <c r="G1430" s="798"/>
      <c r="J1430" s="797"/>
      <c r="K1430" s="797"/>
      <c r="N1430" s="797"/>
      <c r="O1430" s="797"/>
      <c r="R1430" s="797"/>
      <c r="S1430" s="797"/>
      <c r="V1430" s="797"/>
      <c r="W1430" s="797"/>
      <c r="Z1430" s="797"/>
      <c r="AA1430" s="797"/>
      <c r="AD1430" s="797"/>
      <c r="AE1430" s="797"/>
      <c r="AH1430" s="797"/>
      <c r="AI1430" s="797"/>
      <c r="AL1430" s="797"/>
      <c r="AM1430" s="797"/>
      <c r="AP1430" s="797"/>
      <c r="AQ1430" s="797"/>
    </row>
    <row r="1431" spans="1:43" s="735" customFormat="1">
      <c r="A1431" s="1235"/>
      <c r="B1431" s="64"/>
      <c r="F1431" s="797"/>
      <c r="G1431" s="798"/>
      <c r="J1431" s="797"/>
      <c r="K1431" s="797"/>
      <c r="N1431" s="797"/>
      <c r="O1431" s="797"/>
      <c r="R1431" s="797"/>
      <c r="S1431" s="797"/>
      <c r="V1431" s="797"/>
      <c r="W1431" s="797"/>
      <c r="Z1431" s="797"/>
      <c r="AA1431" s="797"/>
      <c r="AD1431" s="797"/>
      <c r="AE1431" s="797"/>
      <c r="AH1431" s="797"/>
      <c r="AI1431" s="797"/>
      <c r="AL1431" s="797"/>
      <c r="AM1431" s="797"/>
      <c r="AP1431" s="797"/>
      <c r="AQ1431" s="797"/>
    </row>
    <row r="1432" spans="1:43" s="735" customFormat="1">
      <c r="A1432" s="1235"/>
      <c r="B1432" s="64"/>
      <c r="F1432" s="797"/>
      <c r="G1432" s="798"/>
      <c r="J1432" s="797"/>
      <c r="K1432" s="797"/>
      <c r="N1432" s="797"/>
      <c r="O1432" s="797"/>
      <c r="R1432" s="797"/>
      <c r="S1432" s="797"/>
      <c r="V1432" s="797"/>
      <c r="W1432" s="797"/>
      <c r="Z1432" s="797"/>
      <c r="AA1432" s="797"/>
      <c r="AD1432" s="797"/>
      <c r="AE1432" s="797"/>
      <c r="AH1432" s="797"/>
      <c r="AI1432" s="797"/>
      <c r="AL1432" s="797"/>
      <c r="AM1432" s="797"/>
      <c r="AP1432" s="797"/>
      <c r="AQ1432" s="797"/>
    </row>
    <row r="1433" spans="1:43" s="735" customFormat="1">
      <c r="A1433" s="1235"/>
      <c r="B1433" s="64"/>
      <c r="F1433" s="797"/>
      <c r="G1433" s="798"/>
      <c r="J1433" s="797"/>
      <c r="K1433" s="797"/>
      <c r="N1433" s="797"/>
      <c r="O1433" s="797"/>
      <c r="R1433" s="797"/>
      <c r="S1433" s="797"/>
      <c r="V1433" s="797"/>
      <c r="W1433" s="797"/>
      <c r="Z1433" s="797"/>
      <c r="AA1433" s="797"/>
      <c r="AD1433" s="797"/>
      <c r="AE1433" s="797"/>
      <c r="AH1433" s="797"/>
      <c r="AI1433" s="797"/>
      <c r="AL1433" s="797"/>
      <c r="AM1433" s="797"/>
      <c r="AP1433" s="797"/>
      <c r="AQ1433" s="797"/>
    </row>
    <row r="1434" spans="1:43" s="735" customFormat="1">
      <c r="A1434" s="1235"/>
      <c r="B1434" s="64"/>
      <c r="F1434" s="797"/>
      <c r="G1434" s="798"/>
      <c r="J1434" s="797"/>
      <c r="K1434" s="797"/>
      <c r="N1434" s="797"/>
      <c r="O1434" s="797"/>
      <c r="R1434" s="797"/>
      <c r="S1434" s="797"/>
      <c r="V1434" s="797"/>
      <c r="W1434" s="797"/>
      <c r="Z1434" s="797"/>
      <c r="AA1434" s="797"/>
      <c r="AD1434" s="797"/>
      <c r="AE1434" s="797"/>
      <c r="AH1434" s="797"/>
      <c r="AI1434" s="797"/>
      <c r="AL1434" s="797"/>
      <c r="AM1434" s="797"/>
      <c r="AP1434" s="797"/>
      <c r="AQ1434" s="797"/>
    </row>
    <row r="1435" spans="1:43" s="735" customFormat="1">
      <c r="A1435" s="1235"/>
      <c r="B1435" s="64"/>
      <c r="F1435" s="797"/>
      <c r="G1435" s="798"/>
      <c r="J1435" s="797"/>
      <c r="K1435" s="797"/>
      <c r="N1435" s="797"/>
      <c r="O1435" s="797"/>
      <c r="R1435" s="797"/>
      <c r="S1435" s="797"/>
      <c r="V1435" s="797"/>
      <c r="W1435" s="797"/>
      <c r="Z1435" s="797"/>
      <c r="AA1435" s="797"/>
      <c r="AD1435" s="797"/>
      <c r="AE1435" s="797"/>
      <c r="AH1435" s="797"/>
      <c r="AI1435" s="797"/>
      <c r="AL1435" s="797"/>
      <c r="AM1435" s="797"/>
      <c r="AP1435" s="797"/>
      <c r="AQ1435" s="797"/>
    </row>
    <row r="1436" spans="1:43" s="735" customFormat="1">
      <c r="A1436" s="1235"/>
      <c r="B1436" s="64"/>
      <c r="F1436" s="797"/>
      <c r="G1436" s="798"/>
      <c r="J1436" s="797"/>
      <c r="K1436" s="797"/>
      <c r="N1436" s="797"/>
      <c r="O1436" s="797"/>
      <c r="R1436" s="797"/>
      <c r="S1436" s="797"/>
      <c r="V1436" s="797"/>
      <c r="W1436" s="797"/>
      <c r="Z1436" s="797"/>
      <c r="AA1436" s="797"/>
      <c r="AD1436" s="797"/>
      <c r="AE1436" s="797"/>
      <c r="AH1436" s="797"/>
      <c r="AI1436" s="797"/>
      <c r="AL1436" s="797"/>
      <c r="AM1436" s="797"/>
      <c r="AP1436" s="797"/>
      <c r="AQ1436" s="797"/>
    </row>
    <row r="1437" spans="1:43" s="735" customFormat="1">
      <c r="A1437" s="1235"/>
      <c r="B1437" s="64"/>
      <c r="F1437" s="797"/>
      <c r="G1437" s="798"/>
      <c r="J1437" s="797"/>
      <c r="K1437" s="797"/>
      <c r="N1437" s="797"/>
      <c r="O1437" s="797"/>
      <c r="R1437" s="797"/>
      <c r="S1437" s="797"/>
      <c r="V1437" s="797"/>
      <c r="W1437" s="797"/>
      <c r="Z1437" s="797"/>
      <c r="AA1437" s="797"/>
      <c r="AD1437" s="797"/>
      <c r="AE1437" s="797"/>
      <c r="AH1437" s="797"/>
      <c r="AI1437" s="797"/>
      <c r="AL1437" s="797"/>
      <c r="AM1437" s="797"/>
      <c r="AP1437" s="797"/>
      <c r="AQ1437" s="797"/>
    </row>
    <row r="1438" spans="1:43" s="735" customFormat="1">
      <c r="A1438" s="1235"/>
      <c r="B1438" s="64"/>
      <c r="F1438" s="797"/>
      <c r="G1438" s="798"/>
      <c r="J1438" s="797"/>
      <c r="K1438" s="797"/>
      <c r="N1438" s="797"/>
      <c r="O1438" s="797"/>
      <c r="R1438" s="797"/>
      <c r="S1438" s="797"/>
      <c r="V1438" s="797"/>
      <c r="W1438" s="797"/>
      <c r="Z1438" s="797"/>
      <c r="AA1438" s="797"/>
      <c r="AD1438" s="797"/>
      <c r="AE1438" s="797"/>
      <c r="AH1438" s="797"/>
      <c r="AI1438" s="797"/>
      <c r="AL1438" s="797"/>
      <c r="AM1438" s="797"/>
      <c r="AP1438" s="797"/>
      <c r="AQ1438" s="797"/>
    </row>
    <row r="1439" spans="1:43" s="735" customFormat="1">
      <c r="A1439" s="1235"/>
      <c r="B1439" s="64"/>
      <c r="F1439" s="797"/>
      <c r="G1439" s="798"/>
      <c r="J1439" s="797"/>
      <c r="K1439" s="797"/>
      <c r="N1439" s="797"/>
      <c r="O1439" s="797"/>
      <c r="R1439" s="797"/>
      <c r="S1439" s="797"/>
      <c r="V1439" s="797"/>
      <c r="W1439" s="797"/>
      <c r="Z1439" s="797"/>
      <c r="AA1439" s="797"/>
      <c r="AD1439" s="797"/>
      <c r="AE1439" s="797"/>
      <c r="AH1439" s="797"/>
      <c r="AI1439" s="797"/>
      <c r="AL1439" s="797"/>
      <c r="AM1439" s="797"/>
      <c r="AP1439" s="797"/>
      <c r="AQ1439" s="797"/>
    </row>
    <row r="1440" spans="1:43" s="735" customFormat="1">
      <c r="A1440" s="1235"/>
      <c r="B1440" s="64"/>
      <c r="F1440" s="797"/>
      <c r="G1440" s="798"/>
      <c r="J1440" s="797"/>
      <c r="K1440" s="797"/>
      <c r="N1440" s="797"/>
      <c r="O1440" s="797"/>
      <c r="R1440" s="797"/>
      <c r="S1440" s="797"/>
      <c r="V1440" s="797"/>
      <c r="W1440" s="797"/>
      <c r="Z1440" s="797"/>
      <c r="AA1440" s="797"/>
      <c r="AD1440" s="797"/>
      <c r="AE1440" s="797"/>
      <c r="AH1440" s="797"/>
      <c r="AI1440" s="797"/>
      <c r="AL1440" s="797"/>
      <c r="AM1440" s="797"/>
      <c r="AP1440" s="797"/>
      <c r="AQ1440" s="797"/>
    </row>
    <row r="1441" spans="1:43" s="735" customFormat="1">
      <c r="A1441" s="1235"/>
      <c r="B1441" s="64"/>
      <c r="F1441" s="797"/>
      <c r="G1441" s="798"/>
      <c r="J1441" s="797"/>
      <c r="K1441" s="797"/>
      <c r="N1441" s="797"/>
      <c r="O1441" s="797"/>
      <c r="R1441" s="797"/>
      <c r="S1441" s="797"/>
      <c r="V1441" s="797"/>
      <c r="W1441" s="797"/>
      <c r="Z1441" s="797"/>
      <c r="AA1441" s="797"/>
      <c r="AD1441" s="797"/>
      <c r="AE1441" s="797"/>
      <c r="AH1441" s="797"/>
      <c r="AI1441" s="797"/>
      <c r="AL1441" s="797"/>
      <c r="AM1441" s="797"/>
      <c r="AP1441" s="797"/>
      <c r="AQ1441" s="797"/>
    </row>
    <row r="1442" spans="1:43" s="735" customFormat="1">
      <c r="A1442" s="1235"/>
      <c r="B1442" s="64"/>
      <c r="F1442" s="797"/>
      <c r="G1442" s="798"/>
      <c r="J1442" s="797"/>
      <c r="K1442" s="797"/>
      <c r="N1442" s="797"/>
      <c r="O1442" s="797"/>
      <c r="R1442" s="797"/>
      <c r="S1442" s="797"/>
      <c r="V1442" s="797"/>
      <c r="W1442" s="797"/>
      <c r="Z1442" s="797"/>
      <c r="AA1442" s="797"/>
      <c r="AD1442" s="797"/>
      <c r="AE1442" s="797"/>
      <c r="AH1442" s="797"/>
      <c r="AI1442" s="797"/>
      <c r="AL1442" s="797"/>
      <c r="AM1442" s="797"/>
      <c r="AP1442" s="797"/>
      <c r="AQ1442" s="797"/>
    </row>
    <row r="1443" spans="1:43" s="735" customFormat="1">
      <c r="A1443" s="1235"/>
      <c r="B1443" s="64"/>
      <c r="F1443" s="797"/>
      <c r="G1443" s="798"/>
      <c r="J1443" s="797"/>
      <c r="K1443" s="797"/>
      <c r="N1443" s="797"/>
      <c r="O1443" s="797"/>
      <c r="R1443" s="797"/>
      <c r="S1443" s="797"/>
      <c r="V1443" s="797"/>
      <c r="W1443" s="797"/>
      <c r="Z1443" s="797"/>
      <c r="AA1443" s="797"/>
      <c r="AD1443" s="797"/>
      <c r="AE1443" s="797"/>
      <c r="AH1443" s="797"/>
      <c r="AI1443" s="797"/>
      <c r="AL1443" s="797"/>
      <c r="AM1443" s="797"/>
      <c r="AP1443" s="797"/>
      <c r="AQ1443" s="797"/>
    </row>
    <row r="1444" spans="1:43" s="735" customFormat="1">
      <c r="A1444" s="1235"/>
      <c r="B1444" s="64"/>
      <c r="F1444" s="797"/>
      <c r="G1444" s="798"/>
      <c r="J1444" s="797"/>
      <c r="K1444" s="797"/>
      <c r="N1444" s="797"/>
      <c r="O1444" s="797"/>
      <c r="R1444" s="797"/>
      <c r="S1444" s="797"/>
      <c r="V1444" s="797"/>
      <c r="W1444" s="797"/>
      <c r="Z1444" s="797"/>
      <c r="AA1444" s="797"/>
      <c r="AD1444" s="797"/>
      <c r="AE1444" s="797"/>
      <c r="AH1444" s="797"/>
      <c r="AI1444" s="797"/>
      <c r="AL1444" s="797"/>
      <c r="AM1444" s="797"/>
      <c r="AP1444" s="797"/>
      <c r="AQ1444" s="797"/>
    </row>
    <row r="1445" spans="1:43" s="735" customFormat="1">
      <c r="A1445" s="1235"/>
      <c r="B1445" s="64"/>
      <c r="F1445" s="797"/>
      <c r="G1445" s="798"/>
      <c r="J1445" s="797"/>
      <c r="K1445" s="797"/>
      <c r="N1445" s="797"/>
      <c r="O1445" s="797"/>
      <c r="R1445" s="797"/>
      <c r="S1445" s="797"/>
      <c r="V1445" s="797"/>
      <c r="W1445" s="797"/>
      <c r="Z1445" s="797"/>
      <c r="AA1445" s="797"/>
      <c r="AD1445" s="797"/>
      <c r="AE1445" s="797"/>
      <c r="AH1445" s="797"/>
      <c r="AI1445" s="797"/>
      <c r="AL1445" s="797"/>
      <c r="AM1445" s="797"/>
      <c r="AP1445" s="797"/>
      <c r="AQ1445" s="797"/>
    </row>
    <row r="1446" spans="1:43" s="735" customFormat="1">
      <c r="A1446" s="1235"/>
      <c r="B1446" s="64"/>
      <c r="F1446" s="797"/>
      <c r="G1446" s="798"/>
      <c r="J1446" s="797"/>
      <c r="K1446" s="797"/>
      <c r="N1446" s="797"/>
      <c r="O1446" s="797"/>
      <c r="R1446" s="797"/>
      <c r="S1446" s="797"/>
      <c r="V1446" s="797"/>
      <c r="W1446" s="797"/>
      <c r="Z1446" s="797"/>
      <c r="AA1446" s="797"/>
      <c r="AD1446" s="797"/>
      <c r="AE1446" s="797"/>
      <c r="AH1446" s="797"/>
      <c r="AI1446" s="797"/>
      <c r="AL1446" s="797"/>
      <c r="AM1446" s="797"/>
      <c r="AP1446" s="797"/>
      <c r="AQ1446" s="797"/>
    </row>
    <row r="1447" spans="1:43" s="735" customFormat="1">
      <c r="A1447" s="1235"/>
      <c r="B1447" s="64"/>
      <c r="F1447" s="797"/>
      <c r="G1447" s="798"/>
      <c r="J1447" s="797"/>
      <c r="K1447" s="797"/>
      <c r="N1447" s="797"/>
      <c r="O1447" s="797"/>
      <c r="R1447" s="797"/>
      <c r="S1447" s="797"/>
      <c r="V1447" s="797"/>
      <c r="W1447" s="797"/>
      <c r="Z1447" s="797"/>
      <c r="AA1447" s="797"/>
      <c r="AD1447" s="797"/>
      <c r="AE1447" s="797"/>
      <c r="AH1447" s="797"/>
      <c r="AI1447" s="797"/>
      <c r="AL1447" s="797"/>
      <c r="AM1447" s="797"/>
      <c r="AP1447" s="797"/>
      <c r="AQ1447" s="797"/>
    </row>
    <row r="1448" spans="1:43" s="735" customFormat="1">
      <c r="A1448" s="1235"/>
      <c r="B1448" s="64"/>
      <c r="F1448" s="797"/>
      <c r="G1448" s="798"/>
      <c r="J1448" s="797"/>
      <c r="K1448" s="797"/>
      <c r="N1448" s="797"/>
      <c r="O1448" s="797"/>
      <c r="R1448" s="797"/>
      <c r="S1448" s="797"/>
      <c r="V1448" s="797"/>
      <c r="W1448" s="797"/>
      <c r="Z1448" s="797"/>
      <c r="AA1448" s="797"/>
      <c r="AD1448" s="797"/>
      <c r="AE1448" s="797"/>
      <c r="AH1448" s="797"/>
      <c r="AI1448" s="797"/>
      <c r="AL1448" s="797"/>
      <c r="AM1448" s="797"/>
      <c r="AP1448" s="797"/>
      <c r="AQ1448" s="797"/>
    </row>
    <row r="1449" spans="1:43" s="735" customFormat="1">
      <c r="A1449" s="1235"/>
      <c r="B1449" s="64"/>
      <c r="F1449" s="797"/>
      <c r="G1449" s="798"/>
      <c r="J1449" s="797"/>
      <c r="K1449" s="797"/>
      <c r="N1449" s="797"/>
      <c r="O1449" s="797"/>
      <c r="R1449" s="797"/>
      <c r="S1449" s="797"/>
      <c r="V1449" s="797"/>
      <c r="W1449" s="797"/>
      <c r="Z1449" s="797"/>
      <c r="AA1449" s="797"/>
      <c r="AD1449" s="797"/>
      <c r="AE1449" s="797"/>
      <c r="AH1449" s="797"/>
      <c r="AI1449" s="797"/>
      <c r="AL1449" s="797"/>
      <c r="AM1449" s="797"/>
      <c r="AP1449" s="797"/>
      <c r="AQ1449" s="797"/>
    </row>
    <row r="1450" spans="1:43" s="735" customFormat="1">
      <c r="A1450" s="1235"/>
      <c r="B1450" s="64"/>
      <c r="F1450" s="797"/>
      <c r="G1450" s="798"/>
      <c r="J1450" s="797"/>
      <c r="K1450" s="797"/>
      <c r="N1450" s="797"/>
      <c r="O1450" s="797"/>
      <c r="R1450" s="797"/>
      <c r="S1450" s="797"/>
      <c r="V1450" s="797"/>
      <c r="W1450" s="797"/>
      <c r="Z1450" s="797"/>
      <c r="AA1450" s="797"/>
      <c r="AD1450" s="797"/>
      <c r="AE1450" s="797"/>
      <c r="AH1450" s="797"/>
      <c r="AI1450" s="797"/>
      <c r="AL1450" s="797"/>
      <c r="AM1450" s="797"/>
      <c r="AP1450" s="797"/>
      <c r="AQ1450" s="797"/>
    </row>
    <row r="1451" spans="1:43" s="735" customFormat="1">
      <c r="A1451" s="1235"/>
      <c r="B1451" s="64"/>
      <c r="F1451" s="797"/>
      <c r="G1451" s="798"/>
      <c r="J1451" s="797"/>
      <c r="K1451" s="797"/>
      <c r="N1451" s="797"/>
      <c r="O1451" s="797"/>
      <c r="R1451" s="797"/>
      <c r="S1451" s="797"/>
      <c r="V1451" s="797"/>
      <c r="W1451" s="797"/>
      <c r="Z1451" s="797"/>
      <c r="AA1451" s="797"/>
      <c r="AD1451" s="797"/>
      <c r="AE1451" s="797"/>
      <c r="AH1451" s="797"/>
      <c r="AI1451" s="797"/>
      <c r="AL1451" s="797"/>
      <c r="AM1451" s="797"/>
      <c r="AP1451" s="797"/>
      <c r="AQ1451" s="797"/>
    </row>
    <row r="1452" spans="1:43" s="735" customFormat="1">
      <c r="A1452" s="1235"/>
      <c r="B1452" s="64"/>
      <c r="F1452" s="797"/>
      <c r="G1452" s="798"/>
      <c r="J1452" s="797"/>
      <c r="K1452" s="797"/>
      <c r="N1452" s="797"/>
      <c r="O1452" s="797"/>
      <c r="R1452" s="797"/>
      <c r="S1452" s="797"/>
      <c r="V1452" s="797"/>
      <c r="W1452" s="797"/>
      <c r="Z1452" s="797"/>
      <c r="AA1452" s="797"/>
      <c r="AD1452" s="797"/>
      <c r="AE1452" s="797"/>
      <c r="AH1452" s="797"/>
      <c r="AI1452" s="797"/>
      <c r="AL1452" s="797"/>
      <c r="AM1452" s="797"/>
      <c r="AP1452" s="797"/>
      <c r="AQ1452" s="797"/>
    </row>
    <row r="1453" spans="1:43" s="735" customFormat="1">
      <c r="A1453" s="1235"/>
      <c r="B1453" s="64"/>
      <c r="F1453" s="797"/>
      <c r="G1453" s="798"/>
      <c r="J1453" s="797"/>
      <c r="K1453" s="797"/>
      <c r="N1453" s="797"/>
      <c r="O1453" s="797"/>
      <c r="R1453" s="797"/>
      <c r="S1453" s="797"/>
      <c r="V1453" s="797"/>
      <c r="W1453" s="797"/>
      <c r="Z1453" s="797"/>
      <c r="AA1453" s="797"/>
      <c r="AD1453" s="797"/>
      <c r="AE1453" s="797"/>
      <c r="AH1453" s="797"/>
      <c r="AI1453" s="797"/>
      <c r="AL1453" s="797"/>
      <c r="AM1453" s="797"/>
      <c r="AP1453" s="797"/>
      <c r="AQ1453" s="797"/>
    </row>
    <row r="1454" spans="1:43" s="735" customFormat="1">
      <c r="A1454" s="1235"/>
      <c r="B1454" s="64"/>
      <c r="F1454" s="797"/>
      <c r="G1454" s="798"/>
      <c r="J1454" s="797"/>
      <c r="K1454" s="797"/>
      <c r="N1454" s="797"/>
      <c r="O1454" s="797"/>
      <c r="R1454" s="797"/>
      <c r="S1454" s="797"/>
      <c r="V1454" s="797"/>
      <c r="W1454" s="797"/>
      <c r="Z1454" s="797"/>
      <c r="AA1454" s="797"/>
      <c r="AD1454" s="797"/>
      <c r="AE1454" s="797"/>
      <c r="AH1454" s="797"/>
      <c r="AI1454" s="797"/>
      <c r="AL1454" s="797"/>
      <c r="AM1454" s="797"/>
      <c r="AP1454" s="797"/>
      <c r="AQ1454" s="797"/>
    </row>
    <row r="1455" spans="1:43" s="735" customFormat="1">
      <c r="A1455" s="1235"/>
      <c r="B1455" s="64"/>
      <c r="F1455" s="797"/>
      <c r="G1455" s="798"/>
      <c r="J1455" s="797"/>
      <c r="K1455" s="797"/>
      <c r="N1455" s="797"/>
      <c r="O1455" s="797"/>
      <c r="R1455" s="797"/>
      <c r="S1455" s="797"/>
      <c r="V1455" s="797"/>
      <c r="W1455" s="797"/>
      <c r="Z1455" s="797"/>
      <c r="AA1455" s="797"/>
      <c r="AD1455" s="797"/>
      <c r="AE1455" s="797"/>
      <c r="AH1455" s="797"/>
      <c r="AI1455" s="797"/>
      <c r="AL1455" s="797"/>
      <c r="AM1455" s="797"/>
      <c r="AP1455" s="797"/>
      <c r="AQ1455" s="797"/>
    </row>
    <row r="1456" spans="1:43" s="735" customFormat="1">
      <c r="A1456" s="1235"/>
      <c r="B1456" s="64"/>
      <c r="F1456" s="797"/>
      <c r="G1456" s="798"/>
      <c r="J1456" s="797"/>
      <c r="K1456" s="797"/>
      <c r="N1456" s="797"/>
      <c r="O1456" s="797"/>
      <c r="R1456" s="797"/>
      <c r="S1456" s="797"/>
      <c r="V1456" s="797"/>
      <c r="W1456" s="797"/>
      <c r="Z1456" s="797"/>
      <c r="AA1456" s="797"/>
      <c r="AD1456" s="797"/>
      <c r="AE1456" s="797"/>
      <c r="AH1456" s="797"/>
      <c r="AI1456" s="797"/>
      <c r="AL1456" s="797"/>
      <c r="AM1456" s="797"/>
      <c r="AP1456" s="797"/>
      <c r="AQ1456" s="797"/>
    </row>
    <row r="1457" spans="1:43" s="735" customFormat="1">
      <c r="A1457" s="1235"/>
      <c r="B1457" s="64"/>
      <c r="F1457" s="797"/>
      <c r="G1457" s="798"/>
      <c r="J1457" s="797"/>
      <c r="K1457" s="797"/>
      <c r="N1457" s="797"/>
      <c r="O1457" s="797"/>
      <c r="R1457" s="797"/>
      <c r="S1457" s="797"/>
      <c r="V1457" s="797"/>
      <c r="W1457" s="797"/>
      <c r="Z1457" s="797"/>
      <c r="AA1457" s="797"/>
      <c r="AD1457" s="797"/>
      <c r="AE1457" s="797"/>
      <c r="AH1457" s="797"/>
      <c r="AI1457" s="797"/>
      <c r="AL1457" s="797"/>
      <c r="AM1457" s="797"/>
      <c r="AP1457" s="797"/>
      <c r="AQ1457" s="797"/>
    </row>
    <row r="1458" spans="1:43" s="735" customFormat="1">
      <c r="A1458" s="1235"/>
      <c r="B1458" s="64"/>
      <c r="F1458" s="797"/>
      <c r="G1458" s="798"/>
      <c r="J1458" s="797"/>
      <c r="K1458" s="797"/>
      <c r="N1458" s="797"/>
      <c r="O1458" s="797"/>
      <c r="R1458" s="797"/>
      <c r="S1458" s="797"/>
      <c r="V1458" s="797"/>
      <c r="W1458" s="797"/>
      <c r="Z1458" s="797"/>
      <c r="AA1458" s="797"/>
      <c r="AD1458" s="797"/>
      <c r="AE1458" s="797"/>
      <c r="AH1458" s="797"/>
      <c r="AI1458" s="797"/>
      <c r="AL1458" s="797"/>
      <c r="AM1458" s="797"/>
      <c r="AP1458" s="797"/>
      <c r="AQ1458" s="797"/>
    </row>
    <row r="1459" spans="1:43" s="735" customFormat="1">
      <c r="A1459" s="1235"/>
      <c r="B1459" s="64"/>
      <c r="F1459" s="797"/>
      <c r="G1459" s="798"/>
      <c r="J1459" s="797"/>
      <c r="K1459" s="797"/>
      <c r="N1459" s="797"/>
      <c r="O1459" s="797"/>
      <c r="R1459" s="797"/>
      <c r="S1459" s="797"/>
      <c r="V1459" s="797"/>
      <c r="W1459" s="797"/>
      <c r="Z1459" s="797"/>
      <c r="AA1459" s="797"/>
      <c r="AD1459" s="797"/>
      <c r="AE1459" s="797"/>
      <c r="AH1459" s="797"/>
      <c r="AI1459" s="797"/>
      <c r="AL1459" s="797"/>
      <c r="AM1459" s="797"/>
      <c r="AP1459" s="797"/>
      <c r="AQ1459" s="797"/>
    </row>
    <row r="1460" spans="1:43" s="735" customFormat="1">
      <c r="A1460" s="1235"/>
      <c r="B1460" s="64"/>
      <c r="F1460" s="797"/>
      <c r="G1460" s="798"/>
      <c r="J1460" s="797"/>
      <c r="K1460" s="797"/>
      <c r="N1460" s="797"/>
      <c r="O1460" s="797"/>
      <c r="R1460" s="797"/>
      <c r="S1460" s="797"/>
      <c r="V1460" s="797"/>
      <c r="W1460" s="797"/>
      <c r="Z1460" s="797"/>
      <c r="AA1460" s="797"/>
      <c r="AD1460" s="797"/>
      <c r="AE1460" s="797"/>
      <c r="AH1460" s="797"/>
      <c r="AI1460" s="797"/>
      <c r="AL1460" s="797"/>
      <c r="AM1460" s="797"/>
      <c r="AP1460" s="797"/>
      <c r="AQ1460" s="797"/>
    </row>
    <row r="1461" spans="1:43" s="735" customFormat="1">
      <c r="A1461" s="1235"/>
      <c r="B1461" s="64"/>
      <c r="F1461" s="797"/>
      <c r="G1461" s="798"/>
      <c r="J1461" s="797"/>
      <c r="K1461" s="797"/>
      <c r="N1461" s="797"/>
      <c r="O1461" s="797"/>
      <c r="R1461" s="797"/>
      <c r="S1461" s="797"/>
      <c r="V1461" s="797"/>
      <c r="W1461" s="797"/>
      <c r="Z1461" s="797"/>
      <c r="AA1461" s="797"/>
      <c r="AD1461" s="797"/>
      <c r="AE1461" s="797"/>
      <c r="AH1461" s="797"/>
      <c r="AI1461" s="797"/>
      <c r="AL1461" s="797"/>
      <c r="AM1461" s="797"/>
      <c r="AP1461" s="797"/>
      <c r="AQ1461" s="797"/>
    </row>
    <row r="1462" spans="1:43" s="735" customFormat="1">
      <c r="A1462" s="1235"/>
      <c r="B1462" s="64"/>
      <c r="F1462" s="797"/>
      <c r="G1462" s="798"/>
      <c r="J1462" s="797"/>
      <c r="K1462" s="797"/>
      <c r="N1462" s="797"/>
      <c r="O1462" s="797"/>
      <c r="R1462" s="797"/>
      <c r="S1462" s="797"/>
      <c r="V1462" s="797"/>
      <c r="W1462" s="797"/>
      <c r="Z1462" s="797"/>
      <c r="AA1462" s="797"/>
      <c r="AD1462" s="797"/>
      <c r="AE1462" s="797"/>
      <c r="AH1462" s="797"/>
      <c r="AI1462" s="797"/>
      <c r="AL1462" s="797"/>
      <c r="AM1462" s="797"/>
      <c r="AP1462" s="797"/>
      <c r="AQ1462" s="797"/>
    </row>
    <row r="1463" spans="1:43" s="735" customFormat="1">
      <c r="A1463" s="1235"/>
      <c r="B1463" s="64"/>
      <c r="F1463" s="797"/>
      <c r="G1463" s="798"/>
      <c r="J1463" s="797"/>
      <c r="K1463" s="797"/>
      <c r="N1463" s="797"/>
      <c r="O1463" s="797"/>
      <c r="R1463" s="797"/>
      <c r="S1463" s="797"/>
      <c r="V1463" s="797"/>
      <c r="W1463" s="797"/>
      <c r="Z1463" s="797"/>
      <c r="AA1463" s="797"/>
      <c r="AD1463" s="797"/>
      <c r="AE1463" s="797"/>
      <c r="AH1463" s="797"/>
      <c r="AI1463" s="797"/>
      <c r="AL1463" s="797"/>
      <c r="AM1463" s="797"/>
      <c r="AP1463" s="797"/>
      <c r="AQ1463" s="797"/>
    </row>
    <row r="1464" spans="1:43" s="735" customFormat="1">
      <c r="A1464" s="1235"/>
      <c r="B1464" s="64"/>
      <c r="F1464" s="797"/>
      <c r="G1464" s="798"/>
      <c r="J1464" s="797"/>
      <c r="K1464" s="797"/>
      <c r="N1464" s="797"/>
      <c r="O1464" s="797"/>
      <c r="R1464" s="797"/>
      <c r="S1464" s="797"/>
      <c r="V1464" s="797"/>
      <c r="W1464" s="797"/>
      <c r="Z1464" s="797"/>
      <c r="AA1464" s="797"/>
      <c r="AD1464" s="797"/>
      <c r="AE1464" s="797"/>
      <c r="AH1464" s="797"/>
      <c r="AI1464" s="797"/>
      <c r="AL1464" s="797"/>
      <c r="AM1464" s="797"/>
      <c r="AP1464" s="797"/>
      <c r="AQ1464" s="797"/>
    </row>
    <row r="1465" spans="1:43" s="735" customFormat="1">
      <c r="A1465" s="1235"/>
      <c r="B1465" s="64"/>
      <c r="F1465" s="797"/>
      <c r="G1465" s="798"/>
      <c r="J1465" s="797"/>
      <c r="K1465" s="797"/>
      <c r="N1465" s="797"/>
      <c r="O1465" s="797"/>
      <c r="R1465" s="797"/>
      <c r="S1465" s="797"/>
      <c r="V1465" s="797"/>
      <c r="W1465" s="797"/>
      <c r="Z1465" s="797"/>
      <c r="AA1465" s="797"/>
      <c r="AD1465" s="797"/>
      <c r="AE1465" s="797"/>
      <c r="AH1465" s="797"/>
      <c r="AI1465" s="797"/>
      <c r="AL1465" s="797"/>
      <c r="AM1465" s="797"/>
      <c r="AP1465" s="797"/>
      <c r="AQ1465" s="797"/>
    </row>
    <row r="1466" spans="1:43" s="735" customFormat="1">
      <c r="A1466" s="1235"/>
      <c r="B1466" s="64"/>
      <c r="F1466" s="797"/>
      <c r="G1466" s="798"/>
      <c r="J1466" s="797"/>
      <c r="K1466" s="797"/>
      <c r="N1466" s="797"/>
      <c r="O1466" s="797"/>
      <c r="R1466" s="797"/>
      <c r="S1466" s="797"/>
      <c r="V1466" s="797"/>
      <c r="W1466" s="797"/>
      <c r="Z1466" s="797"/>
      <c r="AA1466" s="797"/>
      <c r="AD1466" s="797"/>
      <c r="AE1466" s="797"/>
      <c r="AH1466" s="797"/>
      <c r="AI1466" s="797"/>
      <c r="AL1466" s="797"/>
      <c r="AM1466" s="797"/>
      <c r="AP1466" s="797"/>
      <c r="AQ1466" s="797"/>
    </row>
    <row r="1467" spans="1:43" s="735" customFormat="1">
      <c r="A1467" s="1235"/>
      <c r="B1467" s="64"/>
      <c r="F1467" s="797"/>
      <c r="G1467" s="798"/>
      <c r="J1467" s="797"/>
      <c r="K1467" s="797"/>
      <c r="N1467" s="797"/>
      <c r="O1467" s="797"/>
      <c r="R1467" s="797"/>
      <c r="S1467" s="797"/>
      <c r="V1467" s="797"/>
      <c r="W1467" s="797"/>
      <c r="Z1467" s="797"/>
      <c r="AA1467" s="797"/>
      <c r="AD1467" s="797"/>
      <c r="AE1467" s="797"/>
      <c r="AH1467" s="797"/>
      <c r="AI1467" s="797"/>
      <c r="AL1467" s="797"/>
      <c r="AM1467" s="797"/>
      <c r="AP1467" s="797"/>
      <c r="AQ1467" s="797"/>
    </row>
    <row r="1468" spans="1:43" s="735" customFormat="1">
      <c r="A1468" s="1235"/>
      <c r="B1468" s="64"/>
      <c r="F1468" s="797"/>
      <c r="G1468" s="798"/>
      <c r="J1468" s="797"/>
      <c r="K1468" s="797"/>
      <c r="N1468" s="797"/>
      <c r="O1468" s="797"/>
      <c r="R1468" s="797"/>
      <c r="S1468" s="797"/>
      <c r="V1468" s="797"/>
      <c r="W1468" s="797"/>
      <c r="Z1468" s="797"/>
      <c r="AA1468" s="797"/>
      <c r="AD1468" s="797"/>
      <c r="AE1468" s="797"/>
      <c r="AH1468" s="797"/>
      <c r="AI1468" s="797"/>
      <c r="AL1468" s="797"/>
      <c r="AM1468" s="797"/>
      <c r="AP1468" s="797"/>
      <c r="AQ1468" s="797"/>
    </row>
    <row r="1469" spans="1:43" s="735" customFormat="1">
      <c r="A1469" s="1235"/>
      <c r="B1469" s="64"/>
      <c r="F1469" s="797"/>
      <c r="G1469" s="798"/>
      <c r="J1469" s="797"/>
      <c r="K1469" s="797"/>
      <c r="N1469" s="797"/>
      <c r="O1469" s="797"/>
      <c r="R1469" s="797"/>
      <c r="S1469" s="797"/>
      <c r="V1469" s="797"/>
      <c r="W1469" s="797"/>
      <c r="Z1469" s="797"/>
      <c r="AA1469" s="797"/>
      <c r="AD1469" s="797"/>
      <c r="AE1469" s="797"/>
      <c r="AH1469" s="797"/>
      <c r="AI1469" s="797"/>
      <c r="AL1469" s="797"/>
      <c r="AM1469" s="797"/>
      <c r="AP1469" s="797"/>
      <c r="AQ1469" s="797"/>
    </row>
    <row r="1470" spans="1:43" s="735" customFormat="1">
      <c r="A1470" s="1235"/>
      <c r="B1470" s="64"/>
      <c r="F1470" s="797"/>
      <c r="G1470" s="798"/>
      <c r="J1470" s="797"/>
      <c r="K1470" s="797"/>
      <c r="N1470" s="797"/>
      <c r="O1470" s="797"/>
      <c r="R1470" s="797"/>
      <c r="S1470" s="797"/>
      <c r="V1470" s="797"/>
      <c r="W1470" s="797"/>
      <c r="Z1470" s="797"/>
      <c r="AA1470" s="797"/>
      <c r="AD1470" s="797"/>
      <c r="AE1470" s="797"/>
      <c r="AH1470" s="797"/>
      <c r="AI1470" s="797"/>
      <c r="AL1470" s="797"/>
      <c r="AM1470" s="797"/>
      <c r="AP1470" s="797"/>
      <c r="AQ1470" s="797"/>
    </row>
    <row r="1471" spans="1:43" s="735" customFormat="1">
      <c r="A1471" s="1235"/>
      <c r="B1471" s="64"/>
      <c r="F1471" s="797"/>
      <c r="G1471" s="798"/>
      <c r="J1471" s="797"/>
      <c r="K1471" s="797"/>
      <c r="N1471" s="797"/>
      <c r="O1471" s="797"/>
      <c r="R1471" s="797"/>
      <c r="S1471" s="797"/>
      <c r="V1471" s="797"/>
      <c r="W1471" s="797"/>
      <c r="Z1471" s="797"/>
      <c r="AA1471" s="797"/>
      <c r="AD1471" s="797"/>
      <c r="AE1471" s="797"/>
      <c r="AH1471" s="797"/>
      <c r="AI1471" s="797"/>
      <c r="AL1471" s="797"/>
      <c r="AM1471" s="797"/>
      <c r="AP1471" s="797"/>
      <c r="AQ1471" s="797"/>
    </row>
    <row r="1472" spans="1:43" s="735" customFormat="1">
      <c r="A1472" s="1235"/>
      <c r="B1472" s="64"/>
      <c r="F1472" s="797"/>
      <c r="G1472" s="798"/>
      <c r="J1472" s="797"/>
      <c r="K1472" s="797"/>
      <c r="N1472" s="797"/>
      <c r="O1472" s="797"/>
      <c r="R1472" s="797"/>
      <c r="S1472" s="797"/>
      <c r="V1472" s="797"/>
      <c r="W1472" s="797"/>
      <c r="Z1472" s="797"/>
      <c r="AA1472" s="797"/>
      <c r="AD1472" s="797"/>
      <c r="AE1472" s="797"/>
      <c r="AH1472" s="797"/>
      <c r="AI1472" s="797"/>
      <c r="AL1472" s="797"/>
      <c r="AM1472" s="797"/>
      <c r="AP1472" s="797"/>
      <c r="AQ1472" s="797"/>
    </row>
    <row r="1473" spans="1:43" s="735" customFormat="1">
      <c r="A1473" s="1235"/>
      <c r="B1473" s="64"/>
      <c r="F1473" s="797"/>
      <c r="G1473" s="798"/>
      <c r="J1473" s="797"/>
      <c r="K1473" s="797"/>
      <c r="N1473" s="797"/>
      <c r="O1473" s="797"/>
      <c r="R1473" s="797"/>
      <c r="S1473" s="797"/>
      <c r="V1473" s="797"/>
      <c r="W1473" s="797"/>
      <c r="Z1473" s="797"/>
      <c r="AA1473" s="797"/>
      <c r="AD1473" s="797"/>
      <c r="AE1473" s="797"/>
      <c r="AH1473" s="797"/>
      <c r="AI1473" s="797"/>
      <c r="AL1473" s="797"/>
      <c r="AM1473" s="797"/>
      <c r="AP1473" s="797"/>
      <c r="AQ1473" s="797"/>
    </row>
    <row r="1474" spans="1:43" s="735" customFormat="1">
      <c r="A1474" s="1235"/>
      <c r="B1474" s="64"/>
      <c r="F1474" s="797"/>
      <c r="G1474" s="798"/>
      <c r="J1474" s="797"/>
      <c r="K1474" s="797"/>
      <c r="N1474" s="797"/>
      <c r="O1474" s="797"/>
      <c r="R1474" s="797"/>
      <c r="S1474" s="797"/>
      <c r="V1474" s="797"/>
      <c r="W1474" s="797"/>
      <c r="Z1474" s="797"/>
      <c r="AA1474" s="797"/>
      <c r="AD1474" s="797"/>
      <c r="AE1474" s="797"/>
      <c r="AH1474" s="797"/>
      <c r="AI1474" s="797"/>
      <c r="AL1474" s="797"/>
      <c r="AM1474" s="797"/>
      <c r="AP1474" s="797"/>
      <c r="AQ1474" s="797"/>
    </row>
    <row r="1475" spans="1:43" s="735" customFormat="1">
      <c r="A1475" s="1235"/>
      <c r="B1475" s="64"/>
      <c r="F1475" s="797"/>
      <c r="G1475" s="798"/>
      <c r="J1475" s="797"/>
      <c r="K1475" s="797"/>
      <c r="N1475" s="797"/>
      <c r="O1475" s="797"/>
      <c r="R1475" s="797"/>
      <c r="S1475" s="797"/>
      <c r="V1475" s="797"/>
      <c r="W1475" s="797"/>
      <c r="Z1475" s="797"/>
      <c r="AA1475" s="797"/>
      <c r="AD1475" s="797"/>
      <c r="AE1475" s="797"/>
      <c r="AH1475" s="797"/>
      <c r="AI1475" s="797"/>
      <c r="AL1475" s="797"/>
      <c r="AM1475" s="797"/>
      <c r="AP1475" s="797"/>
      <c r="AQ1475" s="797"/>
    </row>
    <row r="1476" spans="1:43" s="735" customFormat="1">
      <c r="A1476" s="1235"/>
      <c r="B1476" s="64"/>
      <c r="F1476" s="797"/>
      <c r="G1476" s="798"/>
      <c r="J1476" s="797"/>
      <c r="K1476" s="797"/>
      <c r="N1476" s="797"/>
      <c r="O1476" s="797"/>
      <c r="R1476" s="797"/>
      <c r="S1476" s="797"/>
      <c r="V1476" s="797"/>
      <c r="W1476" s="797"/>
      <c r="Z1476" s="797"/>
      <c r="AA1476" s="797"/>
      <c r="AD1476" s="797"/>
      <c r="AE1476" s="797"/>
      <c r="AH1476" s="797"/>
      <c r="AI1476" s="797"/>
      <c r="AL1476" s="797"/>
      <c r="AM1476" s="797"/>
      <c r="AP1476" s="797"/>
      <c r="AQ1476" s="797"/>
    </row>
    <row r="1477" spans="1:43" s="735" customFormat="1">
      <c r="A1477" s="1235"/>
      <c r="B1477" s="64"/>
      <c r="F1477" s="797"/>
      <c r="G1477" s="798"/>
      <c r="J1477" s="797"/>
      <c r="K1477" s="797"/>
      <c r="N1477" s="797"/>
      <c r="O1477" s="797"/>
      <c r="R1477" s="797"/>
      <c r="S1477" s="797"/>
      <c r="V1477" s="797"/>
      <c r="W1477" s="797"/>
      <c r="Z1477" s="797"/>
      <c r="AA1477" s="797"/>
      <c r="AD1477" s="797"/>
      <c r="AE1477" s="797"/>
      <c r="AH1477" s="797"/>
      <c r="AI1477" s="797"/>
      <c r="AL1477" s="797"/>
      <c r="AM1477" s="797"/>
      <c r="AP1477" s="797"/>
      <c r="AQ1477" s="797"/>
    </row>
    <row r="1478" spans="1:43" s="735" customFormat="1">
      <c r="A1478" s="1235"/>
      <c r="B1478" s="64"/>
      <c r="F1478" s="797"/>
      <c r="G1478" s="798"/>
      <c r="J1478" s="797"/>
      <c r="K1478" s="797"/>
      <c r="N1478" s="797"/>
      <c r="O1478" s="797"/>
      <c r="R1478" s="797"/>
      <c r="S1478" s="797"/>
      <c r="V1478" s="797"/>
      <c r="W1478" s="797"/>
      <c r="Z1478" s="797"/>
      <c r="AA1478" s="797"/>
      <c r="AD1478" s="797"/>
      <c r="AE1478" s="797"/>
      <c r="AH1478" s="797"/>
      <c r="AI1478" s="797"/>
      <c r="AL1478" s="797"/>
      <c r="AM1478" s="797"/>
      <c r="AP1478" s="797"/>
      <c r="AQ1478" s="797"/>
    </row>
    <row r="1479" spans="1:43" s="735" customFormat="1">
      <c r="A1479" s="1235"/>
      <c r="B1479" s="64"/>
      <c r="F1479" s="797"/>
      <c r="G1479" s="798"/>
      <c r="J1479" s="797"/>
      <c r="K1479" s="797"/>
      <c r="N1479" s="797"/>
      <c r="O1479" s="797"/>
      <c r="R1479" s="797"/>
      <c r="S1479" s="797"/>
      <c r="V1479" s="797"/>
      <c r="W1479" s="797"/>
      <c r="Z1479" s="797"/>
      <c r="AA1479" s="797"/>
      <c r="AD1479" s="797"/>
      <c r="AE1479" s="797"/>
      <c r="AH1479" s="797"/>
      <c r="AI1479" s="797"/>
      <c r="AL1479" s="797"/>
      <c r="AM1479" s="797"/>
      <c r="AP1479" s="797"/>
      <c r="AQ1479" s="797"/>
    </row>
    <row r="1480" spans="1:43" s="735" customFormat="1">
      <c r="A1480" s="1235"/>
      <c r="B1480" s="64"/>
      <c r="F1480" s="797"/>
      <c r="G1480" s="798"/>
      <c r="J1480" s="797"/>
      <c r="K1480" s="797"/>
      <c r="N1480" s="797"/>
      <c r="O1480" s="797"/>
      <c r="R1480" s="797"/>
      <c r="S1480" s="797"/>
      <c r="V1480" s="797"/>
      <c r="W1480" s="797"/>
      <c r="Z1480" s="797"/>
      <c r="AA1480" s="797"/>
      <c r="AD1480" s="797"/>
      <c r="AE1480" s="797"/>
      <c r="AH1480" s="797"/>
      <c r="AI1480" s="797"/>
      <c r="AL1480" s="797"/>
      <c r="AM1480" s="797"/>
      <c r="AP1480" s="797"/>
      <c r="AQ1480" s="797"/>
    </row>
    <row r="1481" spans="1:43" s="735" customFormat="1">
      <c r="A1481" s="1235"/>
      <c r="B1481" s="64"/>
      <c r="F1481" s="797"/>
      <c r="G1481" s="798"/>
      <c r="J1481" s="797"/>
      <c r="K1481" s="797"/>
      <c r="N1481" s="797"/>
      <c r="O1481" s="797"/>
      <c r="R1481" s="797"/>
      <c r="S1481" s="797"/>
      <c r="V1481" s="797"/>
      <c r="W1481" s="797"/>
      <c r="Z1481" s="797"/>
      <c r="AA1481" s="797"/>
      <c r="AD1481" s="797"/>
      <c r="AE1481" s="797"/>
      <c r="AH1481" s="797"/>
      <c r="AI1481" s="797"/>
      <c r="AL1481" s="797"/>
      <c r="AM1481" s="797"/>
      <c r="AP1481" s="797"/>
      <c r="AQ1481" s="797"/>
    </row>
    <row r="1482" spans="1:43" s="735" customFormat="1">
      <c r="A1482" s="1235"/>
      <c r="B1482" s="64"/>
      <c r="F1482" s="797"/>
      <c r="G1482" s="798"/>
      <c r="J1482" s="797"/>
      <c r="K1482" s="797"/>
      <c r="N1482" s="797"/>
      <c r="O1482" s="797"/>
      <c r="R1482" s="797"/>
      <c r="S1482" s="797"/>
      <c r="V1482" s="797"/>
      <c r="W1482" s="797"/>
      <c r="Z1482" s="797"/>
      <c r="AA1482" s="797"/>
      <c r="AD1482" s="797"/>
      <c r="AE1482" s="797"/>
      <c r="AH1482" s="797"/>
      <c r="AI1482" s="797"/>
      <c r="AL1482" s="797"/>
      <c r="AM1482" s="797"/>
      <c r="AP1482" s="797"/>
      <c r="AQ1482" s="797"/>
    </row>
    <row r="1483" spans="1:43" s="735" customFormat="1">
      <c r="A1483" s="1235"/>
      <c r="B1483" s="64"/>
      <c r="F1483" s="797"/>
      <c r="G1483" s="798"/>
      <c r="J1483" s="797"/>
      <c r="K1483" s="797"/>
      <c r="N1483" s="797"/>
      <c r="O1483" s="797"/>
      <c r="R1483" s="797"/>
      <c r="S1483" s="797"/>
      <c r="V1483" s="797"/>
      <c r="W1483" s="797"/>
      <c r="Z1483" s="797"/>
      <c r="AA1483" s="797"/>
      <c r="AD1483" s="797"/>
      <c r="AE1483" s="797"/>
      <c r="AH1483" s="797"/>
      <c r="AI1483" s="797"/>
      <c r="AL1483" s="797"/>
      <c r="AM1483" s="797"/>
      <c r="AP1483" s="797"/>
      <c r="AQ1483" s="797"/>
    </row>
    <row r="1484" spans="1:43" s="735" customFormat="1">
      <c r="A1484" s="1235"/>
      <c r="B1484" s="64"/>
      <c r="F1484" s="797"/>
      <c r="G1484" s="798"/>
      <c r="J1484" s="797"/>
      <c r="K1484" s="797"/>
      <c r="N1484" s="797"/>
      <c r="O1484" s="797"/>
      <c r="R1484" s="797"/>
      <c r="S1484" s="797"/>
      <c r="V1484" s="797"/>
      <c r="W1484" s="797"/>
      <c r="Z1484" s="797"/>
      <c r="AA1484" s="797"/>
      <c r="AD1484" s="797"/>
      <c r="AE1484" s="797"/>
      <c r="AH1484" s="797"/>
      <c r="AI1484" s="797"/>
      <c r="AL1484" s="797"/>
      <c r="AM1484" s="797"/>
      <c r="AP1484" s="797"/>
      <c r="AQ1484" s="797"/>
    </row>
    <row r="1485" spans="1:43" s="735" customFormat="1">
      <c r="A1485" s="1235"/>
      <c r="B1485" s="64"/>
      <c r="F1485" s="797"/>
      <c r="G1485" s="798"/>
      <c r="J1485" s="797"/>
      <c r="K1485" s="797"/>
      <c r="N1485" s="797"/>
      <c r="O1485" s="797"/>
      <c r="R1485" s="797"/>
      <c r="S1485" s="797"/>
      <c r="V1485" s="797"/>
      <c r="W1485" s="797"/>
      <c r="Z1485" s="797"/>
      <c r="AA1485" s="797"/>
      <c r="AD1485" s="797"/>
      <c r="AE1485" s="797"/>
      <c r="AH1485" s="797"/>
      <c r="AI1485" s="797"/>
      <c r="AL1485" s="797"/>
      <c r="AM1485" s="797"/>
      <c r="AP1485" s="797"/>
      <c r="AQ1485" s="797"/>
    </row>
    <row r="1486" spans="1:43" s="735" customFormat="1">
      <c r="A1486" s="1235"/>
      <c r="B1486" s="64"/>
      <c r="F1486" s="797"/>
      <c r="G1486" s="798"/>
      <c r="J1486" s="797"/>
      <c r="K1486" s="797"/>
      <c r="N1486" s="797"/>
      <c r="O1486" s="797"/>
      <c r="R1486" s="797"/>
      <c r="S1486" s="797"/>
      <c r="V1486" s="797"/>
      <c r="W1486" s="797"/>
      <c r="Z1486" s="797"/>
      <c r="AA1486" s="797"/>
      <c r="AD1486" s="797"/>
      <c r="AE1486" s="797"/>
      <c r="AH1486" s="797"/>
      <c r="AI1486" s="797"/>
      <c r="AL1486" s="797"/>
      <c r="AM1486" s="797"/>
      <c r="AP1486" s="797"/>
      <c r="AQ1486" s="797"/>
    </row>
    <row r="1487" spans="1:43" s="735" customFormat="1">
      <c r="A1487" s="1235"/>
      <c r="B1487" s="64"/>
      <c r="F1487" s="797"/>
      <c r="G1487" s="798"/>
      <c r="J1487" s="797"/>
      <c r="K1487" s="797"/>
      <c r="N1487" s="797"/>
      <c r="O1487" s="797"/>
      <c r="R1487" s="797"/>
      <c r="S1487" s="797"/>
      <c r="V1487" s="797"/>
      <c r="W1487" s="797"/>
      <c r="Z1487" s="797"/>
      <c r="AA1487" s="797"/>
      <c r="AD1487" s="797"/>
      <c r="AE1487" s="797"/>
      <c r="AH1487" s="797"/>
      <c r="AI1487" s="797"/>
      <c r="AL1487" s="797"/>
      <c r="AM1487" s="797"/>
      <c r="AP1487" s="797"/>
      <c r="AQ1487" s="797"/>
    </row>
    <row r="1488" spans="1:43" s="735" customFormat="1">
      <c r="A1488" s="1235"/>
      <c r="B1488" s="64"/>
      <c r="F1488" s="797"/>
      <c r="G1488" s="798"/>
      <c r="J1488" s="797"/>
      <c r="K1488" s="797"/>
      <c r="N1488" s="797"/>
      <c r="O1488" s="797"/>
      <c r="R1488" s="797"/>
      <c r="S1488" s="797"/>
      <c r="V1488" s="797"/>
      <c r="W1488" s="797"/>
      <c r="Z1488" s="797"/>
      <c r="AA1488" s="797"/>
      <c r="AD1488" s="797"/>
      <c r="AE1488" s="797"/>
      <c r="AH1488" s="797"/>
      <c r="AI1488" s="797"/>
      <c r="AL1488" s="797"/>
      <c r="AM1488" s="797"/>
      <c r="AP1488" s="797"/>
      <c r="AQ1488" s="797"/>
    </row>
    <row r="1489" spans="1:43" s="735" customFormat="1">
      <c r="A1489" s="1235"/>
      <c r="B1489" s="64"/>
      <c r="F1489" s="797"/>
      <c r="G1489" s="798"/>
      <c r="J1489" s="797"/>
      <c r="K1489" s="797"/>
      <c r="N1489" s="797"/>
      <c r="O1489" s="797"/>
      <c r="R1489" s="797"/>
      <c r="S1489" s="797"/>
      <c r="V1489" s="797"/>
      <c r="W1489" s="797"/>
      <c r="Z1489" s="797"/>
      <c r="AA1489" s="797"/>
      <c r="AD1489" s="797"/>
      <c r="AE1489" s="797"/>
      <c r="AH1489" s="797"/>
      <c r="AI1489" s="797"/>
      <c r="AL1489" s="797"/>
      <c r="AM1489" s="797"/>
      <c r="AP1489" s="797"/>
      <c r="AQ1489" s="797"/>
    </row>
    <row r="1490" spans="1:43" s="735" customFormat="1">
      <c r="A1490" s="1235"/>
      <c r="B1490" s="64"/>
      <c r="F1490" s="797"/>
      <c r="G1490" s="798"/>
      <c r="J1490" s="797"/>
      <c r="K1490" s="797"/>
      <c r="N1490" s="797"/>
      <c r="O1490" s="797"/>
      <c r="R1490" s="797"/>
      <c r="S1490" s="797"/>
      <c r="V1490" s="797"/>
      <c r="W1490" s="797"/>
      <c r="Z1490" s="797"/>
      <c r="AA1490" s="797"/>
      <c r="AD1490" s="797"/>
      <c r="AE1490" s="797"/>
      <c r="AH1490" s="797"/>
      <c r="AI1490" s="797"/>
      <c r="AL1490" s="797"/>
      <c r="AM1490" s="797"/>
      <c r="AP1490" s="797"/>
      <c r="AQ1490" s="797"/>
    </row>
    <row r="1491" spans="1:43" s="735" customFormat="1">
      <c r="A1491" s="1235"/>
      <c r="B1491" s="64"/>
      <c r="F1491" s="797"/>
      <c r="G1491" s="798"/>
      <c r="J1491" s="797"/>
      <c r="K1491" s="797"/>
      <c r="N1491" s="797"/>
      <c r="O1491" s="797"/>
      <c r="R1491" s="797"/>
      <c r="S1491" s="797"/>
      <c r="V1491" s="797"/>
      <c r="W1491" s="797"/>
      <c r="Z1491" s="797"/>
      <c r="AA1491" s="797"/>
      <c r="AD1491" s="797"/>
      <c r="AE1491" s="797"/>
      <c r="AH1491" s="797"/>
      <c r="AI1491" s="797"/>
      <c r="AL1491" s="797"/>
      <c r="AM1491" s="797"/>
      <c r="AP1491" s="797"/>
      <c r="AQ1491" s="797"/>
    </row>
    <row r="1492" spans="1:43" s="735" customFormat="1">
      <c r="A1492" s="1235"/>
      <c r="B1492" s="64"/>
      <c r="F1492" s="797"/>
      <c r="G1492" s="798"/>
      <c r="J1492" s="797"/>
      <c r="K1492" s="797"/>
      <c r="N1492" s="797"/>
      <c r="O1492" s="797"/>
      <c r="R1492" s="797"/>
      <c r="S1492" s="797"/>
      <c r="V1492" s="797"/>
      <c r="W1492" s="797"/>
      <c r="Z1492" s="797"/>
      <c r="AA1492" s="797"/>
      <c r="AD1492" s="797"/>
      <c r="AE1492" s="797"/>
      <c r="AH1492" s="797"/>
      <c r="AI1492" s="797"/>
      <c r="AL1492" s="797"/>
      <c r="AM1492" s="797"/>
      <c r="AP1492" s="797"/>
      <c r="AQ1492" s="797"/>
    </row>
    <row r="1493" spans="1:43" s="735" customFormat="1">
      <c r="A1493" s="1235"/>
      <c r="B1493" s="64"/>
      <c r="F1493" s="797"/>
      <c r="G1493" s="798"/>
      <c r="J1493" s="797"/>
      <c r="K1493" s="797"/>
      <c r="N1493" s="797"/>
      <c r="O1493" s="797"/>
      <c r="R1493" s="797"/>
      <c r="S1493" s="797"/>
      <c r="V1493" s="797"/>
      <c r="W1493" s="797"/>
      <c r="Z1493" s="797"/>
      <c r="AA1493" s="797"/>
      <c r="AD1493" s="797"/>
      <c r="AE1493" s="797"/>
      <c r="AH1493" s="797"/>
      <c r="AI1493" s="797"/>
      <c r="AL1493" s="797"/>
      <c r="AM1493" s="797"/>
      <c r="AP1493" s="797"/>
      <c r="AQ1493" s="797"/>
    </row>
    <row r="1494" spans="1:43" s="735" customFormat="1">
      <c r="A1494" s="1235"/>
      <c r="B1494" s="64"/>
      <c r="F1494" s="797"/>
      <c r="G1494" s="798"/>
      <c r="J1494" s="797"/>
      <c r="K1494" s="797"/>
      <c r="N1494" s="797"/>
      <c r="O1494" s="797"/>
      <c r="R1494" s="797"/>
      <c r="S1494" s="797"/>
      <c r="V1494" s="797"/>
      <c r="W1494" s="797"/>
      <c r="Z1494" s="797"/>
      <c r="AA1494" s="797"/>
      <c r="AD1494" s="797"/>
      <c r="AE1494" s="797"/>
      <c r="AH1494" s="797"/>
      <c r="AI1494" s="797"/>
      <c r="AL1494" s="797"/>
      <c r="AM1494" s="797"/>
      <c r="AP1494" s="797"/>
      <c r="AQ1494" s="797"/>
    </row>
    <row r="1495" spans="1:43" s="735" customFormat="1">
      <c r="A1495" s="1235"/>
      <c r="B1495" s="64"/>
      <c r="F1495" s="797"/>
      <c r="G1495" s="798"/>
      <c r="J1495" s="797"/>
      <c r="K1495" s="797"/>
      <c r="N1495" s="797"/>
      <c r="O1495" s="797"/>
      <c r="R1495" s="797"/>
      <c r="S1495" s="797"/>
      <c r="V1495" s="797"/>
      <c r="W1495" s="797"/>
      <c r="Z1495" s="797"/>
      <c r="AA1495" s="797"/>
      <c r="AD1495" s="797"/>
      <c r="AE1495" s="797"/>
      <c r="AH1495" s="797"/>
      <c r="AI1495" s="797"/>
      <c r="AL1495" s="797"/>
      <c r="AM1495" s="797"/>
      <c r="AP1495" s="797"/>
      <c r="AQ1495" s="797"/>
    </row>
    <row r="1496" spans="1:43" s="735" customFormat="1">
      <c r="A1496" s="1235"/>
      <c r="B1496" s="64"/>
      <c r="F1496" s="797"/>
      <c r="G1496" s="798"/>
      <c r="J1496" s="797"/>
      <c r="K1496" s="797"/>
      <c r="N1496" s="797"/>
      <c r="O1496" s="797"/>
      <c r="R1496" s="797"/>
      <c r="S1496" s="797"/>
      <c r="V1496" s="797"/>
      <c r="W1496" s="797"/>
      <c r="Z1496" s="797"/>
      <c r="AA1496" s="797"/>
      <c r="AD1496" s="797"/>
      <c r="AE1496" s="797"/>
      <c r="AH1496" s="797"/>
      <c r="AI1496" s="797"/>
      <c r="AL1496" s="797"/>
      <c r="AM1496" s="797"/>
      <c r="AP1496" s="797"/>
      <c r="AQ1496" s="797"/>
    </row>
    <row r="1497" spans="1:43" s="735" customFormat="1">
      <c r="A1497" s="1235"/>
      <c r="B1497" s="64"/>
      <c r="F1497" s="797"/>
      <c r="G1497" s="798"/>
      <c r="J1497" s="797"/>
      <c r="K1497" s="797"/>
      <c r="N1497" s="797"/>
      <c r="O1497" s="797"/>
      <c r="R1497" s="797"/>
      <c r="S1497" s="797"/>
      <c r="V1497" s="797"/>
      <c r="W1497" s="797"/>
      <c r="Z1497" s="797"/>
      <c r="AA1497" s="797"/>
      <c r="AD1497" s="797"/>
      <c r="AE1497" s="797"/>
      <c r="AH1497" s="797"/>
      <c r="AI1497" s="797"/>
      <c r="AL1497" s="797"/>
      <c r="AM1497" s="797"/>
      <c r="AP1497" s="797"/>
      <c r="AQ1497" s="797"/>
    </row>
    <row r="1498" spans="1:43" s="735" customFormat="1">
      <c r="A1498" s="1235"/>
      <c r="B1498" s="64"/>
      <c r="F1498" s="797"/>
      <c r="G1498" s="798"/>
      <c r="J1498" s="797"/>
      <c r="K1498" s="797"/>
      <c r="N1498" s="797"/>
      <c r="O1498" s="797"/>
      <c r="R1498" s="797"/>
      <c r="S1498" s="797"/>
      <c r="V1498" s="797"/>
      <c r="W1498" s="797"/>
      <c r="Z1498" s="797"/>
      <c r="AA1498" s="797"/>
      <c r="AD1498" s="797"/>
      <c r="AE1498" s="797"/>
      <c r="AH1498" s="797"/>
      <c r="AI1498" s="797"/>
      <c r="AL1498" s="797"/>
      <c r="AM1498" s="797"/>
      <c r="AP1498" s="797"/>
      <c r="AQ1498" s="797"/>
    </row>
    <row r="1499" spans="1:43" s="735" customFormat="1">
      <c r="A1499" s="1235"/>
      <c r="B1499" s="64"/>
      <c r="F1499" s="797"/>
      <c r="G1499" s="798"/>
      <c r="J1499" s="797"/>
      <c r="K1499" s="797"/>
      <c r="N1499" s="797"/>
      <c r="O1499" s="797"/>
      <c r="R1499" s="797"/>
      <c r="S1499" s="797"/>
      <c r="V1499" s="797"/>
      <c r="W1499" s="797"/>
      <c r="Z1499" s="797"/>
      <c r="AA1499" s="797"/>
      <c r="AD1499" s="797"/>
      <c r="AE1499" s="797"/>
      <c r="AH1499" s="797"/>
      <c r="AI1499" s="797"/>
      <c r="AL1499" s="797"/>
      <c r="AM1499" s="797"/>
      <c r="AP1499" s="797"/>
      <c r="AQ1499" s="797"/>
    </row>
    <row r="1500" spans="1:43" s="735" customFormat="1">
      <c r="A1500" s="1235"/>
      <c r="B1500" s="64"/>
      <c r="F1500" s="797"/>
      <c r="G1500" s="798"/>
      <c r="J1500" s="797"/>
      <c r="K1500" s="797"/>
      <c r="N1500" s="797"/>
      <c r="O1500" s="797"/>
      <c r="R1500" s="797"/>
      <c r="S1500" s="797"/>
      <c r="V1500" s="797"/>
      <c r="W1500" s="797"/>
      <c r="Z1500" s="797"/>
      <c r="AA1500" s="797"/>
      <c r="AD1500" s="797"/>
      <c r="AE1500" s="797"/>
      <c r="AH1500" s="797"/>
      <c r="AI1500" s="797"/>
      <c r="AL1500" s="797"/>
      <c r="AM1500" s="797"/>
      <c r="AP1500" s="797"/>
      <c r="AQ1500" s="797"/>
    </row>
    <row r="1501" spans="1:43" s="735" customFormat="1">
      <c r="A1501" s="1235"/>
      <c r="B1501" s="64"/>
      <c r="F1501" s="797"/>
      <c r="G1501" s="798"/>
      <c r="J1501" s="797"/>
      <c r="K1501" s="797"/>
      <c r="N1501" s="797"/>
      <c r="O1501" s="797"/>
      <c r="R1501" s="797"/>
      <c r="S1501" s="797"/>
      <c r="V1501" s="797"/>
      <c r="W1501" s="797"/>
      <c r="Z1501" s="797"/>
      <c r="AA1501" s="797"/>
      <c r="AD1501" s="797"/>
      <c r="AE1501" s="797"/>
      <c r="AH1501" s="797"/>
      <c r="AI1501" s="797"/>
      <c r="AL1501" s="797"/>
      <c r="AM1501" s="797"/>
      <c r="AP1501" s="797"/>
      <c r="AQ1501" s="797"/>
    </row>
    <row r="1502" spans="1:43" s="735" customFormat="1">
      <c r="A1502" s="1235"/>
      <c r="B1502" s="64"/>
      <c r="F1502" s="797"/>
      <c r="G1502" s="798"/>
      <c r="J1502" s="797"/>
      <c r="K1502" s="797"/>
      <c r="N1502" s="797"/>
      <c r="O1502" s="797"/>
      <c r="R1502" s="797"/>
      <c r="S1502" s="797"/>
      <c r="V1502" s="797"/>
      <c r="W1502" s="797"/>
      <c r="Z1502" s="797"/>
      <c r="AA1502" s="797"/>
      <c r="AD1502" s="797"/>
      <c r="AE1502" s="797"/>
      <c r="AH1502" s="797"/>
      <c r="AI1502" s="797"/>
      <c r="AL1502" s="797"/>
      <c r="AM1502" s="797"/>
      <c r="AP1502" s="797"/>
      <c r="AQ1502" s="797"/>
    </row>
    <row r="1503" spans="1:43" s="735" customFormat="1">
      <c r="A1503" s="1235"/>
      <c r="B1503" s="64"/>
      <c r="F1503" s="797"/>
      <c r="G1503" s="798"/>
      <c r="J1503" s="797"/>
      <c r="K1503" s="797"/>
      <c r="N1503" s="797"/>
      <c r="O1503" s="797"/>
      <c r="R1503" s="797"/>
      <c r="S1503" s="797"/>
      <c r="V1503" s="797"/>
      <c r="W1503" s="797"/>
      <c r="Z1503" s="797"/>
      <c r="AA1503" s="797"/>
      <c r="AD1503" s="797"/>
      <c r="AE1503" s="797"/>
      <c r="AH1503" s="797"/>
      <c r="AI1503" s="797"/>
      <c r="AL1503" s="797"/>
      <c r="AM1503" s="797"/>
      <c r="AP1503" s="797"/>
      <c r="AQ1503" s="797"/>
    </row>
    <row r="1504" spans="1:43" s="735" customFormat="1">
      <c r="A1504" s="1235"/>
      <c r="B1504" s="64"/>
      <c r="F1504" s="797"/>
      <c r="G1504" s="798"/>
      <c r="J1504" s="797"/>
      <c r="K1504" s="797"/>
      <c r="N1504" s="797"/>
      <c r="O1504" s="797"/>
      <c r="R1504" s="797"/>
      <c r="S1504" s="797"/>
      <c r="V1504" s="797"/>
      <c r="W1504" s="797"/>
      <c r="Z1504" s="797"/>
      <c r="AA1504" s="797"/>
      <c r="AD1504" s="797"/>
      <c r="AE1504" s="797"/>
      <c r="AH1504" s="797"/>
      <c r="AI1504" s="797"/>
      <c r="AL1504" s="797"/>
      <c r="AM1504" s="797"/>
      <c r="AP1504" s="797"/>
      <c r="AQ1504" s="797"/>
    </row>
    <row r="1505" spans="1:43" s="735" customFormat="1">
      <c r="A1505" s="1235"/>
      <c r="B1505" s="64"/>
      <c r="F1505" s="797"/>
      <c r="G1505" s="798"/>
      <c r="J1505" s="797"/>
      <c r="K1505" s="797"/>
      <c r="N1505" s="797"/>
      <c r="O1505" s="797"/>
      <c r="R1505" s="797"/>
      <c r="S1505" s="797"/>
      <c r="V1505" s="797"/>
      <c r="W1505" s="797"/>
      <c r="Z1505" s="797"/>
      <c r="AA1505" s="797"/>
      <c r="AD1505" s="797"/>
      <c r="AE1505" s="797"/>
      <c r="AH1505" s="797"/>
      <c r="AI1505" s="797"/>
      <c r="AL1505" s="797"/>
      <c r="AM1505" s="797"/>
      <c r="AP1505" s="797"/>
      <c r="AQ1505" s="797"/>
    </row>
    <row r="1506" spans="1:43" s="735" customFormat="1">
      <c r="A1506" s="1235"/>
      <c r="B1506" s="64"/>
      <c r="F1506" s="797"/>
      <c r="G1506" s="798"/>
      <c r="J1506" s="797"/>
      <c r="K1506" s="797"/>
      <c r="N1506" s="797"/>
      <c r="O1506" s="797"/>
      <c r="R1506" s="797"/>
      <c r="S1506" s="797"/>
      <c r="V1506" s="797"/>
      <c r="W1506" s="797"/>
      <c r="Z1506" s="797"/>
      <c r="AA1506" s="797"/>
      <c r="AD1506" s="797"/>
      <c r="AE1506" s="797"/>
      <c r="AH1506" s="797"/>
      <c r="AI1506" s="797"/>
      <c r="AL1506" s="797"/>
      <c r="AM1506" s="797"/>
      <c r="AP1506" s="797"/>
      <c r="AQ1506" s="797"/>
    </row>
    <row r="1507" spans="1:43" s="735" customFormat="1">
      <c r="A1507" s="1235"/>
      <c r="B1507" s="64"/>
      <c r="F1507" s="797"/>
      <c r="G1507" s="798"/>
      <c r="J1507" s="797"/>
      <c r="K1507" s="797"/>
      <c r="N1507" s="797"/>
      <c r="O1507" s="797"/>
      <c r="R1507" s="797"/>
      <c r="S1507" s="797"/>
      <c r="V1507" s="797"/>
      <c r="W1507" s="797"/>
      <c r="Z1507" s="797"/>
      <c r="AA1507" s="797"/>
      <c r="AD1507" s="797"/>
      <c r="AE1507" s="797"/>
      <c r="AH1507" s="797"/>
      <c r="AI1507" s="797"/>
      <c r="AL1507" s="797"/>
      <c r="AM1507" s="797"/>
      <c r="AP1507" s="797"/>
      <c r="AQ1507" s="797"/>
    </row>
    <row r="1508" spans="1:43" s="735" customFormat="1">
      <c r="A1508" s="1235"/>
      <c r="B1508" s="64"/>
      <c r="F1508" s="797"/>
      <c r="G1508" s="798"/>
      <c r="J1508" s="797"/>
      <c r="K1508" s="797"/>
      <c r="N1508" s="797"/>
      <c r="O1508" s="797"/>
      <c r="R1508" s="797"/>
      <c r="S1508" s="797"/>
      <c r="V1508" s="797"/>
      <c r="W1508" s="797"/>
      <c r="Z1508" s="797"/>
      <c r="AA1508" s="797"/>
      <c r="AD1508" s="797"/>
      <c r="AE1508" s="797"/>
      <c r="AH1508" s="797"/>
      <c r="AI1508" s="797"/>
      <c r="AL1508" s="797"/>
      <c r="AM1508" s="797"/>
      <c r="AP1508" s="797"/>
      <c r="AQ1508" s="797"/>
    </row>
    <row r="1509" spans="1:43" s="735" customFormat="1">
      <c r="A1509" s="1235"/>
      <c r="B1509" s="64"/>
      <c r="F1509" s="797"/>
      <c r="G1509" s="798"/>
      <c r="J1509" s="797"/>
      <c r="K1509" s="797"/>
      <c r="N1509" s="797"/>
      <c r="O1509" s="797"/>
      <c r="R1509" s="797"/>
      <c r="S1509" s="797"/>
      <c r="V1509" s="797"/>
      <c r="W1509" s="797"/>
      <c r="Z1509" s="797"/>
      <c r="AA1509" s="797"/>
      <c r="AD1509" s="797"/>
      <c r="AE1509" s="797"/>
      <c r="AH1509" s="797"/>
      <c r="AI1509" s="797"/>
      <c r="AL1509" s="797"/>
      <c r="AM1509" s="797"/>
      <c r="AP1509" s="797"/>
      <c r="AQ1509" s="797"/>
    </row>
    <row r="1510" spans="1:43" s="735" customFormat="1">
      <c r="A1510" s="1235"/>
      <c r="B1510" s="64"/>
      <c r="F1510" s="797"/>
      <c r="G1510" s="798"/>
      <c r="J1510" s="797"/>
      <c r="K1510" s="797"/>
      <c r="N1510" s="797"/>
      <c r="O1510" s="797"/>
      <c r="R1510" s="797"/>
      <c r="S1510" s="797"/>
      <c r="V1510" s="797"/>
      <c r="W1510" s="797"/>
      <c r="Z1510" s="797"/>
      <c r="AA1510" s="797"/>
      <c r="AD1510" s="797"/>
      <c r="AE1510" s="797"/>
      <c r="AH1510" s="797"/>
      <c r="AI1510" s="797"/>
      <c r="AL1510" s="797"/>
      <c r="AM1510" s="797"/>
      <c r="AP1510" s="797"/>
      <c r="AQ1510" s="797"/>
    </row>
    <row r="1511" spans="1:43" s="735" customFormat="1">
      <c r="A1511" s="1235"/>
      <c r="B1511" s="64"/>
      <c r="F1511" s="797"/>
      <c r="G1511" s="798"/>
      <c r="J1511" s="797"/>
      <c r="K1511" s="797"/>
      <c r="N1511" s="797"/>
      <c r="O1511" s="797"/>
      <c r="R1511" s="797"/>
      <c r="S1511" s="797"/>
      <c r="V1511" s="797"/>
      <c r="W1511" s="797"/>
      <c r="Z1511" s="797"/>
      <c r="AA1511" s="797"/>
      <c r="AD1511" s="797"/>
      <c r="AE1511" s="797"/>
      <c r="AH1511" s="797"/>
      <c r="AI1511" s="797"/>
      <c r="AL1511" s="797"/>
      <c r="AM1511" s="797"/>
      <c r="AP1511" s="797"/>
      <c r="AQ1511" s="797"/>
    </row>
    <row r="1512" spans="1:43" s="735" customFormat="1">
      <c r="A1512" s="1235"/>
      <c r="B1512" s="64"/>
      <c r="F1512" s="797"/>
      <c r="G1512" s="798"/>
      <c r="J1512" s="797"/>
      <c r="K1512" s="797"/>
      <c r="N1512" s="797"/>
      <c r="O1512" s="797"/>
      <c r="R1512" s="797"/>
      <c r="S1512" s="797"/>
      <c r="V1512" s="797"/>
      <c r="W1512" s="797"/>
      <c r="Z1512" s="797"/>
      <c r="AA1512" s="797"/>
      <c r="AD1512" s="797"/>
      <c r="AE1512" s="797"/>
      <c r="AH1512" s="797"/>
      <c r="AI1512" s="797"/>
      <c r="AL1512" s="797"/>
      <c r="AM1512" s="797"/>
      <c r="AP1512" s="797"/>
      <c r="AQ1512" s="797"/>
    </row>
    <row r="1513" spans="1:43" s="735" customFormat="1">
      <c r="A1513" s="1235"/>
      <c r="B1513" s="64"/>
      <c r="F1513" s="797"/>
      <c r="G1513" s="798"/>
      <c r="J1513" s="797"/>
      <c r="K1513" s="797"/>
      <c r="N1513" s="797"/>
      <c r="O1513" s="797"/>
      <c r="R1513" s="797"/>
      <c r="S1513" s="797"/>
      <c r="V1513" s="797"/>
      <c r="W1513" s="797"/>
      <c r="Z1513" s="797"/>
      <c r="AA1513" s="797"/>
      <c r="AD1513" s="797"/>
      <c r="AE1513" s="797"/>
      <c r="AH1513" s="797"/>
      <c r="AI1513" s="797"/>
      <c r="AL1513" s="797"/>
      <c r="AM1513" s="797"/>
      <c r="AP1513" s="797"/>
      <c r="AQ1513" s="797"/>
    </row>
    <row r="1514" spans="1:43" s="735" customFormat="1">
      <c r="A1514" s="1235"/>
      <c r="B1514" s="64"/>
      <c r="F1514" s="797"/>
      <c r="G1514" s="798"/>
      <c r="J1514" s="797"/>
      <c r="K1514" s="797"/>
      <c r="N1514" s="797"/>
      <c r="O1514" s="797"/>
      <c r="R1514" s="797"/>
      <c r="S1514" s="797"/>
      <c r="V1514" s="797"/>
      <c r="W1514" s="797"/>
      <c r="Z1514" s="797"/>
      <c r="AA1514" s="797"/>
      <c r="AD1514" s="797"/>
      <c r="AE1514" s="797"/>
      <c r="AH1514" s="797"/>
      <c r="AI1514" s="797"/>
      <c r="AL1514" s="797"/>
      <c r="AM1514" s="797"/>
      <c r="AP1514" s="797"/>
      <c r="AQ1514" s="797"/>
    </row>
    <row r="1515" spans="1:43" s="735" customFormat="1">
      <c r="A1515" s="1235"/>
      <c r="B1515" s="64"/>
      <c r="F1515" s="797"/>
      <c r="G1515" s="798"/>
      <c r="J1515" s="797"/>
      <c r="K1515" s="797"/>
      <c r="N1515" s="797"/>
      <c r="O1515" s="797"/>
      <c r="R1515" s="797"/>
      <c r="S1515" s="797"/>
      <c r="V1515" s="797"/>
      <c r="W1515" s="797"/>
      <c r="Z1515" s="797"/>
      <c r="AA1515" s="797"/>
      <c r="AD1515" s="797"/>
      <c r="AE1515" s="797"/>
      <c r="AH1515" s="797"/>
      <c r="AI1515" s="797"/>
      <c r="AL1515" s="797"/>
      <c r="AM1515" s="797"/>
      <c r="AP1515" s="797"/>
      <c r="AQ1515" s="797"/>
    </row>
    <row r="1516" spans="1:43" s="735" customFormat="1">
      <c r="A1516" s="1235"/>
      <c r="B1516" s="64"/>
      <c r="F1516" s="797"/>
      <c r="G1516" s="798"/>
      <c r="J1516" s="797"/>
      <c r="K1516" s="797"/>
      <c r="N1516" s="797"/>
      <c r="O1516" s="797"/>
      <c r="R1516" s="797"/>
      <c r="S1516" s="797"/>
      <c r="V1516" s="797"/>
      <c r="W1516" s="797"/>
      <c r="Z1516" s="797"/>
      <c r="AA1516" s="797"/>
      <c r="AD1516" s="797"/>
      <c r="AE1516" s="797"/>
      <c r="AH1516" s="797"/>
      <c r="AI1516" s="797"/>
      <c r="AL1516" s="797"/>
      <c r="AM1516" s="797"/>
      <c r="AP1516" s="797"/>
      <c r="AQ1516" s="797"/>
    </row>
    <row r="1517" spans="1:43" s="735" customFormat="1">
      <c r="A1517" s="1235"/>
      <c r="B1517" s="64"/>
      <c r="F1517" s="797"/>
      <c r="G1517" s="798"/>
      <c r="J1517" s="797"/>
      <c r="K1517" s="797"/>
      <c r="N1517" s="797"/>
      <c r="O1517" s="797"/>
      <c r="R1517" s="797"/>
      <c r="S1517" s="797"/>
      <c r="V1517" s="797"/>
      <c r="W1517" s="797"/>
      <c r="Z1517" s="797"/>
      <c r="AA1517" s="797"/>
      <c r="AD1517" s="797"/>
      <c r="AE1517" s="797"/>
      <c r="AH1517" s="797"/>
      <c r="AI1517" s="797"/>
      <c r="AL1517" s="797"/>
      <c r="AM1517" s="797"/>
      <c r="AP1517" s="797"/>
      <c r="AQ1517" s="797"/>
    </row>
    <row r="1518" spans="1:43" s="735" customFormat="1">
      <c r="A1518" s="1235"/>
      <c r="B1518" s="64"/>
      <c r="F1518" s="797"/>
      <c r="G1518" s="798"/>
      <c r="J1518" s="797"/>
      <c r="K1518" s="797"/>
      <c r="N1518" s="797"/>
      <c r="O1518" s="797"/>
      <c r="R1518" s="797"/>
      <c r="S1518" s="797"/>
      <c r="V1518" s="797"/>
      <c r="W1518" s="797"/>
      <c r="Z1518" s="797"/>
      <c r="AA1518" s="797"/>
      <c r="AD1518" s="797"/>
      <c r="AE1518" s="797"/>
      <c r="AH1518" s="797"/>
      <c r="AI1518" s="797"/>
      <c r="AL1518" s="797"/>
      <c r="AM1518" s="797"/>
      <c r="AP1518" s="797"/>
      <c r="AQ1518" s="797"/>
    </row>
    <row r="1519" spans="1:43" s="735" customFormat="1">
      <c r="A1519" s="1235"/>
      <c r="B1519" s="64"/>
      <c r="F1519" s="797"/>
      <c r="G1519" s="798"/>
      <c r="J1519" s="797"/>
      <c r="K1519" s="797"/>
      <c r="N1519" s="797"/>
      <c r="O1519" s="797"/>
      <c r="R1519" s="797"/>
      <c r="S1519" s="797"/>
      <c r="V1519" s="797"/>
      <c r="W1519" s="797"/>
      <c r="Z1519" s="797"/>
      <c r="AA1519" s="797"/>
      <c r="AD1519" s="797"/>
      <c r="AE1519" s="797"/>
      <c r="AH1519" s="797"/>
      <c r="AI1519" s="797"/>
      <c r="AL1519" s="797"/>
      <c r="AM1519" s="797"/>
      <c r="AP1519" s="797"/>
      <c r="AQ1519" s="797"/>
    </row>
    <row r="1520" spans="1:43" s="735" customFormat="1">
      <c r="A1520" s="1235"/>
      <c r="B1520" s="64"/>
      <c r="F1520" s="797"/>
      <c r="G1520" s="798"/>
      <c r="J1520" s="797"/>
      <c r="K1520" s="797"/>
      <c r="N1520" s="797"/>
      <c r="O1520" s="797"/>
      <c r="R1520" s="797"/>
      <c r="S1520" s="797"/>
      <c r="V1520" s="797"/>
      <c r="W1520" s="797"/>
      <c r="Z1520" s="797"/>
      <c r="AA1520" s="797"/>
      <c r="AD1520" s="797"/>
      <c r="AE1520" s="797"/>
      <c r="AH1520" s="797"/>
      <c r="AI1520" s="797"/>
      <c r="AL1520" s="797"/>
      <c r="AM1520" s="797"/>
      <c r="AP1520" s="797"/>
      <c r="AQ1520" s="797"/>
    </row>
    <row r="1521" spans="1:43" s="735" customFormat="1">
      <c r="A1521" s="1235"/>
      <c r="B1521" s="64"/>
      <c r="F1521" s="797"/>
      <c r="G1521" s="798"/>
      <c r="J1521" s="797"/>
      <c r="K1521" s="797"/>
      <c r="N1521" s="797"/>
      <c r="O1521" s="797"/>
      <c r="R1521" s="797"/>
      <c r="S1521" s="797"/>
      <c r="V1521" s="797"/>
      <c r="W1521" s="797"/>
      <c r="Z1521" s="797"/>
      <c r="AA1521" s="797"/>
      <c r="AD1521" s="797"/>
      <c r="AE1521" s="797"/>
      <c r="AH1521" s="797"/>
      <c r="AI1521" s="797"/>
      <c r="AL1521" s="797"/>
      <c r="AM1521" s="797"/>
      <c r="AP1521" s="797"/>
      <c r="AQ1521" s="797"/>
    </row>
    <row r="1522" spans="1:43" s="735" customFormat="1">
      <c r="A1522" s="1235"/>
      <c r="B1522" s="64"/>
      <c r="F1522" s="797"/>
      <c r="G1522" s="798"/>
      <c r="J1522" s="797"/>
      <c r="K1522" s="797"/>
      <c r="N1522" s="797"/>
      <c r="O1522" s="797"/>
      <c r="R1522" s="797"/>
      <c r="S1522" s="797"/>
      <c r="V1522" s="797"/>
      <c r="W1522" s="797"/>
      <c r="Z1522" s="797"/>
      <c r="AA1522" s="797"/>
      <c r="AD1522" s="797"/>
      <c r="AE1522" s="797"/>
      <c r="AH1522" s="797"/>
      <c r="AI1522" s="797"/>
      <c r="AL1522" s="797"/>
      <c r="AM1522" s="797"/>
      <c r="AP1522" s="797"/>
      <c r="AQ1522" s="797"/>
    </row>
    <row r="1523" spans="1:43" s="735" customFormat="1">
      <c r="A1523" s="1235"/>
      <c r="B1523" s="64"/>
      <c r="F1523" s="797"/>
      <c r="G1523" s="798"/>
      <c r="J1523" s="797"/>
      <c r="K1523" s="797"/>
      <c r="N1523" s="797"/>
      <c r="O1523" s="797"/>
      <c r="R1523" s="797"/>
      <c r="S1523" s="797"/>
      <c r="V1523" s="797"/>
      <c r="W1523" s="797"/>
      <c r="Z1523" s="797"/>
      <c r="AA1523" s="797"/>
      <c r="AD1523" s="797"/>
      <c r="AE1523" s="797"/>
      <c r="AH1523" s="797"/>
      <c r="AI1523" s="797"/>
      <c r="AL1523" s="797"/>
      <c r="AM1523" s="797"/>
      <c r="AP1523" s="797"/>
      <c r="AQ1523" s="797"/>
    </row>
    <row r="1524" spans="1:43" s="735" customFormat="1">
      <c r="A1524" s="1235"/>
      <c r="B1524" s="64"/>
      <c r="F1524" s="797"/>
      <c r="G1524" s="798"/>
      <c r="J1524" s="797"/>
      <c r="K1524" s="797"/>
      <c r="N1524" s="797"/>
      <c r="O1524" s="797"/>
      <c r="R1524" s="797"/>
      <c r="S1524" s="797"/>
      <c r="V1524" s="797"/>
      <c r="W1524" s="797"/>
      <c r="Z1524" s="797"/>
      <c r="AA1524" s="797"/>
      <c r="AD1524" s="797"/>
      <c r="AE1524" s="797"/>
      <c r="AH1524" s="797"/>
      <c r="AI1524" s="797"/>
      <c r="AL1524" s="797"/>
      <c r="AM1524" s="797"/>
      <c r="AP1524" s="797"/>
      <c r="AQ1524" s="797"/>
    </row>
    <row r="1525" spans="1:43" s="735" customFormat="1">
      <c r="A1525" s="1235"/>
      <c r="B1525" s="64"/>
      <c r="F1525" s="797"/>
      <c r="G1525" s="798"/>
      <c r="J1525" s="797"/>
      <c r="K1525" s="797"/>
      <c r="N1525" s="797"/>
      <c r="O1525" s="797"/>
      <c r="R1525" s="797"/>
      <c r="S1525" s="797"/>
      <c r="V1525" s="797"/>
      <c r="W1525" s="797"/>
      <c r="Z1525" s="797"/>
      <c r="AA1525" s="797"/>
      <c r="AD1525" s="797"/>
      <c r="AE1525" s="797"/>
      <c r="AH1525" s="797"/>
      <c r="AI1525" s="797"/>
      <c r="AL1525" s="797"/>
      <c r="AM1525" s="797"/>
      <c r="AP1525" s="797"/>
      <c r="AQ1525" s="797"/>
    </row>
    <row r="1526" spans="1:43" s="735" customFormat="1">
      <c r="A1526" s="1235"/>
      <c r="B1526" s="64"/>
      <c r="F1526" s="797"/>
      <c r="G1526" s="798"/>
      <c r="J1526" s="797"/>
      <c r="K1526" s="797"/>
      <c r="N1526" s="797"/>
      <c r="O1526" s="797"/>
      <c r="R1526" s="797"/>
      <c r="S1526" s="797"/>
      <c r="V1526" s="797"/>
      <c r="W1526" s="797"/>
      <c r="Z1526" s="797"/>
      <c r="AA1526" s="797"/>
      <c r="AD1526" s="797"/>
      <c r="AE1526" s="797"/>
      <c r="AH1526" s="797"/>
      <c r="AI1526" s="797"/>
      <c r="AL1526" s="797"/>
      <c r="AM1526" s="797"/>
      <c r="AP1526" s="797"/>
      <c r="AQ1526" s="797"/>
    </row>
    <row r="1527" spans="1:43" s="735" customFormat="1">
      <c r="A1527" s="1235"/>
      <c r="B1527" s="64"/>
      <c r="F1527" s="797"/>
      <c r="G1527" s="798"/>
      <c r="J1527" s="797"/>
      <c r="K1527" s="797"/>
      <c r="N1527" s="797"/>
      <c r="O1527" s="797"/>
      <c r="R1527" s="797"/>
      <c r="S1527" s="797"/>
      <c r="V1527" s="797"/>
      <c r="W1527" s="797"/>
      <c r="Z1527" s="797"/>
      <c r="AA1527" s="797"/>
      <c r="AD1527" s="797"/>
      <c r="AE1527" s="797"/>
      <c r="AH1527" s="797"/>
      <c r="AI1527" s="797"/>
      <c r="AL1527" s="797"/>
      <c r="AM1527" s="797"/>
      <c r="AP1527" s="797"/>
      <c r="AQ1527" s="797"/>
    </row>
    <row r="1528" spans="1:43" s="735" customFormat="1">
      <c r="A1528" s="1235"/>
      <c r="B1528" s="64"/>
      <c r="F1528" s="797"/>
      <c r="G1528" s="798"/>
      <c r="J1528" s="797"/>
      <c r="K1528" s="797"/>
      <c r="N1528" s="797"/>
      <c r="O1528" s="797"/>
      <c r="R1528" s="797"/>
      <c r="S1528" s="797"/>
      <c r="V1528" s="797"/>
      <c r="W1528" s="797"/>
      <c r="Z1528" s="797"/>
      <c r="AA1528" s="797"/>
      <c r="AD1528" s="797"/>
      <c r="AE1528" s="797"/>
      <c r="AH1528" s="797"/>
      <c r="AI1528" s="797"/>
      <c r="AL1528" s="797"/>
      <c r="AM1528" s="797"/>
      <c r="AP1528" s="797"/>
      <c r="AQ1528" s="797"/>
    </row>
    <row r="1529" spans="1:43" s="735" customFormat="1">
      <c r="A1529" s="1235"/>
      <c r="B1529" s="64"/>
      <c r="F1529" s="797"/>
      <c r="G1529" s="798"/>
      <c r="J1529" s="797"/>
      <c r="K1529" s="797"/>
      <c r="N1529" s="797"/>
      <c r="O1529" s="797"/>
      <c r="R1529" s="797"/>
      <c r="S1529" s="797"/>
      <c r="V1529" s="797"/>
      <c r="W1529" s="797"/>
      <c r="Z1529" s="797"/>
      <c r="AA1529" s="797"/>
      <c r="AD1529" s="797"/>
      <c r="AE1529" s="797"/>
      <c r="AH1529" s="797"/>
      <c r="AI1529" s="797"/>
      <c r="AL1529" s="797"/>
      <c r="AM1529" s="797"/>
      <c r="AP1529" s="797"/>
      <c r="AQ1529" s="797"/>
    </row>
    <row r="1530" spans="1:43" s="735" customFormat="1">
      <c r="A1530" s="1235"/>
      <c r="B1530" s="64"/>
      <c r="F1530" s="797"/>
      <c r="G1530" s="798"/>
      <c r="J1530" s="797"/>
      <c r="K1530" s="797"/>
      <c r="N1530" s="797"/>
      <c r="O1530" s="797"/>
      <c r="R1530" s="797"/>
      <c r="S1530" s="797"/>
      <c r="V1530" s="797"/>
      <c r="W1530" s="797"/>
      <c r="Z1530" s="797"/>
      <c r="AA1530" s="797"/>
      <c r="AD1530" s="797"/>
      <c r="AE1530" s="797"/>
      <c r="AH1530" s="797"/>
      <c r="AI1530" s="797"/>
      <c r="AL1530" s="797"/>
      <c r="AM1530" s="797"/>
      <c r="AP1530" s="797"/>
      <c r="AQ1530" s="797"/>
    </row>
    <row r="1531" spans="1:43" s="735" customFormat="1">
      <c r="A1531" s="1235"/>
      <c r="B1531" s="64"/>
      <c r="F1531" s="797"/>
      <c r="G1531" s="798"/>
      <c r="J1531" s="797"/>
      <c r="K1531" s="797"/>
      <c r="N1531" s="797"/>
      <c r="O1531" s="797"/>
      <c r="R1531" s="797"/>
      <c r="S1531" s="797"/>
      <c r="V1531" s="797"/>
      <c r="W1531" s="797"/>
      <c r="Z1531" s="797"/>
      <c r="AA1531" s="797"/>
      <c r="AD1531" s="797"/>
      <c r="AE1531" s="797"/>
      <c r="AH1531" s="797"/>
      <c r="AI1531" s="797"/>
      <c r="AL1531" s="797"/>
      <c r="AM1531" s="797"/>
      <c r="AP1531" s="797"/>
      <c r="AQ1531" s="797"/>
    </row>
    <row r="1532" spans="1:43" s="735" customFormat="1">
      <c r="A1532" s="1235"/>
      <c r="B1532" s="64"/>
      <c r="F1532" s="797"/>
      <c r="G1532" s="798"/>
      <c r="J1532" s="797"/>
      <c r="K1532" s="797"/>
      <c r="N1532" s="797"/>
      <c r="O1532" s="797"/>
      <c r="R1532" s="797"/>
      <c r="S1532" s="797"/>
      <c r="V1532" s="797"/>
      <c r="W1532" s="797"/>
      <c r="Z1532" s="797"/>
      <c r="AA1532" s="797"/>
      <c r="AD1532" s="797"/>
      <c r="AE1532" s="797"/>
      <c r="AH1532" s="797"/>
      <c r="AI1532" s="797"/>
      <c r="AL1532" s="797"/>
      <c r="AM1532" s="797"/>
      <c r="AP1532" s="797"/>
      <c r="AQ1532" s="797"/>
    </row>
    <row r="1533" spans="1:43" s="735" customFormat="1">
      <c r="A1533" s="1235"/>
      <c r="B1533" s="64"/>
      <c r="F1533" s="797"/>
      <c r="G1533" s="798"/>
      <c r="J1533" s="797"/>
      <c r="K1533" s="797"/>
      <c r="N1533" s="797"/>
      <c r="O1533" s="797"/>
      <c r="R1533" s="797"/>
      <c r="S1533" s="797"/>
      <c r="V1533" s="797"/>
      <c r="W1533" s="797"/>
      <c r="Z1533" s="797"/>
      <c r="AA1533" s="797"/>
      <c r="AD1533" s="797"/>
      <c r="AE1533" s="797"/>
      <c r="AH1533" s="797"/>
      <c r="AI1533" s="797"/>
      <c r="AL1533" s="797"/>
      <c r="AM1533" s="797"/>
      <c r="AP1533" s="797"/>
      <c r="AQ1533" s="797"/>
    </row>
    <row r="1534" spans="1:43" s="735" customFormat="1">
      <c r="A1534" s="1235"/>
      <c r="B1534" s="64"/>
      <c r="F1534" s="797"/>
      <c r="G1534" s="798"/>
      <c r="J1534" s="797"/>
      <c r="K1534" s="797"/>
      <c r="N1534" s="797"/>
      <c r="O1534" s="797"/>
      <c r="R1534" s="797"/>
      <c r="S1534" s="797"/>
      <c r="V1534" s="797"/>
      <c r="W1534" s="797"/>
      <c r="Z1534" s="797"/>
      <c r="AA1534" s="797"/>
      <c r="AD1534" s="797"/>
      <c r="AE1534" s="797"/>
      <c r="AH1534" s="797"/>
      <c r="AI1534" s="797"/>
      <c r="AL1534" s="797"/>
      <c r="AM1534" s="797"/>
      <c r="AP1534" s="797"/>
      <c r="AQ1534" s="797"/>
    </row>
    <row r="1535" spans="1:43" s="735" customFormat="1">
      <c r="A1535" s="1235"/>
      <c r="B1535" s="64"/>
      <c r="F1535" s="797"/>
      <c r="G1535" s="798"/>
      <c r="J1535" s="797"/>
      <c r="K1535" s="797"/>
      <c r="N1535" s="797"/>
      <c r="O1535" s="797"/>
      <c r="R1535" s="797"/>
      <c r="S1535" s="797"/>
      <c r="V1535" s="797"/>
      <c r="W1535" s="797"/>
      <c r="Z1535" s="797"/>
      <c r="AA1535" s="797"/>
      <c r="AD1535" s="797"/>
      <c r="AE1535" s="797"/>
      <c r="AH1535" s="797"/>
      <c r="AI1535" s="797"/>
      <c r="AL1535" s="797"/>
      <c r="AM1535" s="797"/>
      <c r="AP1535" s="797"/>
      <c r="AQ1535" s="797"/>
    </row>
    <row r="1536" spans="1:43" s="735" customFormat="1">
      <c r="A1536" s="1235"/>
      <c r="B1536" s="64"/>
      <c r="F1536" s="797"/>
      <c r="G1536" s="798"/>
      <c r="J1536" s="797"/>
      <c r="K1536" s="797"/>
      <c r="N1536" s="797"/>
      <c r="O1536" s="797"/>
      <c r="R1536" s="797"/>
      <c r="S1536" s="797"/>
      <c r="V1536" s="797"/>
      <c r="W1536" s="797"/>
      <c r="Z1536" s="797"/>
      <c r="AA1536" s="797"/>
      <c r="AD1536" s="797"/>
      <c r="AE1536" s="797"/>
      <c r="AH1536" s="797"/>
      <c r="AI1536" s="797"/>
      <c r="AL1536" s="797"/>
      <c r="AM1536" s="797"/>
      <c r="AP1536" s="797"/>
      <c r="AQ1536" s="797"/>
    </row>
    <row r="1537" spans="1:43" s="735" customFormat="1">
      <c r="A1537" s="1235"/>
      <c r="B1537" s="64"/>
      <c r="F1537" s="797"/>
      <c r="G1537" s="798"/>
      <c r="J1537" s="797"/>
      <c r="K1537" s="797"/>
      <c r="N1537" s="797"/>
      <c r="O1537" s="797"/>
      <c r="R1537" s="797"/>
      <c r="S1537" s="797"/>
      <c r="V1537" s="797"/>
      <c r="W1537" s="797"/>
      <c r="Z1537" s="797"/>
      <c r="AA1537" s="797"/>
      <c r="AD1537" s="797"/>
      <c r="AE1537" s="797"/>
      <c r="AH1537" s="797"/>
      <c r="AI1537" s="797"/>
      <c r="AL1537" s="797"/>
      <c r="AM1537" s="797"/>
      <c r="AP1537" s="797"/>
      <c r="AQ1537" s="797"/>
    </row>
    <row r="1538" spans="1:43" s="735" customFormat="1">
      <c r="A1538" s="1235"/>
      <c r="B1538" s="64"/>
      <c r="F1538" s="797"/>
      <c r="G1538" s="798"/>
      <c r="J1538" s="797"/>
      <c r="K1538" s="797"/>
      <c r="N1538" s="797"/>
      <c r="O1538" s="797"/>
      <c r="R1538" s="797"/>
      <c r="S1538" s="797"/>
      <c r="V1538" s="797"/>
      <c r="W1538" s="797"/>
      <c r="Z1538" s="797"/>
      <c r="AA1538" s="797"/>
      <c r="AD1538" s="797"/>
      <c r="AE1538" s="797"/>
      <c r="AH1538" s="797"/>
      <c r="AI1538" s="797"/>
      <c r="AL1538" s="797"/>
      <c r="AM1538" s="797"/>
      <c r="AP1538" s="797"/>
      <c r="AQ1538" s="797"/>
    </row>
    <row r="1539" spans="1:43" s="735" customFormat="1">
      <c r="A1539" s="1235"/>
      <c r="B1539" s="64"/>
      <c r="F1539" s="797"/>
      <c r="G1539" s="798"/>
      <c r="J1539" s="797"/>
      <c r="K1539" s="797"/>
      <c r="N1539" s="797"/>
      <c r="O1539" s="797"/>
      <c r="R1539" s="797"/>
      <c r="S1539" s="797"/>
      <c r="V1539" s="797"/>
      <c r="W1539" s="797"/>
      <c r="Z1539" s="797"/>
      <c r="AA1539" s="797"/>
      <c r="AD1539" s="797"/>
      <c r="AE1539" s="797"/>
      <c r="AH1539" s="797"/>
      <c r="AI1539" s="797"/>
      <c r="AL1539" s="797"/>
      <c r="AM1539" s="797"/>
      <c r="AP1539" s="797"/>
      <c r="AQ1539" s="797"/>
    </row>
    <row r="1540" spans="1:43" s="735" customFormat="1">
      <c r="A1540" s="1235"/>
      <c r="B1540" s="64"/>
      <c r="F1540" s="797"/>
      <c r="G1540" s="798"/>
      <c r="J1540" s="797"/>
      <c r="K1540" s="797"/>
      <c r="N1540" s="797"/>
      <c r="O1540" s="797"/>
      <c r="R1540" s="797"/>
      <c r="S1540" s="797"/>
      <c r="V1540" s="797"/>
      <c r="W1540" s="797"/>
      <c r="Z1540" s="797"/>
      <c r="AA1540" s="797"/>
      <c r="AD1540" s="797"/>
      <c r="AE1540" s="797"/>
      <c r="AH1540" s="797"/>
      <c r="AI1540" s="797"/>
      <c r="AL1540" s="797"/>
      <c r="AM1540" s="797"/>
      <c r="AP1540" s="797"/>
      <c r="AQ1540" s="797"/>
    </row>
    <row r="1541" spans="1:43" s="735" customFormat="1">
      <c r="A1541" s="1235"/>
      <c r="B1541" s="64"/>
      <c r="F1541" s="797"/>
      <c r="G1541" s="798"/>
      <c r="J1541" s="797"/>
      <c r="K1541" s="797"/>
      <c r="N1541" s="797"/>
      <c r="O1541" s="797"/>
      <c r="R1541" s="797"/>
      <c r="S1541" s="797"/>
      <c r="V1541" s="797"/>
      <c r="W1541" s="797"/>
      <c r="Z1541" s="797"/>
      <c r="AA1541" s="797"/>
      <c r="AD1541" s="797"/>
      <c r="AE1541" s="797"/>
      <c r="AH1541" s="797"/>
      <c r="AI1541" s="797"/>
      <c r="AL1541" s="797"/>
      <c r="AM1541" s="797"/>
      <c r="AP1541" s="797"/>
      <c r="AQ1541" s="797"/>
    </row>
    <row r="1542" spans="1:43" s="735" customFormat="1">
      <c r="A1542" s="1235"/>
      <c r="B1542" s="64"/>
      <c r="F1542" s="797"/>
      <c r="G1542" s="798"/>
      <c r="J1542" s="797"/>
      <c r="K1542" s="797"/>
      <c r="N1542" s="797"/>
      <c r="O1542" s="797"/>
      <c r="R1542" s="797"/>
      <c r="S1542" s="797"/>
      <c r="V1542" s="797"/>
      <c r="W1542" s="797"/>
      <c r="Z1542" s="797"/>
      <c r="AA1542" s="797"/>
      <c r="AD1542" s="797"/>
      <c r="AE1542" s="797"/>
      <c r="AH1542" s="797"/>
      <c r="AI1542" s="797"/>
      <c r="AL1542" s="797"/>
      <c r="AM1542" s="797"/>
      <c r="AP1542" s="797"/>
      <c r="AQ1542" s="797"/>
    </row>
    <row r="1543" spans="1:43" s="735" customFormat="1">
      <c r="A1543" s="1235"/>
      <c r="B1543" s="64"/>
      <c r="F1543" s="797"/>
      <c r="G1543" s="798"/>
      <c r="J1543" s="797"/>
      <c r="K1543" s="797"/>
      <c r="N1543" s="797"/>
      <c r="O1543" s="797"/>
      <c r="R1543" s="797"/>
      <c r="S1543" s="797"/>
      <c r="V1543" s="797"/>
      <c r="W1543" s="797"/>
      <c r="Z1543" s="797"/>
      <c r="AA1543" s="797"/>
      <c r="AD1543" s="797"/>
      <c r="AE1543" s="797"/>
      <c r="AH1543" s="797"/>
      <c r="AI1543" s="797"/>
      <c r="AL1543" s="797"/>
      <c r="AM1543" s="797"/>
      <c r="AP1543" s="797"/>
      <c r="AQ1543" s="797"/>
    </row>
    <row r="1544" spans="1:43" s="735" customFormat="1">
      <c r="A1544" s="1235"/>
      <c r="B1544" s="64"/>
      <c r="F1544" s="797"/>
      <c r="G1544" s="798"/>
      <c r="J1544" s="797"/>
      <c r="K1544" s="797"/>
      <c r="N1544" s="797"/>
      <c r="O1544" s="797"/>
      <c r="R1544" s="797"/>
      <c r="S1544" s="797"/>
      <c r="V1544" s="797"/>
      <c r="W1544" s="797"/>
      <c r="Z1544" s="797"/>
      <c r="AA1544" s="797"/>
      <c r="AD1544" s="797"/>
      <c r="AE1544" s="797"/>
      <c r="AH1544" s="797"/>
      <c r="AI1544" s="797"/>
      <c r="AL1544" s="797"/>
      <c r="AM1544" s="797"/>
      <c r="AP1544" s="797"/>
      <c r="AQ1544" s="797"/>
    </row>
    <row r="1545" spans="1:43" s="735" customFormat="1">
      <c r="A1545" s="1235"/>
      <c r="B1545" s="64"/>
      <c r="F1545" s="797"/>
      <c r="G1545" s="798"/>
      <c r="J1545" s="797"/>
      <c r="K1545" s="797"/>
      <c r="N1545" s="797"/>
      <c r="O1545" s="797"/>
      <c r="R1545" s="797"/>
      <c r="S1545" s="797"/>
      <c r="V1545" s="797"/>
      <c r="W1545" s="797"/>
      <c r="Z1545" s="797"/>
      <c r="AA1545" s="797"/>
      <c r="AD1545" s="797"/>
      <c r="AE1545" s="797"/>
      <c r="AH1545" s="797"/>
      <c r="AI1545" s="797"/>
      <c r="AL1545" s="797"/>
      <c r="AM1545" s="797"/>
      <c r="AP1545" s="797"/>
      <c r="AQ1545" s="797"/>
    </row>
    <row r="1546" spans="1:43" s="735" customFormat="1">
      <c r="A1546" s="1235"/>
      <c r="B1546" s="64"/>
      <c r="F1546" s="797"/>
      <c r="G1546" s="798"/>
      <c r="J1546" s="797"/>
      <c r="K1546" s="797"/>
      <c r="N1546" s="797"/>
      <c r="O1546" s="797"/>
      <c r="R1546" s="797"/>
      <c r="S1546" s="797"/>
      <c r="V1546" s="797"/>
      <c r="W1546" s="797"/>
      <c r="Z1546" s="797"/>
      <c r="AA1546" s="797"/>
      <c r="AD1546" s="797"/>
      <c r="AE1546" s="797"/>
      <c r="AH1546" s="797"/>
      <c r="AI1546" s="797"/>
      <c r="AL1546" s="797"/>
      <c r="AM1546" s="797"/>
      <c r="AP1546" s="797"/>
      <c r="AQ1546" s="797"/>
    </row>
    <row r="1547" spans="1:43" s="735" customFormat="1">
      <c r="A1547" s="1235"/>
      <c r="B1547" s="64"/>
      <c r="F1547" s="797"/>
      <c r="G1547" s="798"/>
      <c r="J1547" s="797"/>
      <c r="K1547" s="797"/>
      <c r="N1547" s="797"/>
      <c r="O1547" s="797"/>
      <c r="R1547" s="797"/>
      <c r="S1547" s="797"/>
      <c r="V1547" s="797"/>
      <c r="W1547" s="797"/>
      <c r="Z1547" s="797"/>
      <c r="AA1547" s="797"/>
      <c r="AD1547" s="797"/>
      <c r="AE1547" s="797"/>
      <c r="AH1547" s="797"/>
      <c r="AI1547" s="797"/>
      <c r="AL1547" s="797"/>
      <c r="AM1547" s="797"/>
      <c r="AP1547" s="797"/>
      <c r="AQ1547" s="797"/>
    </row>
    <row r="1548" spans="1:43" s="735" customFormat="1">
      <c r="A1548" s="1235"/>
      <c r="B1548" s="64"/>
      <c r="F1548" s="797"/>
      <c r="G1548" s="798"/>
      <c r="J1548" s="797"/>
      <c r="K1548" s="797"/>
      <c r="N1548" s="797"/>
      <c r="O1548" s="797"/>
      <c r="R1548" s="797"/>
      <c r="S1548" s="797"/>
      <c r="V1548" s="797"/>
      <c r="W1548" s="797"/>
      <c r="Z1548" s="797"/>
      <c r="AA1548" s="797"/>
      <c r="AD1548" s="797"/>
      <c r="AE1548" s="797"/>
      <c r="AH1548" s="797"/>
      <c r="AI1548" s="797"/>
      <c r="AL1548" s="797"/>
      <c r="AM1548" s="797"/>
      <c r="AP1548" s="797"/>
      <c r="AQ1548" s="797"/>
    </row>
    <row r="1549" spans="1:43" s="735" customFormat="1">
      <c r="A1549" s="1235"/>
      <c r="B1549" s="64"/>
      <c r="F1549" s="797"/>
      <c r="G1549" s="798"/>
      <c r="J1549" s="797"/>
      <c r="K1549" s="797"/>
      <c r="N1549" s="797"/>
      <c r="O1549" s="797"/>
      <c r="R1549" s="797"/>
      <c r="S1549" s="797"/>
      <c r="V1549" s="797"/>
      <c r="W1549" s="797"/>
      <c r="Z1549" s="797"/>
      <c r="AA1549" s="797"/>
      <c r="AD1549" s="797"/>
      <c r="AE1549" s="797"/>
      <c r="AH1549" s="797"/>
      <c r="AI1549" s="797"/>
      <c r="AL1549" s="797"/>
      <c r="AM1549" s="797"/>
      <c r="AP1549" s="797"/>
      <c r="AQ1549" s="797"/>
    </row>
    <row r="1550" spans="1:43" s="735" customFormat="1">
      <c r="A1550" s="1235"/>
      <c r="B1550" s="64"/>
      <c r="F1550" s="797"/>
      <c r="G1550" s="798"/>
      <c r="J1550" s="797"/>
      <c r="K1550" s="797"/>
      <c r="N1550" s="797"/>
      <c r="O1550" s="797"/>
      <c r="R1550" s="797"/>
      <c r="S1550" s="797"/>
      <c r="V1550" s="797"/>
      <c r="W1550" s="797"/>
      <c r="Z1550" s="797"/>
      <c r="AA1550" s="797"/>
      <c r="AD1550" s="797"/>
      <c r="AE1550" s="797"/>
      <c r="AH1550" s="797"/>
      <c r="AI1550" s="797"/>
      <c r="AL1550" s="797"/>
      <c r="AM1550" s="797"/>
      <c r="AP1550" s="797"/>
      <c r="AQ1550" s="797"/>
    </row>
    <row r="1551" spans="1:43" s="735" customFormat="1">
      <c r="A1551" s="1235"/>
      <c r="B1551" s="64"/>
      <c r="F1551" s="797"/>
      <c r="G1551" s="798"/>
      <c r="J1551" s="797"/>
      <c r="K1551" s="797"/>
      <c r="N1551" s="797"/>
      <c r="O1551" s="797"/>
      <c r="R1551" s="797"/>
      <c r="S1551" s="797"/>
      <c r="V1551" s="797"/>
      <c r="W1551" s="797"/>
      <c r="Z1551" s="797"/>
      <c r="AA1551" s="797"/>
      <c r="AD1551" s="797"/>
      <c r="AE1551" s="797"/>
      <c r="AH1551" s="797"/>
      <c r="AI1551" s="797"/>
      <c r="AL1551" s="797"/>
      <c r="AM1551" s="797"/>
      <c r="AP1551" s="797"/>
      <c r="AQ1551" s="797"/>
    </row>
    <row r="1552" spans="1:43" s="735" customFormat="1">
      <c r="A1552" s="1235"/>
      <c r="B1552" s="64"/>
      <c r="F1552" s="797"/>
      <c r="G1552" s="798"/>
      <c r="J1552" s="797"/>
      <c r="K1552" s="797"/>
      <c r="N1552" s="797"/>
      <c r="O1552" s="797"/>
      <c r="R1552" s="797"/>
      <c r="S1552" s="797"/>
      <c r="V1552" s="797"/>
      <c r="W1552" s="797"/>
      <c r="Z1552" s="797"/>
      <c r="AA1552" s="797"/>
      <c r="AD1552" s="797"/>
      <c r="AE1552" s="797"/>
      <c r="AH1552" s="797"/>
      <c r="AI1552" s="797"/>
      <c r="AL1552" s="797"/>
      <c r="AM1552" s="797"/>
      <c r="AP1552" s="797"/>
      <c r="AQ1552" s="797"/>
    </row>
    <row r="1553" spans="1:43" s="735" customFormat="1">
      <c r="A1553" s="1235"/>
      <c r="B1553" s="64"/>
      <c r="F1553" s="797"/>
      <c r="G1553" s="798"/>
      <c r="J1553" s="797"/>
      <c r="K1553" s="797"/>
      <c r="N1553" s="797"/>
      <c r="O1553" s="797"/>
      <c r="R1553" s="797"/>
      <c r="S1553" s="797"/>
      <c r="V1553" s="797"/>
      <c r="W1553" s="797"/>
      <c r="Z1553" s="797"/>
      <c r="AA1553" s="797"/>
      <c r="AD1553" s="797"/>
      <c r="AE1553" s="797"/>
      <c r="AH1553" s="797"/>
      <c r="AI1553" s="797"/>
      <c r="AL1553" s="797"/>
      <c r="AM1553" s="797"/>
      <c r="AP1553" s="797"/>
      <c r="AQ1553" s="797"/>
    </row>
    <row r="1554" spans="1:43" s="735" customFormat="1">
      <c r="A1554" s="1235"/>
      <c r="B1554" s="64"/>
      <c r="F1554" s="797"/>
      <c r="G1554" s="798"/>
      <c r="J1554" s="797"/>
      <c r="K1554" s="797"/>
      <c r="N1554" s="797"/>
      <c r="O1554" s="797"/>
      <c r="R1554" s="797"/>
      <c r="S1554" s="797"/>
      <c r="V1554" s="797"/>
      <c r="W1554" s="797"/>
      <c r="Z1554" s="797"/>
      <c r="AA1554" s="797"/>
      <c r="AD1554" s="797"/>
      <c r="AE1554" s="797"/>
      <c r="AH1554" s="797"/>
      <c r="AI1554" s="797"/>
      <c r="AL1554" s="797"/>
      <c r="AM1554" s="797"/>
      <c r="AP1554" s="797"/>
      <c r="AQ1554" s="797"/>
    </row>
    <row r="1555" spans="1:43" s="735" customFormat="1">
      <c r="A1555" s="1235"/>
      <c r="B1555" s="64"/>
      <c r="F1555" s="797"/>
      <c r="G1555" s="798"/>
      <c r="J1555" s="797"/>
      <c r="K1555" s="797"/>
      <c r="N1555" s="797"/>
      <c r="O1555" s="797"/>
      <c r="R1555" s="797"/>
      <c r="S1555" s="797"/>
      <c r="V1555" s="797"/>
      <c r="W1555" s="797"/>
      <c r="Z1555" s="797"/>
      <c r="AA1555" s="797"/>
      <c r="AD1555" s="797"/>
      <c r="AE1555" s="797"/>
      <c r="AH1555" s="797"/>
      <c r="AI1555" s="797"/>
      <c r="AL1555" s="797"/>
      <c r="AM1555" s="797"/>
      <c r="AP1555" s="797"/>
      <c r="AQ1555" s="797"/>
    </row>
    <row r="1556" spans="1:43" s="735" customFormat="1">
      <c r="A1556" s="1235"/>
      <c r="B1556" s="64"/>
      <c r="F1556" s="797"/>
      <c r="G1556" s="798"/>
      <c r="J1556" s="797"/>
      <c r="K1556" s="797"/>
      <c r="N1556" s="797"/>
      <c r="O1556" s="797"/>
      <c r="R1556" s="797"/>
      <c r="S1556" s="797"/>
      <c r="V1556" s="797"/>
      <c r="W1556" s="797"/>
      <c r="Z1556" s="797"/>
      <c r="AA1556" s="797"/>
      <c r="AD1556" s="797"/>
      <c r="AE1556" s="797"/>
      <c r="AH1556" s="797"/>
      <c r="AI1556" s="797"/>
      <c r="AL1556" s="797"/>
      <c r="AM1556" s="797"/>
      <c r="AP1556" s="797"/>
      <c r="AQ1556" s="797"/>
    </row>
    <row r="1557" spans="1:43" s="735" customFormat="1">
      <c r="A1557" s="1235"/>
      <c r="B1557" s="64"/>
      <c r="F1557" s="797"/>
      <c r="G1557" s="798"/>
      <c r="J1557" s="797"/>
      <c r="K1557" s="797"/>
      <c r="N1557" s="797"/>
      <c r="O1557" s="797"/>
      <c r="R1557" s="797"/>
      <c r="S1557" s="797"/>
      <c r="V1557" s="797"/>
      <c r="W1557" s="797"/>
      <c r="Z1557" s="797"/>
      <c r="AA1557" s="797"/>
      <c r="AD1557" s="797"/>
      <c r="AE1557" s="797"/>
      <c r="AH1557" s="797"/>
      <c r="AI1557" s="797"/>
      <c r="AL1557" s="797"/>
      <c r="AM1557" s="797"/>
      <c r="AP1557" s="797"/>
      <c r="AQ1557" s="797"/>
    </row>
    <row r="1558" spans="1:43" s="735" customFormat="1">
      <c r="A1558" s="1235"/>
      <c r="B1558" s="64"/>
      <c r="F1558" s="797"/>
      <c r="G1558" s="798"/>
      <c r="J1558" s="797"/>
      <c r="K1558" s="797"/>
      <c r="N1558" s="797"/>
      <c r="O1558" s="797"/>
      <c r="R1558" s="797"/>
      <c r="S1558" s="797"/>
      <c r="V1558" s="797"/>
      <c r="W1558" s="797"/>
      <c r="Z1558" s="797"/>
      <c r="AA1558" s="797"/>
      <c r="AD1558" s="797"/>
      <c r="AE1558" s="797"/>
      <c r="AH1558" s="797"/>
      <c r="AI1558" s="797"/>
      <c r="AL1558" s="797"/>
      <c r="AM1558" s="797"/>
      <c r="AP1558" s="797"/>
      <c r="AQ1558" s="797"/>
    </row>
    <row r="1559" spans="1:43" s="735" customFormat="1">
      <c r="A1559" s="1235"/>
      <c r="B1559" s="64"/>
      <c r="F1559" s="797"/>
      <c r="G1559" s="798"/>
      <c r="J1559" s="797"/>
      <c r="K1559" s="797"/>
      <c r="N1559" s="797"/>
      <c r="O1559" s="797"/>
      <c r="R1559" s="797"/>
      <c r="S1559" s="797"/>
      <c r="V1559" s="797"/>
      <c r="W1559" s="797"/>
      <c r="Z1559" s="797"/>
      <c r="AA1559" s="797"/>
      <c r="AD1559" s="797"/>
      <c r="AE1559" s="797"/>
      <c r="AH1559" s="797"/>
      <c r="AI1559" s="797"/>
      <c r="AL1559" s="797"/>
      <c r="AM1559" s="797"/>
      <c r="AP1559" s="797"/>
      <c r="AQ1559" s="797"/>
    </row>
    <row r="1560" spans="1:43" s="735" customFormat="1">
      <c r="A1560" s="1235"/>
      <c r="B1560" s="64"/>
      <c r="F1560" s="797"/>
      <c r="G1560" s="798"/>
      <c r="J1560" s="797"/>
      <c r="K1560" s="797"/>
      <c r="N1560" s="797"/>
      <c r="O1560" s="797"/>
      <c r="R1560" s="797"/>
      <c r="S1560" s="797"/>
      <c r="V1560" s="797"/>
      <c r="W1560" s="797"/>
      <c r="Z1560" s="797"/>
      <c r="AA1560" s="797"/>
      <c r="AD1560" s="797"/>
      <c r="AE1560" s="797"/>
      <c r="AH1560" s="797"/>
      <c r="AI1560" s="797"/>
      <c r="AL1560" s="797"/>
      <c r="AM1560" s="797"/>
      <c r="AP1560" s="797"/>
      <c r="AQ1560" s="797"/>
    </row>
    <row r="1561" spans="1:43" s="735" customFormat="1">
      <c r="A1561" s="1235"/>
      <c r="B1561" s="64"/>
      <c r="F1561" s="797"/>
      <c r="G1561" s="798"/>
      <c r="J1561" s="797"/>
      <c r="K1561" s="797"/>
      <c r="N1561" s="797"/>
      <c r="O1561" s="797"/>
      <c r="R1561" s="797"/>
      <c r="S1561" s="797"/>
      <c r="V1561" s="797"/>
      <c r="W1561" s="797"/>
      <c r="Z1561" s="797"/>
      <c r="AA1561" s="797"/>
      <c r="AD1561" s="797"/>
      <c r="AE1561" s="797"/>
      <c r="AH1561" s="797"/>
      <c r="AI1561" s="797"/>
      <c r="AL1561" s="797"/>
      <c r="AM1561" s="797"/>
      <c r="AP1561" s="797"/>
      <c r="AQ1561" s="797"/>
    </row>
    <row r="1562" spans="1:43" s="735" customFormat="1">
      <c r="A1562" s="1235"/>
      <c r="B1562" s="64"/>
      <c r="F1562" s="797"/>
      <c r="G1562" s="798"/>
      <c r="J1562" s="797"/>
      <c r="K1562" s="797"/>
      <c r="N1562" s="797"/>
      <c r="O1562" s="797"/>
      <c r="R1562" s="797"/>
      <c r="S1562" s="797"/>
      <c r="V1562" s="797"/>
      <c r="W1562" s="797"/>
      <c r="Z1562" s="797"/>
      <c r="AA1562" s="797"/>
      <c r="AD1562" s="797"/>
      <c r="AE1562" s="797"/>
      <c r="AH1562" s="797"/>
      <c r="AI1562" s="797"/>
      <c r="AL1562" s="797"/>
      <c r="AM1562" s="797"/>
      <c r="AP1562" s="797"/>
      <c r="AQ1562" s="797"/>
    </row>
    <row r="1563" spans="1:43" s="735" customFormat="1">
      <c r="A1563" s="1235"/>
      <c r="B1563" s="64"/>
      <c r="F1563" s="797"/>
      <c r="G1563" s="798"/>
      <c r="J1563" s="797"/>
      <c r="K1563" s="797"/>
      <c r="N1563" s="797"/>
      <c r="O1563" s="797"/>
      <c r="R1563" s="797"/>
      <c r="S1563" s="797"/>
      <c r="V1563" s="797"/>
      <c r="W1563" s="797"/>
      <c r="Z1563" s="797"/>
      <c r="AA1563" s="797"/>
      <c r="AD1563" s="797"/>
      <c r="AE1563" s="797"/>
      <c r="AH1563" s="797"/>
      <c r="AI1563" s="797"/>
      <c r="AL1563" s="797"/>
      <c r="AM1563" s="797"/>
      <c r="AP1563" s="797"/>
      <c r="AQ1563" s="797"/>
    </row>
    <row r="1564" spans="1:43" s="735" customFormat="1">
      <c r="A1564" s="1235"/>
      <c r="B1564" s="64"/>
      <c r="F1564" s="797"/>
      <c r="G1564" s="798"/>
      <c r="J1564" s="797"/>
      <c r="K1564" s="797"/>
      <c r="N1564" s="797"/>
      <c r="O1564" s="797"/>
      <c r="R1564" s="797"/>
      <c r="S1564" s="797"/>
      <c r="V1564" s="797"/>
      <c r="W1564" s="797"/>
      <c r="Z1564" s="797"/>
      <c r="AA1564" s="797"/>
      <c r="AD1564" s="797"/>
      <c r="AE1564" s="797"/>
      <c r="AH1564" s="797"/>
      <c r="AI1564" s="797"/>
      <c r="AL1564" s="797"/>
      <c r="AM1564" s="797"/>
      <c r="AP1564" s="797"/>
      <c r="AQ1564" s="797"/>
    </row>
    <row r="1565" spans="1:43" s="735" customFormat="1">
      <c r="A1565" s="1235"/>
      <c r="B1565" s="64"/>
      <c r="F1565" s="797"/>
      <c r="G1565" s="798"/>
      <c r="J1565" s="797"/>
      <c r="K1565" s="797"/>
      <c r="N1565" s="797"/>
      <c r="O1565" s="797"/>
      <c r="R1565" s="797"/>
      <c r="S1565" s="797"/>
      <c r="V1565" s="797"/>
      <c r="W1565" s="797"/>
      <c r="Z1565" s="797"/>
      <c r="AA1565" s="797"/>
      <c r="AD1565" s="797"/>
      <c r="AE1565" s="797"/>
      <c r="AH1565" s="797"/>
      <c r="AI1565" s="797"/>
      <c r="AL1565" s="797"/>
      <c r="AM1565" s="797"/>
      <c r="AP1565" s="797"/>
      <c r="AQ1565" s="797"/>
    </row>
    <row r="1566" spans="1:43" s="735" customFormat="1">
      <c r="A1566" s="1235"/>
      <c r="B1566" s="64"/>
      <c r="F1566" s="797"/>
      <c r="G1566" s="798"/>
      <c r="J1566" s="797"/>
      <c r="K1566" s="797"/>
      <c r="N1566" s="797"/>
      <c r="O1566" s="797"/>
      <c r="R1566" s="797"/>
      <c r="S1566" s="797"/>
      <c r="V1566" s="797"/>
      <c r="W1566" s="797"/>
      <c r="Z1566" s="797"/>
      <c r="AA1566" s="797"/>
      <c r="AD1566" s="797"/>
      <c r="AE1566" s="797"/>
      <c r="AH1566" s="797"/>
      <c r="AI1566" s="797"/>
      <c r="AL1566" s="797"/>
      <c r="AM1566" s="797"/>
      <c r="AP1566" s="797"/>
      <c r="AQ1566" s="797"/>
    </row>
    <row r="1567" spans="1:43" s="735" customFormat="1">
      <c r="A1567" s="1235"/>
      <c r="B1567" s="64"/>
      <c r="F1567" s="797"/>
      <c r="G1567" s="798"/>
      <c r="J1567" s="797"/>
      <c r="K1567" s="797"/>
      <c r="N1567" s="797"/>
      <c r="O1567" s="797"/>
      <c r="R1567" s="797"/>
      <c r="S1567" s="797"/>
      <c r="V1567" s="797"/>
      <c r="W1567" s="797"/>
      <c r="Z1567" s="797"/>
      <c r="AA1567" s="797"/>
      <c r="AD1567" s="797"/>
      <c r="AE1567" s="797"/>
      <c r="AH1567" s="797"/>
      <c r="AI1567" s="797"/>
      <c r="AL1567" s="797"/>
      <c r="AM1567" s="797"/>
      <c r="AP1567" s="797"/>
      <c r="AQ1567" s="797"/>
    </row>
    <row r="1568" spans="1:43" s="735" customFormat="1">
      <c r="A1568" s="1235"/>
      <c r="B1568" s="64"/>
      <c r="F1568" s="797"/>
      <c r="G1568" s="798"/>
      <c r="J1568" s="797"/>
      <c r="K1568" s="797"/>
      <c r="N1568" s="797"/>
      <c r="O1568" s="797"/>
      <c r="R1568" s="797"/>
      <c r="S1568" s="797"/>
      <c r="V1568" s="797"/>
      <c r="W1568" s="797"/>
      <c r="Z1568" s="797"/>
      <c r="AA1568" s="797"/>
      <c r="AD1568" s="797"/>
      <c r="AE1568" s="797"/>
      <c r="AH1568" s="797"/>
      <c r="AI1568" s="797"/>
      <c r="AL1568" s="797"/>
      <c r="AM1568" s="797"/>
      <c r="AP1568" s="797"/>
      <c r="AQ1568" s="797"/>
    </row>
    <row r="1569" spans="1:43" s="735" customFormat="1">
      <c r="A1569" s="1235"/>
      <c r="B1569" s="64"/>
      <c r="F1569" s="797"/>
      <c r="G1569" s="798"/>
      <c r="J1569" s="797"/>
      <c r="K1569" s="797"/>
      <c r="N1569" s="797"/>
      <c r="O1569" s="797"/>
      <c r="R1569" s="797"/>
      <c r="S1569" s="797"/>
      <c r="V1569" s="797"/>
      <c r="W1569" s="797"/>
      <c r="Z1569" s="797"/>
      <c r="AA1569" s="797"/>
      <c r="AD1569" s="797"/>
      <c r="AE1569" s="797"/>
      <c r="AH1569" s="797"/>
      <c r="AI1569" s="797"/>
      <c r="AL1569" s="797"/>
      <c r="AM1569" s="797"/>
      <c r="AP1569" s="797"/>
      <c r="AQ1569" s="797"/>
    </row>
    <row r="1570" spans="1:43" s="735" customFormat="1">
      <c r="A1570" s="1235"/>
      <c r="B1570" s="64"/>
      <c r="F1570" s="797"/>
      <c r="G1570" s="798"/>
      <c r="J1570" s="797"/>
      <c r="K1570" s="797"/>
      <c r="N1570" s="797"/>
      <c r="O1570" s="797"/>
      <c r="R1570" s="797"/>
      <c r="S1570" s="797"/>
      <c r="V1570" s="797"/>
      <c r="W1570" s="797"/>
      <c r="Z1570" s="797"/>
      <c r="AA1570" s="797"/>
      <c r="AD1570" s="797"/>
      <c r="AE1570" s="797"/>
      <c r="AH1570" s="797"/>
      <c r="AI1570" s="797"/>
      <c r="AL1570" s="797"/>
      <c r="AM1570" s="797"/>
      <c r="AP1570" s="797"/>
      <c r="AQ1570" s="797"/>
    </row>
    <row r="1571" spans="1:43" s="735" customFormat="1">
      <c r="A1571" s="1235"/>
      <c r="B1571" s="64"/>
      <c r="F1571" s="797"/>
      <c r="G1571" s="798"/>
      <c r="J1571" s="797"/>
      <c r="K1571" s="797"/>
      <c r="N1571" s="797"/>
      <c r="O1571" s="797"/>
      <c r="R1571" s="797"/>
      <c r="S1571" s="797"/>
      <c r="V1571" s="797"/>
      <c r="W1571" s="797"/>
      <c r="Z1571" s="797"/>
      <c r="AA1571" s="797"/>
      <c r="AD1571" s="797"/>
      <c r="AE1571" s="797"/>
      <c r="AH1571" s="797"/>
      <c r="AI1571" s="797"/>
      <c r="AL1571" s="797"/>
      <c r="AM1571" s="797"/>
      <c r="AP1571" s="797"/>
      <c r="AQ1571" s="797"/>
    </row>
    <row r="1572" spans="1:43" s="735" customFormat="1">
      <c r="A1572" s="1235"/>
      <c r="B1572" s="64"/>
      <c r="F1572" s="797"/>
      <c r="G1572" s="798"/>
      <c r="J1572" s="797"/>
      <c r="K1572" s="797"/>
      <c r="N1572" s="797"/>
      <c r="O1572" s="797"/>
      <c r="R1572" s="797"/>
      <c r="S1572" s="797"/>
      <c r="V1572" s="797"/>
      <c r="W1572" s="797"/>
      <c r="Z1572" s="797"/>
      <c r="AA1572" s="797"/>
      <c r="AD1572" s="797"/>
      <c r="AE1572" s="797"/>
      <c r="AH1572" s="797"/>
      <c r="AI1572" s="797"/>
      <c r="AL1572" s="797"/>
      <c r="AM1572" s="797"/>
      <c r="AP1572" s="797"/>
      <c r="AQ1572" s="797"/>
    </row>
    <row r="1573" spans="1:43" s="735" customFormat="1">
      <c r="A1573" s="1235"/>
      <c r="B1573" s="64"/>
      <c r="F1573" s="797"/>
      <c r="G1573" s="798"/>
      <c r="J1573" s="797"/>
      <c r="K1573" s="797"/>
      <c r="N1573" s="797"/>
      <c r="O1573" s="797"/>
      <c r="R1573" s="797"/>
      <c r="S1573" s="797"/>
      <c r="V1573" s="797"/>
      <c r="W1573" s="797"/>
      <c r="Z1573" s="797"/>
      <c r="AA1573" s="797"/>
      <c r="AD1573" s="797"/>
      <c r="AE1573" s="797"/>
      <c r="AH1573" s="797"/>
      <c r="AI1573" s="797"/>
      <c r="AL1573" s="797"/>
      <c r="AM1573" s="797"/>
      <c r="AP1573" s="797"/>
      <c r="AQ1573" s="797"/>
    </row>
    <row r="1574" spans="1:43" s="735" customFormat="1">
      <c r="A1574" s="1235"/>
      <c r="B1574" s="64"/>
      <c r="F1574" s="797"/>
      <c r="G1574" s="798"/>
      <c r="J1574" s="797"/>
      <c r="K1574" s="797"/>
      <c r="N1574" s="797"/>
      <c r="O1574" s="797"/>
      <c r="R1574" s="797"/>
      <c r="S1574" s="797"/>
      <c r="V1574" s="797"/>
      <c r="W1574" s="797"/>
      <c r="Z1574" s="797"/>
      <c r="AA1574" s="797"/>
      <c r="AD1574" s="797"/>
      <c r="AE1574" s="797"/>
      <c r="AH1574" s="797"/>
      <c r="AI1574" s="797"/>
      <c r="AL1574" s="797"/>
      <c r="AM1574" s="797"/>
      <c r="AP1574" s="797"/>
      <c r="AQ1574" s="797"/>
    </row>
    <row r="1575" spans="1:43" s="735" customFormat="1">
      <c r="A1575" s="1235"/>
      <c r="B1575" s="64"/>
      <c r="F1575" s="797"/>
      <c r="G1575" s="798"/>
      <c r="J1575" s="797"/>
      <c r="K1575" s="797"/>
      <c r="N1575" s="797"/>
      <c r="O1575" s="797"/>
      <c r="R1575" s="797"/>
      <c r="S1575" s="797"/>
      <c r="V1575" s="797"/>
      <c r="W1575" s="797"/>
      <c r="Z1575" s="797"/>
      <c r="AA1575" s="797"/>
      <c r="AD1575" s="797"/>
      <c r="AE1575" s="797"/>
      <c r="AH1575" s="797"/>
      <c r="AI1575" s="797"/>
      <c r="AL1575" s="797"/>
      <c r="AM1575" s="797"/>
      <c r="AP1575" s="797"/>
      <c r="AQ1575" s="797"/>
    </row>
    <row r="1576" spans="1:43" s="735" customFormat="1">
      <c r="A1576" s="1235"/>
      <c r="B1576" s="64"/>
      <c r="F1576" s="797"/>
      <c r="G1576" s="798"/>
      <c r="J1576" s="797"/>
      <c r="K1576" s="797"/>
      <c r="N1576" s="797"/>
      <c r="O1576" s="797"/>
      <c r="R1576" s="797"/>
      <c r="S1576" s="797"/>
      <c r="V1576" s="797"/>
      <c r="W1576" s="797"/>
      <c r="Z1576" s="797"/>
      <c r="AA1576" s="797"/>
      <c r="AD1576" s="797"/>
      <c r="AE1576" s="797"/>
      <c r="AH1576" s="797"/>
      <c r="AI1576" s="797"/>
      <c r="AL1576" s="797"/>
      <c r="AM1576" s="797"/>
      <c r="AP1576" s="797"/>
      <c r="AQ1576" s="797"/>
    </row>
    <row r="1577" spans="1:43" s="735" customFormat="1">
      <c r="A1577" s="1235"/>
      <c r="B1577" s="64"/>
      <c r="F1577" s="797"/>
      <c r="G1577" s="798"/>
      <c r="J1577" s="797"/>
      <c r="K1577" s="797"/>
      <c r="N1577" s="797"/>
      <c r="O1577" s="797"/>
      <c r="R1577" s="797"/>
      <c r="S1577" s="797"/>
      <c r="V1577" s="797"/>
      <c r="W1577" s="797"/>
      <c r="Z1577" s="797"/>
      <c r="AA1577" s="797"/>
      <c r="AD1577" s="797"/>
      <c r="AE1577" s="797"/>
      <c r="AH1577" s="797"/>
      <c r="AI1577" s="797"/>
      <c r="AL1577" s="797"/>
      <c r="AM1577" s="797"/>
      <c r="AP1577" s="797"/>
      <c r="AQ1577" s="797"/>
    </row>
    <row r="1578" spans="1:43" s="735" customFormat="1">
      <c r="A1578" s="1235"/>
      <c r="B1578" s="64"/>
      <c r="F1578" s="797"/>
      <c r="G1578" s="798"/>
      <c r="J1578" s="797"/>
      <c r="K1578" s="797"/>
      <c r="N1578" s="797"/>
      <c r="O1578" s="797"/>
      <c r="R1578" s="797"/>
      <c r="S1578" s="797"/>
      <c r="V1578" s="797"/>
      <c r="W1578" s="797"/>
      <c r="Z1578" s="797"/>
      <c r="AA1578" s="797"/>
      <c r="AD1578" s="797"/>
      <c r="AE1578" s="797"/>
      <c r="AH1578" s="797"/>
      <c r="AI1578" s="797"/>
      <c r="AL1578" s="797"/>
      <c r="AM1578" s="797"/>
      <c r="AP1578" s="797"/>
      <c r="AQ1578" s="797"/>
    </row>
    <row r="1579" spans="1:43" s="735" customFormat="1">
      <c r="A1579" s="1235"/>
      <c r="B1579" s="64"/>
      <c r="F1579" s="797"/>
      <c r="G1579" s="798"/>
      <c r="J1579" s="797"/>
      <c r="K1579" s="797"/>
      <c r="N1579" s="797"/>
      <c r="O1579" s="797"/>
      <c r="R1579" s="797"/>
      <c r="S1579" s="797"/>
      <c r="V1579" s="797"/>
      <c r="W1579" s="797"/>
      <c r="Z1579" s="797"/>
      <c r="AA1579" s="797"/>
      <c r="AD1579" s="797"/>
      <c r="AE1579" s="797"/>
      <c r="AH1579" s="797"/>
      <c r="AI1579" s="797"/>
      <c r="AL1579" s="797"/>
      <c r="AM1579" s="797"/>
      <c r="AP1579" s="797"/>
      <c r="AQ1579" s="797"/>
    </row>
    <row r="1580" spans="1:43" s="735" customFormat="1">
      <c r="A1580" s="1235"/>
      <c r="B1580" s="64"/>
      <c r="F1580" s="797"/>
      <c r="G1580" s="798"/>
      <c r="J1580" s="797"/>
      <c r="K1580" s="797"/>
      <c r="N1580" s="797"/>
      <c r="O1580" s="797"/>
      <c r="R1580" s="797"/>
      <c r="S1580" s="797"/>
      <c r="V1580" s="797"/>
      <c r="W1580" s="797"/>
      <c r="Z1580" s="797"/>
      <c r="AA1580" s="797"/>
      <c r="AD1580" s="797"/>
      <c r="AE1580" s="797"/>
      <c r="AH1580" s="797"/>
      <c r="AI1580" s="797"/>
      <c r="AL1580" s="797"/>
      <c r="AM1580" s="797"/>
      <c r="AP1580" s="797"/>
      <c r="AQ1580" s="797"/>
    </row>
    <row r="1581" spans="1:43" s="735" customFormat="1">
      <c r="A1581" s="1235"/>
      <c r="B1581" s="64"/>
      <c r="F1581" s="797"/>
      <c r="G1581" s="798"/>
      <c r="J1581" s="797"/>
      <c r="K1581" s="797"/>
      <c r="N1581" s="797"/>
      <c r="O1581" s="797"/>
      <c r="R1581" s="797"/>
      <c r="S1581" s="797"/>
      <c r="V1581" s="797"/>
      <c r="W1581" s="797"/>
      <c r="Z1581" s="797"/>
      <c r="AA1581" s="797"/>
      <c r="AD1581" s="797"/>
      <c r="AE1581" s="797"/>
      <c r="AH1581" s="797"/>
      <c r="AI1581" s="797"/>
      <c r="AL1581" s="797"/>
      <c r="AM1581" s="797"/>
      <c r="AP1581" s="797"/>
      <c r="AQ1581" s="797"/>
    </row>
    <row r="1582" spans="1:43" s="735" customFormat="1">
      <c r="A1582" s="1235"/>
      <c r="B1582" s="64"/>
      <c r="F1582" s="797"/>
      <c r="G1582" s="798"/>
      <c r="J1582" s="797"/>
      <c r="K1582" s="797"/>
      <c r="N1582" s="797"/>
      <c r="O1582" s="797"/>
      <c r="R1582" s="797"/>
      <c r="S1582" s="797"/>
      <c r="V1582" s="797"/>
      <c r="W1582" s="797"/>
      <c r="Z1582" s="797"/>
      <c r="AA1582" s="797"/>
      <c r="AD1582" s="797"/>
      <c r="AE1582" s="797"/>
      <c r="AH1582" s="797"/>
      <c r="AI1582" s="797"/>
      <c r="AL1582" s="797"/>
      <c r="AM1582" s="797"/>
      <c r="AP1582" s="797"/>
      <c r="AQ1582" s="797"/>
    </row>
    <row r="1583" spans="1:43" s="735" customFormat="1">
      <c r="A1583" s="1235"/>
      <c r="B1583" s="64"/>
      <c r="F1583" s="797"/>
      <c r="G1583" s="798"/>
      <c r="J1583" s="797"/>
      <c r="K1583" s="797"/>
      <c r="N1583" s="797"/>
      <c r="O1583" s="797"/>
      <c r="R1583" s="797"/>
      <c r="S1583" s="797"/>
      <c r="V1583" s="797"/>
      <c r="W1583" s="797"/>
      <c r="Z1583" s="797"/>
      <c r="AA1583" s="797"/>
      <c r="AD1583" s="797"/>
      <c r="AE1583" s="797"/>
      <c r="AH1583" s="797"/>
      <c r="AI1583" s="797"/>
      <c r="AL1583" s="797"/>
      <c r="AM1583" s="797"/>
      <c r="AP1583" s="797"/>
      <c r="AQ1583" s="797"/>
    </row>
    <row r="1584" spans="1:43" s="735" customFormat="1">
      <c r="A1584" s="1235"/>
      <c r="B1584" s="64"/>
      <c r="F1584" s="797"/>
      <c r="G1584" s="798"/>
      <c r="J1584" s="797"/>
      <c r="K1584" s="797"/>
      <c r="N1584" s="797"/>
      <c r="O1584" s="797"/>
      <c r="R1584" s="797"/>
      <c r="S1584" s="797"/>
      <c r="V1584" s="797"/>
      <c r="W1584" s="797"/>
      <c r="Z1584" s="797"/>
      <c r="AA1584" s="797"/>
      <c r="AD1584" s="797"/>
      <c r="AE1584" s="797"/>
      <c r="AH1584" s="797"/>
      <c r="AI1584" s="797"/>
      <c r="AL1584" s="797"/>
      <c r="AM1584" s="797"/>
      <c r="AP1584" s="797"/>
      <c r="AQ1584" s="797"/>
    </row>
    <row r="1585" spans="1:43" s="735" customFormat="1">
      <c r="A1585" s="1235"/>
      <c r="B1585" s="64"/>
      <c r="F1585" s="797"/>
      <c r="G1585" s="798"/>
      <c r="J1585" s="797"/>
      <c r="K1585" s="797"/>
      <c r="N1585" s="797"/>
      <c r="O1585" s="797"/>
      <c r="R1585" s="797"/>
      <c r="S1585" s="797"/>
      <c r="V1585" s="797"/>
      <c r="W1585" s="797"/>
      <c r="Z1585" s="797"/>
      <c r="AA1585" s="797"/>
      <c r="AD1585" s="797"/>
      <c r="AE1585" s="797"/>
      <c r="AH1585" s="797"/>
      <c r="AI1585" s="797"/>
      <c r="AL1585" s="797"/>
      <c r="AM1585" s="797"/>
      <c r="AP1585" s="797"/>
      <c r="AQ1585" s="797"/>
    </row>
    <row r="1586" spans="1:43" s="735" customFormat="1">
      <c r="A1586" s="1235"/>
      <c r="B1586" s="64"/>
      <c r="F1586" s="797"/>
      <c r="G1586" s="798"/>
      <c r="J1586" s="797"/>
      <c r="K1586" s="797"/>
      <c r="N1586" s="797"/>
      <c r="O1586" s="797"/>
      <c r="R1586" s="797"/>
      <c r="S1586" s="797"/>
      <c r="V1586" s="797"/>
      <c r="W1586" s="797"/>
      <c r="Z1586" s="797"/>
      <c r="AA1586" s="797"/>
      <c r="AD1586" s="797"/>
      <c r="AE1586" s="797"/>
      <c r="AH1586" s="797"/>
      <c r="AI1586" s="797"/>
      <c r="AL1586" s="797"/>
      <c r="AM1586" s="797"/>
      <c r="AP1586" s="797"/>
      <c r="AQ1586" s="797"/>
    </row>
    <row r="1587" spans="1:43" s="735" customFormat="1">
      <c r="A1587" s="1235"/>
      <c r="B1587" s="64"/>
      <c r="F1587" s="797"/>
      <c r="G1587" s="798"/>
      <c r="J1587" s="797"/>
      <c r="K1587" s="797"/>
      <c r="N1587" s="797"/>
      <c r="O1587" s="797"/>
      <c r="R1587" s="797"/>
      <c r="S1587" s="797"/>
      <c r="V1587" s="797"/>
      <c r="W1587" s="797"/>
      <c r="Z1587" s="797"/>
      <c r="AA1587" s="797"/>
      <c r="AD1587" s="797"/>
      <c r="AE1587" s="797"/>
      <c r="AH1587" s="797"/>
      <c r="AI1587" s="797"/>
      <c r="AL1587" s="797"/>
      <c r="AM1587" s="797"/>
      <c r="AP1587" s="797"/>
      <c r="AQ1587" s="797"/>
    </row>
    <row r="1588" spans="1:43" s="735" customFormat="1">
      <c r="A1588" s="1235"/>
      <c r="B1588" s="64"/>
      <c r="F1588" s="797"/>
      <c r="G1588" s="798"/>
      <c r="J1588" s="797"/>
      <c r="K1588" s="797"/>
      <c r="N1588" s="797"/>
      <c r="O1588" s="797"/>
      <c r="R1588" s="797"/>
      <c r="S1588" s="797"/>
      <c r="V1588" s="797"/>
      <c r="W1588" s="797"/>
      <c r="Z1588" s="797"/>
      <c r="AA1588" s="797"/>
      <c r="AD1588" s="797"/>
      <c r="AE1588" s="797"/>
      <c r="AH1588" s="797"/>
      <c r="AI1588" s="797"/>
      <c r="AL1588" s="797"/>
      <c r="AM1588" s="797"/>
      <c r="AP1588" s="797"/>
      <c r="AQ1588" s="797"/>
    </row>
    <row r="1589" spans="1:43" s="735" customFormat="1">
      <c r="A1589" s="1235"/>
      <c r="B1589" s="64"/>
      <c r="F1589" s="797"/>
      <c r="G1589" s="798"/>
      <c r="J1589" s="797"/>
      <c r="K1589" s="797"/>
      <c r="N1589" s="797"/>
      <c r="O1589" s="797"/>
      <c r="R1589" s="797"/>
      <c r="S1589" s="797"/>
      <c r="V1589" s="797"/>
      <c r="W1589" s="797"/>
      <c r="Z1589" s="797"/>
      <c r="AA1589" s="797"/>
      <c r="AD1589" s="797"/>
      <c r="AE1589" s="797"/>
      <c r="AH1589" s="797"/>
      <c r="AI1589" s="797"/>
      <c r="AL1589" s="797"/>
      <c r="AM1589" s="797"/>
      <c r="AP1589" s="797"/>
      <c r="AQ1589" s="797"/>
    </row>
    <row r="1590" spans="1:43" s="735" customFormat="1">
      <c r="A1590" s="1235"/>
      <c r="B1590" s="64"/>
      <c r="F1590" s="797"/>
      <c r="G1590" s="798"/>
      <c r="J1590" s="797"/>
      <c r="K1590" s="797"/>
      <c r="N1590" s="797"/>
      <c r="O1590" s="797"/>
      <c r="R1590" s="797"/>
      <c r="S1590" s="797"/>
      <c r="V1590" s="797"/>
      <c r="W1590" s="797"/>
      <c r="Z1590" s="797"/>
      <c r="AA1590" s="797"/>
      <c r="AD1590" s="797"/>
      <c r="AE1590" s="797"/>
      <c r="AH1590" s="797"/>
      <c r="AI1590" s="797"/>
      <c r="AL1590" s="797"/>
      <c r="AM1590" s="797"/>
      <c r="AP1590" s="797"/>
      <c r="AQ1590" s="797"/>
    </row>
    <row r="1591" spans="1:43" s="735" customFormat="1">
      <c r="A1591" s="1235"/>
      <c r="B1591" s="64"/>
      <c r="F1591" s="797"/>
      <c r="G1591" s="798"/>
      <c r="J1591" s="797"/>
      <c r="K1591" s="797"/>
      <c r="N1591" s="797"/>
      <c r="O1591" s="797"/>
      <c r="R1591" s="797"/>
      <c r="S1591" s="797"/>
      <c r="V1591" s="797"/>
      <c r="W1591" s="797"/>
      <c r="Z1591" s="797"/>
      <c r="AA1591" s="797"/>
      <c r="AD1591" s="797"/>
      <c r="AE1591" s="797"/>
      <c r="AH1591" s="797"/>
      <c r="AI1591" s="797"/>
      <c r="AL1591" s="797"/>
      <c r="AM1591" s="797"/>
      <c r="AP1591" s="797"/>
      <c r="AQ1591" s="797"/>
    </row>
    <row r="1592" spans="1:43" s="735" customFormat="1">
      <c r="A1592" s="1235"/>
      <c r="B1592" s="64"/>
      <c r="F1592" s="797"/>
      <c r="G1592" s="798"/>
      <c r="J1592" s="797"/>
      <c r="K1592" s="797"/>
      <c r="N1592" s="797"/>
      <c r="O1592" s="797"/>
      <c r="R1592" s="797"/>
      <c r="S1592" s="797"/>
      <c r="V1592" s="797"/>
      <c r="W1592" s="797"/>
      <c r="Z1592" s="797"/>
      <c r="AA1592" s="797"/>
      <c r="AD1592" s="797"/>
      <c r="AE1592" s="797"/>
      <c r="AH1592" s="797"/>
      <c r="AI1592" s="797"/>
      <c r="AL1592" s="797"/>
      <c r="AM1592" s="797"/>
      <c r="AP1592" s="797"/>
      <c r="AQ1592" s="797"/>
    </row>
    <row r="1593" spans="1:43" s="735" customFormat="1">
      <c r="A1593" s="1235"/>
      <c r="B1593" s="64"/>
      <c r="F1593" s="797"/>
      <c r="G1593" s="798"/>
      <c r="J1593" s="797"/>
      <c r="K1593" s="797"/>
      <c r="N1593" s="797"/>
      <c r="O1593" s="797"/>
      <c r="R1593" s="797"/>
      <c r="S1593" s="797"/>
      <c r="V1593" s="797"/>
      <c r="W1593" s="797"/>
      <c r="Z1593" s="797"/>
      <c r="AA1593" s="797"/>
      <c r="AD1593" s="797"/>
      <c r="AE1593" s="797"/>
      <c r="AH1593" s="797"/>
      <c r="AI1593" s="797"/>
      <c r="AL1593" s="797"/>
      <c r="AM1593" s="797"/>
      <c r="AP1593" s="797"/>
      <c r="AQ1593" s="797"/>
    </row>
    <row r="1594" spans="1:43" s="735" customFormat="1">
      <c r="A1594" s="1235"/>
      <c r="B1594" s="64"/>
      <c r="F1594" s="797"/>
      <c r="G1594" s="798"/>
      <c r="J1594" s="797"/>
      <c r="K1594" s="797"/>
      <c r="N1594" s="797"/>
      <c r="O1594" s="797"/>
      <c r="R1594" s="797"/>
      <c r="S1594" s="797"/>
      <c r="V1594" s="797"/>
      <c r="W1594" s="797"/>
      <c r="Z1594" s="797"/>
      <c r="AA1594" s="797"/>
      <c r="AD1594" s="797"/>
      <c r="AE1594" s="797"/>
      <c r="AH1594" s="797"/>
      <c r="AI1594" s="797"/>
      <c r="AL1594" s="797"/>
      <c r="AM1594" s="797"/>
      <c r="AP1594" s="797"/>
      <c r="AQ1594" s="797"/>
    </row>
    <row r="1595" spans="1:43" s="735" customFormat="1">
      <c r="A1595" s="1235"/>
      <c r="B1595" s="64"/>
      <c r="F1595" s="797"/>
      <c r="G1595" s="798"/>
      <c r="J1595" s="797"/>
      <c r="K1595" s="797"/>
      <c r="N1595" s="797"/>
      <c r="O1595" s="797"/>
      <c r="R1595" s="797"/>
      <c r="S1595" s="797"/>
      <c r="V1595" s="797"/>
      <c r="W1595" s="797"/>
      <c r="Z1595" s="797"/>
      <c r="AA1595" s="797"/>
      <c r="AD1595" s="797"/>
      <c r="AE1595" s="797"/>
      <c r="AH1595" s="797"/>
      <c r="AI1595" s="797"/>
      <c r="AL1595" s="797"/>
      <c r="AM1595" s="797"/>
      <c r="AP1595" s="797"/>
      <c r="AQ1595" s="797"/>
    </row>
    <row r="1596" spans="1:43" s="735" customFormat="1">
      <c r="A1596" s="1235"/>
      <c r="B1596" s="64"/>
      <c r="F1596" s="797"/>
      <c r="G1596" s="798"/>
      <c r="J1596" s="797"/>
      <c r="K1596" s="797"/>
      <c r="N1596" s="797"/>
      <c r="O1596" s="797"/>
      <c r="R1596" s="797"/>
      <c r="S1596" s="797"/>
      <c r="V1596" s="797"/>
      <c r="W1596" s="797"/>
      <c r="Z1596" s="797"/>
      <c r="AA1596" s="797"/>
      <c r="AD1596" s="797"/>
      <c r="AE1596" s="797"/>
      <c r="AH1596" s="797"/>
      <c r="AI1596" s="797"/>
      <c r="AL1596" s="797"/>
      <c r="AM1596" s="797"/>
      <c r="AP1596" s="797"/>
      <c r="AQ1596" s="797"/>
    </row>
    <row r="1597" spans="1:43" s="735" customFormat="1">
      <c r="A1597" s="1235"/>
      <c r="B1597" s="64"/>
      <c r="F1597" s="797"/>
      <c r="G1597" s="798"/>
      <c r="J1597" s="797"/>
      <c r="K1597" s="797"/>
      <c r="N1597" s="797"/>
      <c r="O1597" s="797"/>
      <c r="R1597" s="797"/>
      <c r="S1597" s="797"/>
      <c r="V1597" s="797"/>
      <c r="W1597" s="797"/>
      <c r="Z1597" s="797"/>
      <c r="AA1597" s="797"/>
      <c r="AD1597" s="797"/>
      <c r="AE1597" s="797"/>
      <c r="AH1597" s="797"/>
      <c r="AI1597" s="797"/>
      <c r="AL1597" s="797"/>
      <c r="AM1597" s="797"/>
      <c r="AP1597" s="797"/>
      <c r="AQ1597" s="797"/>
    </row>
    <row r="1598" spans="1:43" s="735" customFormat="1">
      <c r="A1598" s="1235"/>
      <c r="B1598" s="64"/>
      <c r="F1598" s="797"/>
      <c r="G1598" s="798"/>
      <c r="J1598" s="797"/>
      <c r="K1598" s="797"/>
      <c r="N1598" s="797"/>
      <c r="O1598" s="797"/>
      <c r="R1598" s="797"/>
      <c r="S1598" s="797"/>
      <c r="V1598" s="797"/>
      <c r="W1598" s="797"/>
      <c r="Z1598" s="797"/>
      <c r="AA1598" s="797"/>
      <c r="AD1598" s="797"/>
      <c r="AE1598" s="797"/>
      <c r="AH1598" s="797"/>
      <c r="AI1598" s="797"/>
      <c r="AL1598" s="797"/>
      <c r="AM1598" s="797"/>
      <c r="AP1598" s="797"/>
      <c r="AQ1598" s="797"/>
    </row>
    <row r="1599" spans="1:43" s="735" customFormat="1">
      <c r="A1599" s="1235"/>
      <c r="B1599" s="64"/>
      <c r="F1599" s="797"/>
      <c r="G1599" s="798"/>
      <c r="J1599" s="797"/>
      <c r="K1599" s="797"/>
      <c r="N1599" s="797"/>
      <c r="O1599" s="797"/>
      <c r="R1599" s="797"/>
      <c r="S1599" s="797"/>
      <c r="V1599" s="797"/>
      <c r="W1599" s="797"/>
      <c r="Z1599" s="797"/>
      <c r="AA1599" s="797"/>
      <c r="AD1599" s="797"/>
      <c r="AE1599" s="797"/>
      <c r="AH1599" s="797"/>
      <c r="AI1599" s="797"/>
      <c r="AL1599" s="797"/>
      <c r="AM1599" s="797"/>
      <c r="AP1599" s="797"/>
      <c r="AQ1599" s="797"/>
    </row>
    <row r="1600" spans="1:43" s="735" customFormat="1">
      <c r="A1600" s="1235"/>
      <c r="B1600" s="64"/>
      <c r="F1600" s="797"/>
      <c r="G1600" s="798"/>
      <c r="J1600" s="797"/>
      <c r="K1600" s="797"/>
      <c r="N1600" s="797"/>
      <c r="O1600" s="797"/>
      <c r="R1600" s="797"/>
      <c r="S1600" s="797"/>
      <c r="V1600" s="797"/>
      <c r="W1600" s="797"/>
      <c r="Z1600" s="797"/>
      <c r="AA1600" s="797"/>
      <c r="AD1600" s="797"/>
      <c r="AE1600" s="797"/>
      <c r="AH1600" s="797"/>
      <c r="AI1600" s="797"/>
      <c r="AL1600" s="797"/>
      <c r="AM1600" s="797"/>
      <c r="AP1600" s="797"/>
      <c r="AQ1600" s="797"/>
    </row>
    <row r="1601" spans="1:43" s="735" customFormat="1">
      <c r="A1601" s="1235"/>
      <c r="B1601" s="64"/>
      <c r="F1601" s="797"/>
      <c r="G1601" s="798"/>
      <c r="J1601" s="797"/>
      <c r="K1601" s="797"/>
      <c r="N1601" s="797"/>
      <c r="O1601" s="797"/>
      <c r="R1601" s="797"/>
      <c r="S1601" s="797"/>
      <c r="V1601" s="797"/>
      <c r="W1601" s="797"/>
      <c r="Z1601" s="797"/>
      <c r="AA1601" s="797"/>
      <c r="AD1601" s="797"/>
      <c r="AE1601" s="797"/>
      <c r="AH1601" s="797"/>
      <c r="AI1601" s="797"/>
      <c r="AL1601" s="797"/>
      <c r="AM1601" s="797"/>
      <c r="AP1601" s="797"/>
      <c r="AQ1601" s="797"/>
    </row>
    <row r="1602" spans="1:43" s="735" customFormat="1">
      <c r="A1602" s="1235"/>
      <c r="B1602" s="64"/>
      <c r="F1602" s="797"/>
      <c r="G1602" s="798"/>
      <c r="J1602" s="797"/>
      <c r="K1602" s="797"/>
      <c r="N1602" s="797"/>
      <c r="O1602" s="797"/>
      <c r="R1602" s="797"/>
      <c r="S1602" s="797"/>
      <c r="V1602" s="797"/>
      <c r="W1602" s="797"/>
      <c r="Z1602" s="797"/>
      <c r="AA1602" s="797"/>
      <c r="AD1602" s="797"/>
      <c r="AE1602" s="797"/>
      <c r="AH1602" s="797"/>
      <c r="AI1602" s="797"/>
      <c r="AL1602" s="797"/>
      <c r="AM1602" s="797"/>
      <c r="AP1602" s="797"/>
      <c r="AQ1602" s="797"/>
    </row>
    <row r="1603" spans="1:43" s="735" customFormat="1">
      <c r="A1603" s="1235"/>
      <c r="B1603" s="64"/>
      <c r="F1603" s="797"/>
      <c r="G1603" s="798"/>
      <c r="J1603" s="797"/>
      <c r="K1603" s="797"/>
      <c r="N1603" s="797"/>
      <c r="O1603" s="797"/>
      <c r="R1603" s="797"/>
      <c r="S1603" s="797"/>
      <c r="V1603" s="797"/>
      <c r="W1603" s="797"/>
      <c r="Z1603" s="797"/>
      <c r="AA1603" s="797"/>
      <c r="AD1603" s="797"/>
      <c r="AE1603" s="797"/>
      <c r="AH1603" s="797"/>
      <c r="AI1603" s="797"/>
      <c r="AL1603" s="797"/>
      <c r="AM1603" s="797"/>
      <c r="AP1603" s="797"/>
      <c r="AQ1603" s="797"/>
    </row>
    <row r="1604" spans="1:43" s="735" customFormat="1">
      <c r="A1604" s="1235"/>
      <c r="B1604" s="64"/>
      <c r="F1604" s="797"/>
      <c r="G1604" s="798"/>
      <c r="J1604" s="797"/>
      <c r="K1604" s="797"/>
      <c r="N1604" s="797"/>
      <c r="O1604" s="797"/>
      <c r="R1604" s="797"/>
      <c r="S1604" s="797"/>
      <c r="V1604" s="797"/>
      <c r="W1604" s="797"/>
      <c r="Z1604" s="797"/>
      <c r="AA1604" s="797"/>
      <c r="AD1604" s="797"/>
      <c r="AE1604" s="797"/>
      <c r="AH1604" s="797"/>
      <c r="AI1604" s="797"/>
      <c r="AL1604" s="797"/>
      <c r="AM1604" s="797"/>
      <c r="AP1604" s="797"/>
      <c r="AQ1604" s="797"/>
    </row>
    <row r="1605" spans="1:43" s="735" customFormat="1">
      <c r="A1605" s="1235"/>
      <c r="B1605" s="64"/>
      <c r="F1605" s="797"/>
      <c r="G1605" s="798"/>
      <c r="J1605" s="797"/>
      <c r="K1605" s="797"/>
      <c r="N1605" s="797"/>
      <c r="O1605" s="797"/>
      <c r="R1605" s="797"/>
      <c r="S1605" s="797"/>
      <c r="V1605" s="797"/>
      <c r="W1605" s="797"/>
      <c r="Z1605" s="797"/>
      <c r="AA1605" s="797"/>
      <c r="AD1605" s="797"/>
      <c r="AE1605" s="797"/>
      <c r="AH1605" s="797"/>
      <c r="AI1605" s="797"/>
      <c r="AL1605" s="797"/>
      <c r="AM1605" s="797"/>
      <c r="AP1605" s="797"/>
      <c r="AQ1605" s="797"/>
    </row>
    <row r="1606" spans="1:43" s="735" customFormat="1">
      <c r="A1606" s="1235"/>
      <c r="B1606" s="64"/>
      <c r="F1606" s="797"/>
      <c r="G1606" s="798"/>
      <c r="J1606" s="797"/>
      <c r="K1606" s="797"/>
      <c r="N1606" s="797"/>
      <c r="O1606" s="797"/>
      <c r="R1606" s="797"/>
      <c r="S1606" s="797"/>
      <c r="V1606" s="797"/>
      <c r="W1606" s="797"/>
      <c r="Z1606" s="797"/>
      <c r="AA1606" s="797"/>
      <c r="AD1606" s="797"/>
      <c r="AE1606" s="797"/>
      <c r="AH1606" s="797"/>
      <c r="AI1606" s="797"/>
      <c r="AL1606" s="797"/>
      <c r="AM1606" s="797"/>
      <c r="AP1606" s="797"/>
      <c r="AQ1606" s="797"/>
    </row>
    <row r="1607" spans="1:43" s="735" customFormat="1">
      <c r="A1607" s="1235"/>
      <c r="B1607" s="64"/>
      <c r="F1607" s="797"/>
      <c r="G1607" s="798"/>
      <c r="J1607" s="797"/>
      <c r="K1607" s="797"/>
      <c r="N1607" s="797"/>
      <c r="O1607" s="797"/>
      <c r="R1607" s="797"/>
      <c r="S1607" s="797"/>
      <c r="V1607" s="797"/>
      <c r="W1607" s="797"/>
      <c r="Z1607" s="797"/>
      <c r="AA1607" s="797"/>
      <c r="AD1607" s="797"/>
      <c r="AE1607" s="797"/>
      <c r="AH1607" s="797"/>
      <c r="AI1607" s="797"/>
      <c r="AL1607" s="797"/>
      <c r="AM1607" s="797"/>
      <c r="AP1607" s="797"/>
      <c r="AQ1607" s="797"/>
    </row>
    <row r="1608" spans="1:43" s="735" customFormat="1">
      <c r="A1608" s="1235"/>
      <c r="B1608" s="64"/>
      <c r="F1608" s="797"/>
      <c r="G1608" s="798"/>
      <c r="J1608" s="797"/>
      <c r="K1608" s="797"/>
      <c r="N1608" s="797"/>
      <c r="O1608" s="797"/>
      <c r="R1608" s="797"/>
      <c r="S1608" s="797"/>
      <c r="V1608" s="797"/>
      <c r="W1608" s="797"/>
      <c r="Z1608" s="797"/>
      <c r="AA1608" s="797"/>
      <c r="AD1608" s="797"/>
      <c r="AE1608" s="797"/>
      <c r="AH1608" s="797"/>
      <c r="AI1608" s="797"/>
      <c r="AL1608" s="797"/>
      <c r="AM1608" s="797"/>
      <c r="AP1608" s="797"/>
      <c r="AQ1608" s="797"/>
    </row>
    <row r="1609" spans="1:43" s="735" customFormat="1">
      <c r="A1609" s="1235"/>
      <c r="B1609" s="64"/>
      <c r="F1609" s="797"/>
      <c r="G1609" s="798"/>
      <c r="J1609" s="797"/>
      <c r="K1609" s="797"/>
      <c r="N1609" s="797"/>
      <c r="O1609" s="797"/>
      <c r="R1609" s="797"/>
      <c r="S1609" s="797"/>
      <c r="V1609" s="797"/>
      <c r="W1609" s="797"/>
      <c r="Z1609" s="797"/>
      <c r="AA1609" s="797"/>
      <c r="AD1609" s="797"/>
      <c r="AE1609" s="797"/>
      <c r="AH1609" s="797"/>
      <c r="AI1609" s="797"/>
      <c r="AL1609" s="797"/>
      <c r="AM1609" s="797"/>
      <c r="AP1609" s="797"/>
      <c r="AQ1609" s="797"/>
    </row>
    <row r="1610" spans="1:43" s="735" customFormat="1">
      <c r="A1610" s="1235"/>
      <c r="B1610" s="64"/>
      <c r="F1610" s="797"/>
      <c r="G1610" s="798"/>
      <c r="J1610" s="797"/>
      <c r="K1610" s="797"/>
      <c r="N1610" s="797"/>
      <c r="O1610" s="797"/>
      <c r="R1610" s="797"/>
      <c r="S1610" s="797"/>
      <c r="V1610" s="797"/>
      <c r="W1610" s="797"/>
      <c r="Z1610" s="797"/>
      <c r="AA1610" s="797"/>
      <c r="AD1610" s="797"/>
      <c r="AE1610" s="797"/>
      <c r="AH1610" s="797"/>
      <c r="AI1610" s="797"/>
      <c r="AL1610" s="797"/>
      <c r="AM1610" s="797"/>
      <c r="AP1610" s="797"/>
      <c r="AQ1610" s="797"/>
    </row>
    <row r="1611" spans="1:43" s="735" customFormat="1">
      <c r="A1611" s="1235"/>
      <c r="B1611" s="64"/>
      <c r="F1611" s="797"/>
      <c r="G1611" s="798"/>
      <c r="J1611" s="797"/>
      <c r="K1611" s="797"/>
      <c r="N1611" s="797"/>
      <c r="O1611" s="797"/>
      <c r="R1611" s="797"/>
      <c r="S1611" s="797"/>
      <c r="V1611" s="797"/>
      <c r="W1611" s="797"/>
      <c r="Z1611" s="797"/>
      <c r="AA1611" s="797"/>
      <c r="AD1611" s="797"/>
      <c r="AE1611" s="797"/>
      <c r="AH1611" s="797"/>
      <c r="AI1611" s="797"/>
      <c r="AL1611" s="797"/>
      <c r="AM1611" s="797"/>
      <c r="AP1611" s="797"/>
      <c r="AQ1611" s="797"/>
    </row>
    <row r="1612" spans="1:43" s="735" customFormat="1">
      <c r="A1612" s="1235"/>
      <c r="B1612" s="64"/>
      <c r="F1612" s="797"/>
      <c r="G1612" s="798"/>
      <c r="J1612" s="797"/>
      <c r="K1612" s="797"/>
      <c r="N1612" s="797"/>
      <c r="O1612" s="797"/>
      <c r="R1612" s="797"/>
      <c r="S1612" s="797"/>
      <c r="V1612" s="797"/>
      <c r="W1612" s="797"/>
      <c r="Z1612" s="797"/>
      <c r="AA1612" s="797"/>
      <c r="AD1612" s="797"/>
      <c r="AE1612" s="797"/>
      <c r="AH1612" s="797"/>
      <c r="AI1612" s="797"/>
      <c r="AL1612" s="797"/>
      <c r="AM1612" s="797"/>
      <c r="AP1612" s="797"/>
      <c r="AQ1612" s="797"/>
    </row>
    <row r="1613" spans="1:43" s="735" customFormat="1">
      <c r="A1613" s="1235"/>
      <c r="B1613" s="64"/>
      <c r="F1613" s="797"/>
      <c r="G1613" s="798"/>
      <c r="J1613" s="797"/>
      <c r="K1613" s="797"/>
      <c r="N1613" s="797"/>
      <c r="O1613" s="797"/>
      <c r="R1613" s="797"/>
      <c r="S1613" s="797"/>
      <c r="V1613" s="797"/>
      <c r="W1613" s="797"/>
      <c r="Z1613" s="797"/>
      <c r="AA1613" s="797"/>
      <c r="AD1613" s="797"/>
      <c r="AE1613" s="797"/>
      <c r="AH1613" s="797"/>
      <c r="AI1613" s="797"/>
      <c r="AL1613" s="797"/>
      <c r="AM1613" s="797"/>
      <c r="AP1613" s="797"/>
      <c r="AQ1613" s="797"/>
    </row>
    <row r="1614" spans="1:43" s="735" customFormat="1">
      <c r="A1614" s="1235"/>
      <c r="B1614" s="64"/>
      <c r="F1614" s="797"/>
      <c r="G1614" s="798"/>
      <c r="J1614" s="797"/>
      <c r="K1614" s="797"/>
      <c r="N1614" s="797"/>
      <c r="O1614" s="797"/>
      <c r="R1614" s="797"/>
      <c r="S1614" s="797"/>
      <c r="V1614" s="797"/>
      <c r="W1614" s="797"/>
      <c r="Z1614" s="797"/>
      <c r="AA1614" s="797"/>
      <c r="AD1614" s="797"/>
      <c r="AE1614" s="797"/>
      <c r="AH1614" s="797"/>
      <c r="AI1614" s="797"/>
      <c r="AL1614" s="797"/>
      <c r="AM1614" s="797"/>
      <c r="AP1614" s="797"/>
      <c r="AQ1614" s="797"/>
    </row>
    <row r="1615" spans="1:43" s="735" customFormat="1">
      <c r="A1615" s="1235"/>
      <c r="B1615" s="64"/>
      <c r="F1615" s="797"/>
      <c r="G1615" s="798"/>
      <c r="J1615" s="797"/>
      <c r="K1615" s="797"/>
      <c r="N1615" s="797"/>
      <c r="O1615" s="797"/>
      <c r="R1615" s="797"/>
      <c r="S1615" s="797"/>
      <c r="V1615" s="797"/>
      <c r="W1615" s="797"/>
      <c r="Z1615" s="797"/>
      <c r="AA1615" s="797"/>
      <c r="AD1615" s="797"/>
      <c r="AE1615" s="797"/>
      <c r="AH1615" s="797"/>
      <c r="AI1615" s="797"/>
      <c r="AL1615" s="797"/>
      <c r="AM1615" s="797"/>
      <c r="AP1615" s="797"/>
      <c r="AQ1615" s="797"/>
    </row>
    <row r="1616" spans="1:43" s="735" customFormat="1">
      <c r="A1616" s="1235"/>
      <c r="B1616" s="64"/>
      <c r="F1616" s="797"/>
      <c r="G1616" s="798"/>
      <c r="J1616" s="797"/>
      <c r="K1616" s="797"/>
      <c r="N1616" s="797"/>
      <c r="O1616" s="797"/>
      <c r="R1616" s="797"/>
      <c r="S1616" s="797"/>
      <c r="V1616" s="797"/>
      <c r="W1616" s="797"/>
      <c r="Z1616" s="797"/>
      <c r="AA1616" s="797"/>
      <c r="AD1616" s="797"/>
      <c r="AE1616" s="797"/>
      <c r="AH1616" s="797"/>
      <c r="AI1616" s="797"/>
      <c r="AL1616" s="797"/>
      <c r="AM1616" s="797"/>
      <c r="AP1616" s="797"/>
      <c r="AQ1616" s="797"/>
    </row>
    <row r="1617" spans="1:43" s="735" customFormat="1">
      <c r="A1617" s="1235"/>
      <c r="B1617" s="64"/>
      <c r="F1617" s="797"/>
      <c r="G1617" s="798"/>
      <c r="J1617" s="797"/>
      <c r="K1617" s="797"/>
      <c r="N1617" s="797"/>
      <c r="O1617" s="797"/>
      <c r="R1617" s="797"/>
      <c r="S1617" s="797"/>
      <c r="V1617" s="797"/>
      <c r="W1617" s="797"/>
      <c r="Z1617" s="797"/>
      <c r="AA1617" s="797"/>
      <c r="AD1617" s="797"/>
      <c r="AE1617" s="797"/>
      <c r="AH1617" s="797"/>
      <c r="AI1617" s="797"/>
      <c r="AL1617" s="797"/>
      <c r="AM1617" s="797"/>
      <c r="AP1617" s="797"/>
      <c r="AQ1617" s="797"/>
    </row>
    <row r="1618" spans="1:43" s="735" customFormat="1">
      <c r="A1618" s="1235"/>
      <c r="B1618" s="64"/>
      <c r="F1618" s="797"/>
      <c r="G1618" s="798"/>
      <c r="J1618" s="797"/>
      <c r="K1618" s="797"/>
      <c r="N1618" s="797"/>
      <c r="O1618" s="797"/>
      <c r="R1618" s="797"/>
      <c r="S1618" s="797"/>
      <c r="V1618" s="797"/>
      <c r="W1618" s="797"/>
      <c r="Z1618" s="797"/>
      <c r="AA1618" s="797"/>
      <c r="AD1618" s="797"/>
      <c r="AE1618" s="797"/>
      <c r="AH1618" s="797"/>
      <c r="AI1618" s="797"/>
      <c r="AL1618" s="797"/>
      <c r="AM1618" s="797"/>
      <c r="AP1618" s="797"/>
      <c r="AQ1618" s="797"/>
    </row>
    <row r="1619" spans="1:43" s="735" customFormat="1">
      <c r="A1619" s="1235"/>
      <c r="B1619" s="64"/>
      <c r="F1619" s="797"/>
      <c r="G1619" s="798"/>
      <c r="J1619" s="797"/>
      <c r="K1619" s="797"/>
      <c r="N1619" s="797"/>
      <c r="O1619" s="797"/>
      <c r="R1619" s="797"/>
      <c r="S1619" s="797"/>
      <c r="V1619" s="797"/>
      <c r="W1619" s="797"/>
      <c r="Z1619" s="797"/>
      <c r="AA1619" s="797"/>
      <c r="AD1619" s="797"/>
      <c r="AE1619" s="797"/>
      <c r="AH1619" s="797"/>
      <c r="AI1619" s="797"/>
      <c r="AL1619" s="797"/>
      <c r="AM1619" s="797"/>
      <c r="AP1619" s="797"/>
      <c r="AQ1619" s="797"/>
    </row>
    <row r="1620" spans="1:43" s="735" customFormat="1">
      <c r="A1620" s="1235"/>
      <c r="B1620" s="64"/>
      <c r="F1620" s="797"/>
      <c r="G1620" s="798"/>
      <c r="J1620" s="797"/>
      <c r="K1620" s="797"/>
      <c r="N1620" s="797"/>
      <c r="O1620" s="797"/>
      <c r="R1620" s="797"/>
      <c r="S1620" s="797"/>
      <c r="V1620" s="797"/>
      <c r="W1620" s="797"/>
      <c r="Z1620" s="797"/>
      <c r="AA1620" s="797"/>
      <c r="AD1620" s="797"/>
      <c r="AE1620" s="797"/>
      <c r="AH1620" s="797"/>
      <c r="AI1620" s="797"/>
      <c r="AL1620" s="797"/>
      <c r="AM1620" s="797"/>
      <c r="AP1620" s="797"/>
      <c r="AQ1620" s="797"/>
    </row>
    <row r="1621" spans="1:43" s="735" customFormat="1">
      <c r="A1621" s="1235"/>
      <c r="B1621" s="64"/>
      <c r="F1621" s="797"/>
      <c r="G1621" s="798"/>
      <c r="J1621" s="797"/>
      <c r="K1621" s="797"/>
      <c r="N1621" s="797"/>
      <c r="O1621" s="797"/>
      <c r="R1621" s="797"/>
      <c r="S1621" s="797"/>
      <c r="V1621" s="797"/>
      <c r="W1621" s="797"/>
      <c r="Z1621" s="797"/>
      <c r="AA1621" s="797"/>
      <c r="AD1621" s="797"/>
      <c r="AE1621" s="797"/>
      <c r="AH1621" s="797"/>
      <c r="AI1621" s="797"/>
      <c r="AL1621" s="797"/>
      <c r="AM1621" s="797"/>
      <c r="AP1621" s="797"/>
      <c r="AQ1621" s="797"/>
    </row>
    <row r="1622" spans="1:43" s="735" customFormat="1">
      <c r="A1622" s="1235"/>
      <c r="B1622" s="64"/>
      <c r="F1622" s="797"/>
      <c r="G1622" s="798"/>
      <c r="J1622" s="797"/>
      <c r="K1622" s="797"/>
      <c r="N1622" s="797"/>
      <c r="O1622" s="797"/>
      <c r="R1622" s="797"/>
      <c r="S1622" s="797"/>
      <c r="V1622" s="797"/>
      <c r="W1622" s="797"/>
      <c r="Z1622" s="797"/>
      <c r="AA1622" s="797"/>
      <c r="AD1622" s="797"/>
      <c r="AE1622" s="797"/>
      <c r="AH1622" s="797"/>
      <c r="AI1622" s="797"/>
      <c r="AL1622" s="797"/>
      <c r="AM1622" s="797"/>
      <c r="AP1622" s="797"/>
      <c r="AQ1622" s="797"/>
    </row>
    <row r="1623" spans="1:43" s="735" customFormat="1">
      <c r="A1623" s="1235"/>
      <c r="B1623" s="64"/>
      <c r="F1623" s="797"/>
      <c r="G1623" s="798"/>
      <c r="J1623" s="797"/>
      <c r="K1623" s="797"/>
      <c r="N1623" s="797"/>
      <c r="O1623" s="797"/>
      <c r="R1623" s="797"/>
      <c r="S1623" s="797"/>
      <c r="V1623" s="797"/>
      <c r="W1623" s="797"/>
      <c r="Z1623" s="797"/>
      <c r="AA1623" s="797"/>
      <c r="AD1623" s="797"/>
      <c r="AE1623" s="797"/>
      <c r="AH1623" s="797"/>
      <c r="AI1623" s="797"/>
      <c r="AL1623" s="797"/>
      <c r="AM1623" s="797"/>
      <c r="AP1623" s="797"/>
      <c r="AQ1623" s="797"/>
    </row>
    <row r="1624" spans="1:43" s="735" customFormat="1">
      <c r="A1624" s="1235"/>
      <c r="B1624" s="64"/>
      <c r="F1624" s="797"/>
      <c r="G1624" s="798"/>
      <c r="J1624" s="797"/>
      <c r="K1624" s="797"/>
      <c r="N1624" s="797"/>
      <c r="O1624" s="797"/>
      <c r="R1624" s="797"/>
      <c r="S1624" s="797"/>
      <c r="V1624" s="797"/>
      <c r="W1624" s="797"/>
      <c r="Z1624" s="797"/>
      <c r="AA1624" s="797"/>
      <c r="AD1624" s="797"/>
      <c r="AE1624" s="797"/>
      <c r="AH1624" s="797"/>
      <c r="AI1624" s="797"/>
      <c r="AL1624" s="797"/>
      <c r="AM1624" s="797"/>
      <c r="AP1624" s="797"/>
      <c r="AQ1624" s="797"/>
    </row>
    <row r="1625" spans="1:43" s="735" customFormat="1">
      <c r="A1625" s="1235"/>
      <c r="B1625" s="64"/>
      <c r="F1625" s="797"/>
      <c r="G1625" s="798"/>
      <c r="J1625" s="797"/>
      <c r="K1625" s="797"/>
      <c r="N1625" s="797"/>
      <c r="O1625" s="797"/>
      <c r="R1625" s="797"/>
      <c r="S1625" s="797"/>
      <c r="V1625" s="797"/>
      <c r="W1625" s="797"/>
      <c r="Z1625" s="797"/>
      <c r="AA1625" s="797"/>
      <c r="AD1625" s="797"/>
      <c r="AE1625" s="797"/>
      <c r="AH1625" s="797"/>
      <c r="AI1625" s="797"/>
      <c r="AL1625" s="797"/>
      <c r="AM1625" s="797"/>
      <c r="AP1625" s="797"/>
      <c r="AQ1625" s="797"/>
    </row>
    <row r="1626" spans="1:43" s="735" customFormat="1">
      <c r="A1626" s="1235"/>
      <c r="B1626" s="64"/>
      <c r="F1626" s="797"/>
      <c r="G1626" s="798"/>
      <c r="J1626" s="797"/>
      <c r="K1626" s="797"/>
      <c r="N1626" s="797"/>
      <c r="O1626" s="797"/>
      <c r="R1626" s="797"/>
      <c r="S1626" s="797"/>
      <c r="V1626" s="797"/>
      <c r="W1626" s="797"/>
      <c r="Z1626" s="797"/>
      <c r="AA1626" s="797"/>
      <c r="AD1626" s="797"/>
      <c r="AE1626" s="797"/>
      <c r="AH1626" s="797"/>
      <c r="AI1626" s="797"/>
      <c r="AL1626" s="797"/>
      <c r="AM1626" s="797"/>
      <c r="AP1626" s="797"/>
      <c r="AQ1626" s="797"/>
    </row>
    <row r="1627" spans="1:43" s="735" customFormat="1">
      <c r="A1627" s="1235"/>
      <c r="B1627" s="64"/>
      <c r="F1627" s="797"/>
      <c r="G1627" s="798"/>
      <c r="J1627" s="797"/>
      <c r="K1627" s="797"/>
      <c r="N1627" s="797"/>
      <c r="O1627" s="797"/>
      <c r="R1627" s="797"/>
      <c r="S1627" s="797"/>
      <c r="V1627" s="797"/>
      <c r="W1627" s="797"/>
      <c r="Z1627" s="797"/>
      <c r="AA1627" s="797"/>
      <c r="AD1627" s="797"/>
      <c r="AE1627" s="797"/>
      <c r="AH1627" s="797"/>
      <c r="AI1627" s="797"/>
      <c r="AL1627" s="797"/>
      <c r="AM1627" s="797"/>
      <c r="AP1627" s="797"/>
      <c r="AQ1627" s="797"/>
    </row>
    <row r="1628" spans="1:43" s="735" customFormat="1">
      <c r="A1628" s="1235"/>
      <c r="B1628" s="64"/>
      <c r="F1628" s="797"/>
      <c r="G1628" s="798"/>
      <c r="J1628" s="797"/>
      <c r="K1628" s="797"/>
      <c r="N1628" s="797"/>
      <c r="O1628" s="797"/>
      <c r="R1628" s="797"/>
      <c r="S1628" s="797"/>
      <c r="V1628" s="797"/>
      <c r="W1628" s="797"/>
      <c r="Z1628" s="797"/>
      <c r="AA1628" s="797"/>
      <c r="AD1628" s="797"/>
      <c r="AE1628" s="797"/>
      <c r="AH1628" s="797"/>
      <c r="AI1628" s="797"/>
      <c r="AL1628" s="797"/>
      <c r="AM1628" s="797"/>
      <c r="AP1628" s="797"/>
      <c r="AQ1628" s="797"/>
    </row>
    <row r="1629" spans="1:43" s="735" customFormat="1">
      <c r="A1629" s="1235"/>
      <c r="B1629" s="64"/>
      <c r="F1629" s="797"/>
      <c r="G1629" s="798"/>
      <c r="J1629" s="797"/>
      <c r="K1629" s="797"/>
      <c r="N1629" s="797"/>
      <c r="O1629" s="797"/>
      <c r="R1629" s="797"/>
      <c r="S1629" s="797"/>
      <c r="V1629" s="797"/>
      <c r="W1629" s="797"/>
      <c r="Z1629" s="797"/>
      <c r="AA1629" s="797"/>
      <c r="AD1629" s="797"/>
      <c r="AE1629" s="797"/>
      <c r="AH1629" s="797"/>
      <c r="AI1629" s="797"/>
      <c r="AL1629" s="797"/>
      <c r="AM1629" s="797"/>
      <c r="AP1629" s="797"/>
      <c r="AQ1629" s="797"/>
    </row>
    <row r="1630" spans="1:43" s="735" customFormat="1">
      <c r="A1630" s="1235"/>
      <c r="B1630" s="64"/>
      <c r="F1630" s="797"/>
      <c r="G1630" s="798"/>
      <c r="J1630" s="797"/>
      <c r="K1630" s="797"/>
      <c r="N1630" s="797"/>
      <c r="O1630" s="797"/>
      <c r="R1630" s="797"/>
      <c r="S1630" s="797"/>
      <c r="V1630" s="797"/>
      <c r="W1630" s="797"/>
      <c r="Z1630" s="797"/>
      <c r="AA1630" s="797"/>
      <c r="AD1630" s="797"/>
      <c r="AE1630" s="797"/>
      <c r="AH1630" s="797"/>
      <c r="AI1630" s="797"/>
      <c r="AL1630" s="797"/>
      <c r="AM1630" s="797"/>
      <c r="AP1630" s="797"/>
      <c r="AQ1630" s="797"/>
    </row>
    <row r="1631" spans="1:43" s="735" customFormat="1">
      <c r="A1631" s="1235"/>
      <c r="B1631" s="64"/>
      <c r="F1631" s="797"/>
      <c r="G1631" s="798"/>
      <c r="J1631" s="797"/>
      <c r="K1631" s="797"/>
      <c r="N1631" s="797"/>
      <c r="O1631" s="797"/>
      <c r="R1631" s="797"/>
      <c r="S1631" s="797"/>
      <c r="V1631" s="797"/>
      <c r="W1631" s="797"/>
      <c r="Z1631" s="797"/>
      <c r="AA1631" s="797"/>
      <c r="AD1631" s="797"/>
      <c r="AE1631" s="797"/>
      <c r="AH1631" s="797"/>
      <c r="AI1631" s="797"/>
      <c r="AL1631" s="797"/>
      <c r="AM1631" s="797"/>
      <c r="AP1631" s="797"/>
      <c r="AQ1631" s="797"/>
    </row>
    <row r="1632" spans="1:43" s="735" customFormat="1">
      <c r="A1632" s="1235"/>
      <c r="B1632" s="64"/>
      <c r="F1632" s="797"/>
      <c r="G1632" s="798"/>
      <c r="J1632" s="797"/>
      <c r="K1632" s="797"/>
      <c r="N1632" s="797"/>
      <c r="O1632" s="797"/>
      <c r="R1632" s="797"/>
      <c r="S1632" s="797"/>
      <c r="V1632" s="797"/>
      <c r="W1632" s="797"/>
      <c r="Z1632" s="797"/>
      <c r="AA1632" s="797"/>
      <c r="AD1632" s="797"/>
      <c r="AE1632" s="797"/>
      <c r="AH1632" s="797"/>
      <c r="AI1632" s="797"/>
      <c r="AL1632" s="797"/>
      <c r="AM1632" s="797"/>
      <c r="AP1632" s="797"/>
      <c r="AQ1632" s="797"/>
    </row>
    <row r="1633" spans="1:43" s="735" customFormat="1">
      <c r="A1633" s="1235"/>
      <c r="B1633" s="64"/>
      <c r="F1633" s="797"/>
      <c r="G1633" s="798"/>
      <c r="J1633" s="797"/>
      <c r="K1633" s="797"/>
      <c r="N1633" s="797"/>
      <c r="O1633" s="797"/>
      <c r="R1633" s="797"/>
      <c r="S1633" s="797"/>
      <c r="V1633" s="797"/>
      <c r="W1633" s="797"/>
      <c r="Z1633" s="797"/>
      <c r="AA1633" s="797"/>
      <c r="AD1633" s="797"/>
      <c r="AE1633" s="797"/>
      <c r="AH1633" s="797"/>
      <c r="AI1633" s="797"/>
      <c r="AL1633" s="797"/>
      <c r="AM1633" s="797"/>
      <c r="AP1633" s="797"/>
      <c r="AQ1633" s="797"/>
    </row>
    <row r="1634" spans="1:43" s="735" customFormat="1">
      <c r="A1634" s="1235"/>
      <c r="B1634" s="64"/>
      <c r="F1634" s="797"/>
      <c r="G1634" s="798"/>
      <c r="J1634" s="797"/>
      <c r="K1634" s="797"/>
      <c r="N1634" s="797"/>
      <c r="O1634" s="797"/>
      <c r="R1634" s="797"/>
      <c r="S1634" s="797"/>
      <c r="V1634" s="797"/>
      <c r="W1634" s="797"/>
      <c r="Z1634" s="797"/>
      <c r="AA1634" s="797"/>
      <c r="AD1634" s="797"/>
      <c r="AE1634" s="797"/>
      <c r="AH1634" s="797"/>
      <c r="AI1634" s="797"/>
      <c r="AL1634" s="797"/>
      <c r="AM1634" s="797"/>
      <c r="AP1634" s="797"/>
      <c r="AQ1634" s="797"/>
    </row>
    <row r="1635" spans="1:43" s="735" customFormat="1">
      <c r="A1635" s="1235"/>
      <c r="B1635" s="64"/>
      <c r="F1635" s="797"/>
      <c r="G1635" s="798"/>
      <c r="J1635" s="797"/>
      <c r="K1635" s="797"/>
      <c r="N1635" s="797"/>
      <c r="O1635" s="797"/>
      <c r="R1635" s="797"/>
      <c r="S1635" s="797"/>
      <c r="V1635" s="797"/>
      <c r="W1635" s="797"/>
      <c r="Z1635" s="797"/>
      <c r="AA1635" s="797"/>
      <c r="AD1635" s="797"/>
      <c r="AE1635" s="797"/>
      <c r="AH1635" s="797"/>
      <c r="AI1635" s="797"/>
      <c r="AL1635" s="797"/>
      <c r="AM1635" s="797"/>
      <c r="AP1635" s="797"/>
      <c r="AQ1635" s="797"/>
    </row>
    <row r="1636" spans="1:43" s="735" customFormat="1">
      <c r="A1636" s="1235"/>
      <c r="B1636" s="64"/>
      <c r="F1636" s="797"/>
      <c r="G1636" s="798"/>
      <c r="J1636" s="797"/>
      <c r="K1636" s="797"/>
      <c r="N1636" s="797"/>
      <c r="O1636" s="797"/>
      <c r="R1636" s="797"/>
      <c r="S1636" s="797"/>
      <c r="V1636" s="797"/>
      <c r="W1636" s="797"/>
      <c r="Z1636" s="797"/>
      <c r="AA1636" s="797"/>
      <c r="AD1636" s="797"/>
      <c r="AE1636" s="797"/>
      <c r="AH1636" s="797"/>
      <c r="AI1636" s="797"/>
      <c r="AL1636" s="797"/>
      <c r="AM1636" s="797"/>
      <c r="AP1636" s="797"/>
      <c r="AQ1636" s="797"/>
    </row>
    <row r="1637" spans="1:43" s="735" customFormat="1">
      <c r="A1637" s="1235"/>
      <c r="B1637" s="64"/>
      <c r="F1637" s="797"/>
      <c r="G1637" s="798"/>
      <c r="J1637" s="797"/>
      <c r="K1637" s="797"/>
      <c r="N1637" s="797"/>
      <c r="O1637" s="797"/>
      <c r="R1637" s="797"/>
      <c r="S1637" s="797"/>
      <c r="V1637" s="797"/>
      <c r="W1637" s="797"/>
      <c r="Z1637" s="797"/>
      <c r="AA1637" s="797"/>
      <c r="AD1637" s="797"/>
      <c r="AE1637" s="797"/>
      <c r="AH1637" s="797"/>
      <c r="AI1637" s="797"/>
      <c r="AL1637" s="797"/>
      <c r="AM1637" s="797"/>
      <c r="AP1637" s="797"/>
      <c r="AQ1637" s="797"/>
    </row>
    <row r="1638" spans="1:43" s="735" customFormat="1">
      <c r="A1638" s="1235"/>
      <c r="B1638" s="64"/>
      <c r="F1638" s="797"/>
      <c r="G1638" s="798"/>
      <c r="J1638" s="797"/>
      <c r="K1638" s="797"/>
      <c r="N1638" s="797"/>
      <c r="O1638" s="797"/>
      <c r="R1638" s="797"/>
      <c r="S1638" s="797"/>
      <c r="V1638" s="797"/>
      <c r="W1638" s="797"/>
      <c r="Z1638" s="797"/>
      <c r="AA1638" s="797"/>
      <c r="AD1638" s="797"/>
      <c r="AE1638" s="797"/>
      <c r="AH1638" s="797"/>
      <c r="AI1638" s="797"/>
      <c r="AL1638" s="797"/>
      <c r="AM1638" s="797"/>
      <c r="AP1638" s="797"/>
      <c r="AQ1638" s="797"/>
    </row>
    <row r="1639" spans="1:43" s="735" customFormat="1">
      <c r="A1639" s="1235"/>
      <c r="B1639" s="64"/>
      <c r="F1639" s="797"/>
      <c r="G1639" s="798"/>
      <c r="J1639" s="797"/>
      <c r="K1639" s="797"/>
      <c r="N1639" s="797"/>
      <c r="O1639" s="797"/>
      <c r="R1639" s="797"/>
      <c r="S1639" s="797"/>
      <c r="V1639" s="797"/>
      <c r="W1639" s="797"/>
      <c r="Z1639" s="797"/>
      <c r="AA1639" s="797"/>
      <c r="AD1639" s="797"/>
      <c r="AE1639" s="797"/>
      <c r="AH1639" s="797"/>
      <c r="AI1639" s="797"/>
      <c r="AL1639" s="797"/>
      <c r="AM1639" s="797"/>
      <c r="AP1639" s="797"/>
      <c r="AQ1639" s="797"/>
    </row>
    <row r="1640" spans="1:43" s="735" customFormat="1">
      <c r="A1640" s="1235"/>
      <c r="B1640" s="64"/>
      <c r="F1640" s="797"/>
      <c r="G1640" s="798"/>
      <c r="J1640" s="797"/>
      <c r="K1640" s="797"/>
      <c r="N1640" s="797"/>
      <c r="O1640" s="797"/>
      <c r="R1640" s="797"/>
      <c r="S1640" s="797"/>
      <c r="V1640" s="797"/>
      <c r="W1640" s="797"/>
      <c r="Z1640" s="797"/>
      <c r="AA1640" s="797"/>
      <c r="AD1640" s="797"/>
      <c r="AE1640" s="797"/>
      <c r="AH1640" s="797"/>
      <c r="AI1640" s="797"/>
      <c r="AL1640" s="797"/>
      <c r="AM1640" s="797"/>
      <c r="AP1640" s="797"/>
      <c r="AQ1640" s="797"/>
    </row>
    <row r="1641" spans="1:43" s="735" customFormat="1">
      <c r="A1641" s="1235"/>
      <c r="B1641" s="64"/>
      <c r="F1641" s="797"/>
      <c r="G1641" s="798"/>
      <c r="J1641" s="797"/>
      <c r="K1641" s="797"/>
      <c r="N1641" s="797"/>
      <c r="O1641" s="797"/>
      <c r="R1641" s="797"/>
      <c r="S1641" s="797"/>
      <c r="V1641" s="797"/>
      <c r="W1641" s="797"/>
      <c r="Z1641" s="797"/>
      <c r="AA1641" s="797"/>
      <c r="AD1641" s="797"/>
      <c r="AE1641" s="797"/>
      <c r="AH1641" s="797"/>
      <c r="AI1641" s="797"/>
      <c r="AL1641" s="797"/>
      <c r="AM1641" s="797"/>
      <c r="AP1641" s="797"/>
      <c r="AQ1641" s="797"/>
    </row>
    <row r="1642" spans="1:43" s="735" customFormat="1">
      <c r="A1642" s="1235"/>
      <c r="B1642" s="64"/>
      <c r="F1642" s="797"/>
      <c r="G1642" s="798"/>
      <c r="J1642" s="797"/>
      <c r="K1642" s="797"/>
      <c r="N1642" s="797"/>
      <c r="O1642" s="797"/>
      <c r="R1642" s="797"/>
      <c r="S1642" s="797"/>
      <c r="V1642" s="797"/>
      <c r="W1642" s="797"/>
      <c r="Z1642" s="797"/>
      <c r="AA1642" s="797"/>
      <c r="AD1642" s="797"/>
      <c r="AE1642" s="797"/>
      <c r="AH1642" s="797"/>
      <c r="AI1642" s="797"/>
      <c r="AL1642" s="797"/>
      <c r="AM1642" s="797"/>
      <c r="AP1642" s="797"/>
      <c r="AQ1642" s="797"/>
    </row>
    <row r="1643" spans="1:43" s="735" customFormat="1">
      <c r="A1643" s="1235"/>
      <c r="B1643" s="64"/>
      <c r="F1643" s="797"/>
      <c r="G1643" s="798"/>
      <c r="J1643" s="797"/>
      <c r="K1643" s="797"/>
      <c r="N1643" s="797"/>
      <c r="O1643" s="797"/>
      <c r="R1643" s="797"/>
      <c r="S1643" s="797"/>
      <c r="V1643" s="797"/>
      <c r="W1643" s="797"/>
      <c r="Z1643" s="797"/>
      <c r="AA1643" s="797"/>
      <c r="AD1643" s="797"/>
      <c r="AE1643" s="797"/>
      <c r="AH1643" s="797"/>
      <c r="AI1643" s="797"/>
      <c r="AL1643" s="797"/>
      <c r="AM1643" s="797"/>
      <c r="AP1643" s="797"/>
      <c r="AQ1643" s="797"/>
    </row>
    <row r="1644" spans="1:43" s="735" customFormat="1">
      <c r="A1644" s="1235"/>
      <c r="B1644" s="64"/>
      <c r="F1644" s="797"/>
      <c r="G1644" s="798"/>
      <c r="J1644" s="797"/>
      <c r="K1644" s="797"/>
      <c r="N1644" s="797"/>
      <c r="O1644" s="797"/>
      <c r="R1644" s="797"/>
      <c r="S1644" s="797"/>
      <c r="V1644" s="797"/>
      <c r="W1644" s="797"/>
      <c r="Z1644" s="797"/>
      <c r="AA1644" s="797"/>
      <c r="AD1644" s="797"/>
      <c r="AE1644" s="797"/>
      <c r="AH1644" s="797"/>
      <c r="AI1644" s="797"/>
      <c r="AL1644" s="797"/>
      <c r="AM1644" s="797"/>
      <c r="AP1644" s="797"/>
      <c r="AQ1644" s="797"/>
    </row>
    <row r="1645" spans="1:43" s="735" customFormat="1">
      <c r="A1645" s="1235"/>
      <c r="B1645" s="64"/>
      <c r="F1645" s="797"/>
      <c r="G1645" s="798"/>
      <c r="J1645" s="797"/>
      <c r="K1645" s="797"/>
      <c r="N1645" s="797"/>
      <c r="O1645" s="797"/>
      <c r="R1645" s="797"/>
      <c r="S1645" s="797"/>
      <c r="V1645" s="797"/>
      <c r="W1645" s="797"/>
      <c r="Z1645" s="797"/>
      <c r="AA1645" s="797"/>
      <c r="AD1645" s="797"/>
      <c r="AE1645" s="797"/>
      <c r="AH1645" s="797"/>
      <c r="AI1645" s="797"/>
      <c r="AL1645" s="797"/>
      <c r="AM1645" s="797"/>
      <c r="AP1645" s="797"/>
      <c r="AQ1645" s="797"/>
    </row>
    <row r="1646" spans="1:43" s="735" customFormat="1">
      <c r="A1646" s="1235"/>
      <c r="B1646" s="64"/>
      <c r="F1646" s="797"/>
      <c r="G1646" s="798"/>
      <c r="J1646" s="797"/>
      <c r="K1646" s="797"/>
      <c r="N1646" s="797"/>
      <c r="O1646" s="797"/>
      <c r="R1646" s="797"/>
      <c r="S1646" s="797"/>
      <c r="V1646" s="797"/>
      <c r="W1646" s="797"/>
      <c r="Z1646" s="797"/>
      <c r="AA1646" s="797"/>
      <c r="AD1646" s="797"/>
      <c r="AE1646" s="797"/>
      <c r="AH1646" s="797"/>
      <c r="AI1646" s="797"/>
      <c r="AL1646" s="797"/>
      <c r="AM1646" s="797"/>
      <c r="AP1646" s="797"/>
      <c r="AQ1646" s="797"/>
    </row>
    <row r="1647" spans="1:43" s="735" customFormat="1">
      <c r="A1647" s="1235"/>
      <c r="B1647" s="64"/>
      <c r="F1647" s="797"/>
      <c r="G1647" s="798"/>
      <c r="J1647" s="797"/>
      <c r="K1647" s="797"/>
      <c r="N1647" s="797"/>
      <c r="O1647" s="797"/>
      <c r="R1647" s="797"/>
      <c r="S1647" s="797"/>
      <c r="V1647" s="797"/>
      <c r="W1647" s="797"/>
      <c r="Z1647" s="797"/>
      <c r="AA1647" s="797"/>
      <c r="AD1647" s="797"/>
      <c r="AE1647" s="797"/>
      <c r="AH1647" s="797"/>
      <c r="AI1647" s="797"/>
      <c r="AL1647" s="797"/>
      <c r="AM1647" s="797"/>
      <c r="AP1647" s="797"/>
      <c r="AQ1647" s="797"/>
    </row>
    <row r="1648" spans="1:43" s="735" customFormat="1">
      <c r="A1648" s="1235"/>
      <c r="B1648" s="64"/>
      <c r="F1648" s="797"/>
      <c r="G1648" s="798"/>
      <c r="J1648" s="797"/>
      <c r="K1648" s="797"/>
      <c r="N1648" s="797"/>
      <c r="O1648" s="797"/>
      <c r="R1648" s="797"/>
      <c r="S1648" s="797"/>
      <c r="V1648" s="797"/>
      <c r="W1648" s="797"/>
      <c r="Z1648" s="797"/>
      <c r="AA1648" s="797"/>
      <c r="AD1648" s="797"/>
      <c r="AE1648" s="797"/>
      <c r="AH1648" s="797"/>
      <c r="AI1648" s="797"/>
      <c r="AL1648" s="797"/>
      <c r="AM1648" s="797"/>
      <c r="AP1648" s="797"/>
      <c r="AQ1648" s="797"/>
    </row>
    <row r="1649" spans="1:43" s="735" customFormat="1">
      <c r="A1649" s="1235"/>
      <c r="B1649" s="64"/>
      <c r="F1649" s="797"/>
      <c r="G1649" s="798"/>
      <c r="J1649" s="797"/>
      <c r="K1649" s="797"/>
      <c r="N1649" s="797"/>
      <c r="O1649" s="797"/>
      <c r="R1649" s="797"/>
      <c r="S1649" s="797"/>
      <c r="V1649" s="797"/>
      <c r="W1649" s="797"/>
      <c r="Z1649" s="797"/>
      <c r="AA1649" s="797"/>
      <c r="AD1649" s="797"/>
      <c r="AE1649" s="797"/>
      <c r="AH1649" s="797"/>
      <c r="AI1649" s="797"/>
      <c r="AL1649" s="797"/>
      <c r="AM1649" s="797"/>
      <c r="AP1649" s="797"/>
      <c r="AQ1649" s="797"/>
    </row>
    <row r="1650" spans="1:43" s="735" customFormat="1">
      <c r="A1650" s="1235"/>
      <c r="B1650" s="64"/>
      <c r="F1650" s="797"/>
      <c r="G1650" s="798"/>
      <c r="J1650" s="797"/>
      <c r="K1650" s="797"/>
      <c r="N1650" s="797"/>
      <c r="O1650" s="797"/>
      <c r="R1650" s="797"/>
      <c r="S1650" s="797"/>
      <c r="V1650" s="797"/>
      <c r="W1650" s="797"/>
      <c r="Z1650" s="797"/>
      <c r="AA1650" s="797"/>
      <c r="AD1650" s="797"/>
      <c r="AE1650" s="797"/>
      <c r="AH1650" s="797"/>
      <c r="AI1650" s="797"/>
      <c r="AL1650" s="797"/>
      <c r="AM1650" s="797"/>
      <c r="AP1650" s="797"/>
      <c r="AQ1650" s="797"/>
    </row>
    <row r="1651" spans="1:43" s="735" customFormat="1">
      <c r="A1651" s="1235"/>
      <c r="B1651" s="64"/>
      <c r="F1651" s="797"/>
      <c r="G1651" s="798"/>
      <c r="J1651" s="797"/>
      <c r="K1651" s="797"/>
      <c r="N1651" s="797"/>
      <c r="O1651" s="797"/>
      <c r="R1651" s="797"/>
      <c r="S1651" s="797"/>
      <c r="V1651" s="797"/>
      <c r="W1651" s="797"/>
      <c r="Z1651" s="797"/>
      <c r="AA1651" s="797"/>
      <c r="AD1651" s="797"/>
      <c r="AE1651" s="797"/>
      <c r="AH1651" s="797"/>
      <c r="AI1651" s="797"/>
      <c r="AL1651" s="797"/>
      <c r="AM1651" s="797"/>
      <c r="AP1651" s="797"/>
      <c r="AQ1651" s="797"/>
    </row>
    <row r="1652" spans="1:43" s="735" customFormat="1">
      <c r="A1652" s="1235"/>
      <c r="B1652" s="64"/>
      <c r="F1652" s="797"/>
      <c r="G1652" s="798"/>
      <c r="J1652" s="797"/>
      <c r="K1652" s="797"/>
      <c r="N1652" s="797"/>
      <c r="O1652" s="797"/>
      <c r="R1652" s="797"/>
      <c r="S1652" s="797"/>
      <c r="V1652" s="797"/>
      <c r="W1652" s="797"/>
      <c r="Z1652" s="797"/>
      <c r="AA1652" s="797"/>
      <c r="AD1652" s="797"/>
      <c r="AE1652" s="797"/>
      <c r="AH1652" s="797"/>
      <c r="AI1652" s="797"/>
      <c r="AL1652" s="797"/>
      <c r="AM1652" s="797"/>
      <c r="AP1652" s="797"/>
      <c r="AQ1652" s="797"/>
    </row>
    <row r="1653" spans="1:43" s="735" customFormat="1">
      <c r="A1653" s="1235"/>
      <c r="B1653" s="64"/>
      <c r="F1653" s="797"/>
      <c r="G1653" s="798"/>
      <c r="J1653" s="797"/>
      <c r="K1653" s="797"/>
      <c r="N1653" s="797"/>
      <c r="O1653" s="797"/>
      <c r="R1653" s="797"/>
      <c r="S1653" s="797"/>
      <c r="V1653" s="797"/>
      <c r="W1653" s="797"/>
      <c r="Z1653" s="797"/>
      <c r="AA1653" s="797"/>
      <c r="AD1653" s="797"/>
      <c r="AE1653" s="797"/>
      <c r="AH1653" s="797"/>
      <c r="AI1653" s="797"/>
      <c r="AL1653" s="797"/>
      <c r="AM1653" s="797"/>
      <c r="AP1653" s="797"/>
      <c r="AQ1653" s="797"/>
    </row>
    <row r="1654" spans="1:43" s="735" customFormat="1">
      <c r="A1654" s="1235"/>
      <c r="B1654" s="64"/>
      <c r="F1654" s="797"/>
      <c r="G1654" s="798"/>
      <c r="J1654" s="797"/>
      <c r="K1654" s="797"/>
      <c r="N1654" s="797"/>
      <c r="O1654" s="797"/>
      <c r="R1654" s="797"/>
      <c r="S1654" s="797"/>
      <c r="V1654" s="797"/>
      <c r="W1654" s="797"/>
      <c r="Z1654" s="797"/>
      <c r="AA1654" s="797"/>
      <c r="AD1654" s="797"/>
      <c r="AE1654" s="797"/>
      <c r="AH1654" s="797"/>
      <c r="AI1654" s="797"/>
      <c r="AL1654" s="797"/>
      <c r="AM1654" s="797"/>
      <c r="AP1654" s="797"/>
      <c r="AQ1654" s="797"/>
    </row>
    <row r="1655" spans="1:43" s="735" customFormat="1">
      <c r="A1655" s="1235"/>
      <c r="B1655" s="64"/>
      <c r="F1655" s="797"/>
      <c r="G1655" s="798"/>
      <c r="J1655" s="797"/>
      <c r="K1655" s="797"/>
      <c r="N1655" s="797"/>
      <c r="O1655" s="797"/>
      <c r="R1655" s="797"/>
      <c r="S1655" s="797"/>
      <c r="V1655" s="797"/>
      <c r="W1655" s="797"/>
      <c r="Z1655" s="797"/>
      <c r="AA1655" s="797"/>
      <c r="AD1655" s="797"/>
      <c r="AE1655" s="797"/>
      <c r="AH1655" s="797"/>
      <c r="AI1655" s="797"/>
      <c r="AL1655" s="797"/>
      <c r="AM1655" s="797"/>
      <c r="AP1655" s="797"/>
      <c r="AQ1655" s="797"/>
    </row>
    <row r="1656" spans="1:43" s="735" customFormat="1">
      <c r="A1656" s="1235"/>
      <c r="B1656" s="64"/>
      <c r="F1656" s="797"/>
      <c r="G1656" s="798"/>
      <c r="J1656" s="797"/>
      <c r="K1656" s="797"/>
      <c r="N1656" s="797"/>
      <c r="O1656" s="797"/>
      <c r="R1656" s="797"/>
      <c r="S1656" s="797"/>
      <c r="V1656" s="797"/>
      <c r="W1656" s="797"/>
      <c r="Z1656" s="797"/>
      <c r="AA1656" s="797"/>
      <c r="AD1656" s="797"/>
      <c r="AE1656" s="797"/>
      <c r="AH1656" s="797"/>
      <c r="AI1656" s="797"/>
      <c r="AL1656" s="797"/>
      <c r="AM1656" s="797"/>
      <c r="AP1656" s="797"/>
      <c r="AQ1656" s="797"/>
    </row>
    <row r="1657" spans="1:43" s="735" customFormat="1">
      <c r="A1657" s="1235"/>
      <c r="B1657" s="64"/>
      <c r="F1657" s="797"/>
      <c r="G1657" s="798"/>
      <c r="J1657" s="797"/>
      <c r="K1657" s="797"/>
      <c r="N1657" s="797"/>
      <c r="O1657" s="797"/>
      <c r="R1657" s="797"/>
      <c r="S1657" s="797"/>
      <c r="V1657" s="797"/>
      <c r="W1657" s="797"/>
      <c r="Z1657" s="797"/>
      <c r="AA1657" s="797"/>
      <c r="AD1657" s="797"/>
      <c r="AE1657" s="797"/>
      <c r="AH1657" s="797"/>
      <c r="AI1657" s="797"/>
      <c r="AL1657" s="797"/>
      <c r="AM1657" s="797"/>
      <c r="AP1657" s="797"/>
      <c r="AQ1657" s="797"/>
    </row>
    <row r="1658" spans="1:43" s="735" customFormat="1">
      <c r="A1658" s="1235"/>
      <c r="B1658" s="64"/>
      <c r="F1658" s="797"/>
      <c r="G1658" s="798"/>
      <c r="J1658" s="797"/>
      <c r="K1658" s="797"/>
      <c r="N1658" s="797"/>
      <c r="O1658" s="797"/>
      <c r="R1658" s="797"/>
      <c r="S1658" s="797"/>
      <c r="V1658" s="797"/>
      <c r="W1658" s="797"/>
      <c r="Z1658" s="797"/>
      <c r="AA1658" s="797"/>
      <c r="AD1658" s="797"/>
      <c r="AE1658" s="797"/>
      <c r="AH1658" s="797"/>
      <c r="AI1658" s="797"/>
      <c r="AL1658" s="797"/>
      <c r="AM1658" s="797"/>
      <c r="AP1658" s="797"/>
      <c r="AQ1658" s="797"/>
    </row>
    <row r="1659" spans="1:43" s="735" customFormat="1">
      <c r="A1659" s="1235"/>
      <c r="B1659" s="64"/>
      <c r="F1659" s="797"/>
      <c r="G1659" s="798"/>
      <c r="J1659" s="797"/>
      <c r="K1659" s="797"/>
      <c r="N1659" s="797"/>
      <c r="O1659" s="797"/>
      <c r="R1659" s="797"/>
      <c r="S1659" s="797"/>
      <c r="V1659" s="797"/>
      <c r="W1659" s="797"/>
      <c r="Z1659" s="797"/>
      <c r="AA1659" s="797"/>
      <c r="AD1659" s="797"/>
      <c r="AE1659" s="797"/>
      <c r="AH1659" s="797"/>
      <c r="AI1659" s="797"/>
      <c r="AL1659" s="797"/>
      <c r="AM1659" s="797"/>
      <c r="AP1659" s="797"/>
      <c r="AQ1659" s="797"/>
    </row>
    <row r="1660" spans="1:43" s="735" customFormat="1">
      <c r="A1660" s="1235"/>
      <c r="B1660" s="64"/>
      <c r="F1660" s="797"/>
      <c r="G1660" s="798"/>
      <c r="J1660" s="797"/>
      <c r="K1660" s="797"/>
      <c r="N1660" s="797"/>
      <c r="O1660" s="797"/>
      <c r="R1660" s="797"/>
      <c r="S1660" s="797"/>
      <c r="V1660" s="797"/>
      <c r="W1660" s="797"/>
      <c r="Z1660" s="797"/>
      <c r="AA1660" s="797"/>
      <c r="AD1660" s="797"/>
      <c r="AE1660" s="797"/>
      <c r="AH1660" s="797"/>
      <c r="AI1660" s="797"/>
      <c r="AL1660" s="797"/>
      <c r="AM1660" s="797"/>
      <c r="AP1660" s="797"/>
      <c r="AQ1660" s="797"/>
    </row>
    <row r="1661" spans="1:43" s="735" customFormat="1">
      <c r="A1661" s="1235"/>
      <c r="B1661" s="64"/>
      <c r="F1661" s="797"/>
      <c r="G1661" s="798"/>
      <c r="J1661" s="797"/>
      <c r="K1661" s="797"/>
      <c r="N1661" s="797"/>
      <c r="O1661" s="797"/>
      <c r="R1661" s="797"/>
      <c r="S1661" s="797"/>
      <c r="V1661" s="797"/>
      <c r="W1661" s="797"/>
      <c r="Z1661" s="797"/>
      <c r="AA1661" s="797"/>
      <c r="AD1661" s="797"/>
      <c r="AE1661" s="797"/>
      <c r="AH1661" s="797"/>
      <c r="AI1661" s="797"/>
      <c r="AL1661" s="797"/>
      <c r="AM1661" s="797"/>
      <c r="AP1661" s="797"/>
      <c r="AQ1661" s="797"/>
    </row>
    <row r="1662" spans="1:43" s="735" customFormat="1">
      <c r="A1662" s="1235"/>
      <c r="B1662" s="64"/>
      <c r="F1662" s="797"/>
      <c r="G1662" s="798"/>
      <c r="J1662" s="797"/>
      <c r="K1662" s="797"/>
      <c r="N1662" s="797"/>
      <c r="O1662" s="797"/>
      <c r="R1662" s="797"/>
      <c r="S1662" s="797"/>
      <c r="V1662" s="797"/>
      <c r="W1662" s="797"/>
      <c r="Z1662" s="797"/>
      <c r="AA1662" s="797"/>
      <c r="AD1662" s="797"/>
      <c r="AE1662" s="797"/>
      <c r="AH1662" s="797"/>
      <c r="AI1662" s="797"/>
      <c r="AL1662" s="797"/>
      <c r="AM1662" s="797"/>
      <c r="AP1662" s="797"/>
      <c r="AQ1662" s="797"/>
    </row>
    <row r="1663" spans="1:43" s="735" customFormat="1">
      <c r="A1663" s="1235"/>
      <c r="B1663" s="64"/>
      <c r="F1663" s="797"/>
      <c r="G1663" s="798"/>
      <c r="J1663" s="797"/>
      <c r="K1663" s="797"/>
      <c r="N1663" s="797"/>
      <c r="O1663" s="797"/>
      <c r="R1663" s="797"/>
      <c r="S1663" s="797"/>
      <c r="V1663" s="797"/>
      <c r="W1663" s="797"/>
      <c r="Z1663" s="797"/>
      <c r="AA1663" s="797"/>
      <c r="AD1663" s="797"/>
      <c r="AE1663" s="797"/>
      <c r="AH1663" s="797"/>
      <c r="AI1663" s="797"/>
      <c r="AL1663" s="797"/>
      <c r="AM1663" s="797"/>
      <c r="AP1663" s="797"/>
      <c r="AQ1663" s="797"/>
    </row>
    <row r="1664" spans="1:43" s="735" customFormat="1">
      <c r="A1664" s="1235"/>
      <c r="B1664" s="64"/>
      <c r="F1664" s="797"/>
      <c r="G1664" s="798"/>
      <c r="J1664" s="797"/>
      <c r="K1664" s="797"/>
      <c r="N1664" s="797"/>
      <c r="O1664" s="797"/>
      <c r="R1664" s="797"/>
      <c r="S1664" s="797"/>
      <c r="V1664" s="797"/>
      <c r="W1664" s="797"/>
      <c r="Z1664" s="797"/>
      <c r="AA1664" s="797"/>
      <c r="AD1664" s="797"/>
      <c r="AE1664" s="797"/>
      <c r="AH1664" s="797"/>
      <c r="AI1664" s="797"/>
      <c r="AL1664" s="797"/>
      <c r="AM1664" s="797"/>
      <c r="AP1664" s="797"/>
      <c r="AQ1664" s="797"/>
    </row>
    <row r="1665" spans="1:43" s="735" customFormat="1">
      <c r="A1665" s="1235"/>
      <c r="B1665" s="64"/>
      <c r="F1665" s="797"/>
      <c r="G1665" s="798"/>
      <c r="J1665" s="797"/>
      <c r="K1665" s="797"/>
      <c r="N1665" s="797"/>
      <c r="O1665" s="797"/>
      <c r="R1665" s="797"/>
      <c r="S1665" s="797"/>
      <c r="V1665" s="797"/>
      <c r="W1665" s="797"/>
      <c r="Z1665" s="797"/>
      <c r="AA1665" s="797"/>
      <c r="AD1665" s="797"/>
      <c r="AE1665" s="797"/>
      <c r="AH1665" s="797"/>
      <c r="AI1665" s="797"/>
      <c r="AL1665" s="797"/>
      <c r="AM1665" s="797"/>
      <c r="AP1665" s="797"/>
      <c r="AQ1665" s="797"/>
    </row>
    <row r="1666" spans="1:43" s="735" customFormat="1">
      <c r="A1666" s="1235"/>
      <c r="B1666" s="64"/>
      <c r="F1666" s="797"/>
      <c r="G1666" s="798"/>
      <c r="J1666" s="797"/>
      <c r="K1666" s="797"/>
      <c r="N1666" s="797"/>
      <c r="O1666" s="797"/>
      <c r="R1666" s="797"/>
      <c r="S1666" s="797"/>
      <c r="V1666" s="797"/>
      <c r="W1666" s="797"/>
      <c r="Z1666" s="797"/>
      <c r="AA1666" s="797"/>
      <c r="AD1666" s="797"/>
      <c r="AE1666" s="797"/>
      <c r="AH1666" s="797"/>
      <c r="AI1666" s="797"/>
      <c r="AL1666" s="797"/>
      <c r="AM1666" s="797"/>
      <c r="AP1666" s="797"/>
      <c r="AQ1666" s="797"/>
    </row>
    <row r="1667" spans="1:43" s="735" customFormat="1">
      <c r="A1667" s="1235"/>
      <c r="B1667" s="64"/>
      <c r="F1667" s="797"/>
      <c r="G1667" s="798"/>
      <c r="J1667" s="797"/>
      <c r="K1667" s="797"/>
      <c r="N1667" s="797"/>
      <c r="O1667" s="797"/>
      <c r="R1667" s="797"/>
      <c r="S1667" s="797"/>
      <c r="V1667" s="797"/>
      <c r="W1667" s="797"/>
      <c r="Z1667" s="797"/>
      <c r="AA1667" s="797"/>
      <c r="AD1667" s="797"/>
      <c r="AE1667" s="797"/>
      <c r="AH1667" s="797"/>
      <c r="AI1667" s="797"/>
      <c r="AL1667" s="797"/>
      <c r="AM1667" s="797"/>
      <c r="AP1667" s="797"/>
      <c r="AQ1667" s="797"/>
    </row>
    <row r="1668" spans="1:43" s="735" customFormat="1">
      <c r="A1668" s="1235"/>
      <c r="B1668" s="64"/>
      <c r="F1668" s="797"/>
      <c r="G1668" s="798"/>
      <c r="J1668" s="797"/>
      <c r="K1668" s="797"/>
      <c r="N1668" s="797"/>
      <c r="O1668" s="797"/>
      <c r="R1668" s="797"/>
      <c r="S1668" s="797"/>
      <c r="V1668" s="797"/>
      <c r="W1668" s="797"/>
      <c r="Z1668" s="797"/>
      <c r="AA1668" s="797"/>
      <c r="AD1668" s="797"/>
      <c r="AE1668" s="797"/>
      <c r="AH1668" s="797"/>
      <c r="AI1668" s="797"/>
      <c r="AL1668" s="797"/>
      <c r="AM1668" s="797"/>
      <c r="AP1668" s="797"/>
      <c r="AQ1668" s="797"/>
    </row>
    <row r="1669" spans="1:43" s="735" customFormat="1">
      <c r="A1669" s="1235"/>
      <c r="B1669" s="64"/>
      <c r="F1669" s="797"/>
      <c r="G1669" s="798"/>
      <c r="J1669" s="797"/>
      <c r="K1669" s="797"/>
      <c r="N1669" s="797"/>
      <c r="O1669" s="797"/>
      <c r="R1669" s="797"/>
      <c r="S1669" s="797"/>
      <c r="V1669" s="797"/>
      <c r="W1669" s="797"/>
      <c r="Z1669" s="797"/>
      <c r="AA1669" s="797"/>
      <c r="AD1669" s="797"/>
      <c r="AE1669" s="797"/>
      <c r="AH1669" s="797"/>
      <c r="AI1669" s="797"/>
      <c r="AL1669" s="797"/>
      <c r="AM1669" s="797"/>
      <c r="AP1669" s="797"/>
      <c r="AQ1669" s="797"/>
    </row>
    <row r="1670" spans="1:43" s="735" customFormat="1">
      <c r="A1670" s="1235"/>
      <c r="B1670" s="64"/>
      <c r="F1670" s="797"/>
      <c r="G1670" s="798"/>
      <c r="J1670" s="797"/>
      <c r="K1670" s="797"/>
      <c r="N1670" s="797"/>
      <c r="O1670" s="797"/>
      <c r="R1670" s="797"/>
      <c r="S1670" s="797"/>
      <c r="V1670" s="797"/>
      <c r="W1670" s="797"/>
      <c r="Z1670" s="797"/>
      <c r="AA1670" s="797"/>
      <c r="AD1670" s="797"/>
      <c r="AE1670" s="797"/>
      <c r="AH1670" s="797"/>
      <c r="AI1670" s="797"/>
      <c r="AL1670" s="797"/>
      <c r="AM1670" s="797"/>
      <c r="AP1670" s="797"/>
      <c r="AQ1670" s="797"/>
    </row>
    <row r="1671" spans="1:43" s="735" customFormat="1">
      <c r="A1671" s="1235"/>
      <c r="B1671" s="64"/>
      <c r="F1671" s="797"/>
      <c r="G1671" s="798"/>
      <c r="J1671" s="797"/>
      <c r="K1671" s="797"/>
      <c r="N1671" s="797"/>
      <c r="O1671" s="797"/>
      <c r="R1671" s="797"/>
      <c r="S1671" s="797"/>
      <c r="V1671" s="797"/>
      <c r="W1671" s="797"/>
      <c r="Z1671" s="797"/>
      <c r="AA1671" s="797"/>
      <c r="AD1671" s="797"/>
      <c r="AE1671" s="797"/>
      <c r="AH1671" s="797"/>
      <c r="AI1671" s="797"/>
      <c r="AL1671" s="797"/>
      <c r="AM1671" s="797"/>
      <c r="AP1671" s="797"/>
      <c r="AQ1671" s="797"/>
    </row>
    <row r="1672" spans="1:43" s="735" customFormat="1">
      <c r="A1672" s="1235"/>
      <c r="B1672" s="64"/>
      <c r="F1672" s="797"/>
      <c r="G1672" s="798"/>
      <c r="J1672" s="797"/>
      <c r="K1672" s="797"/>
      <c r="N1672" s="797"/>
      <c r="O1672" s="797"/>
      <c r="R1672" s="797"/>
      <c r="S1672" s="797"/>
      <c r="V1672" s="797"/>
      <c r="W1672" s="797"/>
      <c r="Z1672" s="797"/>
      <c r="AA1672" s="797"/>
      <c r="AD1672" s="797"/>
      <c r="AE1672" s="797"/>
      <c r="AH1672" s="797"/>
      <c r="AI1672" s="797"/>
      <c r="AL1672" s="797"/>
      <c r="AM1672" s="797"/>
      <c r="AP1672" s="797"/>
      <c r="AQ1672" s="797"/>
    </row>
    <row r="1673" spans="1:43" s="735" customFormat="1">
      <c r="A1673" s="1235"/>
      <c r="B1673" s="64"/>
      <c r="F1673" s="797"/>
      <c r="G1673" s="798"/>
      <c r="J1673" s="797"/>
      <c r="K1673" s="797"/>
      <c r="N1673" s="797"/>
      <c r="O1673" s="797"/>
      <c r="R1673" s="797"/>
      <c r="S1673" s="797"/>
      <c r="V1673" s="797"/>
      <c r="W1673" s="797"/>
      <c r="Z1673" s="797"/>
      <c r="AA1673" s="797"/>
      <c r="AD1673" s="797"/>
      <c r="AE1673" s="797"/>
      <c r="AH1673" s="797"/>
      <c r="AI1673" s="797"/>
      <c r="AL1673" s="797"/>
      <c r="AM1673" s="797"/>
      <c r="AP1673" s="797"/>
      <c r="AQ1673" s="797"/>
    </row>
    <row r="1674" spans="1:43" s="735" customFormat="1">
      <c r="A1674" s="1235"/>
      <c r="B1674" s="64"/>
      <c r="F1674" s="797"/>
      <c r="G1674" s="798"/>
      <c r="J1674" s="797"/>
      <c r="K1674" s="797"/>
      <c r="N1674" s="797"/>
      <c r="O1674" s="797"/>
      <c r="R1674" s="797"/>
      <c r="S1674" s="797"/>
      <c r="V1674" s="797"/>
      <c r="W1674" s="797"/>
      <c r="Z1674" s="797"/>
      <c r="AA1674" s="797"/>
      <c r="AD1674" s="797"/>
      <c r="AE1674" s="797"/>
      <c r="AH1674" s="797"/>
      <c r="AI1674" s="797"/>
      <c r="AL1674" s="797"/>
      <c r="AM1674" s="797"/>
      <c r="AP1674" s="797"/>
      <c r="AQ1674" s="797"/>
    </row>
    <row r="1675" spans="1:43" s="735" customFormat="1">
      <c r="A1675" s="1235"/>
      <c r="B1675" s="64"/>
      <c r="F1675" s="797"/>
      <c r="G1675" s="798"/>
      <c r="J1675" s="797"/>
      <c r="K1675" s="797"/>
      <c r="N1675" s="797"/>
      <c r="O1675" s="797"/>
      <c r="R1675" s="797"/>
      <c r="S1675" s="797"/>
      <c r="V1675" s="797"/>
      <c r="W1675" s="797"/>
      <c r="Z1675" s="797"/>
      <c r="AA1675" s="797"/>
      <c r="AD1675" s="797"/>
      <c r="AE1675" s="797"/>
      <c r="AH1675" s="797"/>
      <c r="AI1675" s="797"/>
      <c r="AL1675" s="797"/>
      <c r="AM1675" s="797"/>
      <c r="AP1675" s="797"/>
      <c r="AQ1675" s="797"/>
    </row>
    <row r="1676" spans="1:43" s="735" customFormat="1">
      <c r="A1676" s="1235"/>
      <c r="B1676" s="64"/>
      <c r="F1676" s="797"/>
      <c r="G1676" s="798"/>
      <c r="J1676" s="797"/>
      <c r="K1676" s="797"/>
      <c r="N1676" s="797"/>
      <c r="O1676" s="797"/>
      <c r="R1676" s="797"/>
      <c r="S1676" s="797"/>
      <c r="V1676" s="797"/>
      <c r="W1676" s="797"/>
      <c r="Z1676" s="797"/>
      <c r="AA1676" s="797"/>
      <c r="AD1676" s="797"/>
      <c r="AE1676" s="797"/>
      <c r="AH1676" s="797"/>
      <c r="AI1676" s="797"/>
      <c r="AL1676" s="797"/>
      <c r="AM1676" s="797"/>
      <c r="AP1676" s="797"/>
      <c r="AQ1676" s="797"/>
    </row>
    <row r="1677" spans="1:43" s="735" customFormat="1">
      <c r="A1677" s="1235"/>
      <c r="B1677" s="64"/>
      <c r="F1677" s="797"/>
      <c r="G1677" s="798"/>
      <c r="J1677" s="797"/>
      <c r="K1677" s="797"/>
      <c r="N1677" s="797"/>
      <c r="O1677" s="797"/>
      <c r="R1677" s="797"/>
      <c r="S1677" s="797"/>
      <c r="V1677" s="797"/>
      <c r="W1677" s="797"/>
      <c r="Z1677" s="797"/>
      <c r="AA1677" s="797"/>
      <c r="AD1677" s="797"/>
      <c r="AE1677" s="797"/>
      <c r="AH1677" s="797"/>
      <c r="AI1677" s="797"/>
      <c r="AL1677" s="797"/>
      <c r="AM1677" s="797"/>
      <c r="AP1677" s="797"/>
      <c r="AQ1677" s="797"/>
    </row>
    <row r="1678" spans="1:43" s="735" customFormat="1">
      <c r="A1678" s="1235"/>
      <c r="B1678" s="64"/>
      <c r="F1678" s="797"/>
      <c r="G1678" s="798"/>
      <c r="J1678" s="797"/>
      <c r="K1678" s="797"/>
      <c r="N1678" s="797"/>
      <c r="O1678" s="797"/>
      <c r="R1678" s="797"/>
      <c r="S1678" s="797"/>
      <c r="V1678" s="797"/>
      <c r="W1678" s="797"/>
      <c r="Z1678" s="797"/>
      <c r="AA1678" s="797"/>
      <c r="AD1678" s="797"/>
      <c r="AE1678" s="797"/>
      <c r="AH1678" s="797"/>
      <c r="AI1678" s="797"/>
      <c r="AL1678" s="797"/>
      <c r="AM1678" s="797"/>
      <c r="AP1678" s="797"/>
      <c r="AQ1678" s="797"/>
    </row>
    <row r="1679" spans="1:43" s="735" customFormat="1">
      <c r="A1679" s="1235"/>
      <c r="B1679" s="64"/>
      <c r="F1679" s="797"/>
      <c r="G1679" s="798"/>
      <c r="J1679" s="797"/>
      <c r="K1679" s="797"/>
      <c r="N1679" s="797"/>
      <c r="O1679" s="797"/>
      <c r="R1679" s="797"/>
      <c r="S1679" s="797"/>
      <c r="V1679" s="797"/>
      <c r="W1679" s="797"/>
      <c r="Z1679" s="797"/>
      <c r="AA1679" s="797"/>
      <c r="AD1679" s="797"/>
      <c r="AE1679" s="797"/>
      <c r="AH1679" s="797"/>
      <c r="AI1679" s="797"/>
      <c r="AL1679" s="797"/>
      <c r="AM1679" s="797"/>
      <c r="AP1679" s="797"/>
      <c r="AQ1679" s="797"/>
    </row>
    <row r="1680" spans="1:43" s="735" customFormat="1">
      <c r="A1680" s="1235"/>
      <c r="B1680" s="64"/>
      <c r="F1680" s="797"/>
      <c r="G1680" s="798"/>
      <c r="J1680" s="797"/>
      <c r="K1680" s="797"/>
      <c r="N1680" s="797"/>
      <c r="O1680" s="797"/>
      <c r="R1680" s="797"/>
      <c r="S1680" s="797"/>
      <c r="V1680" s="797"/>
      <c r="W1680" s="797"/>
      <c r="Z1680" s="797"/>
      <c r="AA1680" s="797"/>
      <c r="AD1680" s="797"/>
      <c r="AE1680" s="797"/>
      <c r="AH1680" s="797"/>
      <c r="AI1680" s="797"/>
      <c r="AL1680" s="797"/>
      <c r="AM1680" s="797"/>
      <c r="AP1680" s="797"/>
      <c r="AQ1680" s="797"/>
    </row>
    <row r="1681" spans="1:43" s="735" customFormat="1">
      <c r="A1681" s="1235"/>
      <c r="B1681" s="64"/>
      <c r="F1681" s="797"/>
      <c r="G1681" s="798"/>
      <c r="J1681" s="797"/>
      <c r="K1681" s="797"/>
      <c r="N1681" s="797"/>
      <c r="O1681" s="797"/>
      <c r="R1681" s="797"/>
      <c r="S1681" s="797"/>
      <c r="V1681" s="797"/>
      <c r="W1681" s="797"/>
      <c r="Z1681" s="797"/>
      <c r="AA1681" s="797"/>
      <c r="AD1681" s="797"/>
      <c r="AE1681" s="797"/>
      <c r="AH1681" s="797"/>
      <c r="AI1681" s="797"/>
      <c r="AL1681" s="797"/>
      <c r="AM1681" s="797"/>
      <c r="AP1681" s="797"/>
      <c r="AQ1681" s="797"/>
    </row>
    <row r="1682" spans="1:43" s="735" customFormat="1">
      <c r="A1682" s="1235"/>
      <c r="B1682" s="64"/>
      <c r="F1682" s="797"/>
      <c r="G1682" s="798"/>
      <c r="J1682" s="797"/>
      <c r="K1682" s="797"/>
      <c r="N1682" s="797"/>
      <c r="O1682" s="797"/>
      <c r="R1682" s="797"/>
      <c r="S1682" s="797"/>
      <c r="V1682" s="797"/>
      <c r="W1682" s="797"/>
      <c r="Z1682" s="797"/>
      <c r="AA1682" s="797"/>
      <c r="AD1682" s="797"/>
      <c r="AE1682" s="797"/>
      <c r="AH1682" s="797"/>
      <c r="AI1682" s="797"/>
      <c r="AL1682" s="797"/>
      <c r="AM1682" s="797"/>
      <c r="AP1682" s="797"/>
      <c r="AQ1682" s="797"/>
    </row>
    <row r="1683" spans="1:43" s="735" customFormat="1">
      <c r="A1683" s="1235"/>
      <c r="B1683" s="64"/>
      <c r="F1683" s="797"/>
      <c r="G1683" s="798"/>
      <c r="J1683" s="797"/>
      <c r="K1683" s="797"/>
      <c r="N1683" s="797"/>
      <c r="O1683" s="797"/>
      <c r="R1683" s="797"/>
      <c r="S1683" s="797"/>
      <c r="V1683" s="797"/>
      <c r="W1683" s="797"/>
      <c r="Z1683" s="797"/>
      <c r="AA1683" s="797"/>
      <c r="AD1683" s="797"/>
      <c r="AE1683" s="797"/>
      <c r="AH1683" s="797"/>
      <c r="AI1683" s="797"/>
      <c r="AL1683" s="797"/>
      <c r="AM1683" s="797"/>
      <c r="AP1683" s="797"/>
      <c r="AQ1683" s="797"/>
    </row>
    <row r="1684" spans="1:43" s="735" customFormat="1">
      <c r="A1684" s="1235"/>
      <c r="B1684" s="64"/>
      <c r="F1684" s="797"/>
      <c r="G1684" s="798"/>
      <c r="J1684" s="797"/>
      <c r="K1684" s="797"/>
      <c r="N1684" s="797"/>
      <c r="O1684" s="797"/>
      <c r="R1684" s="797"/>
      <c r="S1684" s="797"/>
      <c r="V1684" s="797"/>
      <c r="W1684" s="797"/>
      <c r="Z1684" s="797"/>
      <c r="AA1684" s="797"/>
      <c r="AD1684" s="797"/>
      <c r="AE1684" s="797"/>
      <c r="AH1684" s="797"/>
      <c r="AI1684" s="797"/>
      <c r="AL1684" s="797"/>
      <c r="AM1684" s="797"/>
      <c r="AP1684" s="797"/>
      <c r="AQ1684" s="797"/>
    </row>
    <row r="1685" spans="1:43" s="735" customFormat="1">
      <c r="A1685" s="1235"/>
      <c r="B1685" s="64"/>
      <c r="F1685" s="797"/>
      <c r="G1685" s="798"/>
      <c r="J1685" s="797"/>
      <c r="K1685" s="797"/>
      <c r="N1685" s="797"/>
      <c r="O1685" s="797"/>
      <c r="R1685" s="797"/>
      <c r="S1685" s="797"/>
      <c r="V1685" s="797"/>
      <c r="W1685" s="797"/>
      <c r="Z1685" s="797"/>
      <c r="AA1685" s="797"/>
      <c r="AD1685" s="797"/>
      <c r="AE1685" s="797"/>
      <c r="AH1685" s="797"/>
      <c r="AI1685" s="797"/>
      <c r="AL1685" s="797"/>
      <c r="AM1685" s="797"/>
      <c r="AP1685" s="797"/>
      <c r="AQ1685" s="797"/>
    </row>
    <row r="1686" spans="1:43" s="735" customFormat="1">
      <c r="A1686" s="1235"/>
      <c r="B1686" s="64"/>
      <c r="F1686" s="797"/>
      <c r="G1686" s="798"/>
      <c r="J1686" s="797"/>
      <c r="K1686" s="797"/>
      <c r="N1686" s="797"/>
      <c r="O1686" s="797"/>
      <c r="R1686" s="797"/>
      <c r="S1686" s="797"/>
      <c r="V1686" s="797"/>
      <c r="W1686" s="797"/>
      <c r="Z1686" s="797"/>
      <c r="AA1686" s="797"/>
      <c r="AD1686" s="797"/>
      <c r="AE1686" s="797"/>
      <c r="AH1686" s="797"/>
      <c r="AI1686" s="797"/>
      <c r="AL1686" s="797"/>
      <c r="AM1686" s="797"/>
      <c r="AP1686" s="797"/>
      <c r="AQ1686" s="797"/>
    </row>
    <row r="1687" spans="1:43" s="735" customFormat="1">
      <c r="A1687" s="1235"/>
      <c r="B1687" s="64"/>
      <c r="F1687" s="797"/>
      <c r="G1687" s="798"/>
      <c r="J1687" s="797"/>
      <c r="K1687" s="797"/>
      <c r="N1687" s="797"/>
      <c r="O1687" s="797"/>
      <c r="R1687" s="797"/>
      <c r="S1687" s="797"/>
      <c r="V1687" s="797"/>
      <c r="W1687" s="797"/>
      <c r="Z1687" s="797"/>
      <c r="AA1687" s="797"/>
      <c r="AD1687" s="797"/>
      <c r="AE1687" s="797"/>
      <c r="AH1687" s="797"/>
      <c r="AI1687" s="797"/>
      <c r="AL1687" s="797"/>
      <c r="AM1687" s="797"/>
      <c r="AP1687" s="797"/>
      <c r="AQ1687" s="797"/>
    </row>
    <row r="1688" spans="1:43" s="735" customFormat="1">
      <c r="A1688" s="1235"/>
      <c r="B1688" s="64"/>
      <c r="F1688" s="797"/>
      <c r="G1688" s="798"/>
      <c r="J1688" s="797"/>
      <c r="K1688" s="797"/>
      <c r="N1688" s="797"/>
      <c r="O1688" s="797"/>
      <c r="R1688" s="797"/>
      <c r="S1688" s="797"/>
      <c r="V1688" s="797"/>
      <c r="W1688" s="797"/>
      <c r="Z1688" s="797"/>
      <c r="AA1688" s="797"/>
      <c r="AD1688" s="797"/>
      <c r="AE1688" s="797"/>
      <c r="AH1688" s="797"/>
      <c r="AI1688" s="797"/>
      <c r="AL1688" s="797"/>
      <c r="AM1688" s="797"/>
      <c r="AP1688" s="797"/>
      <c r="AQ1688" s="797"/>
    </row>
    <row r="1689" spans="1:43" s="735" customFormat="1">
      <c r="A1689" s="1235"/>
      <c r="B1689" s="64"/>
      <c r="F1689" s="797"/>
      <c r="G1689" s="798"/>
      <c r="J1689" s="797"/>
      <c r="K1689" s="797"/>
      <c r="N1689" s="797"/>
      <c r="O1689" s="797"/>
      <c r="R1689" s="797"/>
      <c r="S1689" s="797"/>
      <c r="V1689" s="797"/>
      <c r="W1689" s="797"/>
      <c r="Z1689" s="797"/>
      <c r="AA1689" s="797"/>
      <c r="AD1689" s="797"/>
      <c r="AE1689" s="797"/>
      <c r="AH1689" s="797"/>
      <c r="AI1689" s="797"/>
      <c r="AL1689" s="797"/>
      <c r="AM1689" s="797"/>
      <c r="AP1689" s="797"/>
      <c r="AQ1689" s="797"/>
    </row>
    <row r="1690" spans="1:43" s="735" customFormat="1">
      <c r="A1690" s="1235"/>
      <c r="B1690" s="64"/>
      <c r="F1690" s="797"/>
      <c r="G1690" s="798"/>
      <c r="J1690" s="797"/>
      <c r="K1690" s="797"/>
      <c r="N1690" s="797"/>
      <c r="O1690" s="797"/>
      <c r="R1690" s="797"/>
      <c r="S1690" s="797"/>
      <c r="V1690" s="797"/>
      <c r="W1690" s="797"/>
      <c r="Z1690" s="797"/>
      <c r="AA1690" s="797"/>
      <c r="AD1690" s="797"/>
      <c r="AE1690" s="797"/>
      <c r="AH1690" s="797"/>
      <c r="AI1690" s="797"/>
      <c r="AL1690" s="797"/>
      <c r="AM1690" s="797"/>
      <c r="AP1690" s="797"/>
      <c r="AQ1690" s="797"/>
    </row>
    <row r="1691" spans="1:43" s="735" customFormat="1">
      <c r="A1691" s="1235"/>
      <c r="B1691" s="64"/>
      <c r="F1691" s="797"/>
      <c r="G1691" s="798"/>
      <c r="J1691" s="797"/>
      <c r="K1691" s="797"/>
      <c r="N1691" s="797"/>
      <c r="O1691" s="797"/>
      <c r="R1691" s="797"/>
      <c r="S1691" s="797"/>
      <c r="V1691" s="797"/>
      <c r="W1691" s="797"/>
      <c r="Z1691" s="797"/>
      <c r="AA1691" s="797"/>
      <c r="AD1691" s="797"/>
      <c r="AE1691" s="797"/>
      <c r="AH1691" s="797"/>
      <c r="AI1691" s="797"/>
      <c r="AL1691" s="797"/>
      <c r="AM1691" s="797"/>
      <c r="AP1691" s="797"/>
      <c r="AQ1691" s="797"/>
    </row>
    <row r="1692" spans="1:43" s="735" customFormat="1">
      <c r="A1692" s="1235"/>
      <c r="B1692" s="64"/>
      <c r="F1692" s="797"/>
      <c r="G1692" s="798"/>
      <c r="J1692" s="797"/>
      <c r="K1692" s="797"/>
      <c r="N1692" s="797"/>
      <c r="O1692" s="797"/>
      <c r="R1692" s="797"/>
      <c r="S1692" s="797"/>
      <c r="V1692" s="797"/>
      <c r="W1692" s="797"/>
      <c r="Z1692" s="797"/>
      <c r="AA1692" s="797"/>
      <c r="AD1692" s="797"/>
      <c r="AE1692" s="797"/>
      <c r="AH1692" s="797"/>
      <c r="AI1692" s="797"/>
      <c r="AL1692" s="797"/>
      <c r="AM1692" s="797"/>
      <c r="AP1692" s="797"/>
      <c r="AQ1692" s="797"/>
    </row>
    <row r="1693" spans="1:43" s="735" customFormat="1">
      <c r="A1693" s="1235"/>
      <c r="B1693" s="64"/>
      <c r="F1693" s="797"/>
      <c r="G1693" s="798"/>
      <c r="J1693" s="797"/>
      <c r="K1693" s="797"/>
      <c r="N1693" s="797"/>
      <c r="O1693" s="797"/>
      <c r="R1693" s="797"/>
      <c r="S1693" s="797"/>
      <c r="V1693" s="797"/>
      <c r="W1693" s="797"/>
      <c r="Z1693" s="797"/>
      <c r="AA1693" s="797"/>
      <c r="AD1693" s="797"/>
      <c r="AE1693" s="797"/>
      <c r="AH1693" s="797"/>
      <c r="AI1693" s="797"/>
      <c r="AL1693" s="797"/>
      <c r="AM1693" s="797"/>
      <c r="AP1693" s="797"/>
      <c r="AQ1693" s="797"/>
    </row>
    <row r="1694" spans="1:43" s="735" customFormat="1">
      <c r="A1694" s="1235"/>
      <c r="B1694" s="64"/>
      <c r="F1694" s="797"/>
      <c r="G1694" s="798"/>
      <c r="J1694" s="797"/>
      <c r="K1694" s="797"/>
      <c r="N1694" s="797"/>
      <c r="O1694" s="797"/>
      <c r="R1694" s="797"/>
      <c r="S1694" s="797"/>
      <c r="V1694" s="797"/>
      <c r="W1694" s="797"/>
      <c r="Z1694" s="797"/>
      <c r="AA1694" s="797"/>
      <c r="AD1694" s="797"/>
      <c r="AE1694" s="797"/>
      <c r="AH1694" s="797"/>
      <c r="AI1694" s="797"/>
      <c r="AL1694" s="797"/>
      <c r="AM1694" s="797"/>
      <c r="AP1694" s="797"/>
      <c r="AQ1694" s="797"/>
    </row>
    <row r="1695" spans="1:43" s="735" customFormat="1">
      <c r="A1695" s="1235"/>
      <c r="B1695" s="64"/>
      <c r="F1695" s="797"/>
      <c r="G1695" s="798"/>
      <c r="J1695" s="797"/>
      <c r="K1695" s="797"/>
      <c r="N1695" s="797"/>
      <c r="O1695" s="797"/>
      <c r="R1695" s="797"/>
      <c r="S1695" s="797"/>
      <c r="V1695" s="797"/>
      <c r="W1695" s="797"/>
      <c r="Z1695" s="797"/>
      <c r="AA1695" s="797"/>
      <c r="AD1695" s="797"/>
      <c r="AE1695" s="797"/>
      <c r="AH1695" s="797"/>
      <c r="AI1695" s="797"/>
      <c r="AL1695" s="797"/>
      <c r="AM1695" s="797"/>
      <c r="AP1695" s="797"/>
      <c r="AQ1695" s="797"/>
    </row>
    <row r="1696" spans="1:43" s="735" customFormat="1">
      <c r="A1696" s="1235"/>
      <c r="B1696" s="64"/>
      <c r="F1696" s="797"/>
      <c r="G1696" s="798"/>
      <c r="J1696" s="797"/>
      <c r="K1696" s="797"/>
      <c r="N1696" s="797"/>
      <c r="O1696" s="797"/>
      <c r="R1696" s="797"/>
      <c r="S1696" s="797"/>
      <c r="V1696" s="797"/>
      <c r="W1696" s="797"/>
      <c r="Z1696" s="797"/>
      <c r="AA1696" s="797"/>
      <c r="AD1696" s="797"/>
      <c r="AE1696" s="797"/>
      <c r="AH1696" s="797"/>
      <c r="AI1696" s="797"/>
      <c r="AL1696" s="797"/>
      <c r="AM1696" s="797"/>
      <c r="AP1696" s="797"/>
      <c r="AQ1696" s="797"/>
    </row>
    <row r="1697" spans="1:43" s="735" customFormat="1">
      <c r="A1697" s="1235"/>
      <c r="B1697" s="64"/>
      <c r="F1697" s="797"/>
      <c r="G1697" s="798"/>
      <c r="J1697" s="797"/>
      <c r="K1697" s="797"/>
      <c r="N1697" s="797"/>
      <c r="O1697" s="797"/>
      <c r="R1697" s="797"/>
      <c r="S1697" s="797"/>
      <c r="V1697" s="797"/>
      <c r="W1697" s="797"/>
      <c r="Z1697" s="797"/>
      <c r="AA1697" s="797"/>
      <c r="AD1697" s="797"/>
      <c r="AE1697" s="797"/>
      <c r="AH1697" s="797"/>
      <c r="AI1697" s="797"/>
      <c r="AL1697" s="797"/>
      <c r="AM1697" s="797"/>
      <c r="AP1697" s="797"/>
      <c r="AQ1697" s="797"/>
    </row>
    <row r="1698" spans="1:43" s="735" customFormat="1">
      <c r="A1698" s="1235"/>
      <c r="B1698" s="64"/>
      <c r="F1698" s="797"/>
      <c r="G1698" s="798"/>
      <c r="J1698" s="797"/>
      <c r="K1698" s="797"/>
      <c r="N1698" s="797"/>
      <c r="O1698" s="797"/>
      <c r="R1698" s="797"/>
      <c r="S1698" s="797"/>
      <c r="V1698" s="797"/>
      <c r="W1698" s="797"/>
      <c r="Z1698" s="797"/>
      <c r="AA1698" s="797"/>
      <c r="AD1698" s="797"/>
      <c r="AE1698" s="797"/>
      <c r="AH1698" s="797"/>
      <c r="AI1698" s="797"/>
      <c r="AL1698" s="797"/>
      <c r="AM1698" s="797"/>
      <c r="AP1698" s="797"/>
      <c r="AQ1698" s="797"/>
    </row>
    <row r="1699" spans="1:43" s="735" customFormat="1">
      <c r="A1699" s="1235"/>
      <c r="B1699" s="64"/>
      <c r="F1699" s="797"/>
      <c r="G1699" s="798"/>
      <c r="J1699" s="797"/>
      <c r="K1699" s="797"/>
      <c r="N1699" s="797"/>
      <c r="O1699" s="797"/>
      <c r="R1699" s="797"/>
      <c r="S1699" s="797"/>
      <c r="V1699" s="797"/>
      <c r="W1699" s="797"/>
      <c r="Z1699" s="797"/>
      <c r="AA1699" s="797"/>
      <c r="AD1699" s="797"/>
      <c r="AE1699" s="797"/>
      <c r="AH1699" s="797"/>
      <c r="AI1699" s="797"/>
      <c r="AL1699" s="797"/>
      <c r="AM1699" s="797"/>
      <c r="AP1699" s="797"/>
      <c r="AQ1699" s="797"/>
    </row>
    <row r="1700" spans="1:43" s="735" customFormat="1">
      <c r="A1700" s="1235"/>
      <c r="B1700" s="64"/>
      <c r="F1700" s="797"/>
      <c r="G1700" s="798"/>
      <c r="J1700" s="797"/>
      <c r="K1700" s="797"/>
      <c r="N1700" s="797"/>
      <c r="O1700" s="797"/>
      <c r="R1700" s="797"/>
      <c r="S1700" s="797"/>
      <c r="V1700" s="797"/>
      <c r="W1700" s="797"/>
      <c r="Z1700" s="797"/>
      <c r="AA1700" s="797"/>
      <c r="AD1700" s="797"/>
      <c r="AE1700" s="797"/>
      <c r="AH1700" s="797"/>
      <c r="AI1700" s="797"/>
      <c r="AL1700" s="797"/>
      <c r="AM1700" s="797"/>
      <c r="AP1700" s="797"/>
      <c r="AQ1700" s="797"/>
    </row>
    <row r="1701" spans="1:43" s="735" customFormat="1">
      <c r="A1701" s="1235"/>
      <c r="B1701" s="64"/>
      <c r="F1701" s="797"/>
      <c r="G1701" s="798"/>
      <c r="J1701" s="797"/>
      <c r="K1701" s="797"/>
      <c r="N1701" s="797"/>
      <c r="O1701" s="797"/>
      <c r="R1701" s="797"/>
      <c r="S1701" s="797"/>
      <c r="V1701" s="797"/>
      <c r="W1701" s="797"/>
      <c r="Z1701" s="797"/>
      <c r="AA1701" s="797"/>
      <c r="AD1701" s="797"/>
      <c r="AE1701" s="797"/>
      <c r="AH1701" s="797"/>
      <c r="AI1701" s="797"/>
      <c r="AL1701" s="797"/>
      <c r="AM1701" s="797"/>
      <c r="AP1701" s="797"/>
      <c r="AQ1701" s="797"/>
    </row>
    <row r="1702" spans="1:43" s="735" customFormat="1">
      <c r="A1702" s="1235"/>
      <c r="B1702" s="64"/>
      <c r="F1702" s="797"/>
      <c r="G1702" s="798"/>
      <c r="J1702" s="797"/>
      <c r="K1702" s="797"/>
      <c r="N1702" s="797"/>
      <c r="O1702" s="797"/>
      <c r="R1702" s="797"/>
      <c r="S1702" s="797"/>
      <c r="V1702" s="797"/>
      <c r="W1702" s="797"/>
      <c r="Z1702" s="797"/>
      <c r="AA1702" s="797"/>
      <c r="AD1702" s="797"/>
      <c r="AE1702" s="797"/>
      <c r="AH1702" s="797"/>
      <c r="AI1702" s="797"/>
      <c r="AL1702" s="797"/>
      <c r="AM1702" s="797"/>
      <c r="AP1702" s="797"/>
      <c r="AQ1702" s="797"/>
    </row>
    <row r="1703" spans="1:43" s="735" customFormat="1">
      <c r="A1703" s="1235"/>
      <c r="B1703" s="64"/>
      <c r="F1703" s="797"/>
      <c r="G1703" s="798"/>
      <c r="J1703" s="797"/>
      <c r="K1703" s="797"/>
      <c r="N1703" s="797"/>
      <c r="O1703" s="797"/>
      <c r="R1703" s="797"/>
      <c r="S1703" s="797"/>
      <c r="V1703" s="797"/>
      <c r="W1703" s="797"/>
      <c r="Z1703" s="797"/>
      <c r="AA1703" s="797"/>
      <c r="AD1703" s="797"/>
      <c r="AE1703" s="797"/>
      <c r="AH1703" s="797"/>
      <c r="AI1703" s="797"/>
      <c r="AL1703" s="797"/>
      <c r="AM1703" s="797"/>
      <c r="AP1703" s="797"/>
      <c r="AQ1703" s="797"/>
    </row>
    <row r="1704" spans="1:43" s="735" customFormat="1">
      <c r="A1704" s="1235"/>
      <c r="B1704" s="64"/>
      <c r="F1704" s="797"/>
      <c r="G1704" s="798"/>
      <c r="J1704" s="797"/>
      <c r="K1704" s="797"/>
      <c r="N1704" s="797"/>
      <c r="O1704" s="797"/>
      <c r="R1704" s="797"/>
      <c r="S1704" s="797"/>
      <c r="V1704" s="797"/>
      <c r="W1704" s="797"/>
      <c r="Z1704" s="797"/>
      <c r="AA1704" s="797"/>
      <c r="AD1704" s="797"/>
      <c r="AE1704" s="797"/>
      <c r="AH1704" s="797"/>
      <c r="AI1704" s="797"/>
      <c r="AL1704" s="797"/>
      <c r="AM1704" s="797"/>
      <c r="AP1704" s="797"/>
      <c r="AQ1704" s="797"/>
    </row>
    <row r="1705" spans="1:43" s="735" customFormat="1">
      <c r="A1705" s="1235"/>
      <c r="B1705" s="64"/>
      <c r="F1705" s="797"/>
      <c r="G1705" s="798"/>
      <c r="J1705" s="797"/>
      <c r="K1705" s="797"/>
      <c r="N1705" s="797"/>
      <c r="O1705" s="797"/>
      <c r="R1705" s="797"/>
      <c r="S1705" s="797"/>
      <c r="V1705" s="797"/>
      <c r="W1705" s="797"/>
      <c r="Z1705" s="797"/>
      <c r="AA1705" s="797"/>
      <c r="AD1705" s="797"/>
      <c r="AE1705" s="797"/>
      <c r="AH1705" s="797"/>
      <c r="AI1705" s="797"/>
      <c r="AL1705" s="797"/>
      <c r="AM1705" s="797"/>
      <c r="AP1705" s="797"/>
      <c r="AQ1705" s="797"/>
    </row>
    <row r="1706" spans="1:43" s="735" customFormat="1">
      <c r="A1706" s="1235"/>
      <c r="B1706" s="64"/>
      <c r="F1706" s="797"/>
      <c r="G1706" s="798"/>
      <c r="J1706" s="797"/>
      <c r="K1706" s="797"/>
      <c r="N1706" s="797"/>
      <c r="O1706" s="797"/>
      <c r="R1706" s="797"/>
      <c r="S1706" s="797"/>
      <c r="V1706" s="797"/>
      <c r="W1706" s="797"/>
      <c r="Z1706" s="797"/>
      <c r="AA1706" s="797"/>
      <c r="AD1706" s="797"/>
      <c r="AE1706" s="797"/>
      <c r="AH1706" s="797"/>
      <c r="AI1706" s="797"/>
      <c r="AL1706" s="797"/>
      <c r="AM1706" s="797"/>
      <c r="AP1706" s="797"/>
      <c r="AQ1706" s="797"/>
    </row>
    <row r="1707" spans="1:43" s="735" customFormat="1">
      <c r="A1707" s="1235"/>
      <c r="B1707" s="64"/>
      <c r="F1707" s="797"/>
      <c r="G1707" s="798"/>
      <c r="J1707" s="797"/>
      <c r="K1707" s="797"/>
      <c r="N1707" s="797"/>
      <c r="O1707" s="797"/>
      <c r="R1707" s="797"/>
      <c r="S1707" s="797"/>
      <c r="V1707" s="797"/>
      <c r="W1707" s="797"/>
      <c r="Z1707" s="797"/>
      <c r="AA1707" s="797"/>
      <c r="AD1707" s="797"/>
      <c r="AE1707" s="797"/>
      <c r="AH1707" s="797"/>
      <c r="AI1707" s="797"/>
      <c r="AL1707" s="797"/>
      <c r="AM1707" s="797"/>
      <c r="AP1707" s="797"/>
      <c r="AQ1707" s="797"/>
    </row>
    <row r="1708" spans="1:43" s="735" customFormat="1">
      <c r="A1708" s="1235"/>
      <c r="B1708" s="64"/>
      <c r="F1708" s="797"/>
      <c r="G1708" s="798"/>
      <c r="J1708" s="797"/>
      <c r="K1708" s="797"/>
      <c r="N1708" s="797"/>
      <c r="O1708" s="797"/>
      <c r="R1708" s="797"/>
      <c r="S1708" s="797"/>
      <c r="V1708" s="797"/>
      <c r="W1708" s="797"/>
      <c r="Z1708" s="797"/>
      <c r="AA1708" s="797"/>
      <c r="AD1708" s="797"/>
      <c r="AE1708" s="797"/>
      <c r="AH1708" s="797"/>
      <c r="AI1708" s="797"/>
      <c r="AL1708" s="797"/>
      <c r="AM1708" s="797"/>
      <c r="AP1708" s="797"/>
      <c r="AQ1708" s="797"/>
    </row>
    <row r="1709" spans="1:43" s="735" customFormat="1">
      <c r="A1709" s="1235"/>
      <c r="B1709" s="64"/>
      <c r="F1709" s="797"/>
      <c r="G1709" s="798"/>
      <c r="J1709" s="797"/>
      <c r="K1709" s="797"/>
      <c r="N1709" s="797"/>
      <c r="O1709" s="797"/>
      <c r="R1709" s="797"/>
      <c r="S1709" s="797"/>
      <c r="V1709" s="797"/>
      <c r="W1709" s="797"/>
      <c r="Z1709" s="797"/>
      <c r="AA1709" s="797"/>
      <c r="AD1709" s="797"/>
      <c r="AE1709" s="797"/>
      <c r="AH1709" s="797"/>
      <c r="AI1709" s="797"/>
      <c r="AL1709" s="797"/>
      <c r="AM1709" s="797"/>
      <c r="AP1709" s="797"/>
      <c r="AQ1709" s="797"/>
    </row>
    <row r="1710" spans="1:43" s="735" customFormat="1">
      <c r="A1710" s="1235"/>
      <c r="B1710" s="64"/>
      <c r="F1710" s="797"/>
      <c r="G1710" s="798"/>
      <c r="J1710" s="797"/>
      <c r="K1710" s="797"/>
      <c r="N1710" s="797"/>
      <c r="O1710" s="797"/>
      <c r="R1710" s="797"/>
      <c r="S1710" s="797"/>
      <c r="V1710" s="797"/>
      <c r="W1710" s="797"/>
      <c r="Z1710" s="797"/>
      <c r="AA1710" s="797"/>
      <c r="AD1710" s="797"/>
      <c r="AE1710" s="797"/>
      <c r="AH1710" s="797"/>
      <c r="AI1710" s="797"/>
      <c r="AL1710" s="797"/>
      <c r="AM1710" s="797"/>
      <c r="AP1710" s="797"/>
      <c r="AQ1710" s="797"/>
    </row>
    <row r="1711" spans="1:43" s="735" customFormat="1">
      <c r="A1711" s="1235"/>
      <c r="B1711" s="64"/>
      <c r="F1711" s="797"/>
      <c r="G1711" s="798"/>
      <c r="J1711" s="797"/>
      <c r="K1711" s="797"/>
      <c r="N1711" s="797"/>
      <c r="O1711" s="797"/>
      <c r="R1711" s="797"/>
      <c r="S1711" s="797"/>
      <c r="V1711" s="797"/>
      <c r="W1711" s="797"/>
      <c r="Z1711" s="797"/>
      <c r="AA1711" s="797"/>
      <c r="AD1711" s="797"/>
      <c r="AE1711" s="797"/>
      <c r="AH1711" s="797"/>
      <c r="AI1711" s="797"/>
      <c r="AL1711" s="797"/>
      <c r="AM1711" s="797"/>
      <c r="AP1711" s="797"/>
      <c r="AQ1711" s="797"/>
    </row>
    <row r="1712" spans="1:43" s="735" customFormat="1">
      <c r="A1712" s="1235"/>
      <c r="B1712" s="64"/>
      <c r="F1712" s="797"/>
      <c r="G1712" s="798"/>
      <c r="J1712" s="797"/>
      <c r="K1712" s="797"/>
      <c r="N1712" s="797"/>
      <c r="O1712" s="797"/>
      <c r="R1712" s="797"/>
      <c r="S1712" s="797"/>
      <c r="V1712" s="797"/>
      <c r="W1712" s="797"/>
      <c r="Z1712" s="797"/>
      <c r="AA1712" s="797"/>
      <c r="AD1712" s="797"/>
      <c r="AE1712" s="797"/>
      <c r="AH1712" s="797"/>
      <c r="AI1712" s="797"/>
      <c r="AL1712" s="797"/>
      <c r="AM1712" s="797"/>
      <c r="AP1712" s="797"/>
      <c r="AQ1712" s="797"/>
    </row>
    <row r="1713" spans="1:43" s="735" customFormat="1">
      <c r="A1713" s="1235"/>
      <c r="B1713" s="64"/>
      <c r="F1713" s="797"/>
      <c r="G1713" s="798"/>
      <c r="J1713" s="797"/>
      <c r="K1713" s="797"/>
      <c r="N1713" s="797"/>
      <c r="O1713" s="797"/>
      <c r="R1713" s="797"/>
      <c r="S1713" s="797"/>
      <c r="V1713" s="797"/>
      <c r="W1713" s="797"/>
      <c r="Z1713" s="797"/>
      <c r="AA1713" s="797"/>
      <c r="AD1713" s="797"/>
      <c r="AE1713" s="797"/>
      <c r="AH1713" s="797"/>
      <c r="AI1713" s="797"/>
      <c r="AL1713" s="797"/>
      <c r="AM1713" s="797"/>
      <c r="AP1713" s="797"/>
      <c r="AQ1713" s="797"/>
    </row>
    <row r="1714" spans="1:43" s="735" customFormat="1">
      <c r="A1714" s="1235"/>
      <c r="B1714" s="64"/>
      <c r="F1714" s="797"/>
      <c r="G1714" s="798"/>
      <c r="J1714" s="797"/>
      <c r="K1714" s="797"/>
      <c r="N1714" s="797"/>
      <c r="O1714" s="797"/>
      <c r="R1714" s="797"/>
      <c r="S1714" s="797"/>
      <c r="V1714" s="797"/>
      <c r="W1714" s="797"/>
      <c r="Z1714" s="797"/>
      <c r="AA1714" s="797"/>
      <c r="AD1714" s="797"/>
      <c r="AE1714" s="797"/>
      <c r="AH1714" s="797"/>
      <c r="AI1714" s="797"/>
      <c r="AL1714" s="797"/>
      <c r="AM1714" s="797"/>
      <c r="AP1714" s="797"/>
      <c r="AQ1714" s="797"/>
    </row>
    <row r="1715" spans="1:43" s="735" customFormat="1">
      <c r="A1715" s="1235"/>
      <c r="B1715" s="64"/>
      <c r="F1715" s="797"/>
      <c r="G1715" s="798"/>
      <c r="J1715" s="797"/>
      <c r="K1715" s="797"/>
      <c r="N1715" s="797"/>
      <c r="O1715" s="797"/>
      <c r="R1715" s="797"/>
      <c r="S1715" s="797"/>
      <c r="V1715" s="797"/>
      <c r="W1715" s="797"/>
      <c r="Z1715" s="797"/>
      <c r="AA1715" s="797"/>
      <c r="AD1715" s="797"/>
      <c r="AE1715" s="797"/>
      <c r="AH1715" s="797"/>
      <c r="AI1715" s="797"/>
      <c r="AL1715" s="797"/>
      <c r="AM1715" s="797"/>
      <c r="AP1715" s="797"/>
      <c r="AQ1715" s="797"/>
    </row>
    <row r="1716" spans="1:43" s="735" customFormat="1">
      <c r="A1716" s="1235"/>
      <c r="B1716" s="64"/>
      <c r="F1716" s="797"/>
      <c r="G1716" s="798"/>
      <c r="J1716" s="797"/>
      <c r="K1716" s="797"/>
      <c r="N1716" s="797"/>
      <c r="O1716" s="797"/>
      <c r="R1716" s="797"/>
      <c r="S1716" s="797"/>
      <c r="V1716" s="797"/>
      <c r="W1716" s="797"/>
      <c r="Z1716" s="797"/>
      <c r="AA1716" s="797"/>
      <c r="AD1716" s="797"/>
      <c r="AE1716" s="797"/>
      <c r="AH1716" s="797"/>
      <c r="AI1716" s="797"/>
      <c r="AL1716" s="797"/>
      <c r="AM1716" s="797"/>
      <c r="AP1716" s="797"/>
      <c r="AQ1716" s="797"/>
    </row>
    <row r="1717" spans="1:43" s="735" customFormat="1">
      <c r="A1717" s="1235"/>
      <c r="B1717" s="64"/>
      <c r="F1717" s="797"/>
      <c r="G1717" s="798"/>
      <c r="J1717" s="797"/>
      <c r="K1717" s="797"/>
      <c r="N1717" s="797"/>
      <c r="O1717" s="797"/>
      <c r="R1717" s="797"/>
      <c r="S1717" s="797"/>
      <c r="V1717" s="797"/>
      <c r="W1717" s="797"/>
      <c r="Z1717" s="797"/>
      <c r="AA1717" s="797"/>
      <c r="AD1717" s="797"/>
      <c r="AE1717" s="797"/>
      <c r="AH1717" s="797"/>
      <c r="AI1717" s="797"/>
      <c r="AL1717" s="797"/>
      <c r="AM1717" s="797"/>
      <c r="AP1717" s="797"/>
      <c r="AQ1717" s="797"/>
    </row>
    <row r="1718" spans="1:43" s="735" customFormat="1">
      <c r="A1718" s="1235"/>
      <c r="B1718" s="64"/>
      <c r="F1718" s="797"/>
      <c r="G1718" s="798"/>
      <c r="J1718" s="797"/>
      <c r="K1718" s="797"/>
      <c r="N1718" s="797"/>
      <c r="O1718" s="797"/>
      <c r="R1718" s="797"/>
      <c r="S1718" s="797"/>
      <c r="V1718" s="797"/>
      <c r="W1718" s="797"/>
      <c r="Z1718" s="797"/>
      <c r="AA1718" s="797"/>
      <c r="AD1718" s="797"/>
      <c r="AE1718" s="797"/>
      <c r="AH1718" s="797"/>
      <c r="AI1718" s="797"/>
      <c r="AL1718" s="797"/>
      <c r="AM1718" s="797"/>
      <c r="AP1718" s="797"/>
      <c r="AQ1718" s="797"/>
    </row>
    <row r="1719" spans="1:43" s="735" customFormat="1">
      <c r="A1719" s="1235"/>
      <c r="B1719" s="64"/>
      <c r="F1719" s="797"/>
      <c r="G1719" s="798"/>
      <c r="J1719" s="797"/>
      <c r="K1719" s="797"/>
      <c r="N1719" s="797"/>
      <c r="O1719" s="797"/>
      <c r="R1719" s="797"/>
      <c r="S1719" s="797"/>
      <c r="V1719" s="797"/>
      <c r="W1719" s="797"/>
      <c r="Z1719" s="797"/>
      <c r="AA1719" s="797"/>
      <c r="AD1719" s="797"/>
      <c r="AE1719" s="797"/>
      <c r="AH1719" s="797"/>
      <c r="AI1719" s="797"/>
      <c r="AL1719" s="797"/>
      <c r="AM1719" s="797"/>
      <c r="AP1719" s="797"/>
      <c r="AQ1719" s="797"/>
    </row>
    <row r="1720" spans="1:43" s="735" customFormat="1">
      <c r="A1720" s="1235"/>
      <c r="B1720" s="64"/>
      <c r="F1720" s="797"/>
      <c r="G1720" s="798"/>
      <c r="J1720" s="797"/>
      <c r="K1720" s="797"/>
      <c r="N1720" s="797"/>
      <c r="O1720" s="797"/>
      <c r="R1720" s="797"/>
      <c r="S1720" s="797"/>
      <c r="V1720" s="797"/>
      <c r="W1720" s="797"/>
      <c r="Z1720" s="797"/>
      <c r="AA1720" s="797"/>
      <c r="AD1720" s="797"/>
      <c r="AE1720" s="797"/>
      <c r="AH1720" s="797"/>
      <c r="AI1720" s="797"/>
      <c r="AL1720" s="797"/>
      <c r="AM1720" s="797"/>
      <c r="AP1720" s="797"/>
      <c r="AQ1720" s="797"/>
    </row>
    <row r="1721" spans="1:43" s="735" customFormat="1">
      <c r="A1721" s="1235"/>
      <c r="B1721" s="64"/>
      <c r="F1721" s="797"/>
      <c r="G1721" s="798"/>
      <c r="J1721" s="797"/>
      <c r="K1721" s="797"/>
      <c r="N1721" s="797"/>
      <c r="O1721" s="797"/>
      <c r="R1721" s="797"/>
      <c r="S1721" s="797"/>
      <c r="V1721" s="797"/>
      <c r="W1721" s="797"/>
      <c r="Z1721" s="797"/>
      <c r="AA1721" s="797"/>
      <c r="AD1721" s="797"/>
      <c r="AE1721" s="797"/>
      <c r="AH1721" s="797"/>
      <c r="AI1721" s="797"/>
      <c r="AL1721" s="797"/>
      <c r="AM1721" s="797"/>
      <c r="AP1721" s="797"/>
      <c r="AQ1721" s="797"/>
    </row>
    <row r="1722" spans="1:43" s="735" customFormat="1">
      <c r="A1722" s="1235"/>
      <c r="B1722" s="64"/>
      <c r="F1722" s="797"/>
      <c r="G1722" s="798"/>
      <c r="J1722" s="797"/>
      <c r="K1722" s="797"/>
      <c r="N1722" s="797"/>
      <c r="O1722" s="797"/>
      <c r="R1722" s="797"/>
      <c r="S1722" s="797"/>
      <c r="V1722" s="797"/>
      <c r="W1722" s="797"/>
      <c r="Z1722" s="797"/>
      <c r="AA1722" s="797"/>
      <c r="AD1722" s="797"/>
      <c r="AE1722" s="797"/>
      <c r="AH1722" s="797"/>
      <c r="AI1722" s="797"/>
      <c r="AL1722" s="797"/>
      <c r="AM1722" s="797"/>
      <c r="AP1722" s="797"/>
      <c r="AQ1722" s="797"/>
    </row>
    <row r="1723" spans="1:43" s="735" customFormat="1">
      <c r="A1723" s="1235"/>
      <c r="B1723" s="64"/>
      <c r="F1723" s="797"/>
      <c r="G1723" s="798"/>
      <c r="J1723" s="797"/>
      <c r="K1723" s="797"/>
      <c r="N1723" s="797"/>
      <c r="O1723" s="797"/>
      <c r="R1723" s="797"/>
      <c r="S1723" s="797"/>
      <c r="V1723" s="797"/>
      <c r="W1723" s="797"/>
      <c r="Z1723" s="797"/>
      <c r="AA1723" s="797"/>
      <c r="AD1723" s="797"/>
      <c r="AE1723" s="797"/>
      <c r="AH1723" s="797"/>
      <c r="AI1723" s="797"/>
      <c r="AL1723" s="797"/>
      <c r="AM1723" s="797"/>
      <c r="AP1723" s="797"/>
      <c r="AQ1723" s="797"/>
    </row>
    <row r="1724" spans="1:43" s="735" customFormat="1">
      <c r="A1724" s="1235"/>
      <c r="B1724" s="64"/>
      <c r="F1724" s="797"/>
      <c r="G1724" s="798"/>
      <c r="J1724" s="797"/>
      <c r="K1724" s="797"/>
      <c r="N1724" s="797"/>
      <c r="O1724" s="797"/>
      <c r="R1724" s="797"/>
      <c r="S1724" s="797"/>
      <c r="V1724" s="797"/>
      <c r="W1724" s="797"/>
      <c r="Z1724" s="797"/>
      <c r="AA1724" s="797"/>
      <c r="AD1724" s="797"/>
      <c r="AE1724" s="797"/>
      <c r="AH1724" s="797"/>
      <c r="AI1724" s="797"/>
      <c r="AL1724" s="797"/>
      <c r="AM1724" s="797"/>
      <c r="AP1724" s="797"/>
      <c r="AQ1724" s="797"/>
    </row>
    <row r="1725" spans="1:43" s="735" customFormat="1">
      <c r="A1725" s="1235"/>
      <c r="B1725" s="64"/>
      <c r="F1725" s="797"/>
      <c r="G1725" s="798"/>
      <c r="J1725" s="797"/>
      <c r="K1725" s="797"/>
      <c r="N1725" s="797"/>
      <c r="O1725" s="797"/>
      <c r="R1725" s="797"/>
      <c r="S1725" s="797"/>
      <c r="V1725" s="797"/>
      <c r="W1725" s="797"/>
      <c r="Z1725" s="797"/>
      <c r="AA1725" s="797"/>
      <c r="AD1725" s="797"/>
      <c r="AE1725" s="797"/>
      <c r="AH1725" s="797"/>
      <c r="AI1725" s="797"/>
      <c r="AL1725" s="797"/>
      <c r="AM1725" s="797"/>
      <c r="AP1725" s="797"/>
      <c r="AQ1725" s="797"/>
    </row>
    <row r="1726" spans="1:43" s="735" customFormat="1">
      <c r="A1726" s="1235"/>
      <c r="B1726" s="64"/>
      <c r="F1726" s="797"/>
      <c r="G1726" s="798"/>
      <c r="J1726" s="797"/>
      <c r="K1726" s="797"/>
      <c r="N1726" s="797"/>
      <c r="O1726" s="797"/>
      <c r="R1726" s="797"/>
      <c r="S1726" s="797"/>
      <c r="V1726" s="797"/>
      <c r="W1726" s="797"/>
      <c r="Z1726" s="797"/>
      <c r="AA1726" s="797"/>
      <c r="AD1726" s="797"/>
      <c r="AE1726" s="797"/>
      <c r="AH1726" s="797"/>
      <c r="AI1726" s="797"/>
      <c r="AL1726" s="797"/>
      <c r="AM1726" s="797"/>
      <c r="AP1726" s="797"/>
      <c r="AQ1726" s="797"/>
    </row>
    <row r="1727" spans="1:43" s="735" customFormat="1">
      <c r="A1727" s="1235"/>
      <c r="B1727" s="64"/>
      <c r="F1727" s="797"/>
      <c r="G1727" s="798"/>
      <c r="J1727" s="797"/>
      <c r="K1727" s="797"/>
      <c r="N1727" s="797"/>
      <c r="O1727" s="797"/>
      <c r="R1727" s="797"/>
      <c r="S1727" s="797"/>
      <c r="V1727" s="797"/>
      <c r="W1727" s="797"/>
      <c r="Z1727" s="797"/>
      <c r="AA1727" s="797"/>
      <c r="AD1727" s="797"/>
      <c r="AE1727" s="797"/>
      <c r="AH1727" s="797"/>
      <c r="AI1727" s="797"/>
      <c r="AL1727" s="797"/>
      <c r="AM1727" s="797"/>
      <c r="AP1727" s="797"/>
      <c r="AQ1727" s="797"/>
    </row>
    <row r="1728" spans="1:43" s="735" customFormat="1">
      <c r="A1728" s="1235"/>
      <c r="B1728" s="64"/>
      <c r="F1728" s="797"/>
      <c r="G1728" s="798"/>
      <c r="J1728" s="797"/>
      <c r="K1728" s="797"/>
      <c r="N1728" s="797"/>
      <c r="O1728" s="797"/>
      <c r="R1728" s="797"/>
      <c r="S1728" s="797"/>
      <c r="V1728" s="797"/>
      <c r="W1728" s="797"/>
      <c r="Z1728" s="797"/>
      <c r="AA1728" s="797"/>
      <c r="AD1728" s="797"/>
      <c r="AE1728" s="797"/>
      <c r="AH1728" s="797"/>
      <c r="AI1728" s="797"/>
      <c r="AL1728" s="797"/>
      <c r="AM1728" s="797"/>
      <c r="AP1728" s="797"/>
      <c r="AQ1728" s="797"/>
    </row>
    <row r="1729" spans="1:43" s="735" customFormat="1">
      <c r="A1729" s="1235"/>
      <c r="B1729" s="64"/>
      <c r="F1729" s="797"/>
      <c r="G1729" s="798"/>
      <c r="J1729" s="797"/>
      <c r="K1729" s="797"/>
      <c r="N1729" s="797"/>
      <c r="O1729" s="797"/>
      <c r="R1729" s="797"/>
      <c r="S1729" s="797"/>
      <c r="V1729" s="797"/>
      <c r="W1729" s="797"/>
      <c r="Z1729" s="797"/>
      <c r="AA1729" s="797"/>
      <c r="AD1729" s="797"/>
      <c r="AE1729" s="797"/>
      <c r="AH1729" s="797"/>
      <c r="AI1729" s="797"/>
      <c r="AL1729" s="797"/>
      <c r="AM1729" s="797"/>
      <c r="AP1729" s="797"/>
      <c r="AQ1729" s="797"/>
    </row>
    <row r="1730" spans="1:43" s="735" customFormat="1">
      <c r="A1730" s="1235"/>
      <c r="B1730" s="64"/>
      <c r="F1730" s="797"/>
      <c r="G1730" s="798"/>
      <c r="J1730" s="797"/>
      <c r="K1730" s="797"/>
      <c r="N1730" s="797"/>
      <c r="O1730" s="797"/>
      <c r="R1730" s="797"/>
      <c r="S1730" s="797"/>
      <c r="V1730" s="797"/>
      <c r="W1730" s="797"/>
      <c r="Z1730" s="797"/>
      <c r="AA1730" s="797"/>
      <c r="AD1730" s="797"/>
      <c r="AE1730" s="797"/>
      <c r="AH1730" s="797"/>
      <c r="AI1730" s="797"/>
      <c r="AL1730" s="797"/>
      <c r="AM1730" s="797"/>
      <c r="AP1730" s="797"/>
      <c r="AQ1730" s="797"/>
    </row>
    <row r="1731" spans="1:43" s="735" customFormat="1">
      <c r="A1731" s="1235"/>
      <c r="B1731" s="64"/>
      <c r="F1731" s="797"/>
      <c r="G1731" s="798"/>
      <c r="J1731" s="797"/>
      <c r="K1731" s="797"/>
      <c r="N1731" s="797"/>
      <c r="O1731" s="797"/>
      <c r="R1731" s="797"/>
      <c r="S1731" s="797"/>
      <c r="V1731" s="797"/>
      <c r="W1731" s="797"/>
      <c r="Z1731" s="797"/>
      <c r="AA1731" s="797"/>
      <c r="AD1731" s="797"/>
      <c r="AE1731" s="797"/>
      <c r="AH1731" s="797"/>
      <c r="AI1731" s="797"/>
      <c r="AL1731" s="797"/>
      <c r="AM1731" s="797"/>
      <c r="AP1731" s="797"/>
      <c r="AQ1731" s="797"/>
    </row>
    <row r="1732" spans="1:43" s="735" customFormat="1">
      <c r="A1732" s="1235"/>
      <c r="B1732" s="64"/>
      <c r="F1732" s="797"/>
      <c r="G1732" s="798"/>
      <c r="J1732" s="797"/>
      <c r="K1732" s="797"/>
      <c r="N1732" s="797"/>
      <c r="O1732" s="797"/>
      <c r="R1732" s="797"/>
      <c r="S1732" s="797"/>
      <c r="V1732" s="797"/>
      <c r="W1732" s="797"/>
      <c r="Z1732" s="797"/>
      <c r="AA1732" s="797"/>
      <c r="AD1732" s="797"/>
      <c r="AE1732" s="797"/>
      <c r="AH1732" s="797"/>
      <c r="AI1732" s="797"/>
      <c r="AL1732" s="797"/>
      <c r="AM1732" s="797"/>
      <c r="AP1732" s="797"/>
      <c r="AQ1732" s="797"/>
    </row>
    <row r="1733" spans="1:43" s="735" customFormat="1">
      <c r="A1733" s="1235"/>
      <c r="B1733" s="64"/>
      <c r="F1733" s="797"/>
      <c r="G1733" s="798"/>
      <c r="J1733" s="797"/>
      <c r="K1733" s="797"/>
      <c r="N1733" s="797"/>
      <c r="O1733" s="797"/>
      <c r="R1733" s="797"/>
      <c r="S1733" s="797"/>
      <c r="V1733" s="797"/>
      <c r="W1733" s="797"/>
      <c r="Z1733" s="797"/>
      <c r="AA1733" s="797"/>
      <c r="AD1733" s="797"/>
      <c r="AE1733" s="797"/>
      <c r="AH1733" s="797"/>
      <c r="AI1733" s="797"/>
      <c r="AL1733" s="797"/>
      <c r="AM1733" s="797"/>
      <c r="AP1733" s="797"/>
      <c r="AQ1733" s="797"/>
    </row>
    <row r="1734" spans="1:43" s="735" customFormat="1">
      <c r="A1734" s="1235"/>
      <c r="B1734" s="64"/>
      <c r="F1734" s="797"/>
      <c r="G1734" s="798"/>
      <c r="J1734" s="797"/>
      <c r="K1734" s="797"/>
      <c r="N1734" s="797"/>
      <c r="O1734" s="797"/>
      <c r="R1734" s="797"/>
      <c r="S1734" s="797"/>
      <c r="V1734" s="797"/>
      <c r="W1734" s="797"/>
      <c r="Z1734" s="797"/>
      <c r="AA1734" s="797"/>
      <c r="AD1734" s="797"/>
      <c r="AE1734" s="797"/>
      <c r="AH1734" s="797"/>
      <c r="AI1734" s="797"/>
      <c r="AL1734" s="797"/>
      <c r="AM1734" s="797"/>
      <c r="AP1734" s="797"/>
      <c r="AQ1734" s="797"/>
    </row>
    <row r="1735" spans="1:43" s="735" customFormat="1">
      <c r="A1735" s="1235"/>
      <c r="B1735" s="64"/>
      <c r="F1735" s="797"/>
      <c r="G1735" s="798"/>
      <c r="J1735" s="797"/>
      <c r="K1735" s="797"/>
      <c r="N1735" s="797"/>
      <c r="O1735" s="797"/>
      <c r="R1735" s="797"/>
      <c r="S1735" s="797"/>
      <c r="V1735" s="797"/>
      <c r="W1735" s="797"/>
      <c r="Z1735" s="797"/>
      <c r="AA1735" s="797"/>
      <c r="AD1735" s="797"/>
      <c r="AE1735" s="797"/>
      <c r="AH1735" s="797"/>
      <c r="AI1735" s="797"/>
      <c r="AL1735" s="797"/>
      <c r="AM1735" s="797"/>
      <c r="AP1735" s="797"/>
      <c r="AQ1735" s="797"/>
    </row>
    <row r="1736" spans="1:43" s="735" customFormat="1">
      <c r="A1736" s="1235"/>
      <c r="B1736" s="64"/>
      <c r="F1736" s="797"/>
      <c r="G1736" s="798"/>
      <c r="J1736" s="797"/>
      <c r="K1736" s="797"/>
      <c r="N1736" s="797"/>
      <c r="O1736" s="797"/>
      <c r="R1736" s="797"/>
      <c r="S1736" s="797"/>
      <c r="V1736" s="797"/>
      <c r="W1736" s="797"/>
      <c r="Z1736" s="797"/>
      <c r="AA1736" s="797"/>
      <c r="AD1736" s="797"/>
      <c r="AE1736" s="797"/>
      <c r="AH1736" s="797"/>
      <c r="AI1736" s="797"/>
      <c r="AL1736" s="797"/>
      <c r="AM1736" s="797"/>
      <c r="AP1736" s="797"/>
      <c r="AQ1736" s="797"/>
    </row>
    <row r="1737" spans="1:43" s="735" customFormat="1">
      <c r="A1737" s="1235"/>
      <c r="B1737" s="64"/>
      <c r="F1737" s="797"/>
      <c r="G1737" s="798"/>
      <c r="J1737" s="797"/>
      <c r="K1737" s="797"/>
      <c r="N1737" s="797"/>
      <c r="O1737" s="797"/>
      <c r="R1737" s="797"/>
      <c r="S1737" s="797"/>
      <c r="V1737" s="797"/>
      <c r="W1737" s="797"/>
      <c r="Z1737" s="797"/>
      <c r="AA1737" s="797"/>
      <c r="AD1737" s="797"/>
      <c r="AE1737" s="797"/>
      <c r="AH1737" s="797"/>
      <c r="AI1737" s="797"/>
      <c r="AL1737" s="797"/>
      <c r="AM1737" s="797"/>
      <c r="AP1737" s="797"/>
      <c r="AQ1737" s="797"/>
    </row>
    <row r="1738" spans="1:43" s="735" customFormat="1">
      <c r="A1738" s="1235"/>
      <c r="B1738" s="64"/>
      <c r="F1738" s="797"/>
      <c r="G1738" s="798"/>
      <c r="J1738" s="797"/>
      <c r="K1738" s="797"/>
      <c r="N1738" s="797"/>
      <c r="O1738" s="797"/>
      <c r="R1738" s="797"/>
      <c r="S1738" s="797"/>
      <c r="V1738" s="797"/>
      <c r="W1738" s="797"/>
      <c r="Z1738" s="797"/>
      <c r="AA1738" s="797"/>
      <c r="AD1738" s="797"/>
      <c r="AE1738" s="797"/>
      <c r="AH1738" s="797"/>
      <c r="AI1738" s="797"/>
      <c r="AL1738" s="797"/>
      <c r="AM1738" s="797"/>
      <c r="AP1738" s="797"/>
      <c r="AQ1738" s="797"/>
    </row>
    <row r="1739" spans="1:43" s="735" customFormat="1">
      <c r="A1739" s="1235"/>
      <c r="B1739" s="64"/>
      <c r="F1739" s="797"/>
      <c r="G1739" s="798"/>
      <c r="J1739" s="797"/>
      <c r="K1739" s="797"/>
      <c r="N1739" s="797"/>
      <c r="O1739" s="797"/>
      <c r="R1739" s="797"/>
      <c r="S1739" s="797"/>
      <c r="V1739" s="797"/>
      <c r="W1739" s="797"/>
      <c r="Z1739" s="797"/>
      <c r="AA1739" s="797"/>
      <c r="AD1739" s="797"/>
      <c r="AE1739" s="797"/>
      <c r="AH1739" s="797"/>
      <c r="AI1739" s="797"/>
      <c r="AL1739" s="797"/>
      <c r="AM1739" s="797"/>
      <c r="AP1739" s="797"/>
      <c r="AQ1739" s="797"/>
    </row>
    <row r="1740" spans="1:43" s="735" customFormat="1">
      <c r="A1740" s="1235"/>
      <c r="B1740" s="64"/>
      <c r="F1740" s="797"/>
      <c r="G1740" s="798"/>
      <c r="J1740" s="797"/>
      <c r="K1740" s="797"/>
      <c r="N1740" s="797"/>
      <c r="O1740" s="797"/>
      <c r="R1740" s="797"/>
      <c r="S1740" s="797"/>
      <c r="V1740" s="797"/>
      <c r="W1740" s="797"/>
      <c r="Z1740" s="797"/>
      <c r="AA1740" s="797"/>
      <c r="AD1740" s="797"/>
      <c r="AE1740" s="797"/>
      <c r="AH1740" s="797"/>
      <c r="AI1740" s="797"/>
      <c r="AL1740" s="797"/>
      <c r="AM1740" s="797"/>
      <c r="AP1740" s="797"/>
      <c r="AQ1740" s="797"/>
    </row>
    <row r="1741" spans="1:43" s="735" customFormat="1">
      <c r="A1741" s="1235"/>
      <c r="B1741" s="64"/>
      <c r="F1741" s="797"/>
      <c r="G1741" s="798"/>
      <c r="J1741" s="797"/>
      <c r="K1741" s="797"/>
      <c r="N1741" s="797"/>
      <c r="O1741" s="797"/>
      <c r="R1741" s="797"/>
      <c r="S1741" s="797"/>
      <c r="V1741" s="797"/>
      <c r="W1741" s="797"/>
      <c r="Z1741" s="797"/>
      <c r="AA1741" s="797"/>
      <c r="AD1741" s="797"/>
      <c r="AE1741" s="797"/>
      <c r="AH1741" s="797"/>
      <c r="AI1741" s="797"/>
      <c r="AL1741" s="797"/>
      <c r="AM1741" s="797"/>
      <c r="AP1741" s="797"/>
      <c r="AQ1741" s="797"/>
    </row>
    <row r="1742" spans="1:43" s="735" customFormat="1">
      <c r="A1742" s="1235"/>
      <c r="B1742" s="64"/>
      <c r="F1742" s="797"/>
      <c r="G1742" s="798"/>
      <c r="J1742" s="797"/>
      <c r="K1742" s="797"/>
      <c r="N1742" s="797"/>
      <c r="O1742" s="797"/>
      <c r="R1742" s="797"/>
      <c r="S1742" s="797"/>
      <c r="V1742" s="797"/>
      <c r="W1742" s="797"/>
      <c r="Z1742" s="797"/>
      <c r="AA1742" s="797"/>
      <c r="AD1742" s="797"/>
      <c r="AE1742" s="797"/>
      <c r="AH1742" s="797"/>
      <c r="AI1742" s="797"/>
      <c r="AL1742" s="797"/>
      <c r="AM1742" s="797"/>
      <c r="AP1742" s="797"/>
      <c r="AQ1742" s="797"/>
    </row>
    <row r="1743" spans="1:43" s="735" customFormat="1">
      <c r="A1743" s="1235"/>
      <c r="B1743" s="64"/>
      <c r="F1743" s="797"/>
      <c r="G1743" s="798"/>
      <c r="J1743" s="797"/>
      <c r="K1743" s="797"/>
      <c r="N1743" s="797"/>
      <c r="O1743" s="797"/>
      <c r="R1743" s="797"/>
      <c r="S1743" s="797"/>
      <c r="V1743" s="797"/>
      <c r="W1743" s="797"/>
      <c r="Z1743" s="797"/>
      <c r="AA1743" s="797"/>
      <c r="AD1743" s="797"/>
      <c r="AE1743" s="797"/>
      <c r="AH1743" s="797"/>
      <c r="AI1743" s="797"/>
      <c r="AL1743" s="797"/>
      <c r="AM1743" s="797"/>
      <c r="AP1743" s="797"/>
      <c r="AQ1743" s="797"/>
    </row>
    <row r="1744" spans="1:43" s="735" customFormat="1">
      <c r="A1744" s="1235"/>
      <c r="B1744" s="64"/>
      <c r="F1744" s="797"/>
      <c r="G1744" s="798"/>
      <c r="J1744" s="797"/>
      <c r="K1744" s="797"/>
      <c r="N1744" s="797"/>
      <c r="O1744" s="797"/>
      <c r="R1744" s="797"/>
      <c r="S1744" s="797"/>
      <c r="V1744" s="797"/>
      <c r="W1744" s="797"/>
      <c r="Z1744" s="797"/>
      <c r="AA1744" s="797"/>
      <c r="AD1744" s="797"/>
      <c r="AE1744" s="797"/>
      <c r="AH1744" s="797"/>
      <c r="AI1744" s="797"/>
      <c r="AL1744" s="797"/>
      <c r="AM1744" s="797"/>
      <c r="AP1744" s="797"/>
      <c r="AQ1744" s="797"/>
    </row>
    <row r="1745" spans="1:43" s="735" customFormat="1">
      <c r="A1745" s="1235"/>
      <c r="B1745" s="64"/>
      <c r="F1745" s="797"/>
      <c r="G1745" s="798"/>
      <c r="J1745" s="797"/>
      <c r="K1745" s="797"/>
      <c r="N1745" s="797"/>
      <c r="O1745" s="797"/>
      <c r="R1745" s="797"/>
      <c r="S1745" s="797"/>
      <c r="V1745" s="797"/>
      <c r="W1745" s="797"/>
      <c r="Z1745" s="797"/>
      <c r="AA1745" s="797"/>
      <c r="AD1745" s="797"/>
      <c r="AE1745" s="797"/>
      <c r="AH1745" s="797"/>
      <c r="AI1745" s="797"/>
      <c r="AL1745" s="797"/>
      <c r="AM1745" s="797"/>
      <c r="AP1745" s="797"/>
      <c r="AQ1745" s="797"/>
    </row>
    <row r="1746" spans="1:43" s="735" customFormat="1">
      <c r="A1746" s="1235"/>
      <c r="B1746" s="64"/>
      <c r="F1746" s="797"/>
      <c r="G1746" s="798"/>
      <c r="J1746" s="797"/>
      <c r="K1746" s="797"/>
      <c r="N1746" s="797"/>
      <c r="O1746" s="797"/>
      <c r="R1746" s="797"/>
      <c r="S1746" s="797"/>
      <c r="V1746" s="797"/>
      <c r="W1746" s="797"/>
      <c r="Z1746" s="797"/>
      <c r="AA1746" s="797"/>
      <c r="AD1746" s="797"/>
      <c r="AE1746" s="797"/>
      <c r="AH1746" s="797"/>
      <c r="AI1746" s="797"/>
      <c r="AL1746" s="797"/>
      <c r="AM1746" s="797"/>
      <c r="AP1746" s="797"/>
      <c r="AQ1746" s="797"/>
    </row>
    <row r="1747" spans="1:43" s="735" customFormat="1">
      <c r="A1747" s="1235"/>
      <c r="B1747" s="64"/>
      <c r="F1747" s="797"/>
      <c r="G1747" s="798"/>
      <c r="J1747" s="797"/>
      <c r="K1747" s="797"/>
      <c r="N1747" s="797"/>
      <c r="O1747" s="797"/>
      <c r="R1747" s="797"/>
      <c r="S1747" s="797"/>
      <c r="V1747" s="797"/>
      <c r="W1747" s="797"/>
      <c r="Z1747" s="797"/>
      <c r="AA1747" s="797"/>
      <c r="AD1747" s="797"/>
      <c r="AE1747" s="797"/>
      <c r="AH1747" s="797"/>
      <c r="AI1747" s="797"/>
      <c r="AL1747" s="797"/>
      <c r="AM1747" s="797"/>
      <c r="AP1747" s="797"/>
      <c r="AQ1747" s="797"/>
    </row>
    <row r="1748" spans="1:43" s="735" customFormat="1">
      <c r="A1748" s="1235"/>
      <c r="B1748" s="64"/>
      <c r="F1748" s="797"/>
      <c r="G1748" s="798"/>
      <c r="J1748" s="797"/>
      <c r="K1748" s="797"/>
      <c r="N1748" s="797"/>
      <c r="O1748" s="797"/>
      <c r="R1748" s="797"/>
      <c r="S1748" s="797"/>
      <c r="V1748" s="797"/>
      <c r="W1748" s="797"/>
      <c r="Z1748" s="797"/>
      <c r="AA1748" s="797"/>
      <c r="AD1748" s="797"/>
      <c r="AE1748" s="797"/>
      <c r="AH1748" s="797"/>
      <c r="AI1748" s="797"/>
      <c r="AL1748" s="797"/>
      <c r="AM1748" s="797"/>
      <c r="AP1748" s="797"/>
      <c r="AQ1748" s="797"/>
    </row>
    <row r="1749" spans="1:43" s="735" customFormat="1">
      <c r="A1749" s="1235"/>
      <c r="B1749" s="64"/>
      <c r="F1749" s="797"/>
      <c r="G1749" s="798"/>
      <c r="J1749" s="797"/>
      <c r="K1749" s="797"/>
      <c r="N1749" s="797"/>
      <c r="O1749" s="797"/>
      <c r="R1749" s="797"/>
      <c r="S1749" s="797"/>
      <c r="V1749" s="797"/>
      <c r="W1749" s="797"/>
      <c r="Z1749" s="797"/>
      <c r="AA1749" s="797"/>
      <c r="AD1749" s="797"/>
      <c r="AE1749" s="797"/>
      <c r="AH1749" s="797"/>
      <c r="AI1749" s="797"/>
      <c r="AL1749" s="797"/>
      <c r="AM1749" s="797"/>
      <c r="AP1749" s="797"/>
      <c r="AQ1749" s="797"/>
    </row>
    <row r="1750" spans="1:43" s="735" customFormat="1">
      <c r="A1750" s="1235"/>
      <c r="B1750" s="64"/>
      <c r="F1750" s="797"/>
      <c r="G1750" s="798"/>
      <c r="J1750" s="797"/>
      <c r="K1750" s="797"/>
      <c r="N1750" s="797"/>
      <c r="O1750" s="797"/>
      <c r="R1750" s="797"/>
      <c r="S1750" s="797"/>
      <c r="V1750" s="797"/>
      <c r="W1750" s="797"/>
      <c r="Z1750" s="797"/>
      <c r="AA1750" s="797"/>
      <c r="AD1750" s="797"/>
      <c r="AE1750" s="797"/>
      <c r="AH1750" s="797"/>
      <c r="AI1750" s="797"/>
      <c r="AL1750" s="797"/>
      <c r="AM1750" s="797"/>
      <c r="AP1750" s="797"/>
      <c r="AQ1750" s="797"/>
    </row>
    <row r="1751" spans="1:43" s="735" customFormat="1">
      <c r="A1751" s="1235"/>
      <c r="B1751" s="64"/>
      <c r="F1751" s="797"/>
      <c r="G1751" s="798"/>
      <c r="J1751" s="797"/>
      <c r="K1751" s="797"/>
      <c r="N1751" s="797"/>
      <c r="O1751" s="797"/>
      <c r="R1751" s="797"/>
      <c r="S1751" s="797"/>
      <c r="V1751" s="797"/>
      <c r="W1751" s="797"/>
      <c r="Z1751" s="797"/>
      <c r="AA1751" s="797"/>
      <c r="AD1751" s="797"/>
      <c r="AE1751" s="797"/>
      <c r="AH1751" s="797"/>
      <c r="AI1751" s="797"/>
      <c r="AL1751" s="797"/>
      <c r="AM1751" s="797"/>
      <c r="AP1751" s="797"/>
      <c r="AQ1751" s="797"/>
    </row>
    <row r="1752" spans="1:43" s="735" customFormat="1">
      <c r="A1752" s="1235"/>
      <c r="B1752" s="64"/>
      <c r="F1752" s="797"/>
      <c r="G1752" s="798"/>
      <c r="J1752" s="797"/>
      <c r="K1752" s="797"/>
      <c r="N1752" s="797"/>
      <c r="O1752" s="797"/>
      <c r="R1752" s="797"/>
      <c r="S1752" s="797"/>
      <c r="V1752" s="797"/>
      <c r="W1752" s="797"/>
      <c r="Z1752" s="797"/>
      <c r="AA1752" s="797"/>
      <c r="AD1752" s="797"/>
      <c r="AE1752" s="797"/>
      <c r="AH1752" s="797"/>
      <c r="AI1752" s="797"/>
      <c r="AL1752" s="797"/>
      <c r="AM1752" s="797"/>
      <c r="AP1752" s="797"/>
      <c r="AQ1752" s="797"/>
    </row>
    <row r="1753" spans="1:43" s="735" customFormat="1">
      <c r="A1753" s="1235"/>
      <c r="B1753" s="64"/>
      <c r="F1753" s="797"/>
      <c r="G1753" s="798"/>
      <c r="J1753" s="797"/>
      <c r="K1753" s="797"/>
      <c r="N1753" s="797"/>
      <c r="O1753" s="797"/>
      <c r="R1753" s="797"/>
      <c r="S1753" s="797"/>
      <c r="V1753" s="797"/>
      <c r="W1753" s="797"/>
      <c r="Z1753" s="797"/>
      <c r="AA1753" s="797"/>
      <c r="AD1753" s="797"/>
      <c r="AE1753" s="797"/>
      <c r="AH1753" s="797"/>
      <c r="AI1753" s="797"/>
      <c r="AL1753" s="797"/>
      <c r="AM1753" s="797"/>
      <c r="AP1753" s="797"/>
      <c r="AQ1753" s="797"/>
    </row>
    <row r="1754" spans="1:43" s="735" customFormat="1">
      <c r="A1754" s="1235"/>
      <c r="B1754" s="64"/>
      <c r="F1754" s="797"/>
      <c r="G1754" s="798"/>
      <c r="J1754" s="797"/>
      <c r="K1754" s="797"/>
      <c r="N1754" s="797"/>
      <c r="O1754" s="797"/>
      <c r="R1754" s="797"/>
      <c r="S1754" s="797"/>
      <c r="V1754" s="797"/>
      <c r="W1754" s="797"/>
      <c r="Z1754" s="797"/>
      <c r="AA1754" s="797"/>
      <c r="AD1754" s="797"/>
      <c r="AE1754" s="797"/>
      <c r="AH1754" s="797"/>
      <c r="AI1754" s="797"/>
      <c r="AL1754" s="797"/>
      <c r="AM1754" s="797"/>
      <c r="AP1754" s="797"/>
      <c r="AQ1754" s="797"/>
    </row>
    <row r="1755" spans="1:43" s="735" customFormat="1">
      <c r="A1755" s="1235"/>
      <c r="B1755" s="64"/>
      <c r="F1755" s="797"/>
      <c r="G1755" s="798"/>
      <c r="J1755" s="797"/>
      <c r="K1755" s="797"/>
      <c r="N1755" s="797"/>
      <c r="O1755" s="797"/>
      <c r="R1755" s="797"/>
      <c r="S1755" s="797"/>
      <c r="V1755" s="797"/>
      <c r="W1755" s="797"/>
      <c r="Z1755" s="797"/>
      <c r="AA1755" s="797"/>
      <c r="AD1755" s="797"/>
      <c r="AE1755" s="797"/>
      <c r="AH1755" s="797"/>
      <c r="AI1755" s="797"/>
      <c r="AL1755" s="797"/>
      <c r="AM1755" s="797"/>
      <c r="AP1755" s="797"/>
      <c r="AQ1755" s="797"/>
    </row>
    <row r="1756" spans="1:43" s="735" customFormat="1">
      <c r="A1756" s="1235"/>
      <c r="B1756" s="64"/>
      <c r="F1756" s="797"/>
      <c r="G1756" s="798"/>
      <c r="J1756" s="797"/>
      <c r="K1756" s="797"/>
      <c r="N1756" s="797"/>
      <c r="O1756" s="797"/>
      <c r="R1756" s="797"/>
      <c r="S1756" s="797"/>
      <c r="V1756" s="797"/>
      <c r="W1756" s="797"/>
      <c r="Z1756" s="797"/>
      <c r="AA1756" s="797"/>
      <c r="AD1756" s="797"/>
      <c r="AE1756" s="797"/>
      <c r="AH1756" s="797"/>
      <c r="AI1756" s="797"/>
      <c r="AL1756" s="797"/>
      <c r="AM1756" s="797"/>
      <c r="AP1756" s="797"/>
      <c r="AQ1756" s="797"/>
    </row>
    <row r="1757" spans="1:43" s="735" customFormat="1">
      <c r="A1757" s="1235"/>
      <c r="B1757" s="64"/>
      <c r="F1757" s="797"/>
      <c r="G1757" s="798"/>
      <c r="J1757" s="797"/>
      <c r="K1757" s="797"/>
      <c r="N1757" s="797"/>
      <c r="O1757" s="797"/>
      <c r="R1757" s="797"/>
      <c r="S1757" s="797"/>
      <c r="V1757" s="797"/>
      <c r="W1757" s="797"/>
      <c r="Z1757" s="797"/>
      <c r="AA1757" s="797"/>
      <c r="AD1757" s="797"/>
      <c r="AE1757" s="797"/>
      <c r="AH1757" s="797"/>
      <c r="AI1757" s="797"/>
      <c r="AL1757" s="797"/>
      <c r="AM1757" s="797"/>
      <c r="AP1757" s="797"/>
      <c r="AQ1757" s="797"/>
    </row>
    <row r="1758" spans="1:43" s="735" customFormat="1">
      <c r="A1758" s="1235"/>
      <c r="B1758" s="64"/>
      <c r="F1758" s="797"/>
      <c r="G1758" s="798"/>
      <c r="J1758" s="797"/>
      <c r="K1758" s="797"/>
      <c r="N1758" s="797"/>
      <c r="O1758" s="797"/>
      <c r="R1758" s="797"/>
      <c r="S1758" s="797"/>
      <c r="V1758" s="797"/>
      <c r="W1758" s="797"/>
      <c r="Z1758" s="797"/>
      <c r="AA1758" s="797"/>
      <c r="AD1758" s="797"/>
      <c r="AE1758" s="797"/>
      <c r="AH1758" s="797"/>
      <c r="AI1758" s="797"/>
      <c r="AL1758" s="797"/>
      <c r="AM1758" s="797"/>
      <c r="AP1758" s="797"/>
      <c r="AQ1758" s="797"/>
    </row>
    <row r="1759" spans="1:43" s="735" customFormat="1">
      <c r="A1759" s="1235"/>
      <c r="B1759" s="64"/>
      <c r="F1759" s="797"/>
      <c r="G1759" s="798"/>
      <c r="J1759" s="797"/>
      <c r="K1759" s="797"/>
      <c r="N1759" s="797"/>
      <c r="O1759" s="797"/>
      <c r="R1759" s="797"/>
      <c r="S1759" s="797"/>
      <c r="V1759" s="797"/>
      <c r="W1759" s="797"/>
      <c r="Z1759" s="797"/>
      <c r="AA1759" s="797"/>
      <c r="AD1759" s="797"/>
      <c r="AE1759" s="797"/>
      <c r="AH1759" s="797"/>
      <c r="AI1759" s="797"/>
      <c r="AL1759" s="797"/>
      <c r="AM1759" s="797"/>
      <c r="AP1759" s="797"/>
      <c r="AQ1759" s="797"/>
    </row>
    <row r="1760" spans="1:43" s="735" customFormat="1">
      <c r="A1760" s="1235"/>
      <c r="B1760" s="64"/>
      <c r="F1760" s="797"/>
      <c r="G1760" s="798"/>
      <c r="J1760" s="797"/>
      <c r="K1760" s="797"/>
      <c r="N1760" s="797"/>
      <c r="O1760" s="797"/>
      <c r="R1760" s="797"/>
      <c r="S1760" s="797"/>
      <c r="V1760" s="797"/>
      <c r="W1760" s="797"/>
      <c r="Z1760" s="797"/>
      <c r="AA1760" s="797"/>
      <c r="AD1760" s="797"/>
      <c r="AE1760" s="797"/>
      <c r="AH1760" s="797"/>
      <c r="AI1760" s="797"/>
      <c r="AL1760" s="797"/>
      <c r="AM1760" s="797"/>
      <c r="AP1760" s="797"/>
      <c r="AQ1760" s="797"/>
    </row>
    <row r="1761" spans="1:43" s="735" customFormat="1">
      <c r="A1761" s="1235"/>
      <c r="B1761" s="64"/>
      <c r="F1761" s="797"/>
      <c r="G1761" s="798"/>
      <c r="J1761" s="797"/>
      <c r="K1761" s="797"/>
      <c r="N1761" s="797"/>
      <c r="O1761" s="797"/>
      <c r="R1761" s="797"/>
      <c r="S1761" s="797"/>
      <c r="V1761" s="797"/>
      <c r="W1761" s="797"/>
      <c r="Z1761" s="797"/>
      <c r="AA1761" s="797"/>
      <c r="AD1761" s="797"/>
      <c r="AE1761" s="797"/>
      <c r="AH1761" s="797"/>
      <c r="AI1761" s="797"/>
      <c r="AL1761" s="797"/>
      <c r="AM1761" s="797"/>
      <c r="AP1761" s="797"/>
      <c r="AQ1761" s="797"/>
    </row>
    <row r="1762" spans="1:43" s="735" customFormat="1">
      <c r="A1762" s="1235"/>
      <c r="B1762" s="64"/>
      <c r="F1762" s="797"/>
      <c r="G1762" s="798"/>
      <c r="J1762" s="797"/>
      <c r="K1762" s="797"/>
      <c r="N1762" s="797"/>
      <c r="O1762" s="797"/>
      <c r="R1762" s="797"/>
      <c r="S1762" s="797"/>
      <c r="V1762" s="797"/>
      <c r="W1762" s="797"/>
      <c r="Z1762" s="797"/>
      <c r="AA1762" s="797"/>
      <c r="AD1762" s="797"/>
      <c r="AE1762" s="797"/>
      <c r="AH1762" s="797"/>
      <c r="AI1762" s="797"/>
      <c r="AL1762" s="797"/>
      <c r="AM1762" s="797"/>
      <c r="AP1762" s="797"/>
      <c r="AQ1762" s="797"/>
    </row>
    <row r="1763" spans="1:43" s="735" customFormat="1">
      <c r="A1763" s="1235"/>
      <c r="B1763" s="64"/>
      <c r="F1763" s="797"/>
      <c r="G1763" s="798"/>
      <c r="J1763" s="797"/>
      <c r="K1763" s="797"/>
      <c r="N1763" s="797"/>
      <c r="O1763" s="797"/>
      <c r="R1763" s="797"/>
      <c r="S1763" s="797"/>
      <c r="V1763" s="797"/>
      <c r="W1763" s="797"/>
      <c r="Z1763" s="797"/>
      <c r="AA1763" s="797"/>
      <c r="AD1763" s="797"/>
      <c r="AE1763" s="797"/>
      <c r="AH1763" s="797"/>
      <c r="AI1763" s="797"/>
      <c r="AL1763" s="797"/>
      <c r="AM1763" s="797"/>
      <c r="AP1763" s="797"/>
      <c r="AQ1763" s="797"/>
    </row>
    <row r="1764" spans="1:43" s="735" customFormat="1">
      <c r="A1764" s="1235"/>
      <c r="B1764" s="64"/>
      <c r="F1764" s="797"/>
      <c r="G1764" s="798"/>
      <c r="J1764" s="797"/>
      <c r="K1764" s="797"/>
      <c r="N1764" s="797"/>
      <c r="O1764" s="797"/>
      <c r="R1764" s="797"/>
      <c r="S1764" s="797"/>
      <c r="V1764" s="797"/>
      <c r="W1764" s="797"/>
      <c r="Z1764" s="797"/>
      <c r="AA1764" s="797"/>
      <c r="AD1764" s="797"/>
      <c r="AE1764" s="797"/>
      <c r="AH1764" s="797"/>
      <c r="AI1764" s="797"/>
      <c r="AL1764" s="797"/>
      <c r="AM1764" s="797"/>
      <c r="AP1764" s="797"/>
      <c r="AQ1764" s="797"/>
    </row>
    <row r="1765" spans="1:43" s="735" customFormat="1">
      <c r="A1765" s="1235"/>
      <c r="B1765" s="64"/>
      <c r="F1765" s="797"/>
      <c r="G1765" s="798"/>
      <c r="J1765" s="797"/>
      <c r="K1765" s="797"/>
      <c r="N1765" s="797"/>
      <c r="O1765" s="797"/>
      <c r="R1765" s="797"/>
      <c r="S1765" s="797"/>
      <c r="V1765" s="797"/>
      <c r="W1765" s="797"/>
      <c r="Z1765" s="797"/>
      <c r="AA1765" s="797"/>
      <c r="AD1765" s="797"/>
      <c r="AE1765" s="797"/>
      <c r="AH1765" s="797"/>
      <c r="AI1765" s="797"/>
      <c r="AL1765" s="797"/>
      <c r="AM1765" s="797"/>
      <c r="AP1765" s="797"/>
      <c r="AQ1765" s="797"/>
    </row>
    <row r="1766" spans="1:43" s="735" customFormat="1">
      <c r="A1766" s="1235"/>
      <c r="B1766" s="64"/>
      <c r="F1766" s="797"/>
      <c r="G1766" s="798"/>
      <c r="J1766" s="797"/>
      <c r="K1766" s="797"/>
      <c r="N1766" s="797"/>
      <c r="O1766" s="797"/>
      <c r="R1766" s="797"/>
      <c r="S1766" s="797"/>
      <c r="V1766" s="797"/>
      <c r="W1766" s="797"/>
      <c r="Z1766" s="797"/>
      <c r="AA1766" s="797"/>
      <c r="AD1766" s="797"/>
      <c r="AE1766" s="797"/>
      <c r="AH1766" s="797"/>
      <c r="AI1766" s="797"/>
      <c r="AL1766" s="797"/>
      <c r="AM1766" s="797"/>
      <c r="AP1766" s="797"/>
      <c r="AQ1766" s="797"/>
    </row>
    <row r="1767" spans="1:43" s="735" customFormat="1">
      <c r="A1767" s="1235"/>
      <c r="B1767" s="64"/>
      <c r="F1767" s="797"/>
      <c r="G1767" s="798"/>
      <c r="J1767" s="797"/>
      <c r="K1767" s="797"/>
      <c r="N1767" s="797"/>
      <c r="O1767" s="797"/>
      <c r="R1767" s="797"/>
      <c r="S1767" s="797"/>
      <c r="V1767" s="797"/>
      <c r="W1767" s="797"/>
      <c r="Z1767" s="797"/>
      <c r="AA1767" s="797"/>
      <c r="AD1767" s="797"/>
      <c r="AE1767" s="797"/>
      <c r="AH1767" s="797"/>
      <c r="AI1767" s="797"/>
      <c r="AL1767" s="797"/>
      <c r="AM1767" s="797"/>
      <c r="AP1767" s="797"/>
      <c r="AQ1767" s="797"/>
    </row>
    <row r="1768" spans="1:43" s="735" customFormat="1">
      <c r="A1768" s="1235"/>
      <c r="B1768" s="64"/>
      <c r="F1768" s="797"/>
      <c r="G1768" s="798"/>
      <c r="J1768" s="797"/>
      <c r="K1768" s="797"/>
      <c r="N1768" s="797"/>
      <c r="O1768" s="797"/>
      <c r="R1768" s="797"/>
      <c r="S1768" s="797"/>
      <c r="V1768" s="797"/>
      <c r="W1768" s="797"/>
      <c r="Z1768" s="797"/>
      <c r="AA1768" s="797"/>
      <c r="AD1768" s="797"/>
      <c r="AE1768" s="797"/>
      <c r="AH1768" s="797"/>
      <c r="AI1768" s="797"/>
      <c r="AL1768" s="797"/>
      <c r="AM1768" s="797"/>
      <c r="AP1768" s="797"/>
      <c r="AQ1768" s="797"/>
    </row>
    <row r="1769" spans="1:43" s="735" customFormat="1">
      <c r="A1769" s="1235"/>
      <c r="B1769" s="64"/>
      <c r="F1769" s="797"/>
      <c r="G1769" s="798"/>
      <c r="J1769" s="797"/>
      <c r="K1769" s="797"/>
      <c r="N1769" s="797"/>
      <c r="O1769" s="797"/>
      <c r="R1769" s="797"/>
      <c r="S1769" s="797"/>
      <c r="V1769" s="797"/>
      <c r="W1769" s="797"/>
      <c r="Z1769" s="797"/>
      <c r="AA1769" s="797"/>
      <c r="AD1769" s="797"/>
      <c r="AE1769" s="797"/>
      <c r="AH1769" s="797"/>
      <c r="AI1769" s="797"/>
      <c r="AL1769" s="797"/>
      <c r="AM1769" s="797"/>
      <c r="AP1769" s="797"/>
      <c r="AQ1769" s="797"/>
    </row>
    <row r="1770" spans="1:43" s="735" customFormat="1">
      <c r="A1770" s="1235"/>
      <c r="B1770" s="64"/>
      <c r="F1770" s="797"/>
      <c r="G1770" s="798"/>
      <c r="J1770" s="797"/>
      <c r="K1770" s="797"/>
      <c r="N1770" s="797"/>
      <c r="O1770" s="797"/>
      <c r="R1770" s="797"/>
      <c r="S1770" s="797"/>
      <c r="V1770" s="797"/>
      <c r="W1770" s="797"/>
      <c r="Z1770" s="797"/>
      <c r="AA1770" s="797"/>
      <c r="AD1770" s="797"/>
      <c r="AE1770" s="797"/>
      <c r="AH1770" s="797"/>
      <c r="AI1770" s="797"/>
      <c r="AL1770" s="797"/>
      <c r="AM1770" s="797"/>
      <c r="AP1770" s="797"/>
      <c r="AQ1770" s="797"/>
    </row>
    <row r="1771" spans="1:43" s="735" customFormat="1">
      <c r="A1771" s="1235"/>
      <c r="B1771" s="64"/>
      <c r="F1771" s="797"/>
      <c r="G1771" s="798"/>
      <c r="J1771" s="797"/>
      <c r="K1771" s="797"/>
      <c r="N1771" s="797"/>
      <c r="O1771" s="797"/>
      <c r="R1771" s="797"/>
      <c r="S1771" s="797"/>
      <c r="V1771" s="797"/>
      <c r="W1771" s="797"/>
      <c r="Z1771" s="797"/>
      <c r="AA1771" s="797"/>
      <c r="AD1771" s="797"/>
      <c r="AE1771" s="797"/>
      <c r="AH1771" s="797"/>
      <c r="AI1771" s="797"/>
      <c r="AL1771" s="797"/>
      <c r="AM1771" s="797"/>
      <c r="AP1771" s="797"/>
      <c r="AQ1771" s="797"/>
    </row>
    <row r="1772" spans="1:43" s="735" customFormat="1">
      <c r="A1772" s="1235"/>
      <c r="B1772" s="64"/>
      <c r="F1772" s="797"/>
      <c r="G1772" s="798"/>
      <c r="J1772" s="797"/>
      <c r="K1772" s="797"/>
      <c r="N1772" s="797"/>
      <c r="O1772" s="797"/>
      <c r="R1772" s="797"/>
      <c r="S1772" s="797"/>
      <c r="V1772" s="797"/>
      <c r="W1772" s="797"/>
      <c r="Z1772" s="797"/>
      <c r="AA1772" s="797"/>
      <c r="AD1772" s="797"/>
      <c r="AE1772" s="797"/>
      <c r="AH1772" s="797"/>
      <c r="AI1772" s="797"/>
      <c r="AL1772" s="797"/>
      <c r="AM1772" s="797"/>
      <c r="AP1772" s="797"/>
      <c r="AQ1772" s="797"/>
    </row>
    <row r="1773" spans="1:43" s="735" customFormat="1">
      <c r="A1773" s="1235"/>
      <c r="B1773" s="64"/>
      <c r="F1773" s="797"/>
      <c r="G1773" s="798"/>
      <c r="J1773" s="797"/>
      <c r="K1773" s="797"/>
      <c r="N1773" s="797"/>
      <c r="O1773" s="797"/>
      <c r="R1773" s="797"/>
      <c r="S1773" s="797"/>
      <c r="V1773" s="797"/>
      <c r="W1773" s="797"/>
      <c r="Z1773" s="797"/>
      <c r="AA1773" s="797"/>
      <c r="AD1773" s="797"/>
      <c r="AE1773" s="797"/>
      <c r="AH1773" s="797"/>
      <c r="AI1773" s="797"/>
      <c r="AL1773" s="797"/>
      <c r="AM1773" s="797"/>
      <c r="AP1773" s="797"/>
      <c r="AQ1773" s="797"/>
    </row>
    <row r="1774" spans="1:43" s="735" customFormat="1">
      <c r="A1774" s="1235"/>
      <c r="B1774" s="64"/>
      <c r="F1774" s="797"/>
      <c r="G1774" s="798"/>
      <c r="J1774" s="797"/>
      <c r="K1774" s="797"/>
      <c r="N1774" s="797"/>
      <c r="O1774" s="797"/>
      <c r="R1774" s="797"/>
      <c r="S1774" s="797"/>
      <c r="V1774" s="797"/>
      <c r="W1774" s="797"/>
      <c r="Z1774" s="797"/>
      <c r="AA1774" s="797"/>
      <c r="AD1774" s="797"/>
      <c r="AE1774" s="797"/>
      <c r="AH1774" s="797"/>
      <c r="AI1774" s="797"/>
      <c r="AL1774" s="797"/>
      <c r="AM1774" s="797"/>
      <c r="AP1774" s="797"/>
      <c r="AQ1774" s="797"/>
    </row>
    <row r="1775" spans="1:43" s="735" customFormat="1">
      <c r="A1775" s="1235"/>
      <c r="B1775" s="64"/>
      <c r="F1775" s="797"/>
      <c r="G1775" s="798"/>
      <c r="J1775" s="797"/>
      <c r="K1775" s="797"/>
      <c r="N1775" s="797"/>
      <c r="O1775" s="797"/>
      <c r="R1775" s="797"/>
      <c r="S1775" s="797"/>
      <c r="V1775" s="797"/>
      <c r="W1775" s="797"/>
      <c r="Z1775" s="797"/>
      <c r="AA1775" s="797"/>
      <c r="AD1775" s="797"/>
      <c r="AE1775" s="797"/>
      <c r="AH1775" s="797"/>
      <c r="AI1775" s="797"/>
      <c r="AL1775" s="797"/>
      <c r="AM1775" s="797"/>
      <c r="AP1775" s="797"/>
      <c r="AQ1775" s="797"/>
    </row>
    <row r="1776" spans="1:43" s="735" customFormat="1">
      <c r="A1776" s="1235"/>
      <c r="B1776" s="64"/>
      <c r="F1776" s="797"/>
      <c r="G1776" s="798"/>
      <c r="J1776" s="797"/>
      <c r="K1776" s="797"/>
      <c r="N1776" s="797"/>
      <c r="O1776" s="797"/>
      <c r="R1776" s="797"/>
      <c r="S1776" s="797"/>
      <c r="V1776" s="797"/>
      <c r="W1776" s="797"/>
      <c r="Z1776" s="797"/>
      <c r="AA1776" s="797"/>
      <c r="AD1776" s="797"/>
      <c r="AE1776" s="797"/>
      <c r="AH1776" s="797"/>
      <c r="AI1776" s="797"/>
      <c r="AL1776" s="797"/>
      <c r="AM1776" s="797"/>
      <c r="AP1776" s="797"/>
      <c r="AQ1776" s="797"/>
    </row>
    <row r="1777" spans="1:43" s="735" customFormat="1">
      <c r="A1777" s="1235"/>
      <c r="B1777" s="64"/>
      <c r="F1777" s="797"/>
      <c r="G1777" s="798"/>
      <c r="J1777" s="797"/>
      <c r="K1777" s="797"/>
      <c r="N1777" s="797"/>
      <c r="O1777" s="797"/>
      <c r="R1777" s="797"/>
      <c r="S1777" s="797"/>
      <c r="V1777" s="797"/>
      <c r="W1777" s="797"/>
      <c r="Z1777" s="797"/>
      <c r="AA1777" s="797"/>
      <c r="AD1777" s="797"/>
      <c r="AE1777" s="797"/>
      <c r="AH1777" s="797"/>
      <c r="AI1777" s="797"/>
      <c r="AL1777" s="797"/>
      <c r="AM1777" s="797"/>
      <c r="AP1777" s="797"/>
      <c r="AQ1777" s="797"/>
    </row>
    <row r="1778" spans="1:43" s="735" customFormat="1">
      <c r="A1778" s="1235"/>
      <c r="B1778" s="64"/>
      <c r="F1778" s="797"/>
      <c r="G1778" s="798"/>
      <c r="J1778" s="797"/>
      <c r="K1778" s="797"/>
      <c r="N1778" s="797"/>
      <c r="O1778" s="797"/>
      <c r="R1778" s="797"/>
      <c r="S1778" s="797"/>
      <c r="V1778" s="797"/>
      <c r="W1778" s="797"/>
      <c r="Z1778" s="797"/>
      <c r="AA1778" s="797"/>
      <c r="AD1778" s="797"/>
      <c r="AE1778" s="797"/>
      <c r="AH1778" s="797"/>
      <c r="AI1778" s="797"/>
      <c r="AL1778" s="797"/>
      <c r="AM1778" s="797"/>
      <c r="AP1778" s="797"/>
      <c r="AQ1778" s="797"/>
    </row>
    <row r="1779" spans="1:43" s="735" customFormat="1">
      <c r="A1779" s="1235"/>
      <c r="B1779" s="64"/>
      <c r="F1779" s="797"/>
      <c r="G1779" s="798"/>
      <c r="J1779" s="797"/>
      <c r="K1779" s="797"/>
      <c r="N1779" s="797"/>
      <c r="O1779" s="797"/>
      <c r="R1779" s="797"/>
      <c r="S1779" s="797"/>
      <c r="V1779" s="797"/>
      <c r="W1779" s="797"/>
      <c r="Z1779" s="797"/>
      <c r="AA1779" s="797"/>
      <c r="AD1779" s="797"/>
      <c r="AE1779" s="797"/>
      <c r="AH1779" s="797"/>
      <c r="AI1779" s="797"/>
      <c r="AL1779" s="797"/>
      <c r="AM1779" s="797"/>
      <c r="AP1779" s="797"/>
      <c r="AQ1779" s="797"/>
    </row>
    <row r="1780" spans="1:43" s="735" customFormat="1">
      <c r="A1780" s="1235"/>
      <c r="B1780" s="64"/>
      <c r="F1780" s="797"/>
      <c r="G1780" s="798"/>
      <c r="J1780" s="797"/>
      <c r="K1780" s="797"/>
      <c r="N1780" s="797"/>
      <c r="O1780" s="797"/>
      <c r="R1780" s="797"/>
      <c r="S1780" s="797"/>
      <c r="V1780" s="797"/>
      <c r="W1780" s="797"/>
      <c r="Z1780" s="797"/>
      <c r="AA1780" s="797"/>
      <c r="AD1780" s="797"/>
      <c r="AE1780" s="797"/>
      <c r="AH1780" s="797"/>
      <c r="AI1780" s="797"/>
      <c r="AL1780" s="797"/>
      <c r="AM1780" s="797"/>
      <c r="AP1780" s="797"/>
      <c r="AQ1780" s="797"/>
    </row>
    <row r="1781" spans="1:43" s="735" customFormat="1">
      <c r="A1781" s="1235"/>
      <c r="B1781" s="64"/>
      <c r="F1781" s="797"/>
      <c r="G1781" s="798"/>
      <c r="J1781" s="797"/>
      <c r="K1781" s="797"/>
      <c r="N1781" s="797"/>
      <c r="O1781" s="797"/>
      <c r="R1781" s="797"/>
      <c r="S1781" s="797"/>
      <c r="V1781" s="797"/>
      <c r="W1781" s="797"/>
      <c r="Z1781" s="797"/>
      <c r="AA1781" s="797"/>
      <c r="AD1781" s="797"/>
      <c r="AE1781" s="797"/>
      <c r="AH1781" s="797"/>
      <c r="AI1781" s="797"/>
      <c r="AL1781" s="797"/>
      <c r="AM1781" s="797"/>
      <c r="AP1781" s="797"/>
      <c r="AQ1781" s="797"/>
    </row>
    <row r="1782" spans="1:43" s="735" customFormat="1">
      <c r="A1782" s="1235"/>
      <c r="B1782" s="64"/>
      <c r="F1782" s="797"/>
      <c r="G1782" s="798"/>
      <c r="J1782" s="797"/>
      <c r="K1782" s="797"/>
      <c r="N1782" s="797"/>
      <c r="O1782" s="797"/>
      <c r="R1782" s="797"/>
      <c r="S1782" s="797"/>
      <c r="V1782" s="797"/>
      <c r="W1782" s="797"/>
      <c r="Z1782" s="797"/>
      <c r="AA1782" s="797"/>
      <c r="AD1782" s="797"/>
      <c r="AE1782" s="797"/>
      <c r="AH1782" s="797"/>
      <c r="AI1782" s="797"/>
      <c r="AL1782" s="797"/>
      <c r="AM1782" s="797"/>
      <c r="AP1782" s="797"/>
      <c r="AQ1782" s="797"/>
    </row>
    <row r="1783" spans="1:43" s="735" customFormat="1">
      <c r="A1783" s="1235"/>
      <c r="B1783" s="64"/>
      <c r="F1783" s="797"/>
      <c r="G1783" s="798"/>
      <c r="J1783" s="797"/>
      <c r="K1783" s="797"/>
      <c r="N1783" s="797"/>
      <c r="O1783" s="797"/>
      <c r="R1783" s="797"/>
      <c r="S1783" s="797"/>
      <c r="V1783" s="797"/>
      <c r="W1783" s="797"/>
      <c r="Z1783" s="797"/>
      <c r="AA1783" s="797"/>
      <c r="AD1783" s="797"/>
      <c r="AE1783" s="797"/>
      <c r="AH1783" s="797"/>
      <c r="AI1783" s="797"/>
      <c r="AL1783" s="797"/>
      <c r="AM1783" s="797"/>
      <c r="AP1783" s="797"/>
      <c r="AQ1783" s="797"/>
    </row>
    <row r="1784" spans="1:43" s="735" customFormat="1">
      <c r="A1784" s="1235"/>
      <c r="B1784" s="64"/>
      <c r="F1784" s="797"/>
      <c r="G1784" s="798"/>
      <c r="J1784" s="797"/>
      <c r="K1784" s="797"/>
      <c r="N1784" s="797"/>
      <c r="O1784" s="797"/>
      <c r="R1784" s="797"/>
      <c r="S1784" s="797"/>
      <c r="V1784" s="797"/>
      <c r="W1784" s="797"/>
      <c r="Z1784" s="797"/>
      <c r="AA1784" s="797"/>
      <c r="AD1784" s="797"/>
      <c r="AE1784" s="797"/>
      <c r="AH1784" s="797"/>
      <c r="AI1784" s="797"/>
      <c r="AL1784" s="797"/>
      <c r="AM1784" s="797"/>
      <c r="AP1784" s="797"/>
      <c r="AQ1784" s="797"/>
    </row>
    <row r="1785" spans="1:43" s="735" customFormat="1">
      <c r="A1785" s="1235"/>
      <c r="B1785" s="64"/>
      <c r="F1785" s="797"/>
      <c r="G1785" s="798"/>
      <c r="J1785" s="797"/>
      <c r="K1785" s="797"/>
      <c r="N1785" s="797"/>
      <c r="O1785" s="797"/>
      <c r="R1785" s="797"/>
      <c r="S1785" s="797"/>
      <c r="V1785" s="797"/>
      <c r="W1785" s="797"/>
      <c r="Z1785" s="797"/>
      <c r="AA1785" s="797"/>
      <c r="AD1785" s="797"/>
      <c r="AE1785" s="797"/>
      <c r="AH1785" s="797"/>
      <c r="AI1785" s="797"/>
      <c r="AL1785" s="797"/>
      <c r="AM1785" s="797"/>
      <c r="AP1785" s="797"/>
      <c r="AQ1785" s="797"/>
    </row>
    <row r="1786" spans="1:43" s="735" customFormat="1">
      <c r="A1786" s="1235"/>
      <c r="B1786" s="64"/>
      <c r="F1786" s="797"/>
      <c r="G1786" s="798"/>
      <c r="J1786" s="797"/>
      <c r="K1786" s="797"/>
      <c r="N1786" s="797"/>
      <c r="O1786" s="797"/>
      <c r="R1786" s="797"/>
      <c r="S1786" s="797"/>
      <c r="V1786" s="797"/>
      <c r="W1786" s="797"/>
      <c r="Z1786" s="797"/>
      <c r="AA1786" s="797"/>
      <c r="AD1786" s="797"/>
      <c r="AE1786" s="797"/>
      <c r="AH1786" s="797"/>
      <c r="AI1786" s="797"/>
      <c r="AL1786" s="797"/>
      <c r="AM1786" s="797"/>
      <c r="AP1786" s="797"/>
      <c r="AQ1786" s="797"/>
    </row>
    <row r="1787" spans="1:43" s="735" customFormat="1">
      <c r="A1787" s="1235"/>
      <c r="B1787" s="64"/>
      <c r="F1787" s="797"/>
      <c r="G1787" s="798"/>
      <c r="J1787" s="797"/>
      <c r="K1787" s="797"/>
      <c r="N1787" s="797"/>
      <c r="O1787" s="797"/>
      <c r="R1787" s="797"/>
      <c r="S1787" s="797"/>
      <c r="V1787" s="797"/>
      <c r="W1787" s="797"/>
      <c r="Z1787" s="797"/>
      <c r="AA1787" s="797"/>
      <c r="AD1787" s="797"/>
      <c r="AE1787" s="797"/>
      <c r="AH1787" s="797"/>
      <c r="AI1787" s="797"/>
      <c r="AL1787" s="797"/>
      <c r="AM1787" s="797"/>
      <c r="AP1787" s="797"/>
      <c r="AQ1787" s="797"/>
    </row>
    <row r="1788" spans="1:43" s="735" customFormat="1">
      <c r="A1788" s="1235"/>
      <c r="B1788" s="64"/>
      <c r="F1788" s="797"/>
      <c r="G1788" s="798"/>
      <c r="J1788" s="797"/>
      <c r="K1788" s="797"/>
      <c r="N1788" s="797"/>
      <c r="O1788" s="797"/>
      <c r="R1788" s="797"/>
      <c r="S1788" s="797"/>
      <c r="V1788" s="797"/>
      <c r="W1788" s="797"/>
      <c r="Z1788" s="797"/>
      <c r="AA1788" s="797"/>
      <c r="AD1788" s="797"/>
      <c r="AE1788" s="797"/>
      <c r="AH1788" s="797"/>
      <c r="AI1788" s="797"/>
      <c r="AL1788" s="797"/>
      <c r="AM1788" s="797"/>
      <c r="AP1788" s="797"/>
      <c r="AQ1788" s="797"/>
    </row>
    <row r="1789" spans="1:43" s="735" customFormat="1">
      <c r="A1789" s="1235"/>
      <c r="B1789" s="64"/>
      <c r="F1789" s="797"/>
      <c r="G1789" s="798"/>
      <c r="J1789" s="797"/>
      <c r="K1789" s="797"/>
      <c r="N1789" s="797"/>
      <c r="O1789" s="797"/>
      <c r="R1789" s="797"/>
      <c r="S1789" s="797"/>
      <c r="V1789" s="797"/>
      <c r="W1789" s="797"/>
      <c r="Z1789" s="797"/>
      <c r="AA1789" s="797"/>
      <c r="AD1789" s="797"/>
      <c r="AE1789" s="797"/>
      <c r="AH1789" s="797"/>
      <c r="AI1789" s="797"/>
      <c r="AL1789" s="797"/>
      <c r="AM1789" s="797"/>
      <c r="AP1789" s="797"/>
      <c r="AQ1789" s="797"/>
    </row>
    <row r="1790" spans="1:43" s="735" customFormat="1">
      <c r="A1790" s="1235"/>
      <c r="B1790" s="64"/>
      <c r="F1790" s="797"/>
      <c r="G1790" s="798"/>
      <c r="J1790" s="797"/>
      <c r="K1790" s="797"/>
      <c r="N1790" s="797"/>
      <c r="O1790" s="797"/>
      <c r="R1790" s="797"/>
      <c r="S1790" s="797"/>
      <c r="V1790" s="797"/>
      <c r="W1790" s="797"/>
      <c r="Z1790" s="797"/>
      <c r="AA1790" s="797"/>
      <c r="AD1790" s="797"/>
      <c r="AE1790" s="797"/>
      <c r="AH1790" s="797"/>
      <c r="AI1790" s="797"/>
      <c r="AL1790" s="797"/>
      <c r="AM1790" s="797"/>
      <c r="AP1790" s="797"/>
      <c r="AQ1790" s="797"/>
    </row>
    <row r="1791" spans="1:43" s="735" customFormat="1">
      <c r="A1791" s="1235"/>
      <c r="B1791" s="64"/>
      <c r="F1791" s="797"/>
      <c r="G1791" s="798"/>
      <c r="J1791" s="797"/>
      <c r="K1791" s="797"/>
      <c r="N1791" s="797"/>
      <c r="O1791" s="797"/>
      <c r="R1791" s="797"/>
      <c r="S1791" s="797"/>
      <c r="V1791" s="797"/>
      <c r="W1791" s="797"/>
      <c r="Z1791" s="797"/>
      <c r="AA1791" s="797"/>
      <c r="AD1791" s="797"/>
      <c r="AE1791" s="797"/>
      <c r="AH1791" s="797"/>
      <c r="AI1791" s="797"/>
      <c r="AL1791" s="797"/>
      <c r="AM1791" s="797"/>
      <c r="AP1791" s="797"/>
      <c r="AQ1791" s="797"/>
    </row>
    <row r="1792" spans="1:43" s="735" customFormat="1">
      <c r="A1792" s="1235"/>
      <c r="B1792" s="64"/>
      <c r="F1792" s="797"/>
      <c r="G1792" s="798"/>
      <c r="J1792" s="797"/>
      <c r="K1792" s="797"/>
      <c r="N1792" s="797"/>
      <c r="O1792" s="797"/>
      <c r="R1792" s="797"/>
      <c r="S1792" s="797"/>
      <c r="V1792" s="797"/>
      <c r="W1792" s="797"/>
      <c r="Z1792" s="797"/>
      <c r="AA1792" s="797"/>
      <c r="AD1792" s="797"/>
      <c r="AE1792" s="797"/>
      <c r="AH1792" s="797"/>
      <c r="AI1792" s="797"/>
      <c r="AL1792" s="797"/>
      <c r="AM1792" s="797"/>
      <c r="AP1792" s="797"/>
      <c r="AQ1792" s="797"/>
    </row>
    <row r="1793" spans="1:43" s="735" customFormat="1">
      <c r="A1793" s="1235"/>
      <c r="B1793" s="64"/>
      <c r="F1793" s="797"/>
      <c r="G1793" s="798"/>
      <c r="J1793" s="797"/>
      <c r="K1793" s="797"/>
      <c r="N1793" s="797"/>
      <c r="O1793" s="797"/>
      <c r="R1793" s="797"/>
      <c r="S1793" s="797"/>
      <c r="V1793" s="797"/>
      <c r="W1793" s="797"/>
      <c r="Z1793" s="797"/>
      <c r="AA1793" s="797"/>
      <c r="AD1793" s="797"/>
      <c r="AE1793" s="797"/>
      <c r="AH1793" s="797"/>
      <c r="AI1793" s="797"/>
      <c r="AL1793" s="797"/>
      <c r="AM1793" s="797"/>
      <c r="AP1793" s="797"/>
      <c r="AQ1793" s="797"/>
    </row>
    <row r="1794" spans="1:43" s="735" customFormat="1">
      <c r="A1794" s="1235"/>
      <c r="B1794" s="64"/>
      <c r="F1794" s="797"/>
      <c r="G1794" s="798"/>
      <c r="J1794" s="797"/>
      <c r="K1794" s="797"/>
      <c r="N1794" s="797"/>
      <c r="O1794" s="797"/>
      <c r="R1794" s="797"/>
      <c r="S1794" s="797"/>
      <c r="V1794" s="797"/>
      <c r="W1794" s="797"/>
      <c r="Z1794" s="797"/>
      <c r="AA1794" s="797"/>
      <c r="AD1794" s="797"/>
      <c r="AE1794" s="797"/>
      <c r="AH1794" s="797"/>
      <c r="AI1794" s="797"/>
      <c r="AL1794" s="797"/>
      <c r="AM1794" s="797"/>
      <c r="AP1794" s="797"/>
      <c r="AQ1794" s="797"/>
    </row>
    <row r="1795" spans="1:43" s="735" customFormat="1">
      <c r="A1795" s="1235"/>
      <c r="B1795" s="64"/>
      <c r="F1795" s="797"/>
      <c r="G1795" s="798"/>
      <c r="J1795" s="797"/>
      <c r="K1795" s="797"/>
      <c r="N1795" s="797"/>
      <c r="O1795" s="797"/>
      <c r="R1795" s="797"/>
      <c r="S1795" s="797"/>
      <c r="V1795" s="797"/>
      <c r="W1795" s="797"/>
      <c r="Z1795" s="797"/>
      <c r="AA1795" s="797"/>
      <c r="AD1795" s="797"/>
      <c r="AE1795" s="797"/>
      <c r="AH1795" s="797"/>
      <c r="AI1795" s="797"/>
      <c r="AL1795" s="797"/>
      <c r="AM1795" s="797"/>
      <c r="AP1795" s="797"/>
      <c r="AQ1795" s="797"/>
    </row>
    <row r="1796" spans="1:43" s="735" customFormat="1">
      <c r="A1796" s="1235"/>
      <c r="B1796" s="64"/>
      <c r="F1796" s="797"/>
      <c r="G1796" s="798"/>
      <c r="J1796" s="797"/>
      <c r="K1796" s="797"/>
      <c r="N1796" s="797"/>
      <c r="O1796" s="797"/>
      <c r="R1796" s="797"/>
      <c r="S1796" s="797"/>
      <c r="V1796" s="797"/>
      <c r="W1796" s="797"/>
      <c r="Z1796" s="797"/>
      <c r="AA1796" s="797"/>
      <c r="AD1796" s="797"/>
      <c r="AE1796" s="797"/>
      <c r="AH1796" s="797"/>
      <c r="AI1796" s="797"/>
      <c r="AL1796" s="797"/>
      <c r="AM1796" s="797"/>
      <c r="AP1796" s="797"/>
      <c r="AQ1796" s="797"/>
    </row>
    <row r="1797" spans="1:43" s="735" customFormat="1">
      <c r="A1797" s="1235"/>
      <c r="B1797" s="64"/>
      <c r="F1797" s="797"/>
      <c r="G1797" s="798"/>
      <c r="J1797" s="797"/>
      <c r="K1797" s="797"/>
      <c r="N1797" s="797"/>
      <c r="O1797" s="797"/>
      <c r="R1797" s="797"/>
      <c r="S1797" s="797"/>
      <c r="V1797" s="797"/>
      <c r="W1797" s="797"/>
      <c r="Z1797" s="797"/>
      <c r="AA1797" s="797"/>
      <c r="AD1797" s="797"/>
      <c r="AE1797" s="797"/>
      <c r="AH1797" s="797"/>
      <c r="AI1797" s="797"/>
      <c r="AL1797" s="797"/>
      <c r="AM1797" s="797"/>
      <c r="AP1797" s="797"/>
      <c r="AQ1797" s="797"/>
    </row>
    <row r="1798" spans="1:43" s="735" customFormat="1">
      <c r="A1798" s="1235"/>
      <c r="B1798" s="64"/>
      <c r="F1798" s="797"/>
      <c r="G1798" s="798"/>
      <c r="J1798" s="797"/>
      <c r="K1798" s="797"/>
      <c r="N1798" s="797"/>
      <c r="O1798" s="797"/>
      <c r="R1798" s="797"/>
      <c r="S1798" s="797"/>
      <c r="V1798" s="797"/>
      <c r="W1798" s="797"/>
      <c r="Z1798" s="797"/>
      <c r="AA1798" s="797"/>
      <c r="AD1798" s="797"/>
      <c r="AE1798" s="797"/>
      <c r="AH1798" s="797"/>
      <c r="AI1798" s="797"/>
      <c r="AL1798" s="797"/>
      <c r="AM1798" s="797"/>
      <c r="AP1798" s="797"/>
      <c r="AQ1798" s="797"/>
    </row>
    <row r="1799" spans="1:43" s="735" customFormat="1">
      <c r="A1799" s="1235"/>
      <c r="B1799" s="64"/>
      <c r="F1799" s="797"/>
      <c r="G1799" s="798"/>
      <c r="J1799" s="797"/>
      <c r="K1799" s="797"/>
      <c r="N1799" s="797"/>
      <c r="O1799" s="797"/>
      <c r="R1799" s="797"/>
      <c r="S1799" s="797"/>
      <c r="V1799" s="797"/>
      <c r="W1799" s="797"/>
      <c r="Z1799" s="797"/>
      <c r="AA1799" s="797"/>
      <c r="AD1799" s="797"/>
      <c r="AE1799" s="797"/>
      <c r="AH1799" s="797"/>
      <c r="AI1799" s="797"/>
      <c r="AL1799" s="797"/>
      <c r="AM1799" s="797"/>
      <c r="AP1799" s="797"/>
      <c r="AQ1799" s="797"/>
    </row>
    <row r="1800" spans="1:43" s="735" customFormat="1">
      <c r="A1800" s="1235"/>
      <c r="B1800" s="64"/>
      <c r="F1800" s="797"/>
      <c r="G1800" s="798"/>
      <c r="J1800" s="797"/>
      <c r="K1800" s="797"/>
      <c r="N1800" s="797"/>
      <c r="O1800" s="797"/>
      <c r="R1800" s="797"/>
      <c r="S1800" s="797"/>
      <c r="V1800" s="797"/>
      <c r="W1800" s="797"/>
      <c r="Z1800" s="797"/>
      <c r="AA1800" s="797"/>
      <c r="AD1800" s="797"/>
      <c r="AE1800" s="797"/>
      <c r="AH1800" s="797"/>
      <c r="AI1800" s="797"/>
      <c r="AL1800" s="797"/>
      <c r="AM1800" s="797"/>
      <c r="AP1800" s="797"/>
      <c r="AQ1800" s="797"/>
    </row>
    <row r="1801" spans="1:43" s="735" customFormat="1">
      <c r="A1801" s="1235"/>
      <c r="B1801" s="64"/>
      <c r="F1801" s="797"/>
      <c r="G1801" s="798"/>
      <c r="J1801" s="797"/>
      <c r="K1801" s="797"/>
      <c r="N1801" s="797"/>
      <c r="O1801" s="797"/>
      <c r="R1801" s="797"/>
      <c r="S1801" s="797"/>
      <c r="V1801" s="797"/>
      <c r="W1801" s="797"/>
      <c r="Z1801" s="797"/>
      <c r="AA1801" s="797"/>
      <c r="AD1801" s="797"/>
      <c r="AE1801" s="797"/>
      <c r="AH1801" s="797"/>
      <c r="AI1801" s="797"/>
      <c r="AL1801" s="797"/>
      <c r="AM1801" s="797"/>
      <c r="AP1801" s="797"/>
      <c r="AQ1801" s="797"/>
    </row>
    <row r="1802" spans="1:43" s="735" customFormat="1">
      <c r="A1802" s="1235"/>
      <c r="B1802" s="64"/>
      <c r="F1802" s="797"/>
      <c r="G1802" s="798"/>
      <c r="J1802" s="797"/>
      <c r="K1802" s="797"/>
      <c r="N1802" s="797"/>
      <c r="O1802" s="797"/>
      <c r="R1802" s="797"/>
      <c r="S1802" s="797"/>
      <c r="V1802" s="797"/>
      <c r="W1802" s="797"/>
      <c r="Z1802" s="797"/>
      <c r="AA1802" s="797"/>
      <c r="AD1802" s="797"/>
      <c r="AE1802" s="797"/>
      <c r="AH1802" s="797"/>
      <c r="AI1802" s="797"/>
      <c r="AL1802" s="797"/>
      <c r="AM1802" s="797"/>
      <c r="AP1802" s="797"/>
      <c r="AQ1802" s="797"/>
    </row>
    <row r="1803" spans="1:43" s="735" customFormat="1">
      <c r="A1803" s="1235"/>
      <c r="B1803" s="64"/>
      <c r="F1803" s="797"/>
      <c r="G1803" s="798"/>
      <c r="J1803" s="797"/>
      <c r="K1803" s="797"/>
      <c r="N1803" s="797"/>
      <c r="O1803" s="797"/>
      <c r="R1803" s="797"/>
      <c r="S1803" s="797"/>
      <c r="V1803" s="797"/>
      <c r="W1803" s="797"/>
      <c r="Z1803" s="797"/>
      <c r="AA1803" s="797"/>
      <c r="AD1803" s="797"/>
      <c r="AE1803" s="797"/>
      <c r="AH1803" s="797"/>
      <c r="AI1803" s="797"/>
      <c r="AL1803" s="797"/>
      <c r="AM1803" s="797"/>
      <c r="AP1803" s="797"/>
      <c r="AQ1803" s="797"/>
    </row>
    <row r="1804" spans="1:43" s="735" customFormat="1">
      <c r="A1804" s="1235"/>
      <c r="B1804" s="64"/>
      <c r="F1804" s="797"/>
      <c r="G1804" s="798"/>
      <c r="J1804" s="797"/>
      <c r="K1804" s="797"/>
      <c r="N1804" s="797"/>
      <c r="O1804" s="797"/>
      <c r="R1804" s="797"/>
      <c r="S1804" s="797"/>
      <c r="V1804" s="797"/>
      <c r="W1804" s="797"/>
      <c r="Z1804" s="797"/>
      <c r="AA1804" s="797"/>
      <c r="AD1804" s="797"/>
      <c r="AE1804" s="797"/>
      <c r="AH1804" s="797"/>
      <c r="AI1804" s="797"/>
      <c r="AL1804" s="797"/>
      <c r="AM1804" s="797"/>
      <c r="AP1804" s="797"/>
      <c r="AQ1804" s="797"/>
    </row>
    <row r="1805" spans="1:43" s="735" customFormat="1">
      <c r="A1805" s="1235"/>
      <c r="B1805" s="64"/>
      <c r="F1805" s="797"/>
      <c r="G1805" s="798"/>
      <c r="J1805" s="797"/>
      <c r="K1805" s="797"/>
      <c r="N1805" s="797"/>
      <c r="O1805" s="797"/>
      <c r="R1805" s="797"/>
      <c r="S1805" s="797"/>
      <c r="V1805" s="797"/>
      <c r="W1805" s="797"/>
      <c r="Z1805" s="797"/>
      <c r="AA1805" s="797"/>
      <c r="AD1805" s="797"/>
      <c r="AE1805" s="797"/>
      <c r="AH1805" s="797"/>
      <c r="AI1805" s="797"/>
      <c r="AL1805" s="797"/>
      <c r="AM1805" s="797"/>
      <c r="AP1805" s="797"/>
      <c r="AQ1805" s="797"/>
    </row>
    <row r="1806" spans="1:43" s="735" customFormat="1">
      <c r="A1806" s="1235"/>
      <c r="B1806" s="64"/>
      <c r="F1806" s="797"/>
      <c r="G1806" s="798"/>
      <c r="J1806" s="797"/>
      <c r="K1806" s="797"/>
      <c r="N1806" s="797"/>
      <c r="O1806" s="797"/>
      <c r="R1806" s="797"/>
      <c r="S1806" s="797"/>
      <c r="V1806" s="797"/>
      <c r="W1806" s="797"/>
      <c r="Z1806" s="797"/>
      <c r="AA1806" s="797"/>
      <c r="AD1806" s="797"/>
      <c r="AE1806" s="797"/>
      <c r="AH1806" s="797"/>
      <c r="AI1806" s="797"/>
      <c r="AL1806" s="797"/>
      <c r="AM1806" s="797"/>
      <c r="AP1806" s="797"/>
      <c r="AQ1806" s="797"/>
    </row>
    <row r="1807" spans="1:43" s="735" customFormat="1">
      <c r="A1807" s="1235"/>
      <c r="B1807" s="64"/>
      <c r="F1807" s="797"/>
      <c r="G1807" s="798"/>
      <c r="J1807" s="797"/>
      <c r="K1807" s="797"/>
      <c r="N1807" s="797"/>
      <c r="O1807" s="797"/>
      <c r="R1807" s="797"/>
      <c r="S1807" s="797"/>
      <c r="V1807" s="797"/>
      <c r="W1807" s="797"/>
      <c r="Z1807" s="797"/>
      <c r="AA1807" s="797"/>
      <c r="AD1807" s="797"/>
      <c r="AE1807" s="797"/>
      <c r="AH1807" s="797"/>
      <c r="AI1807" s="797"/>
      <c r="AL1807" s="797"/>
      <c r="AM1807" s="797"/>
      <c r="AP1807" s="797"/>
      <c r="AQ1807" s="797"/>
    </row>
    <row r="1808" spans="1:43" s="735" customFormat="1">
      <c r="A1808" s="1235"/>
      <c r="B1808" s="64"/>
      <c r="F1808" s="797"/>
      <c r="G1808" s="798"/>
      <c r="J1808" s="797"/>
      <c r="K1808" s="797"/>
      <c r="N1808" s="797"/>
      <c r="O1808" s="797"/>
      <c r="R1808" s="797"/>
      <c r="S1808" s="797"/>
      <c r="V1808" s="797"/>
      <c r="W1808" s="797"/>
      <c r="Z1808" s="797"/>
      <c r="AA1808" s="797"/>
      <c r="AD1808" s="797"/>
      <c r="AE1808" s="797"/>
      <c r="AH1808" s="797"/>
      <c r="AI1808" s="797"/>
      <c r="AL1808" s="797"/>
      <c r="AM1808" s="797"/>
      <c r="AP1808" s="797"/>
      <c r="AQ1808" s="797"/>
    </row>
    <row r="1809" spans="1:43" s="735" customFormat="1">
      <c r="A1809" s="1235"/>
      <c r="B1809" s="64"/>
      <c r="F1809" s="797"/>
      <c r="G1809" s="798"/>
      <c r="J1809" s="797"/>
      <c r="K1809" s="797"/>
      <c r="N1809" s="797"/>
      <c r="O1809" s="797"/>
      <c r="R1809" s="797"/>
      <c r="S1809" s="797"/>
      <c r="V1809" s="797"/>
      <c r="W1809" s="797"/>
      <c r="Z1809" s="797"/>
      <c r="AA1809" s="797"/>
      <c r="AD1809" s="797"/>
      <c r="AE1809" s="797"/>
      <c r="AH1809" s="797"/>
      <c r="AI1809" s="797"/>
      <c r="AL1809" s="797"/>
      <c r="AM1809" s="797"/>
      <c r="AP1809" s="797"/>
      <c r="AQ1809" s="797"/>
    </row>
    <row r="1810" spans="1:43" s="735" customFormat="1">
      <c r="A1810" s="1235"/>
      <c r="B1810" s="64"/>
      <c r="F1810" s="797"/>
      <c r="G1810" s="798"/>
      <c r="J1810" s="797"/>
      <c r="K1810" s="797"/>
      <c r="N1810" s="797"/>
      <c r="O1810" s="797"/>
      <c r="R1810" s="797"/>
      <c r="S1810" s="797"/>
      <c r="V1810" s="797"/>
      <c r="W1810" s="797"/>
      <c r="Z1810" s="797"/>
      <c r="AA1810" s="797"/>
      <c r="AD1810" s="797"/>
      <c r="AE1810" s="797"/>
      <c r="AH1810" s="797"/>
      <c r="AI1810" s="797"/>
      <c r="AL1810" s="797"/>
      <c r="AM1810" s="797"/>
      <c r="AP1810" s="797"/>
      <c r="AQ1810" s="797"/>
    </row>
    <row r="1811" spans="1:43" s="735" customFormat="1">
      <c r="A1811" s="1235"/>
      <c r="B1811" s="64"/>
      <c r="F1811" s="797"/>
      <c r="G1811" s="798"/>
      <c r="J1811" s="797"/>
      <c r="K1811" s="797"/>
      <c r="N1811" s="797"/>
      <c r="O1811" s="797"/>
      <c r="R1811" s="797"/>
      <c r="S1811" s="797"/>
      <c r="V1811" s="797"/>
      <c r="W1811" s="797"/>
      <c r="Z1811" s="797"/>
      <c r="AA1811" s="797"/>
      <c r="AD1811" s="797"/>
      <c r="AE1811" s="797"/>
      <c r="AH1811" s="797"/>
      <c r="AI1811" s="797"/>
      <c r="AL1811" s="797"/>
      <c r="AM1811" s="797"/>
      <c r="AP1811" s="797"/>
      <c r="AQ1811" s="797"/>
    </row>
    <row r="1812" spans="1:43" s="735" customFormat="1">
      <c r="A1812" s="1235"/>
      <c r="B1812" s="64"/>
      <c r="F1812" s="797"/>
      <c r="G1812" s="798"/>
      <c r="J1812" s="797"/>
      <c r="K1812" s="797"/>
      <c r="N1812" s="797"/>
      <c r="O1812" s="797"/>
      <c r="R1812" s="797"/>
      <c r="S1812" s="797"/>
      <c r="V1812" s="797"/>
      <c r="W1812" s="797"/>
      <c r="Z1812" s="797"/>
      <c r="AA1812" s="797"/>
      <c r="AD1812" s="797"/>
      <c r="AE1812" s="797"/>
      <c r="AH1812" s="797"/>
      <c r="AI1812" s="797"/>
      <c r="AL1812" s="797"/>
      <c r="AM1812" s="797"/>
      <c r="AP1812" s="797"/>
      <c r="AQ1812" s="797"/>
    </row>
    <row r="1813" spans="1:43" s="735" customFormat="1">
      <c r="A1813" s="1235"/>
      <c r="B1813" s="64"/>
      <c r="F1813" s="797"/>
      <c r="G1813" s="798"/>
      <c r="J1813" s="797"/>
      <c r="K1813" s="797"/>
      <c r="N1813" s="797"/>
      <c r="O1813" s="797"/>
      <c r="R1813" s="797"/>
      <c r="S1813" s="797"/>
      <c r="V1813" s="797"/>
      <c r="W1813" s="797"/>
      <c r="Z1813" s="797"/>
      <c r="AA1813" s="797"/>
      <c r="AD1813" s="797"/>
      <c r="AE1813" s="797"/>
      <c r="AH1813" s="797"/>
      <c r="AI1813" s="797"/>
      <c r="AL1813" s="797"/>
      <c r="AM1813" s="797"/>
      <c r="AP1813" s="797"/>
      <c r="AQ1813" s="797"/>
    </row>
    <row r="1814" spans="1:43" s="735" customFormat="1">
      <c r="A1814" s="1235"/>
      <c r="B1814" s="64"/>
      <c r="F1814" s="797"/>
      <c r="G1814" s="798"/>
      <c r="J1814" s="797"/>
      <c r="K1814" s="797"/>
      <c r="N1814" s="797"/>
      <c r="O1814" s="797"/>
      <c r="R1814" s="797"/>
      <c r="S1814" s="797"/>
      <c r="V1814" s="797"/>
      <c r="W1814" s="797"/>
      <c r="Z1814" s="797"/>
      <c r="AA1814" s="797"/>
      <c r="AD1814" s="797"/>
      <c r="AE1814" s="797"/>
      <c r="AH1814" s="797"/>
      <c r="AI1814" s="797"/>
      <c r="AL1814" s="797"/>
      <c r="AM1814" s="797"/>
      <c r="AP1814" s="797"/>
      <c r="AQ1814" s="797"/>
    </row>
    <row r="1815" spans="1:43" s="735" customFormat="1">
      <c r="A1815" s="1235"/>
      <c r="B1815" s="64"/>
      <c r="F1815" s="797"/>
      <c r="G1815" s="798"/>
      <c r="J1815" s="797"/>
      <c r="K1815" s="797"/>
      <c r="N1815" s="797"/>
      <c r="O1815" s="797"/>
      <c r="R1815" s="797"/>
      <c r="S1815" s="797"/>
      <c r="V1815" s="797"/>
      <c r="W1815" s="797"/>
      <c r="Z1815" s="797"/>
      <c r="AA1815" s="797"/>
      <c r="AD1815" s="797"/>
      <c r="AE1815" s="797"/>
      <c r="AH1815" s="797"/>
      <c r="AI1815" s="797"/>
      <c r="AL1815" s="797"/>
      <c r="AM1815" s="797"/>
      <c r="AP1815" s="797"/>
      <c r="AQ1815" s="797"/>
    </row>
    <row r="1816" spans="1:43" s="735" customFormat="1">
      <c r="A1816" s="1235"/>
      <c r="B1816" s="64"/>
      <c r="F1816" s="797"/>
      <c r="G1816" s="798"/>
      <c r="J1816" s="797"/>
      <c r="K1816" s="797"/>
      <c r="N1816" s="797"/>
      <c r="O1816" s="797"/>
      <c r="R1816" s="797"/>
      <c r="S1816" s="797"/>
      <c r="V1816" s="797"/>
      <c r="W1816" s="797"/>
      <c r="Z1816" s="797"/>
      <c r="AA1816" s="797"/>
      <c r="AD1816" s="797"/>
      <c r="AE1816" s="797"/>
      <c r="AH1816" s="797"/>
      <c r="AI1816" s="797"/>
      <c r="AL1816" s="797"/>
      <c r="AM1816" s="797"/>
      <c r="AP1816" s="797"/>
      <c r="AQ1816" s="797"/>
    </row>
    <row r="1817" spans="1:43" s="735" customFormat="1">
      <c r="A1817" s="1235"/>
      <c r="B1817" s="64"/>
      <c r="F1817" s="797"/>
      <c r="G1817" s="798"/>
      <c r="J1817" s="797"/>
      <c r="K1817" s="797"/>
      <c r="N1817" s="797"/>
      <c r="O1817" s="797"/>
      <c r="R1817" s="797"/>
      <c r="S1817" s="797"/>
      <c r="V1817" s="797"/>
      <c r="W1817" s="797"/>
      <c r="Z1817" s="797"/>
      <c r="AA1817" s="797"/>
      <c r="AD1817" s="797"/>
      <c r="AE1817" s="797"/>
      <c r="AH1817" s="797"/>
      <c r="AI1817" s="797"/>
      <c r="AL1817" s="797"/>
      <c r="AM1817" s="797"/>
      <c r="AP1817" s="797"/>
      <c r="AQ1817" s="797"/>
    </row>
    <row r="1818" spans="1:43" s="735" customFormat="1">
      <c r="A1818" s="1235"/>
      <c r="B1818" s="64"/>
      <c r="F1818" s="797"/>
      <c r="G1818" s="798"/>
      <c r="J1818" s="797"/>
      <c r="K1818" s="797"/>
      <c r="N1818" s="797"/>
      <c r="O1818" s="797"/>
      <c r="R1818" s="797"/>
      <c r="S1818" s="797"/>
      <c r="V1818" s="797"/>
      <c r="W1818" s="797"/>
      <c r="Z1818" s="797"/>
      <c r="AA1818" s="797"/>
      <c r="AD1818" s="797"/>
      <c r="AE1818" s="797"/>
      <c r="AH1818" s="797"/>
      <c r="AI1818" s="797"/>
      <c r="AL1818" s="797"/>
      <c r="AM1818" s="797"/>
      <c r="AP1818" s="797"/>
      <c r="AQ1818" s="797"/>
    </row>
    <row r="1819" spans="1:43" s="735" customFormat="1">
      <c r="A1819" s="1235"/>
      <c r="B1819" s="64"/>
      <c r="F1819" s="797"/>
      <c r="G1819" s="798"/>
      <c r="J1819" s="797"/>
      <c r="K1819" s="797"/>
      <c r="N1819" s="797"/>
      <c r="O1819" s="797"/>
      <c r="R1819" s="797"/>
      <c r="S1819" s="797"/>
      <c r="V1819" s="797"/>
      <c r="W1819" s="797"/>
      <c r="Z1819" s="797"/>
      <c r="AA1819" s="797"/>
      <c r="AD1819" s="797"/>
      <c r="AE1819" s="797"/>
      <c r="AH1819" s="797"/>
      <c r="AI1819" s="797"/>
      <c r="AL1819" s="797"/>
      <c r="AM1819" s="797"/>
      <c r="AP1819" s="797"/>
      <c r="AQ1819" s="797"/>
    </row>
    <row r="1820" spans="1:43" s="735" customFormat="1">
      <c r="A1820" s="1235"/>
      <c r="B1820" s="64"/>
      <c r="F1820" s="797"/>
      <c r="G1820" s="798"/>
      <c r="J1820" s="797"/>
      <c r="K1820" s="797"/>
      <c r="N1820" s="797"/>
      <c r="O1820" s="797"/>
      <c r="R1820" s="797"/>
      <c r="S1820" s="797"/>
      <c r="V1820" s="797"/>
      <c r="W1820" s="797"/>
      <c r="Z1820" s="797"/>
      <c r="AA1820" s="797"/>
      <c r="AD1820" s="797"/>
      <c r="AE1820" s="797"/>
      <c r="AH1820" s="797"/>
      <c r="AI1820" s="797"/>
      <c r="AL1820" s="797"/>
      <c r="AM1820" s="797"/>
      <c r="AP1820" s="797"/>
      <c r="AQ1820" s="797"/>
    </row>
    <row r="1821" spans="1:43" s="735" customFormat="1">
      <c r="A1821" s="1235"/>
      <c r="B1821" s="64"/>
      <c r="F1821" s="797"/>
      <c r="G1821" s="798"/>
      <c r="J1821" s="797"/>
      <c r="K1821" s="797"/>
      <c r="N1821" s="797"/>
      <c r="O1821" s="797"/>
      <c r="R1821" s="797"/>
      <c r="S1821" s="797"/>
      <c r="V1821" s="797"/>
      <c r="W1821" s="797"/>
      <c r="Z1821" s="797"/>
      <c r="AA1821" s="797"/>
      <c r="AD1821" s="797"/>
      <c r="AE1821" s="797"/>
      <c r="AH1821" s="797"/>
      <c r="AI1821" s="797"/>
      <c r="AL1821" s="797"/>
      <c r="AM1821" s="797"/>
      <c r="AP1821" s="797"/>
      <c r="AQ1821" s="797"/>
    </row>
    <row r="1822" spans="1:43" s="735" customFormat="1">
      <c r="A1822" s="1235"/>
      <c r="B1822" s="64"/>
      <c r="F1822" s="797"/>
      <c r="G1822" s="798"/>
      <c r="J1822" s="797"/>
      <c r="K1822" s="797"/>
      <c r="N1822" s="797"/>
      <c r="O1822" s="797"/>
      <c r="R1822" s="797"/>
      <c r="S1822" s="797"/>
      <c r="V1822" s="797"/>
      <c r="W1822" s="797"/>
      <c r="Z1822" s="797"/>
      <c r="AA1822" s="797"/>
      <c r="AD1822" s="797"/>
      <c r="AE1822" s="797"/>
      <c r="AH1822" s="797"/>
      <c r="AI1822" s="797"/>
      <c r="AL1822" s="797"/>
      <c r="AM1822" s="797"/>
      <c r="AP1822" s="797"/>
      <c r="AQ1822" s="797"/>
    </row>
    <row r="1823" spans="1:43" s="735" customFormat="1">
      <c r="A1823" s="1235"/>
      <c r="B1823" s="64"/>
      <c r="F1823" s="797"/>
      <c r="G1823" s="798"/>
      <c r="J1823" s="797"/>
      <c r="K1823" s="797"/>
      <c r="N1823" s="797"/>
      <c r="O1823" s="797"/>
      <c r="R1823" s="797"/>
      <c r="S1823" s="797"/>
      <c r="V1823" s="797"/>
      <c r="W1823" s="797"/>
      <c r="Z1823" s="797"/>
      <c r="AA1823" s="797"/>
      <c r="AD1823" s="797"/>
      <c r="AE1823" s="797"/>
      <c r="AH1823" s="797"/>
      <c r="AI1823" s="797"/>
      <c r="AL1823" s="797"/>
      <c r="AM1823" s="797"/>
      <c r="AP1823" s="797"/>
      <c r="AQ1823" s="797"/>
    </row>
    <row r="1824" spans="1:43" s="735" customFormat="1">
      <c r="A1824" s="1235"/>
      <c r="B1824" s="64"/>
      <c r="F1824" s="797"/>
      <c r="G1824" s="798"/>
      <c r="J1824" s="797"/>
      <c r="K1824" s="797"/>
      <c r="N1824" s="797"/>
      <c r="O1824" s="797"/>
      <c r="R1824" s="797"/>
      <c r="S1824" s="797"/>
      <c r="V1824" s="797"/>
      <c r="W1824" s="797"/>
      <c r="Z1824" s="797"/>
      <c r="AA1824" s="797"/>
      <c r="AD1824" s="797"/>
      <c r="AE1824" s="797"/>
      <c r="AH1824" s="797"/>
      <c r="AI1824" s="797"/>
      <c r="AL1824" s="797"/>
      <c r="AM1824" s="797"/>
      <c r="AP1824" s="797"/>
      <c r="AQ1824" s="797"/>
    </row>
    <row r="1825" spans="1:43" s="735" customFormat="1">
      <c r="A1825" s="1235"/>
      <c r="B1825" s="64"/>
      <c r="F1825" s="797"/>
      <c r="G1825" s="798"/>
      <c r="J1825" s="797"/>
      <c r="K1825" s="797"/>
      <c r="N1825" s="797"/>
      <c r="O1825" s="797"/>
      <c r="R1825" s="797"/>
      <c r="S1825" s="797"/>
      <c r="V1825" s="797"/>
      <c r="W1825" s="797"/>
      <c r="Z1825" s="797"/>
      <c r="AA1825" s="797"/>
      <c r="AD1825" s="797"/>
      <c r="AE1825" s="797"/>
      <c r="AH1825" s="797"/>
      <c r="AI1825" s="797"/>
      <c r="AL1825" s="797"/>
      <c r="AM1825" s="797"/>
      <c r="AP1825" s="797"/>
      <c r="AQ1825" s="797"/>
    </row>
    <row r="1826" spans="1:43" s="735" customFormat="1">
      <c r="A1826" s="1235"/>
      <c r="B1826" s="64"/>
      <c r="F1826" s="797"/>
      <c r="G1826" s="798"/>
      <c r="J1826" s="797"/>
      <c r="K1826" s="797"/>
      <c r="N1826" s="797"/>
      <c r="O1826" s="797"/>
      <c r="R1826" s="797"/>
      <c r="S1826" s="797"/>
      <c r="V1826" s="797"/>
      <c r="W1826" s="797"/>
      <c r="Z1826" s="797"/>
      <c r="AA1826" s="797"/>
      <c r="AD1826" s="797"/>
      <c r="AE1826" s="797"/>
      <c r="AH1826" s="797"/>
      <c r="AI1826" s="797"/>
      <c r="AL1826" s="797"/>
      <c r="AM1826" s="797"/>
      <c r="AP1826" s="797"/>
      <c r="AQ1826" s="797"/>
    </row>
    <row r="1827" spans="1:43" s="735" customFormat="1">
      <c r="A1827" s="1235"/>
      <c r="B1827" s="64"/>
      <c r="F1827" s="797"/>
      <c r="G1827" s="798"/>
      <c r="J1827" s="797"/>
      <c r="K1827" s="797"/>
      <c r="N1827" s="797"/>
      <c r="O1827" s="797"/>
      <c r="R1827" s="797"/>
      <c r="S1827" s="797"/>
      <c r="V1827" s="797"/>
      <c r="W1827" s="797"/>
      <c r="Z1827" s="797"/>
      <c r="AA1827" s="797"/>
      <c r="AD1827" s="797"/>
      <c r="AE1827" s="797"/>
      <c r="AH1827" s="797"/>
      <c r="AI1827" s="797"/>
      <c r="AL1827" s="797"/>
      <c r="AM1827" s="797"/>
      <c r="AP1827" s="797"/>
      <c r="AQ1827" s="797"/>
    </row>
    <row r="1828" spans="1:43" s="735" customFormat="1">
      <c r="A1828" s="1235"/>
      <c r="B1828" s="64"/>
      <c r="F1828" s="797"/>
      <c r="G1828" s="798"/>
      <c r="J1828" s="797"/>
      <c r="K1828" s="797"/>
      <c r="N1828" s="797"/>
      <c r="O1828" s="797"/>
      <c r="R1828" s="797"/>
      <c r="S1828" s="797"/>
      <c r="V1828" s="797"/>
      <c r="W1828" s="797"/>
      <c r="Z1828" s="797"/>
      <c r="AA1828" s="797"/>
      <c r="AD1828" s="797"/>
      <c r="AE1828" s="797"/>
      <c r="AH1828" s="797"/>
      <c r="AI1828" s="797"/>
      <c r="AL1828" s="797"/>
      <c r="AM1828" s="797"/>
      <c r="AP1828" s="797"/>
      <c r="AQ1828" s="797"/>
    </row>
    <row r="1829" spans="1:43" s="735" customFormat="1">
      <c r="A1829" s="1235"/>
      <c r="B1829" s="64"/>
      <c r="F1829" s="797"/>
      <c r="G1829" s="798"/>
      <c r="J1829" s="797"/>
      <c r="K1829" s="797"/>
      <c r="N1829" s="797"/>
      <c r="O1829" s="797"/>
      <c r="R1829" s="797"/>
      <c r="S1829" s="797"/>
      <c r="V1829" s="797"/>
      <c r="W1829" s="797"/>
      <c r="Z1829" s="797"/>
      <c r="AA1829" s="797"/>
      <c r="AD1829" s="797"/>
      <c r="AE1829" s="797"/>
      <c r="AH1829" s="797"/>
      <c r="AI1829" s="797"/>
      <c r="AL1829" s="797"/>
      <c r="AM1829" s="797"/>
      <c r="AP1829" s="797"/>
      <c r="AQ1829" s="797"/>
    </row>
    <row r="1830" spans="1:43" s="735" customFormat="1">
      <c r="A1830" s="1235"/>
      <c r="B1830" s="64"/>
      <c r="F1830" s="797"/>
      <c r="G1830" s="798"/>
      <c r="J1830" s="797"/>
      <c r="K1830" s="797"/>
      <c r="N1830" s="797"/>
      <c r="O1830" s="797"/>
      <c r="R1830" s="797"/>
      <c r="S1830" s="797"/>
      <c r="V1830" s="797"/>
      <c r="W1830" s="797"/>
      <c r="Z1830" s="797"/>
      <c r="AA1830" s="797"/>
      <c r="AD1830" s="797"/>
      <c r="AE1830" s="797"/>
      <c r="AH1830" s="797"/>
      <c r="AI1830" s="797"/>
      <c r="AL1830" s="797"/>
      <c r="AM1830" s="797"/>
      <c r="AP1830" s="797"/>
      <c r="AQ1830" s="797"/>
    </row>
    <row r="1831" spans="1:43" s="735" customFormat="1">
      <c r="A1831" s="1235"/>
      <c r="B1831" s="64"/>
      <c r="F1831" s="797"/>
      <c r="G1831" s="798"/>
      <c r="J1831" s="797"/>
      <c r="K1831" s="797"/>
      <c r="N1831" s="797"/>
      <c r="O1831" s="797"/>
      <c r="R1831" s="797"/>
      <c r="S1831" s="797"/>
      <c r="V1831" s="797"/>
      <c r="W1831" s="797"/>
      <c r="Z1831" s="797"/>
      <c r="AA1831" s="797"/>
      <c r="AD1831" s="797"/>
      <c r="AE1831" s="797"/>
      <c r="AH1831" s="797"/>
      <c r="AI1831" s="797"/>
      <c r="AL1831" s="797"/>
      <c r="AM1831" s="797"/>
      <c r="AP1831" s="797"/>
      <c r="AQ1831" s="797"/>
    </row>
    <row r="1832" spans="1:43" s="735" customFormat="1">
      <c r="A1832" s="1235"/>
      <c r="B1832" s="64"/>
      <c r="F1832" s="797"/>
      <c r="G1832" s="798"/>
      <c r="J1832" s="797"/>
      <c r="K1832" s="797"/>
      <c r="N1832" s="797"/>
      <c r="O1832" s="797"/>
      <c r="R1832" s="797"/>
      <c r="S1832" s="797"/>
      <c r="V1832" s="797"/>
      <c r="W1832" s="797"/>
      <c r="Z1832" s="797"/>
      <c r="AA1832" s="797"/>
      <c r="AD1832" s="797"/>
      <c r="AE1832" s="797"/>
      <c r="AH1832" s="797"/>
      <c r="AI1832" s="797"/>
      <c r="AL1832" s="797"/>
      <c r="AM1832" s="797"/>
      <c r="AP1832" s="797"/>
      <c r="AQ1832" s="797"/>
    </row>
    <row r="1833" spans="1:43" s="735" customFormat="1">
      <c r="A1833" s="1235"/>
      <c r="B1833" s="64"/>
      <c r="F1833" s="797"/>
      <c r="G1833" s="798"/>
      <c r="J1833" s="797"/>
      <c r="K1833" s="797"/>
      <c r="N1833" s="797"/>
      <c r="O1833" s="797"/>
      <c r="R1833" s="797"/>
      <c r="S1833" s="797"/>
      <c r="V1833" s="797"/>
      <c r="W1833" s="797"/>
      <c r="Z1833" s="797"/>
      <c r="AA1833" s="797"/>
      <c r="AD1833" s="797"/>
      <c r="AE1833" s="797"/>
      <c r="AH1833" s="797"/>
      <c r="AI1833" s="797"/>
      <c r="AL1833" s="797"/>
      <c r="AM1833" s="797"/>
      <c r="AP1833" s="797"/>
      <c r="AQ1833" s="797"/>
    </row>
    <row r="1834" spans="1:43" s="735" customFormat="1">
      <c r="A1834" s="1235"/>
      <c r="B1834" s="64"/>
      <c r="F1834" s="797"/>
      <c r="G1834" s="798"/>
      <c r="J1834" s="797"/>
      <c r="K1834" s="797"/>
      <c r="N1834" s="797"/>
      <c r="O1834" s="797"/>
      <c r="R1834" s="797"/>
      <c r="S1834" s="797"/>
      <c r="V1834" s="797"/>
      <c r="W1834" s="797"/>
      <c r="Z1834" s="797"/>
      <c r="AA1834" s="797"/>
      <c r="AD1834" s="797"/>
      <c r="AE1834" s="797"/>
      <c r="AH1834" s="797"/>
      <c r="AI1834" s="797"/>
      <c r="AL1834" s="797"/>
      <c r="AM1834" s="797"/>
      <c r="AP1834" s="797"/>
      <c r="AQ1834" s="797"/>
    </row>
    <row r="1835" spans="1:43" s="735" customFormat="1">
      <c r="A1835" s="1235"/>
      <c r="B1835" s="64"/>
      <c r="F1835" s="797"/>
      <c r="G1835" s="798"/>
      <c r="J1835" s="797"/>
      <c r="K1835" s="797"/>
      <c r="N1835" s="797"/>
      <c r="O1835" s="797"/>
      <c r="R1835" s="797"/>
      <c r="S1835" s="797"/>
      <c r="V1835" s="797"/>
      <c r="W1835" s="797"/>
      <c r="Z1835" s="797"/>
      <c r="AA1835" s="797"/>
      <c r="AD1835" s="797"/>
      <c r="AE1835" s="797"/>
      <c r="AH1835" s="797"/>
      <c r="AI1835" s="797"/>
      <c r="AL1835" s="797"/>
      <c r="AM1835" s="797"/>
      <c r="AP1835" s="797"/>
      <c r="AQ1835" s="797"/>
    </row>
    <row r="1836" spans="1:43" s="735" customFormat="1">
      <c r="A1836" s="1235"/>
      <c r="B1836" s="64"/>
      <c r="F1836" s="797"/>
      <c r="G1836" s="798"/>
      <c r="J1836" s="797"/>
      <c r="K1836" s="797"/>
      <c r="N1836" s="797"/>
      <c r="O1836" s="797"/>
      <c r="R1836" s="797"/>
      <c r="S1836" s="797"/>
      <c r="V1836" s="797"/>
      <c r="W1836" s="797"/>
      <c r="Z1836" s="797"/>
      <c r="AA1836" s="797"/>
      <c r="AD1836" s="797"/>
      <c r="AE1836" s="797"/>
      <c r="AH1836" s="797"/>
      <c r="AI1836" s="797"/>
      <c r="AL1836" s="797"/>
      <c r="AM1836" s="797"/>
      <c r="AP1836" s="797"/>
      <c r="AQ1836" s="797"/>
    </row>
    <row r="1837" spans="1:43" s="735" customFormat="1">
      <c r="A1837" s="1235"/>
      <c r="B1837" s="64"/>
      <c r="F1837" s="797"/>
      <c r="G1837" s="798"/>
      <c r="J1837" s="797"/>
      <c r="K1837" s="797"/>
      <c r="N1837" s="797"/>
      <c r="O1837" s="797"/>
      <c r="R1837" s="797"/>
      <c r="S1837" s="797"/>
      <c r="V1837" s="797"/>
      <c r="W1837" s="797"/>
      <c r="Z1837" s="797"/>
      <c r="AA1837" s="797"/>
      <c r="AD1837" s="797"/>
      <c r="AE1837" s="797"/>
      <c r="AH1837" s="797"/>
      <c r="AI1837" s="797"/>
      <c r="AL1837" s="797"/>
      <c r="AM1837" s="797"/>
      <c r="AP1837" s="797"/>
      <c r="AQ1837" s="797"/>
    </row>
    <row r="1838" spans="1:43" s="735" customFormat="1">
      <c r="A1838" s="1235"/>
      <c r="B1838" s="64"/>
      <c r="F1838" s="797"/>
      <c r="G1838" s="798"/>
      <c r="J1838" s="797"/>
      <c r="K1838" s="797"/>
      <c r="N1838" s="797"/>
      <c r="O1838" s="797"/>
      <c r="R1838" s="797"/>
      <c r="S1838" s="797"/>
      <c r="V1838" s="797"/>
      <c r="W1838" s="797"/>
      <c r="Z1838" s="797"/>
      <c r="AA1838" s="797"/>
      <c r="AD1838" s="797"/>
      <c r="AE1838" s="797"/>
      <c r="AH1838" s="797"/>
      <c r="AI1838" s="797"/>
      <c r="AL1838" s="797"/>
      <c r="AM1838" s="797"/>
      <c r="AP1838" s="797"/>
      <c r="AQ1838" s="797"/>
    </row>
    <row r="1839" spans="1:43" s="735" customFormat="1">
      <c r="A1839" s="1235"/>
      <c r="B1839" s="64"/>
      <c r="F1839" s="797"/>
      <c r="G1839" s="798"/>
      <c r="J1839" s="797"/>
      <c r="K1839" s="797"/>
      <c r="N1839" s="797"/>
      <c r="O1839" s="797"/>
      <c r="R1839" s="797"/>
      <c r="S1839" s="797"/>
      <c r="V1839" s="797"/>
      <c r="W1839" s="797"/>
      <c r="Z1839" s="797"/>
      <c r="AA1839" s="797"/>
      <c r="AD1839" s="797"/>
      <c r="AE1839" s="797"/>
      <c r="AH1839" s="797"/>
      <c r="AI1839" s="797"/>
      <c r="AL1839" s="797"/>
      <c r="AM1839" s="797"/>
      <c r="AP1839" s="797"/>
      <c r="AQ1839" s="797"/>
    </row>
    <row r="1840" spans="1:43" s="735" customFormat="1">
      <c r="A1840" s="1235"/>
      <c r="B1840" s="64"/>
      <c r="F1840" s="797"/>
      <c r="G1840" s="798"/>
      <c r="J1840" s="797"/>
      <c r="K1840" s="797"/>
      <c r="N1840" s="797"/>
      <c r="O1840" s="797"/>
      <c r="R1840" s="797"/>
      <c r="S1840" s="797"/>
      <c r="V1840" s="797"/>
      <c r="W1840" s="797"/>
      <c r="Z1840" s="797"/>
      <c r="AA1840" s="797"/>
      <c r="AD1840" s="797"/>
      <c r="AE1840" s="797"/>
      <c r="AH1840" s="797"/>
      <c r="AI1840" s="797"/>
      <c r="AL1840" s="797"/>
      <c r="AM1840" s="797"/>
      <c r="AP1840" s="797"/>
      <c r="AQ1840" s="797"/>
    </row>
    <row r="1841" spans="1:43" s="735" customFormat="1">
      <c r="A1841" s="1235"/>
      <c r="B1841" s="64"/>
      <c r="F1841" s="797"/>
      <c r="G1841" s="798"/>
      <c r="J1841" s="797"/>
      <c r="K1841" s="797"/>
      <c r="N1841" s="797"/>
      <c r="O1841" s="797"/>
      <c r="R1841" s="797"/>
      <c r="S1841" s="797"/>
      <c r="V1841" s="797"/>
      <c r="W1841" s="797"/>
      <c r="Z1841" s="797"/>
      <c r="AA1841" s="797"/>
      <c r="AD1841" s="797"/>
      <c r="AE1841" s="797"/>
      <c r="AH1841" s="797"/>
      <c r="AI1841" s="797"/>
      <c r="AL1841" s="797"/>
      <c r="AM1841" s="797"/>
      <c r="AP1841" s="797"/>
      <c r="AQ1841" s="797"/>
    </row>
    <row r="1842" spans="1:43" s="735" customFormat="1">
      <c r="A1842" s="1235"/>
      <c r="B1842" s="64"/>
      <c r="F1842" s="797"/>
      <c r="G1842" s="798"/>
      <c r="J1842" s="797"/>
      <c r="K1842" s="797"/>
      <c r="N1842" s="797"/>
      <c r="O1842" s="797"/>
      <c r="R1842" s="797"/>
      <c r="S1842" s="797"/>
      <c r="V1842" s="797"/>
      <c r="W1842" s="797"/>
      <c r="Z1842" s="797"/>
      <c r="AA1842" s="797"/>
      <c r="AD1842" s="797"/>
      <c r="AE1842" s="797"/>
      <c r="AH1842" s="797"/>
      <c r="AI1842" s="797"/>
      <c r="AL1842" s="797"/>
      <c r="AM1842" s="797"/>
      <c r="AP1842" s="797"/>
      <c r="AQ1842" s="797"/>
    </row>
    <row r="1843" spans="1:43" s="735" customFormat="1">
      <c r="A1843" s="1235"/>
      <c r="B1843" s="64"/>
      <c r="F1843" s="797"/>
      <c r="G1843" s="798"/>
      <c r="J1843" s="797"/>
      <c r="K1843" s="797"/>
      <c r="N1843" s="797"/>
      <c r="O1843" s="797"/>
      <c r="R1843" s="797"/>
      <c r="S1843" s="797"/>
      <c r="V1843" s="797"/>
      <c r="W1843" s="797"/>
      <c r="Z1843" s="797"/>
      <c r="AA1843" s="797"/>
      <c r="AD1843" s="797"/>
      <c r="AE1843" s="797"/>
      <c r="AH1843" s="797"/>
      <c r="AI1843" s="797"/>
      <c r="AL1843" s="797"/>
      <c r="AM1843" s="797"/>
      <c r="AP1843" s="797"/>
      <c r="AQ1843" s="797"/>
    </row>
    <row r="1844" spans="1:43" s="735" customFormat="1">
      <c r="A1844" s="1235"/>
      <c r="B1844" s="64"/>
      <c r="F1844" s="797"/>
      <c r="G1844" s="798"/>
      <c r="J1844" s="797"/>
      <c r="K1844" s="797"/>
      <c r="N1844" s="797"/>
      <c r="O1844" s="797"/>
      <c r="R1844" s="797"/>
      <c r="S1844" s="797"/>
      <c r="V1844" s="797"/>
      <c r="W1844" s="797"/>
      <c r="Z1844" s="797"/>
      <c r="AA1844" s="797"/>
      <c r="AD1844" s="797"/>
      <c r="AE1844" s="797"/>
      <c r="AH1844" s="797"/>
      <c r="AI1844" s="797"/>
      <c r="AL1844" s="797"/>
      <c r="AM1844" s="797"/>
      <c r="AP1844" s="797"/>
      <c r="AQ1844" s="797"/>
    </row>
    <row r="1845" spans="1:43" s="735" customFormat="1">
      <c r="A1845" s="1235"/>
      <c r="B1845" s="64"/>
      <c r="F1845" s="797"/>
      <c r="G1845" s="798"/>
      <c r="J1845" s="797"/>
      <c r="K1845" s="797"/>
      <c r="N1845" s="797"/>
      <c r="O1845" s="797"/>
      <c r="R1845" s="797"/>
      <c r="S1845" s="797"/>
      <c r="V1845" s="797"/>
      <c r="W1845" s="797"/>
      <c r="Z1845" s="797"/>
      <c r="AA1845" s="797"/>
      <c r="AD1845" s="797"/>
      <c r="AE1845" s="797"/>
      <c r="AH1845" s="797"/>
      <c r="AI1845" s="797"/>
      <c r="AL1845" s="797"/>
      <c r="AM1845" s="797"/>
      <c r="AP1845" s="797"/>
      <c r="AQ1845" s="797"/>
    </row>
    <row r="1846" spans="1:43" s="735" customFormat="1">
      <c r="A1846" s="1235"/>
      <c r="B1846" s="64"/>
      <c r="F1846" s="797"/>
      <c r="G1846" s="798"/>
      <c r="J1846" s="797"/>
      <c r="K1846" s="797"/>
      <c r="N1846" s="797"/>
      <c r="O1846" s="797"/>
      <c r="R1846" s="797"/>
      <c r="S1846" s="797"/>
      <c r="V1846" s="797"/>
      <c r="W1846" s="797"/>
      <c r="Z1846" s="797"/>
      <c r="AA1846" s="797"/>
      <c r="AD1846" s="797"/>
      <c r="AE1846" s="797"/>
      <c r="AH1846" s="797"/>
      <c r="AI1846" s="797"/>
      <c r="AL1846" s="797"/>
      <c r="AM1846" s="797"/>
      <c r="AP1846" s="797"/>
      <c r="AQ1846" s="797"/>
    </row>
    <row r="1847" spans="1:43" s="735" customFormat="1">
      <c r="A1847" s="1235"/>
      <c r="B1847" s="64"/>
      <c r="F1847" s="797"/>
      <c r="G1847" s="798"/>
      <c r="J1847" s="797"/>
      <c r="K1847" s="797"/>
      <c r="N1847" s="797"/>
      <c r="O1847" s="797"/>
      <c r="R1847" s="797"/>
      <c r="S1847" s="797"/>
      <c r="V1847" s="797"/>
      <c r="W1847" s="797"/>
      <c r="Z1847" s="797"/>
      <c r="AA1847" s="797"/>
      <c r="AD1847" s="797"/>
      <c r="AE1847" s="797"/>
      <c r="AH1847" s="797"/>
      <c r="AI1847" s="797"/>
      <c r="AL1847" s="797"/>
      <c r="AM1847" s="797"/>
      <c r="AP1847" s="797"/>
      <c r="AQ1847" s="797"/>
    </row>
    <row r="1848" spans="1:43" s="735" customFormat="1">
      <c r="A1848" s="1235"/>
      <c r="B1848" s="64"/>
      <c r="F1848" s="797"/>
      <c r="G1848" s="798"/>
      <c r="J1848" s="797"/>
      <c r="K1848" s="797"/>
      <c r="N1848" s="797"/>
      <c r="O1848" s="797"/>
      <c r="R1848" s="797"/>
      <c r="S1848" s="797"/>
      <c r="V1848" s="797"/>
      <c r="W1848" s="797"/>
      <c r="Z1848" s="797"/>
      <c r="AA1848" s="797"/>
      <c r="AD1848" s="797"/>
      <c r="AE1848" s="797"/>
      <c r="AH1848" s="797"/>
      <c r="AI1848" s="797"/>
      <c r="AL1848" s="797"/>
      <c r="AM1848" s="797"/>
      <c r="AP1848" s="797"/>
      <c r="AQ1848" s="797"/>
    </row>
    <row r="1849" spans="1:43" s="735" customFormat="1">
      <c r="A1849" s="1235"/>
      <c r="B1849" s="64"/>
      <c r="F1849" s="797"/>
      <c r="G1849" s="798"/>
      <c r="J1849" s="797"/>
      <c r="K1849" s="797"/>
      <c r="N1849" s="797"/>
      <c r="O1849" s="797"/>
      <c r="R1849" s="797"/>
      <c r="S1849" s="797"/>
      <c r="V1849" s="797"/>
      <c r="W1849" s="797"/>
      <c r="Z1849" s="797"/>
      <c r="AA1849" s="797"/>
      <c r="AD1849" s="797"/>
      <c r="AE1849" s="797"/>
      <c r="AH1849" s="797"/>
      <c r="AI1849" s="797"/>
      <c r="AL1849" s="797"/>
      <c r="AM1849" s="797"/>
      <c r="AP1849" s="797"/>
      <c r="AQ1849" s="797"/>
    </row>
    <row r="1850" spans="1:43" s="735" customFormat="1">
      <c r="A1850" s="1235"/>
      <c r="B1850" s="64"/>
      <c r="F1850" s="797"/>
      <c r="G1850" s="798"/>
      <c r="J1850" s="797"/>
      <c r="K1850" s="797"/>
      <c r="N1850" s="797"/>
      <c r="O1850" s="797"/>
      <c r="R1850" s="797"/>
      <c r="S1850" s="797"/>
      <c r="V1850" s="797"/>
      <c r="W1850" s="797"/>
      <c r="Z1850" s="797"/>
      <c r="AA1850" s="797"/>
      <c r="AD1850" s="797"/>
      <c r="AE1850" s="797"/>
      <c r="AH1850" s="797"/>
      <c r="AI1850" s="797"/>
      <c r="AL1850" s="797"/>
      <c r="AM1850" s="797"/>
      <c r="AP1850" s="797"/>
      <c r="AQ1850" s="797"/>
    </row>
    <row r="1851" spans="1:43" s="735" customFormat="1">
      <c r="A1851" s="1235"/>
      <c r="B1851" s="64"/>
      <c r="F1851" s="797"/>
      <c r="G1851" s="798"/>
      <c r="J1851" s="797"/>
      <c r="K1851" s="797"/>
      <c r="N1851" s="797"/>
      <c r="O1851" s="797"/>
      <c r="R1851" s="797"/>
      <c r="S1851" s="797"/>
      <c r="V1851" s="797"/>
      <c r="W1851" s="797"/>
      <c r="Z1851" s="797"/>
      <c r="AA1851" s="797"/>
      <c r="AD1851" s="797"/>
      <c r="AE1851" s="797"/>
      <c r="AH1851" s="797"/>
      <c r="AI1851" s="797"/>
      <c r="AL1851" s="797"/>
      <c r="AM1851" s="797"/>
      <c r="AP1851" s="797"/>
      <c r="AQ1851" s="797"/>
    </row>
    <row r="1852" spans="1:43" s="735" customFormat="1">
      <c r="A1852" s="1235"/>
      <c r="B1852" s="64"/>
      <c r="F1852" s="797"/>
      <c r="G1852" s="798"/>
      <c r="J1852" s="797"/>
      <c r="K1852" s="797"/>
      <c r="N1852" s="797"/>
      <c r="O1852" s="797"/>
      <c r="R1852" s="797"/>
      <c r="S1852" s="797"/>
      <c r="V1852" s="797"/>
      <c r="W1852" s="797"/>
      <c r="Z1852" s="797"/>
      <c r="AA1852" s="797"/>
      <c r="AD1852" s="797"/>
      <c r="AE1852" s="797"/>
      <c r="AH1852" s="797"/>
      <c r="AI1852" s="797"/>
      <c r="AL1852" s="797"/>
      <c r="AM1852" s="797"/>
      <c r="AP1852" s="797"/>
      <c r="AQ1852" s="797"/>
    </row>
    <row r="1853" spans="1:43" s="735" customFormat="1">
      <c r="A1853" s="1235"/>
      <c r="B1853" s="64"/>
      <c r="F1853" s="797"/>
      <c r="G1853" s="798"/>
      <c r="J1853" s="797"/>
      <c r="K1853" s="797"/>
      <c r="N1853" s="797"/>
      <c r="O1853" s="797"/>
      <c r="R1853" s="797"/>
      <c r="S1853" s="797"/>
      <c r="V1853" s="797"/>
      <c r="W1853" s="797"/>
      <c r="Z1853" s="797"/>
      <c r="AA1853" s="797"/>
      <c r="AD1853" s="797"/>
      <c r="AE1853" s="797"/>
      <c r="AH1853" s="797"/>
      <c r="AI1853" s="797"/>
      <c r="AL1853" s="797"/>
      <c r="AM1853" s="797"/>
      <c r="AP1853" s="797"/>
      <c r="AQ1853" s="797"/>
    </row>
    <row r="1854" spans="1:43" s="735" customFormat="1">
      <c r="A1854" s="1235"/>
      <c r="B1854" s="64"/>
      <c r="F1854" s="797"/>
      <c r="G1854" s="798"/>
      <c r="J1854" s="797"/>
      <c r="K1854" s="797"/>
      <c r="N1854" s="797"/>
      <c r="O1854" s="797"/>
      <c r="R1854" s="797"/>
      <c r="S1854" s="797"/>
      <c r="V1854" s="797"/>
      <c r="W1854" s="797"/>
      <c r="Z1854" s="797"/>
      <c r="AA1854" s="797"/>
      <c r="AD1854" s="797"/>
      <c r="AE1854" s="797"/>
      <c r="AH1854" s="797"/>
      <c r="AI1854" s="797"/>
      <c r="AL1854" s="797"/>
      <c r="AM1854" s="797"/>
      <c r="AP1854" s="797"/>
      <c r="AQ1854" s="797"/>
    </row>
    <row r="1855" spans="1:43" s="735" customFormat="1">
      <c r="A1855" s="1235"/>
      <c r="B1855" s="64"/>
      <c r="F1855" s="797"/>
      <c r="G1855" s="798"/>
      <c r="J1855" s="797"/>
      <c r="K1855" s="797"/>
      <c r="N1855" s="797"/>
      <c r="O1855" s="797"/>
      <c r="R1855" s="797"/>
      <c r="S1855" s="797"/>
      <c r="V1855" s="797"/>
      <c r="W1855" s="797"/>
      <c r="Z1855" s="797"/>
      <c r="AA1855" s="797"/>
      <c r="AD1855" s="797"/>
      <c r="AE1855" s="797"/>
      <c r="AH1855" s="797"/>
      <c r="AI1855" s="797"/>
      <c r="AL1855" s="797"/>
      <c r="AM1855" s="797"/>
      <c r="AP1855" s="797"/>
      <c r="AQ1855" s="797"/>
    </row>
    <row r="1856" spans="1:43" s="735" customFormat="1">
      <c r="A1856" s="1235"/>
      <c r="B1856" s="64"/>
      <c r="F1856" s="797"/>
      <c r="G1856" s="798"/>
      <c r="J1856" s="797"/>
      <c r="K1856" s="797"/>
      <c r="N1856" s="797"/>
      <c r="O1856" s="797"/>
      <c r="R1856" s="797"/>
      <c r="S1856" s="797"/>
      <c r="V1856" s="797"/>
      <c r="W1856" s="797"/>
      <c r="Z1856" s="797"/>
      <c r="AA1856" s="797"/>
      <c r="AD1856" s="797"/>
      <c r="AE1856" s="797"/>
      <c r="AH1856" s="797"/>
      <c r="AI1856" s="797"/>
      <c r="AL1856" s="797"/>
      <c r="AM1856" s="797"/>
      <c r="AP1856" s="797"/>
      <c r="AQ1856" s="797"/>
    </row>
    <row r="1857" spans="1:43" s="735" customFormat="1">
      <c r="A1857" s="1235"/>
      <c r="B1857" s="64"/>
      <c r="F1857" s="797"/>
      <c r="G1857" s="798"/>
      <c r="J1857" s="797"/>
      <c r="K1857" s="797"/>
      <c r="N1857" s="797"/>
      <c r="O1857" s="797"/>
      <c r="R1857" s="797"/>
      <c r="S1857" s="797"/>
      <c r="V1857" s="797"/>
      <c r="W1857" s="797"/>
      <c r="Z1857" s="797"/>
      <c r="AA1857" s="797"/>
      <c r="AD1857" s="797"/>
      <c r="AE1857" s="797"/>
      <c r="AH1857" s="797"/>
      <c r="AI1857" s="797"/>
      <c r="AL1857" s="797"/>
      <c r="AM1857" s="797"/>
      <c r="AP1857" s="797"/>
      <c r="AQ1857" s="797"/>
    </row>
    <row r="1858" spans="1:43" s="735" customFormat="1">
      <c r="A1858" s="1235"/>
      <c r="B1858" s="64"/>
      <c r="F1858" s="797"/>
      <c r="G1858" s="798"/>
      <c r="J1858" s="797"/>
      <c r="K1858" s="797"/>
      <c r="N1858" s="797"/>
      <c r="O1858" s="797"/>
      <c r="R1858" s="797"/>
      <c r="S1858" s="797"/>
      <c r="V1858" s="797"/>
      <c r="W1858" s="797"/>
      <c r="Z1858" s="797"/>
      <c r="AA1858" s="797"/>
      <c r="AD1858" s="797"/>
      <c r="AE1858" s="797"/>
      <c r="AH1858" s="797"/>
      <c r="AI1858" s="797"/>
      <c r="AL1858" s="797"/>
      <c r="AM1858" s="797"/>
      <c r="AP1858" s="797"/>
      <c r="AQ1858" s="797"/>
    </row>
    <row r="1859" spans="1:43" s="735" customFormat="1">
      <c r="A1859" s="1235"/>
      <c r="B1859" s="64"/>
      <c r="F1859" s="797"/>
      <c r="G1859" s="798"/>
      <c r="J1859" s="797"/>
      <c r="K1859" s="797"/>
      <c r="N1859" s="797"/>
      <c r="O1859" s="797"/>
      <c r="R1859" s="797"/>
      <c r="S1859" s="797"/>
      <c r="V1859" s="797"/>
      <c r="W1859" s="797"/>
      <c r="Z1859" s="797"/>
      <c r="AA1859" s="797"/>
      <c r="AD1859" s="797"/>
      <c r="AE1859" s="797"/>
      <c r="AH1859" s="797"/>
      <c r="AI1859" s="797"/>
      <c r="AL1859" s="797"/>
      <c r="AM1859" s="797"/>
      <c r="AP1859" s="797"/>
      <c r="AQ1859" s="797"/>
    </row>
    <row r="1860" spans="1:43" s="735" customFormat="1">
      <c r="A1860" s="1235"/>
      <c r="B1860" s="64"/>
      <c r="F1860" s="797"/>
      <c r="G1860" s="798"/>
      <c r="J1860" s="797"/>
      <c r="K1860" s="797"/>
      <c r="N1860" s="797"/>
      <c r="O1860" s="797"/>
      <c r="R1860" s="797"/>
      <c r="S1860" s="797"/>
      <c r="V1860" s="797"/>
      <c r="W1860" s="797"/>
      <c r="Z1860" s="797"/>
      <c r="AA1860" s="797"/>
      <c r="AD1860" s="797"/>
      <c r="AE1860" s="797"/>
      <c r="AH1860" s="797"/>
      <c r="AI1860" s="797"/>
      <c r="AL1860" s="797"/>
      <c r="AM1860" s="797"/>
      <c r="AP1860" s="797"/>
      <c r="AQ1860" s="797"/>
    </row>
    <row r="1861" spans="1:43" s="735" customFormat="1">
      <c r="A1861" s="1235"/>
      <c r="B1861" s="64"/>
      <c r="F1861" s="797"/>
      <c r="G1861" s="798"/>
      <c r="J1861" s="797"/>
      <c r="K1861" s="797"/>
      <c r="N1861" s="797"/>
      <c r="O1861" s="797"/>
      <c r="R1861" s="797"/>
      <c r="S1861" s="797"/>
      <c r="V1861" s="797"/>
      <c r="W1861" s="797"/>
      <c r="Z1861" s="797"/>
      <c r="AA1861" s="797"/>
      <c r="AD1861" s="797"/>
      <c r="AE1861" s="797"/>
      <c r="AH1861" s="797"/>
      <c r="AI1861" s="797"/>
      <c r="AL1861" s="797"/>
      <c r="AM1861" s="797"/>
      <c r="AP1861" s="797"/>
      <c r="AQ1861" s="797"/>
    </row>
    <row r="1862" spans="1:43" s="735" customFormat="1">
      <c r="A1862" s="1235"/>
      <c r="B1862" s="64"/>
      <c r="F1862" s="797"/>
      <c r="G1862" s="798"/>
      <c r="J1862" s="797"/>
      <c r="K1862" s="797"/>
      <c r="N1862" s="797"/>
      <c r="O1862" s="797"/>
      <c r="R1862" s="797"/>
      <c r="S1862" s="797"/>
      <c r="V1862" s="797"/>
      <c r="W1862" s="797"/>
      <c r="Z1862" s="797"/>
      <c r="AA1862" s="797"/>
      <c r="AD1862" s="797"/>
      <c r="AE1862" s="797"/>
      <c r="AH1862" s="797"/>
      <c r="AI1862" s="797"/>
      <c r="AL1862" s="797"/>
      <c r="AM1862" s="797"/>
      <c r="AP1862" s="797"/>
      <c r="AQ1862" s="797"/>
    </row>
    <row r="1863" spans="1:43" s="735" customFormat="1">
      <c r="A1863" s="1235"/>
      <c r="B1863" s="64"/>
      <c r="F1863" s="797"/>
      <c r="G1863" s="798"/>
      <c r="J1863" s="797"/>
      <c r="K1863" s="797"/>
      <c r="N1863" s="797"/>
      <c r="O1863" s="797"/>
      <c r="R1863" s="797"/>
      <c r="S1863" s="797"/>
      <c r="V1863" s="797"/>
      <c r="W1863" s="797"/>
      <c r="Z1863" s="797"/>
      <c r="AA1863" s="797"/>
      <c r="AD1863" s="797"/>
      <c r="AE1863" s="797"/>
      <c r="AH1863" s="797"/>
      <c r="AI1863" s="797"/>
      <c r="AL1863" s="797"/>
      <c r="AM1863" s="797"/>
      <c r="AP1863" s="797"/>
      <c r="AQ1863" s="797"/>
    </row>
    <row r="1864" spans="1:43" s="735" customFormat="1">
      <c r="A1864" s="1235"/>
      <c r="B1864" s="64"/>
      <c r="F1864" s="797"/>
      <c r="G1864" s="798"/>
      <c r="J1864" s="797"/>
      <c r="K1864" s="797"/>
      <c r="N1864" s="797"/>
      <c r="O1864" s="797"/>
      <c r="R1864" s="797"/>
      <c r="S1864" s="797"/>
      <c r="V1864" s="797"/>
      <c r="W1864" s="797"/>
      <c r="Z1864" s="797"/>
      <c r="AA1864" s="797"/>
      <c r="AD1864" s="797"/>
      <c r="AE1864" s="797"/>
      <c r="AH1864" s="797"/>
      <c r="AI1864" s="797"/>
      <c r="AL1864" s="797"/>
      <c r="AM1864" s="797"/>
      <c r="AP1864" s="797"/>
      <c r="AQ1864" s="797"/>
    </row>
    <row r="1865" spans="1:43" s="735" customFormat="1">
      <c r="A1865" s="1235"/>
      <c r="B1865" s="64"/>
      <c r="F1865" s="797"/>
      <c r="G1865" s="798"/>
      <c r="J1865" s="797"/>
      <c r="K1865" s="797"/>
      <c r="N1865" s="797"/>
      <c r="O1865" s="797"/>
      <c r="R1865" s="797"/>
      <c r="S1865" s="797"/>
      <c r="V1865" s="797"/>
      <c r="W1865" s="797"/>
      <c r="Z1865" s="797"/>
      <c r="AA1865" s="797"/>
      <c r="AD1865" s="797"/>
      <c r="AE1865" s="797"/>
      <c r="AH1865" s="797"/>
      <c r="AI1865" s="797"/>
      <c r="AL1865" s="797"/>
      <c r="AM1865" s="797"/>
      <c r="AP1865" s="797"/>
      <c r="AQ1865" s="797"/>
    </row>
    <row r="1866" spans="1:43" s="735" customFormat="1">
      <c r="A1866" s="1235"/>
      <c r="B1866" s="64"/>
      <c r="F1866" s="797"/>
      <c r="G1866" s="798"/>
      <c r="J1866" s="797"/>
      <c r="K1866" s="797"/>
      <c r="N1866" s="797"/>
      <c r="O1866" s="797"/>
      <c r="R1866" s="797"/>
      <c r="S1866" s="797"/>
      <c r="V1866" s="797"/>
      <c r="W1866" s="797"/>
      <c r="Z1866" s="797"/>
      <c r="AA1866" s="797"/>
      <c r="AD1866" s="797"/>
      <c r="AE1866" s="797"/>
      <c r="AH1866" s="797"/>
      <c r="AI1866" s="797"/>
      <c r="AL1866" s="797"/>
      <c r="AM1866" s="797"/>
      <c r="AP1866" s="797"/>
      <c r="AQ1866" s="797"/>
    </row>
    <row r="1867" spans="1:43" s="735" customFormat="1">
      <c r="A1867" s="1235"/>
      <c r="B1867" s="64"/>
      <c r="F1867" s="797"/>
      <c r="G1867" s="798"/>
      <c r="J1867" s="797"/>
      <c r="K1867" s="797"/>
      <c r="N1867" s="797"/>
      <c r="O1867" s="797"/>
      <c r="R1867" s="797"/>
      <c r="S1867" s="797"/>
      <c r="V1867" s="797"/>
      <c r="W1867" s="797"/>
      <c r="Z1867" s="797"/>
      <c r="AA1867" s="797"/>
      <c r="AD1867" s="797"/>
      <c r="AE1867" s="797"/>
      <c r="AH1867" s="797"/>
      <c r="AI1867" s="797"/>
      <c r="AL1867" s="797"/>
      <c r="AM1867" s="797"/>
      <c r="AP1867" s="797"/>
      <c r="AQ1867" s="797"/>
    </row>
    <row r="1868" spans="1:43" s="735" customFormat="1">
      <c r="A1868" s="1235"/>
      <c r="B1868" s="64"/>
      <c r="F1868" s="797"/>
      <c r="G1868" s="798"/>
      <c r="J1868" s="797"/>
      <c r="K1868" s="797"/>
      <c r="N1868" s="797"/>
      <c r="O1868" s="797"/>
      <c r="R1868" s="797"/>
      <c r="S1868" s="797"/>
      <c r="V1868" s="797"/>
      <c r="W1868" s="797"/>
      <c r="Z1868" s="797"/>
      <c r="AA1868" s="797"/>
      <c r="AD1868" s="797"/>
      <c r="AE1868" s="797"/>
      <c r="AH1868" s="797"/>
      <c r="AI1868" s="797"/>
      <c r="AL1868" s="797"/>
      <c r="AM1868" s="797"/>
      <c r="AP1868" s="797"/>
      <c r="AQ1868" s="797"/>
    </row>
    <row r="1869" spans="1:43" s="735" customFormat="1">
      <c r="A1869" s="1235"/>
      <c r="B1869" s="64"/>
      <c r="F1869" s="797"/>
      <c r="G1869" s="798"/>
      <c r="J1869" s="797"/>
      <c r="K1869" s="797"/>
      <c r="N1869" s="797"/>
      <c r="O1869" s="797"/>
      <c r="R1869" s="797"/>
      <c r="S1869" s="797"/>
      <c r="V1869" s="797"/>
      <c r="W1869" s="797"/>
      <c r="Z1869" s="797"/>
      <c r="AA1869" s="797"/>
      <c r="AD1869" s="797"/>
      <c r="AE1869" s="797"/>
      <c r="AH1869" s="797"/>
      <c r="AI1869" s="797"/>
      <c r="AL1869" s="797"/>
      <c r="AM1869" s="797"/>
      <c r="AP1869" s="797"/>
      <c r="AQ1869" s="797"/>
    </row>
    <row r="1870" spans="1:43" s="735" customFormat="1">
      <c r="A1870" s="1235"/>
      <c r="B1870" s="64"/>
      <c r="F1870" s="797"/>
      <c r="G1870" s="798"/>
      <c r="J1870" s="797"/>
      <c r="K1870" s="797"/>
      <c r="N1870" s="797"/>
      <c r="O1870" s="797"/>
      <c r="R1870" s="797"/>
      <c r="S1870" s="797"/>
      <c r="V1870" s="797"/>
      <c r="W1870" s="797"/>
      <c r="Z1870" s="797"/>
      <c r="AA1870" s="797"/>
      <c r="AD1870" s="797"/>
      <c r="AE1870" s="797"/>
      <c r="AH1870" s="797"/>
      <c r="AI1870" s="797"/>
      <c r="AL1870" s="797"/>
      <c r="AM1870" s="797"/>
      <c r="AP1870" s="797"/>
      <c r="AQ1870" s="797"/>
    </row>
    <row r="1871" spans="1:43" s="735" customFormat="1">
      <c r="A1871" s="1235"/>
      <c r="B1871" s="64"/>
      <c r="F1871" s="797"/>
      <c r="G1871" s="798"/>
      <c r="J1871" s="797"/>
      <c r="K1871" s="797"/>
      <c r="N1871" s="797"/>
      <c r="O1871" s="797"/>
      <c r="R1871" s="797"/>
      <c r="S1871" s="797"/>
      <c r="V1871" s="797"/>
      <c r="W1871" s="797"/>
      <c r="Z1871" s="797"/>
      <c r="AA1871" s="797"/>
      <c r="AD1871" s="797"/>
      <c r="AE1871" s="797"/>
      <c r="AH1871" s="797"/>
      <c r="AI1871" s="797"/>
      <c r="AL1871" s="797"/>
      <c r="AM1871" s="797"/>
      <c r="AP1871" s="797"/>
      <c r="AQ1871" s="797"/>
    </row>
    <row r="1872" spans="1:43" s="735" customFormat="1">
      <c r="A1872" s="1235"/>
      <c r="B1872" s="64"/>
      <c r="F1872" s="797"/>
      <c r="G1872" s="798"/>
      <c r="J1872" s="797"/>
      <c r="K1872" s="797"/>
      <c r="N1872" s="797"/>
      <c r="O1872" s="797"/>
      <c r="R1872" s="797"/>
      <c r="S1872" s="797"/>
      <c r="V1872" s="797"/>
      <c r="W1872" s="797"/>
      <c r="Z1872" s="797"/>
      <c r="AA1872" s="797"/>
      <c r="AD1872" s="797"/>
      <c r="AE1872" s="797"/>
      <c r="AH1872" s="797"/>
      <c r="AI1872" s="797"/>
      <c r="AL1872" s="797"/>
      <c r="AM1872" s="797"/>
      <c r="AP1872" s="797"/>
      <c r="AQ1872" s="797"/>
    </row>
    <row r="1873" spans="1:43" s="735" customFormat="1">
      <c r="A1873" s="1235"/>
      <c r="B1873" s="64"/>
      <c r="F1873" s="797"/>
      <c r="G1873" s="798"/>
      <c r="J1873" s="797"/>
      <c r="K1873" s="797"/>
      <c r="N1873" s="797"/>
      <c r="O1873" s="797"/>
      <c r="R1873" s="797"/>
      <c r="S1873" s="797"/>
      <c r="V1873" s="797"/>
      <c r="W1873" s="797"/>
      <c r="Z1873" s="797"/>
      <c r="AA1873" s="797"/>
      <c r="AD1873" s="797"/>
      <c r="AE1873" s="797"/>
      <c r="AH1873" s="797"/>
      <c r="AI1873" s="797"/>
      <c r="AL1873" s="797"/>
      <c r="AM1873" s="797"/>
      <c r="AP1873" s="797"/>
      <c r="AQ1873" s="797"/>
    </row>
    <row r="1874" spans="1:43" s="735" customFormat="1">
      <c r="A1874" s="1235"/>
      <c r="B1874" s="64"/>
      <c r="F1874" s="797"/>
      <c r="G1874" s="798"/>
      <c r="J1874" s="797"/>
      <c r="K1874" s="797"/>
      <c r="N1874" s="797"/>
      <c r="O1874" s="797"/>
      <c r="R1874" s="797"/>
      <c r="S1874" s="797"/>
      <c r="V1874" s="797"/>
      <c r="W1874" s="797"/>
      <c r="Z1874" s="797"/>
      <c r="AA1874" s="797"/>
      <c r="AD1874" s="797"/>
      <c r="AE1874" s="797"/>
      <c r="AH1874" s="797"/>
      <c r="AI1874" s="797"/>
      <c r="AL1874" s="797"/>
      <c r="AM1874" s="797"/>
      <c r="AP1874" s="797"/>
      <c r="AQ1874" s="797"/>
    </row>
    <row r="1875" spans="1:43" s="735" customFormat="1">
      <c r="A1875" s="1235"/>
      <c r="B1875" s="64"/>
      <c r="F1875" s="797"/>
      <c r="G1875" s="798"/>
      <c r="J1875" s="797"/>
      <c r="K1875" s="797"/>
      <c r="N1875" s="797"/>
      <c r="O1875" s="797"/>
      <c r="R1875" s="797"/>
      <c r="S1875" s="797"/>
      <c r="V1875" s="797"/>
      <c r="W1875" s="797"/>
      <c r="Z1875" s="797"/>
      <c r="AA1875" s="797"/>
      <c r="AD1875" s="797"/>
      <c r="AE1875" s="797"/>
      <c r="AH1875" s="797"/>
      <c r="AI1875" s="797"/>
      <c r="AL1875" s="797"/>
      <c r="AM1875" s="797"/>
      <c r="AP1875" s="797"/>
      <c r="AQ1875" s="797"/>
    </row>
    <row r="1876" spans="1:43" s="735" customFormat="1">
      <c r="A1876" s="1235"/>
      <c r="B1876" s="64"/>
      <c r="F1876" s="797"/>
      <c r="G1876" s="798"/>
      <c r="J1876" s="797"/>
      <c r="K1876" s="797"/>
      <c r="N1876" s="797"/>
      <c r="O1876" s="797"/>
      <c r="R1876" s="797"/>
      <c r="S1876" s="797"/>
      <c r="V1876" s="797"/>
      <c r="W1876" s="797"/>
      <c r="Z1876" s="797"/>
      <c r="AA1876" s="797"/>
      <c r="AD1876" s="797"/>
      <c r="AE1876" s="797"/>
      <c r="AH1876" s="797"/>
      <c r="AI1876" s="797"/>
      <c r="AL1876" s="797"/>
      <c r="AM1876" s="797"/>
      <c r="AP1876" s="797"/>
      <c r="AQ1876" s="797"/>
    </row>
    <row r="1877" spans="1:43" s="735" customFormat="1">
      <c r="A1877" s="1235"/>
      <c r="B1877" s="64"/>
      <c r="F1877" s="797"/>
      <c r="G1877" s="798"/>
      <c r="J1877" s="797"/>
      <c r="K1877" s="797"/>
      <c r="N1877" s="797"/>
      <c r="O1877" s="797"/>
      <c r="R1877" s="797"/>
      <c r="S1877" s="797"/>
      <c r="V1877" s="797"/>
      <c r="W1877" s="797"/>
      <c r="Z1877" s="797"/>
      <c r="AA1877" s="797"/>
      <c r="AD1877" s="797"/>
      <c r="AE1877" s="797"/>
      <c r="AH1877" s="797"/>
      <c r="AI1877" s="797"/>
      <c r="AL1877" s="797"/>
      <c r="AM1877" s="797"/>
      <c r="AP1877" s="797"/>
      <c r="AQ1877" s="797"/>
    </row>
    <row r="1878" spans="1:43" s="735" customFormat="1">
      <c r="A1878" s="1235"/>
      <c r="B1878" s="64"/>
      <c r="F1878" s="797"/>
      <c r="G1878" s="798"/>
      <c r="J1878" s="797"/>
      <c r="K1878" s="797"/>
      <c r="N1878" s="797"/>
      <c r="O1878" s="797"/>
      <c r="R1878" s="797"/>
      <c r="S1878" s="797"/>
      <c r="V1878" s="797"/>
      <c r="W1878" s="797"/>
      <c r="Z1878" s="797"/>
      <c r="AA1878" s="797"/>
      <c r="AD1878" s="797"/>
      <c r="AE1878" s="797"/>
      <c r="AH1878" s="797"/>
      <c r="AI1878" s="797"/>
      <c r="AL1878" s="797"/>
      <c r="AM1878" s="797"/>
      <c r="AP1878" s="797"/>
      <c r="AQ1878" s="797"/>
    </row>
    <row r="1879" spans="1:43" s="735" customFormat="1">
      <c r="A1879" s="1235"/>
      <c r="B1879" s="64"/>
      <c r="F1879" s="797"/>
      <c r="G1879" s="798"/>
      <c r="J1879" s="797"/>
      <c r="K1879" s="797"/>
      <c r="N1879" s="797"/>
      <c r="O1879" s="797"/>
      <c r="R1879" s="797"/>
      <c r="S1879" s="797"/>
      <c r="V1879" s="797"/>
      <c r="W1879" s="797"/>
      <c r="Z1879" s="797"/>
      <c r="AA1879" s="797"/>
      <c r="AD1879" s="797"/>
      <c r="AE1879" s="797"/>
      <c r="AH1879" s="797"/>
      <c r="AI1879" s="797"/>
      <c r="AL1879" s="797"/>
      <c r="AM1879" s="797"/>
      <c r="AP1879" s="797"/>
      <c r="AQ1879" s="797"/>
    </row>
    <row r="1880" spans="1:43" s="735" customFormat="1">
      <c r="A1880" s="1235"/>
      <c r="B1880" s="64"/>
      <c r="F1880" s="797"/>
      <c r="G1880" s="798"/>
      <c r="J1880" s="797"/>
      <c r="K1880" s="797"/>
      <c r="N1880" s="797"/>
      <c r="O1880" s="797"/>
      <c r="R1880" s="797"/>
      <c r="S1880" s="797"/>
      <c r="V1880" s="797"/>
      <c r="W1880" s="797"/>
      <c r="Z1880" s="797"/>
      <c r="AA1880" s="797"/>
      <c r="AD1880" s="797"/>
      <c r="AE1880" s="797"/>
      <c r="AH1880" s="797"/>
      <c r="AI1880" s="797"/>
      <c r="AL1880" s="797"/>
      <c r="AM1880" s="797"/>
      <c r="AP1880" s="797"/>
      <c r="AQ1880" s="797"/>
    </row>
    <row r="1881" spans="1:43" s="735" customFormat="1">
      <c r="A1881" s="1235"/>
      <c r="B1881" s="64"/>
      <c r="F1881" s="797"/>
      <c r="G1881" s="798"/>
      <c r="J1881" s="797"/>
      <c r="K1881" s="797"/>
      <c r="N1881" s="797"/>
      <c r="O1881" s="797"/>
      <c r="R1881" s="797"/>
      <c r="S1881" s="797"/>
      <c r="V1881" s="797"/>
      <c r="W1881" s="797"/>
      <c r="Z1881" s="797"/>
      <c r="AA1881" s="797"/>
      <c r="AD1881" s="797"/>
      <c r="AE1881" s="797"/>
      <c r="AH1881" s="797"/>
      <c r="AI1881" s="797"/>
      <c r="AL1881" s="797"/>
      <c r="AM1881" s="797"/>
      <c r="AP1881" s="797"/>
      <c r="AQ1881" s="797"/>
    </row>
    <row r="1882" spans="1:43" s="735" customFormat="1">
      <c r="A1882" s="1235"/>
      <c r="B1882" s="64"/>
      <c r="F1882" s="797"/>
      <c r="G1882" s="798"/>
      <c r="J1882" s="797"/>
      <c r="K1882" s="797"/>
      <c r="N1882" s="797"/>
      <c r="O1882" s="797"/>
      <c r="R1882" s="797"/>
      <c r="S1882" s="797"/>
      <c r="V1882" s="797"/>
      <c r="W1882" s="797"/>
      <c r="Z1882" s="797"/>
      <c r="AA1882" s="797"/>
      <c r="AD1882" s="797"/>
      <c r="AE1882" s="797"/>
      <c r="AH1882" s="797"/>
      <c r="AI1882" s="797"/>
      <c r="AL1882" s="797"/>
      <c r="AM1882" s="797"/>
      <c r="AP1882" s="797"/>
      <c r="AQ1882" s="797"/>
    </row>
    <row r="1883" spans="1:43" s="735" customFormat="1">
      <c r="A1883" s="1235"/>
      <c r="B1883" s="64"/>
      <c r="F1883" s="797"/>
      <c r="G1883" s="798"/>
      <c r="J1883" s="797"/>
      <c r="K1883" s="797"/>
      <c r="N1883" s="797"/>
      <c r="O1883" s="797"/>
      <c r="R1883" s="797"/>
      <c r="S1883" s="797"/>
      <c r="V1883" s="797"/>
      <c r="W1883" s="797"/>
      <c r="Z1883" s="797"/>
      <c r="AA1883" s="797"/>
      <c r="AD1883" s="797"/>
      <c r="AE1883" s="797"/>
      <c r="AH1883" s="797"/>
      <c r="AI1883" s="797"/>
      <c r="AL1883" s="797"/>
      <c r="AM1883" s="797"/>
      <c r="AP1883" s="797"/>
      <c r="AQ1883" s="797"/>
    </row>
    <row r="1884" spans="1:43" s="735" customFormat="1">
      <c r="A1884" s="1235"/>
      <c r="B1884" s="64"/>
      <c r="F1884" s="797"/>
      <c r="G1884" s="798"/>
      <c r="J1884" s="797"/>
      <c r="K1884" s="797"/>
      <c r="N1884" s="797"/>
      <c r="O1884" s="797"/>
      <c r="R1884" s="797"/>
      <c r="S1884" s="797"/>
      <c r="V1884" s="797"/>
      <c r="W1884" s="797"/>
      <c r="Z1884" s="797"/>
      <c r="AA1884" s="797"/>
      <c r="AD1884" s="797"/>
      <c r="AE1884" s="797"/>
      <c r="AH1884" s="797"/>
      <c r="AI1884" s="797"/>
      <c r="AL1884" s="797"/>
      <c r="AM1884" s="797"/>
      <c r="AP1884" s="797"/>
      <c r="AQ1884" s="797"/>
    </row>
    <row r="1885" spans="1:43" s="735" customFormat="1">
      <c r="A1885" s="1235"/>
      <c r="B1885" s="64"/>
      <c r="F1885" s="797"/>
      <c r="G1885" s="798"/>
      <c r="J1885" s="797"/>
      <c r="K1885" s="797"/>
      <c r="N1885" s="797"/>
      <c r="O1885" s="797"/>
      <c r="R1885" s="797"/>
      <c r="S1885" s="797"/>
      <c r="V1885" s="797"/>
      <c r="W1885" s="797"/>
      <c r="Z1885" s="797"/>
      <c r="AA1885" s="797"/>
      <c r="AD1885" s="797"/>
      <c r="AE1885" s="797"/>
      <c r="AH1885" s="797"/>
      <c r="AI1885" s="797"/>
      <c r="AL1885" s="797"/>
      <c r="AM1885" s="797"/>
      <c r="AP1885" s="797"/>
      <c r="AQ1885" s="797"/>
    </row>
    <row r="1886" spans="1:43" s="735" customFormat="1">
      <c r="A1886" s="1235"/>
      <c r="B1886" s="64"/>
      <c r="F1886" s="797"/>
      <c r="G1886" s="798"/>
      <c r="J1886" s="797"/>
      <c r="K1886" s="797"/>
      <c r="N1886" s="797"/>
      <c r="O1886" s="797"/>
      <c r="R1886" s="797"/>
      <c r="S1886" s="797"/>
      <c r="V1886" s="797"/>
      <c r="W1886" s="797"/>
      <c r="Z1886" s="797"/>
      <c r="AA1886" s="797"/>
      <c r="AD1886" s="797"/>
      <c r="AE1886" s="797"/>
      <c r="AH1886" s="797"/>
      <c r="AI1886" s="797"/>
      <c r="AL1886" s="797"/>
      <c r="AM1886" s="797"/>
      <c r="AP1886" s="797"/>
      <c r="AQ1886" s="797"/>
    </row>
    <row r="1887" spans="1:43" s="735" customFormat="1">
      <c r="A1887" s="1235"/>
      <c r="B1887" s="64"/>
      <c r="F1887" s="797"/>
      <c r="G1887" s="798"/>
      <c r="J1887" s="797"/>
      <c r="K1887" s="797"/>
      <c r="N1887" s="797"/>
      <c r="O1887" s="797"/>
      <c r="R1887" s="797"/>
      <c r="S1887" s="797"/>
      <c r="V1887" s="797"/>
      <c r="W1887" s="797"/>
      <c r="Z1887" s="797"/>
      <c r="AA1887" s="797"/>
      <c r="AD1887" s="797"/>
      <c r="AE1887" s="797"/>
      <c r="AH1887" s="797"/>
      <c r="AI1887" s="797"/>
      <c r="AL1887" s="797"/>
      <c r="AM1887" s="797"/>
      <c r="AP1887" s="797"/>
      <c r="AQ1887" s="797"/>
    </row>
    <row r="1888" spans="1:43" s="735" customFormat="1">
      <c r="A1888" s="1235"/>
      <c r="B1888" s="64"/>
      <c r="F1888" s="797"/>
      <c r="G1888" s="798"/>
      <c r="J1888" s="797"/>
      <c r="K1888" s="797"/>
      <c r="N1888" s="797"/>
      <c r="O1888" s="797"/>
      <c r="R1888" s="797"/>
      <c r="S1888" s="797"/>
      <c r="V1888" s="797"/>
      <c r="W1888" s="797"/>
      <c r="Z1888" s="797"/>
      <c r="AA1888" s="797"/>
      <c r="AD1888" s="797"/>
      <c r="AE1888" s="797"/>
      <c r="AH1888" s="797"/>
      <c r="AI1888" s="797"/>
      <c r="AL1888" s="797"/>
      <c r="AM1888" s="797"/>
      <c r="AP1888" s="797"/>
      <c r="AQ1888" s="797"/>
    </row>
    <row r="1889" spans="1:43" s="735" customFormat="1">
      <c r="A1889" s="1235"/>
      <c r="B1889" s="64"/>
      <c r="F1889" s="797"/>
      <c r="G1889" s="798"/>
      <c r="J1889" s="797"/>
      <c r="K1889" s="797"/>
      <c r="N1889" s="797"/>
      <c r="O1889" s="797"/>
      <c r="R1889" s="797"/>
      <c r="S1889" s="797"/>
      <c r="V1889" s="797"/>
      <c r="W1889" s="797"/>
      <c r="Z1889" s="797"/>
      <c r="AA1889" s="797"/>
      <c r="AD1889" s="797"/>
      <c r="AE1889" s="797"/>
      <c r="AH1889" s="797"/>
      <c r="AI1889" s="797"/>
      <c r="AL1889" s="797"/>
      <c r="AM1889" s="797"/>
      <c r="AP1889" s="797"/>
      <c r="AQ1889" s="797"/>
    </row>
    <row r="1890" spans="1:43" s="735" customFormat="1">
      <c r="A1890" s="1235"/>
      <c r="B1890" s="64"/>
      <c r="F1890" s="797"/>
      <c r="G1890" s="798"/>
      <c r="J1890" s="797"/>
      <c r="K1890" s="797"/>
      <c r="N1890" s="797"/>
      <c r="O1890" s="797"/>
      <c r="R1890" s="797"/>
      <c r="S1890" s="797"/>
      <c r="V1890" s="797"/>
      <c r="W1890" s="797"/>
      <c r="Z1890" s="797"/>
      <c r="AA1890" s="797"/>
      <c r="AD1890" s="797"/>
      <c r="AE1890" s="797"/>
      <c r="AH1890" s="797"/>
      <c r="AI1890" s="797"/>
      <c r="AL1890" s="797"/>
      <c r="AM1890" s="797"/>
      <c r="AP1890" s="797"/>
      <c r="AQ1890" s="797"/>
    </row>
    <row r="1891" spans="1:43" s="735" customFormat="1">
      <c r="A1891" s="1235"/>
      <c r="B1891" s="64"/>
      <c r="F1891" s="797"/>
      <c r="G1891" s="798"/>
      <c r="J1891" s="797"/>
      <c r="K1891" s="797"/>
      <c r="N1891" s="797"/>
      <c r="O1891" s="797"/>
      <c r="R1891" s="797"/>
      <c r="S1891" s="797"/>
      <c r="V1891" s="797"/>
      <c r="W1891" s="797"/>
      <c r="Z1891" s="797"/>
      <c r="AA1891" s="797"/>
      <c r="AD1891" s="797"/>
      <c r="AE1891" s="797"/>
      <c r="AH1891" s="797"/>
      <c r="AI1891" s="797"/>
      <c r="AL1891" s="797"/>
      <c r="AM1891" s="797"/>
      <c r="AP1891" s="797"/>
      <c r="AQ1891" s="797"/>
    </row>
    <row r="1892" spans="1:43" s="735" customFormat="1">
      <c r="A1892" s="1235"/>
      <c r="B1892" s="64"/>
      <c r="F1892" s="797"/>
      <c r="G1892" s="798"/>
      <c r="J1892" s="797"/>
      <c r="K1892" s="797"/>
      <c r="N1892" s="797"/>
      <c r="O1892" s="797"/>
      <c r="R1892" s="797"/>
      <c r="S1892" s="797"/>
      <c r="V1892" s="797"/>
      <c r="W1892" s="797"/>
      <c r="Z1892" s="797"/>
      <c r="AA1892" s="797"/>
      <c r="AD1892" s="797"/>
      <c r="AE1892" s="797"/>
      <c r="AH1892" s="797"/>
      <c r="AI1892" s="797"/>
      <c r="AL1892" s="797"/>
      <c r="AM1892" s="797"/>
      <c r="AP1892" s="797"/>
      <c r="AQ1892" s="797"/>
    </row>
    <row r="1893" spans="1:43" s="735" customFormat="1">
      <c r="A1893" s="1235"/>
      <c r="B1893" s="64"/>
      <c r="F1893" s="797"/>
      <c r="G1893" s="798"/>
      <c r="J1893" s="797"/>
      <c r="K1893" s="797"/>
      <c r="N1893" s="797"/>
      <c r="O1893" s="797"/>
      <c r="R1893" s="797"/>
      <c r="S1893" s="797"/>
      <c r="V1893" s="797"/>
      <c r="W1893" s="797"/>
      <c r="Z1893" s="797"/>
      <c r="AA1893" s="797"/>
      <c r="AD1893" s="797"/>
      <c r="AE1893" s="797"/>
      <c r="AH1893" s="797"/>
      <c r="AI1893" s="797"/>
      <c r="AL1893" s="797"/>
      <c r="AM1893" s="797"/>
      <c r="AP1893" s="797"/>
      <c r="AQ1893" s="797"/>
    </row>
    <row r="1894" spans="1:43" s="735" customFormat="1">
      <c r="A1894" s="1235"/>
      <c r="B1894" s="64"/>
      <c r="F1894" s="797"/>
      <c r="G1894" s="798"/>
      <c r="J1894" s="797"/>
      <c r="K1894" s="797"/>
      <c r="N1894" s="797"/>
      <c r="O1894" s="797"/>
      <c r="R1894" s="797"/>
      <c r="S1894" s="797"/>
      <c r="V1894" s="797"/>
      <c r="W1894" s="797"/>
      <c r="Z1894" s="797"/>
      <c r="AA1894" s="797"/>
      <c r="AD1894" s="797"/>
      <c r="AE1894" s="797"/>
      <c r="AH1894" s="797"/>
      <c r="AI1894" s="797"/>
      <c r="AL1894" s="797"/>
      <c r="AM1894" s="797"/>
      <c r="AP1894" s="797"/>
      <c r="AQ1894" s="797"/>
    </row>
    <row r="1895" spans="1:43" s="735" customFormat="1">
      <c r="A1895" s="1235"/>
      <c r="B1895" s="64"/>
      <c r="F1895" s="797"/>
      <c r="G1895" s="798"/>
      <c r="J1895" s="797"/>
      <c r="K1895" s="797"/>
      <c r="N1895" s="797"/>
      <c r="O1895" s="797"/>
      <c r="R1895" s="797"/>
      <c r="S1895" s="797"/>
      <c r="V1895" s="797"/>
      <c r="W1895" s="797"/>
      <c r="Z1895" s="797"/>
      <c r="AA1895" s="797"/>
      <c r="AD1895" s="797"/>
      <c r="AE1895" s="797"/>
      <c r="AH1895" s="797"/>
      <c r="AI1895" s="797"/>
      <c r="AL1895" s="797"/>
      <c r="AM1895" s="797"/>
      <c r="AP1895" s="797"/>
      <c r="AQ1895" s="797"/>
    </row>
    <row r="1896" spans="1:43" s="735" customFormat="1">
      <c r="A1896" s="1235"/>
      <c r="B1896" s="64"/>
      <c r="F1896" s="797"/>
      <c r="G1896" s="798"/>
      <c r="J1896" s="797"/>
      <c r="K1896" s="797"/>
      <c r="N1896" s="797"/>
      <c r="O1896" s="797"/>
      <c r="R1896" s="797"/>
      <c r="S1896" s="797"/>
      <c r="V1896" s="797"/>
      <c r="W1896" s="797"/>
      <c r="Z1896" s="797"/>
      <c r="AA1896" s="797"/>
      <c r="AD1896" s="797"/>
      <c r="AE1896" s="797"/>
      <c r="AH1896" s="797"/>
      <c r="AI1896" s="797"/>
      <c r="AL1896" s="797"/>
      <c r="AM1896" s="797"/>
      <c r="AP1896" s="797"/>
      <c r="AQ1896" s="797"/>
    </row>
    <row r="1897" spans="1:43" s="735" customFormat="1">
      <c r="A1897" s="1235"/>
      <c r="B1897" s="64"/>
      <c r="F1897" s="797"/>
      <c r="G1897" s="798"/>
      <c r="J1897" s="797"/>
      <c r="K1897" s="797"/>
      <c r="N1897" s="797"/>
      <c r="O1897" s="797"/>
      <c r="R1897" s="797"/>
      <c r="S1897" s="797"/>
      <c r="V1897" s="797"/>
      <c r="W1897" s="797"/>
      <c r="Z1897" s="797"/>
      <c r="AA1897" s="797"/>
      <c r="AD1897" s="797"/>
      <c r="AE1897" s="797"/>
      <c r="AH1897" s="797"/>
      <c r="AI1897" s="797"/>
      <c r="AL1897" s="797"/>
      <c r="AM1897" s="797"/>
      <c r="AP1897" s="797"/>
      <c r="AQ1897" s="797"/>
    </row>
    <row r="1898" spans="1:43" s="735" customFormat="1">
      <c r="A1898" s="1235"/>
      <c r="B1898" s="64"/>
      <c r="F1898" s="797"/>
      <c r="G1898" s="798"/>
      <c r="J1898" s="797"/>
      <c r="K1898" s="797"/>
      <c r="N1898" s="797"/>
      <c r="O1898" s="797"/>
      <c r="R1898" s="797"/>
      <c r="S1898" s="797"/>
      <c r="V1898" s="797"/>
      <c r="W1898" s="797"/>
      <c r="Z1898" s="797"/>
      <c r="AA1898" s="797"/>
      <c r="AD1898" s="797"/>
      <c r="AE1898" s="797"/>
      <c r="AH1898" s="797"/>
      <c r="AI1898" s="797"/>
      <c r="AL1898" s="797"/>
      <c r="AM1898" s="797"/>
      <c r="AP1898" s="797"/>
      <c r="AQ1898" s="797"/>
    </row>
    <row r="1899" spans="1:43" s="735" customFormat="1">
      <c r="A1899" s="1235"/>
      <c r="B1899" s="64"/>
      <c r="F1899" s="797"/>
      <c r="G1899" s="798"/>
      <c r="J1899" s="797"/>
      <c r="K1899" s="797"/>
      <c r="N1899" s="797"/>
      <c r="O1899" s="797"/>
      <c r="R1899" s="797"/>
      <c r="S1899" s="797"/>
      <c r="V1899" s="797"/>
      <c r="W1899" s="797"/>
      <c r="Z1899" s="797"/>
      <c r="AA1899" s="797"/>
      <c r="AD1899" s="797"/>
      <c r="AE1899" s="797"/>
      <c r="AH1899" s="797"/>
      <c r="AI1899" s="797"/>
      <c r="AL1899" s="797"/>
      <c r="AM1899" s="797"/>
      <c r="AP1899" s="797"/>
      <c r="AQ1899" s="797"/>
    </row>
    <row r="1900" spans="1:43" s="735" customFormat="1">
      <c r="A1900" s="1235"/>
      <c r="B1900" s="64"/>
      <c r="F1900" s="797"/>
      <c r="G1900" s="798"/>
      <c r="J1900" s="797"/>
      <c r="K1900" s="797"/>
      <c r="N1900" s="797"/>
      <c r="O1900" s="797"/>
      <c r="R1900" s="797"/>
      <c r="S1900" s="797"/>
      <c r="V1900" s="797"/>
      <c r="W1900" s="797"/>
      <c r="Z1900" s="797"/>
      <c r="AA1900" s="797"/>
      <c r="AD1900" s="797"/>
      <c r="AE1900" s="797"/>
      <c r="AH1900" s="797"/>
      <c r="AI1900" s="797"/>
      <c r="AL1900" s="797"/>
      <c r="AM1900" s="797"/>
      <c r="AP1900" s="797"/>
      <c r="AQ1900" s="797"/>
    </row>
    <row r="1901" spans="1:43" s="735" customFormat="1">
      <c r="A1901" s="1235"/>
      <c r="B1901" s="64"/>
      <c r="F1901" s="797"/>
      <c r="G1901" s="798"/>
      <c r="J1901" s="797"/>
      <c r="K1901" s="797"/>
      <c r="N1901" s="797"/>
      <c r="O1901" s="797"/>
      <c r="R1901" s="797"/>
      <c r="S1901" s="797"/>
      <c r="V1901" s="797"/>
      <c r="W1901" s="797"/>
      <c r="Z1901" s="797"/>
      <c r="AA1901" s="797"/>
      <c r="AD1901" s="797"/>
      <c r="AE1901" s="797"/>
      <c r="AH1901" s="797"/>
      <c r="AI1901" s="797"/>
      <c r="AL1901" s="797"/>
      <c r="AM1901" s="797"/>
      <c r="AP1901" s="797"/>
      <c r="AQ1901" s="797"/>
    </row>
    <row r="1902" spans="1:43" s="735" customFormat="1">
      <c r="A1902" s="1235"/>
      <c r="B1902" s="64"/>
      <c r="F1902" s="797"/>
      <c r="G1902" s="798"/>
      <c r="J1902" s="797"/>
      <c r="K1902" s="797"/>
      <c r="N1902" s="797"/>
      <c r="O1902" s="797"/>
      <c r="R1902" s="797"/>
      <c r="S1902" s="797"/>
      <c r="V1902" s="797"/>
      <c r="W1902" s="797"/>
      <c r="Z1902" s="797"/>
      <c r="AA1902" s="797"/>
      <c r="AD1902" s="797"/>
      <c r="AE1902" s="797"/>
      <c r="AH1902" s="797"/>
      <c r="AI1902" s="797"/>
      <c r="AL1902" s="797"/>
      <c r="AM1902" s="797"/>
      <c r="AP1902" s="797"/>
      <c r="AQ1902" s="797"/>
    </row>
    <row r="1903" spans="1:43" s="735" customFormat="1">
      <c r="A1903" s="1235"/>
      <c r="B1903" s="64"/>
      <c r="F1903" s="797"/>
      <c r="G1903" s="798"/>
      <c r="J1903" s="797"/>
      <c r="K1903" s="797"/>
      <c r="N1903" s="797"/>
      <c r="O1903" s="797"/>
      <c r="R1903" s="797"/>
      <c r="S1903" s="797"/>
      <c r="V1903" s="797"/>
      <c r="W1903" s="797"/>
      <c r="Z1903" s="797"/>
      <c r="AA1903" s="797"/>
      <c r="AD1903" s="797"/>
      <c r="AE1903" s="797"/>
      <c r="AH1903" s="797"/>
      <c r="AI1903" s="797"/>
      <c r="AL1903" s="797"/>
      <c r="AM1903" s="797"/>
      <c r="AP1903" s="797"/>
      <c r="AQ1903" s="797"/>
    </row>
    <row r="1904" spans="1:43" s="735" customFormat="1">
      <c r="A1904" s="1235"/>
      <c r="B1904" s="64"/>
      <c r="F1904" s="797"/>
      <c r="G1904" s="798"/>
      <c r="J1904" s="797"/>
      <c r="K1904" s="797"/>
      <c r="N1904" s="797"/>
      <c r="O1904" s="797"/>
      <c r="R1904" s="797"/>
      <c r="S1904" s="797"/>
      <c r="V1904" s="797"/>
      <c r="W1904" s="797"/>
      <c r="Z1904" s="797"/>
      <c r="AA1904" s="797"/>
      <c r="AD1904" s="797"/>
      <c r="AE1904" s="797"/>
      <c r="AH1904" s="797"/>
      <c r="AI1904" s="797"/>
      <c r="AL1904" s="797"/>
      <c r="AM1904" s="797"/>
      <c r="AP1904" s="797"/>
      <c r="AQ1904" s="797"/>
    </row>
    <row r="1905" spans="1:43" s="735" customFormat="1">
      <c r="A1905" s="1235"/>
      <c r="B1905" s="64"/>
      <c r="F1905" s="797"/>
      <c r="G1905" s="798"/>
      <c r="J1905" s="797"/>
      <c r="K1905" s="797"/>
      <c r="N1905" s="797"/>
      <c r="O1905" s="797"/>
      <c r="R1905" s="797"/>
      <c r="S1905" s="797"/>
      <c r="V1905" s="797"/>
      <c r="W1905" s="797"/>
      <c r="Z1905" s="797"/>
      <c r="AA1905" s="797"/>
      <c r="AD1905" s="797"/>
      <c r="AE1905" s="797"/>
      <c r="AH1905" s="797"/>
      <c r="AI1905" s="797"/>
      <c r="AL1905" s="797"/>
      <c r="AM1905" s="797"/>
      <c r="AP1905" s="797"/>
      <c r="AQ1905" s="797"/>
    </row>
    <row r="1906" spans="1:43" s="735" customFormat="1">
      <c r="A1906" s="1235"/>
      <c r="B1906" s="64"/>
      <c r="F1906" s="797"/>
      <c r="G1906" s="798"/>
      <c r="J1906" s="797"/>
      <c r="K1906" s="797"/>
      <c r="N1906" s="797"/>
      <c r="O1906" s="797"/>
      <c r="R1906" s="797"/>
      <c r="S1906" s="797"/>
      <c r="V1906" s="797"/>
      <c r="W1906" s="797"/>
      <c r="Z1906" s="797"/>
      <c r="AA1906" s="797"/>
      <c r="AD1906" s="797"/>
      <c r="AE1906" s="797"/>
      <c r="AH1906" s="797"/>
      <c r="AI1906" s="797"/>
      <c r="AL1906" s="797"/>
      <c r="AM1906" s="797"/>
      <c r="AP1906" s="797"/>
      <c r="AQ1906" s="797"/>
    </row>
    <row r="1907" spans="1:43" s="735" customFormat="1">
      <c r="A1907" s="1235"/>
      <c r="B1907" s="64"/>
      <c r="F1907" s="797"/>
      <c r="G1907" s="798"/>
      <c r="J1907" s="797"/>
      <c r="K1907" s="797"/>
      <c r="N1907" s="797"/>
      <c r="O1907" s="797"/>
      <c r="R1907" s="797"/>
      <c r="S1907" s="797"/>
      <c r="V1907" s="797"/>
      <c r="W1907" s="797"/>
      <c r="Z1907" s="797"/>
      <c r="AA1907" s="797"/>
      <c r="AD1907" s="797"/>
      <c r="AE1907" s="797"/>
      <c r="AH1907" s="797"/>
      <c r="AI1907" s="797"/>
      <c r="AL1907" s="797"/>
      <c r="AM1907" s="797"/>
      <c r="AP1907" s="797"/>
      <c r="AQ1907" s="797"/>
    </row>
    <row r="1908" spans="1:43" s="735" customFormat="1">
      <c r="A1908" s="1235"/>
      <c r="B1908" s="64"/>
      <c r="F1908" s="797"/>
      <c r="G1908" s="798"/>
      <c r="J1908" s="797"/>
      <c r="K1908" s="797"/>
      <c r="N1908" s="797"/>
      <c r="O1908" s="797"/>
      <c r="R1908" s="797"/>
      <c r="S1908" s="797"/>
      <c r="V1908" s="797"/>
      <c r="W1908" s="797"/>
      <c r="Z1908" s="797"/>
      <c r="AA1908" s="797"/>
      <c r="AD1908" s="797"/>
      <c r="AE1908" s="797"/>
      <c r="AH1908" s="797"/>
      <c r="AI1908" s="797"/>
      <c r="AL1908" s="797"/>
      <c r="AM1908" s="797"/>
      <c r="AP1908" s="797"/>
      <c r="AQ1908" s="797"/>
    </row>
    <row r="1909" spans="1:43" s="735" customFormat="1">
      <c r="A1909" s="1235"/>
      <c r="B1909" s="64"/>
      <c r="F1909" s="797"/>
      <c r="G1909" s="798"/>
      <c r="J1909" s="797"/>
      <c r="K1909" s="797"/>
      <c r="N1909" s="797"/>
      <c r="O1909" s="797"/>
      <c r="R1909" s="797"/>
      <c r="S1909" s="797"/>
      <c r="V1909" s="797"/>
      <c r="W1909" s="797"/>
      <c r="Z1909" s="797"/>
      <c r="AA1909" s="797"/>
      <c r="AD1909" s="797"/>
      <c r="AE1909" s="797"/>
      <c r="AH1909" s="797"/>
      <c r="AI1909" s="797"/>
      <c r="AL1909" s="797"/>
      <c r="AM1909" s="797"/>
      <c r="AP1909" s="797"/>
      <c r="AQ1909" s="797"/>
    </row>
    <row r="1910" spans="1:43" s="735" customFormat="1">
      <c r="A1910" s="1235"/>
      <c r="B1910" s="64"/>
      <c r="F1910" s="797"/>
      <c r="G1910" s="798"/>
      <c r="J1910" s="797"/>
      <c r="K1910" s="797"/>
      <c r="N1910" s="797"/>
      <c r="O1910" s="797"/>
      <c r="R1910" s="797"/>
      <c r="S1910" s="797"/>
      <c r="V1910" s="797"/>
      <c r="W1910" s="797"/>
      <c r="Z1910" s="797"/>
      <c r="AA1910" s="797"/>
      <c r="AD1910" s="797"/>
      <c r="AE1910" s="797"/>
      <c r="AH1910" s="797"/>
      <c r="AI1910" s="797"/>
      <c r="AL1910" s="797"/>
      <c r="AM1910" s="797"/>
      <c r="AP1910" s="797"/>
      <c r="AQ1910" s="797"/>
    </row>
    <row r="1911" spans="1:43" s="735" customFormat="1">
      <c r="A1911" s="1235"/>
      <c r="B1911" s="64"/>
      <c r="F1911" s="797"/>
      <c r="G1911" s="798"/>
      <c r="J1911" s="797"/>
      <c r="K1911" s="797"/>
      <c r="N1911" s="797"/>
      <c r="O1911" s="797"/>
      <c r="R1911" s="797"/>
      <c r="S1911" s="797"/>
      <c r="V1911" s="797"/>
      <c r="W1911" s="797"/>
      <c r="Z1911" s="797"/>
      <c r="AA1911" s="797"/>
      <c r="AD1911" s="797"/>
      <c r="AE1911" s="797"/>
      <c r="AH1911" s="797"/>
      <c r="AI1911" s="797"/>
      <c r="AL1911" s="797"/>
      <c r="AM1911" s="797"/>
      <c r="AP1911" s="797"/>
      <c r="AQ1911" s="797"/>
    </row>
    <row r="1912" spans="1:43" s="735" customFormat="1">
      <c r="A1912" s="1235"/>
      <c r="B1912" s="64"/>
      <c r="F1912" s="797"/>
      <c r="G1912" s="798"/>
      <c r="J1912" s="797"/>
      <c r="K1912" s="797"/>
      <c r="N1912" s="797"/>
      <c r="O1912" s="797"/>
      <c r="R1912" s="797"/>
      <c r="S1912" s="797"/>
      <c r="V1912" s="797"/>
      <c r="W1912" s="797"/>
      <c r="Z1912" s="797"/>
      <c r="AA1912" s="797"/>
      <c r="AD1912" s="797"/>
      <c r="AE1912" s="797"/>
      <c r="AH1912" s="797"/>
      <c r="AI1912" s="797"/>
      <c r="AL1912" s="797"/>
      <c r="AM1912" s="797"/>
      <c r="AP1912" s="797"/>
      <c r="AQ1912" s="797"/>
    </row>
    <row r="1913" spans="1:43" s="735" customFormat="1">
      <c r="A1913" s="1235"/>
      <c r="B1913" s="64"/>
      <c r="F1913" s="797"/>
      <c r="G1913" s="798"/>
      <c r="J1913" s="797"/>
      <c r="K1913" s="797"/>
      <c r="N1913" s="797"/>
      <c r="O1913" s="797"/>
      <c r="R1913" s="797"/>
      <c r="S1913" s="797"/>
      <c r="V1913" s="797"/>
      <c r="W1913" s="797"/>
      <c r="Z1913" s="797"/>
      <c r="AA1913" s="797"/>
      <c r="AD1913" s="797"/>
      <c r="AE1913" s="797"/>
      <c r="AH1913" s="797"/>
      <c r="AI1913" s="797"/>
      <c r="AL1913" s="797"/>
      <c r="AM1913" s="797"/>
      <c r="AP1913" s="797"/>
      <c r="AQ1913" s="797"/>
    </row>
    <row r="1914" spans="1:43" s="735" customFormat="1">
      <c r="A1914" s="1235"/>
      <c r="B1914" s="64"/>
      <c r="F1914" s="797"/>
      <c r="G1914" s="798"/>
      <c r="J1914" s="797"/>
      <c r="K1914" s="797"/>
      <c r="N1914" s="797"/>
      <c r="O1914" s="797"/>
      <c r="R1914" s="797"/>
      <c r="S1914" s="797"/>
      <c r="V1914" s="797"/>
      <c r="W1914" s="797"/>
      <c r="Z1914" s="797"/>
      <c r="AA1914" s="797"/>
      <c r="AD1914" s="797"/>
      <c r="AE1914" s="797"/>
      <c r="AH1914" s="797"/>
      <c r="AI1914" s="797"/>
      <c r="AL1914" s="797"/>
      <c r="AM1914" s="797"/>
      <c r="AP1914" s="797"/>
      <c r="AQ1914" s="797"/>
    </row>
    <row r="1915" spans="1:43" s="735" customFormat="1">
      <c r="A1915" s="1235"/>
      <c r="B1915" s="64"/>
      <c r="F1915" s="797"/>
      <c r="G1915" s="798"/>
      <c r="J1915" s="797"/>
      <c r="K1915" s="797"/>
      <c r="N1915" s="797"/>
      <c r="O1915" s="797"/>
      <c r="R1915" s="797"/>
      <c r="S1915" s="797"/>
      <c r="V1915" s="797"/>
      <c r="W1915" s="797"/>
      <c r="Z1915" s="797"/>
      <c r="AA1915" s="797"/>
      <c r="AD1915" s="797"/>
      <c r="AE1915" s="797"/>
      <c r="AH1915" s="797"/>
      <c r="AI1915" s="797"/>
      <c r="AL1915" s="797"/>
      <c r="AM1915" s="797"/>
      <c r="AP1915" s="797"/>
      <c r="AQ1915" s="797"/>
    </row>
    <row r="1916" spans="1:43" s="735" customFormat="1">
      <c r="A1916" s="1235"/>
      <c r="B1916" s="64"/>
      <c r="F1916" s="797"/>
      <c r="G1916" s="798"/>
      <c r="J1916" s="797"/>
      <c r="K1916" s="797"/>
      <c r="N1916" s="797"/>
      <c r="O1916" s="797"/>
      <c r="R1916" s="797"/>
      <c r="S1916" s="797"/>
      <c r="V1916" s="797"/>
      <c r="W1916" s="797"/>
      <c r="Z1916" s="797"/>
      <c r="AA1916" s="797"/>
      <c r="AD1916" s="797"/>
      <c r="AE1916" s="797"/>
      <c r="AH1916" s="797"/>
      <c r="AI1916" s="797"/>
      <c r="AL1916" s="797"/>
      <c r="AM1916" s="797"/>
      <c r="AP1916" s="797"/>
      <c r="AQ1916" s="797"/>
    </row>
    <row r="1917" spans="1:43" s="735" customFormat="1">
      <c r="A1917" s="1235"/>
      <c r="B1917" s="64"/>
      <c r="F1917" s="797"/>
      <c r="G1917" s="798"/>
      <c r="J1917" s="797"/>
      <c r="K1917" s="797"/>
      <c r="N1917" s="797"/>
      <c r="O1917" s="797"/>
      <c r="R1917" s="797"/>
      <c r="S1917" s="797"/>
      <c r="V1917" s="797"/>
      <c r="W1917" s="797"/>
      <c r="Z1917" s="797"/>
      <c r="AA1917" s="797"/>
      <c r="AD1917" s="797"/>
      <c r="AE1917" s="797"/>
      <c r="AH1917" s="797"/>
      <c r="AI1917" s="797"/>
      <c r="AL1917" s="797"/>
      <c r="AM1917" s="797"/>
      <c r="AP1917" s="797"/>
      <c r="AQ1917" s="797"/>
    </row>
    <row r="1918" spans="1:43" s="735" customFormat="1">
      <c r="A1918" s="1235"/>
      <c r="B1918" s="64"/>
      <c r="F1918" s="797"/>
      <c r="G1918" s="798"/>
      <c r="J1918" s="797"/>
      <c r="K1918" s="797"/>
      <c r="N1918" s="797"/>
      <c r="O1918" s="797"/>
      <c r="R1918" s="797"/>
      <c r="S1918" s="797"/>
      <c r="V1918" s="797"/>
      <c r="W1918" s="797"/>
      <c r="Z1918" s="797"/>
      <c r="AA1918" s="797"/>
      <c r="AD1918" s="797"/>
      <c r="AE1918" s="797"/>
      <c r="AH1918" s="797"/>
      <c r="AI1918" s="797"/>
      <c r="AL1918" s="797"/>
      <c r="AM1918" s="797"/>
      <c r="AP1918" s="797"/>
      <c r="AQ1918" s="797"/>
    </row>
    <row r="1919" spans="1:43" s="735" customFormat="1">
      <c r="A1919" s="1235"/>
      <c r="B1919" s="64"/>
      <c r="F1919" s="797"/>
      <c r="G1919" s="798"/>
      <c r="J1919" s="797"/>
      <c r="K1919" s="797"/>
      <c r="N1919" s="797"/>
      <c r="O1919" s="797"/>
      <c r="R1919" s="797"/>
      <c r="S1919" s="797"/>
      <c r="V1919" s="797"/>
      <c r="W1919" s="797"/>
      <c r="Z1919" s="797"/>
      <c r="AA1919" s="797"/>
      <c r="AD1919" s="797"/>
      <c r="AE1919" s="797"/>
      <c r="AH1919" s="797"/>
      <c r="AI1919" s="797"/>
      <c r="AL1919" s="797"/>
      <c r="AM1919" s="797"/>
      <c r="AP1919" s="797"/>
      <c r="AQ1919" s="797"/>
    </row>
    <row r="1920" spans="1:43" s="735" customFormat="1">
      <c r="A1920" s="1235"/>
      <c r="B1920" s="64"/>
      <c r="F1920" s="797"/>
      <c r="G1920" s="798"/>
      <c r="J1920" s="797"/>
      <c r="K1920" s="797"/>
      <c r="N1920" s="797"/>
      <c r="O1920" s="797"/>
      <c r="R1920" s="797"/>
      <c r="S1920" s="797"/>
      <c r="V1920" s="797"/>
      <c r="W1920" s="797"/>
      <c r="Z1920" s="797"/>
      <c r="AA1920" s="797"/>
      <c r="AD1920" s="797"/>
      <c r="AE1920" s="797"/>
      <c r="AH1920" s="797"/>
      <c r="AI1920" s="797"/>
      <c r="AL1920" s="797"/>
      <c r="AM1920" s="797"/>
      <c r="AP1920" s="797"/>
      <c r="AQ1920" s="797"/>
    </row>
    <row r="1921" spans="1:43" s="735" customFormat="1">
      <c r="A1921" s="1235"/>
      <c r="B1921" s="64"/>
      <c r="F1921" s="797"/>
      <c r="G1921" s="798"/>
      <c r="J1921" s="797"/>
      <c r="K1921" s="797"/>
      <c r="N1921" s="797"/>
      <c r="O1921" s="797"/>
      <c r="R1921" s="797"/>
      <c r="S1921" s="797"/>
      <c r="V1921" s="797"/>
      <c r="W1921" s="797"/>
      <c r="Z1921" s="797"/>
      <c r="AA1921" s="797"/>
      <c r="AD1921" s="797"/>
      <c r="AE1921" s="797"/>
      <c r="AH1921" s="797"/>
      <c r="AI1921" s="797"/>
      <c r="AL1921" s="797"/>
      <c r="AM1921" s="797"/>
      <c r="AP1921" s="797"/>
      <c r="AQ1921" s="797"/>
    </row>
    <row r="1922" spans="1:43" s="735" customFormat="1">
      <c r="A1922" s="1235"/>
      <c r="B1922" s="64"/>
      <c r="F1922" s="797"/>
      <c r="G1922" s="798"/>
      <c r="J1922" s="797"/>
      <c r="K1922" s="797"/>
      <c r="N1922" s="797"/>
      <c r="O1922" s="797"/>
      <c r="R1922" s="797"/>
      <c r="S1922" s="797"/>
      <c r="V1922" s="797"/>
      <c r="W1922" s="797"/>
      <c r="Z1922" s="797"/>
      <c r="AA1922" s="797"/>
      <c r="AD1922" s="797"/>
      <c r="AE1922" s="797"/>
      <c r="AH1922" s="797"/>
      <c r="AI1922" s="797"/>
      <c r="AL1922" s="797"/>
      <c r="AM1922" s="797"/>
      <c r="AP1922" s="797"/>
      <c r="AQ1922" s="797"/>
    </row>
    <row r="1923" spans="1:43" s="735" customFormat="1">
      <c r="A1923" s="1235"/>
      <c r="B1923" s="64"/>
      <c r="F1923" s="797"/>
      <c r="G1923" s="798"/>
      <c r="J1923" s="797"/>
      <c r="K1923" s="797"/>
      <c r="N1923" s="797"/>
      <c r="O1923" s="797"/>
      <c r="R1923" s="797"/>
      <c r="S1923" s="797"/>
      <c r="V1923" s="797"/>
      <c r="W1923" s="797"/>
      <c r="Z1923" s="797"/>
      <c r="AA1923" s="797"/>
      <c r="AD1923" s="797"/>
      <c r="AE1923" s="797"/>
      <c r="AH1923" s="797"/>
      <c r="AI1923" s="797"/>
      <c r="AL1923" s="797"/>
      <c r="AM1923" s="797"/>
      <c r="AP1923" s="797"/>
      <c r="AQ1923" s="797"/>
    </row>
    <row r="1924" spans="1:43" s="735" customFormat="1">
      <c r="A1924" s="1235"/>
      <c r="B1924" s="64"/>
      <c r="F1924" s="797"/>
      <c r="G1924" s="798"/>
      <c r="J1924" s="797"/>
      <c r="K1924" s="797"/>
      <c r="N1924" s="797"/>
      <c r="O1924" s="797"/>
      <c r="R1924" s="797"/>
      <c r="S1924" s="797"/>
      <c r="V1924" s="797"/>
      <c r="W1924" s="797"/>
      <c r="Z1924" s="797"/>
      <c r="AA1924" s="797"/>
      <c r="AD1924" s="797"/>
      <c r="AE1924" s="797"/>
      <c r="AH1924" s="797"/>
      <c r="AI1924" s="797"/>
      <c r="AL1924" s="797"/>
      <c r="AM1924" s="797"/>
      <c r="AP1924" s="797"/>
      <c r="AQ1924" s="797"/>
    </row>
    <row r="1925" spans="1:43" s="735" customFormat="1">
      <c r="A1925" s="1235"/>
      <c r="B1925" s="64"/>
      <c r="F1925" s="797"/>
      <c r="G1925" s="798"/>
      <c r="J1925" s="797"/>
      <c r="K1925" s="797"/>
      <c r="N1925" s="797"/>
      <c r="O1925" s="797"/>
      <c r="R1925" s="797"/>
      <c r="S1925" s="797"/>
      <c r="V1925" s="797"/>
      <c r="W1925" s="797"/>
      <c r="Z1925" s="797"/>
      <c r="AA1925" s="797"/>
      <c r="AD1925" s="797"/>
      <c r="AE1925" s="797"/>
      <c r="AH1925" s="797"/>
      <c r="AI1925" s="797"/>
      <c r="AL1925" s="797"/>
      <c r="AM1925" s="797"/>
      <c r="AP1925" s="797"/>
      <c r="AQ1925" s="797"/>
    </row>
    <row r="1926" spans="1:43" s="735" customFormat="1">
      <c r="A1926" s="1235"/>
      <c r="B1926" s="64"/>
      <c r="F1926" s="797"/>
      <c r="G1926" s="798"/>
      <c r="J1926" s="797"/>
      <c r="K1926" s="797"/>
      <c r="N1926" s="797"/>
      <c r="O1926" s="797"/>
      <c r="R1926" s="797"/>
      <c r="S1926" s="797"/>
      <c r="V1926" s="797"/>
      <c r="W1926" s="797"/>
      <c r="Z1926" s="797"/>
      <c r="AA1926" s="797"/>
      <c r="AD1926" s="797"/>
      <c r="AE1926" s="797"/>
      <c r="AH1926" s="797"/>
      <c r="AI1926" s="797"/>
      <c r="AL1926" s="797"/>
      <c r="AM1926" s="797"/>
      <c r="AP1926" s="797"/>
      <c r="AQ1926" s="797"/>
    </row>
    <row r="1927" spans="1:43" s="735" customFormat="1">
      <c r="A1927" s="1235"/>
      <c r="B1927" s="64"/>
      <c r="F1927" s="797"/>
      <c r="G1927" s="798"/>
      <c r="J1927" s="797"/>
      <c r="K1927" s="797"/>
      <c r="N1927" s="797"/>
      <c r="O1927" s="797"/>
      <c r="R1927" s="797"/>
      <c r="S1927" s="797"/>
      <c r="V1927" s="797"/>
      <c r="W1927" s="797"/>
      <c r="Z1927" s="797"/>
      <c r="AA1927" s="797"/>
      <c r="AD1927" s="797"/>
      <c r="AE1927" s="797"/>
      <c r="AH1927" s="797"/>
      <c r="AI1927" s="797"/>
      <c r="AL1927" s="797"/>
      <c r="AM1927" s="797"/>
      <c r="AP1927" s="797"/>
      <c r="AQ1927" s="797"/>
    </row>
    <row r="1928" spans="1:43" s="735" customFormat="1">
      <c r="A1928" s="1235"/>
      <c r="B1928" s="64"/>
      <c r="F1928" s="797"/>
      <c r="G1928" s="798"/>
      <c r="J1928" s="797"/>
      <c r="K1928" s="797"/>
      <c r="N1928" s="797"/>
      <c r="O1928" s="797"/>
      <c r="R1928" s="797"/>
      <c r="S1928" s="797"/>
      <c r="V1928" s="797"/>
      <c r="W1928" s="797"/>
      <c r="Z1928" s="797"/>
      <c r="AA1928" s="797"/>
      <c r="AD1928" s="797"/>
      <c r="AE1928" s="797"/>
      <c r="AH1928" s="797"/>
      <c r="AI1928" s="797"/>
      <c r="AL1928" s="797"/>
      <c r="AM1928" s="797"/>
      <c r="AP1928" s="797"/>
      <c r="AQ1928" s="797"/>
    </row>
    <row r="1929" spans="1:43" s="735" customFormat="1">
      <c r="A1929" s="1235"/>
      <c r="B1929" s="64"/>
      <c r="F1929" s="797"/>
      <c r="G1929" s="798"/>
      <c r="J1929" s="797"/>
      <c r="K1929" s="797"/>
      <c r="N1929" s="797"/>
      <c r="O1929" s="797"/>
      <c r="R1929" s="797"/>
      <c r="S1929" s="797"/>
      <c r="V1929" s="797"/>
      <c r="W1929" s="797"/>
      <c r="Z1929" s="797"/>
      <c r="AA1929" s="797"/>
      <c r="AD1929" s="797"/>
      <c r="AE1929" s="797"/>
      <c r="AH1929" s="797"/>
      <c r="AI1929" s="797"/>
      <c r="AL1929" s="797"/>
      <c r="AM1929" s="797"/>
      <c r="AP1929" s="797"/>
      <c r="AQ1929" s="797"/>
    </row>
    <row r="1930" spans="1:43" s="735" customFormat="1">
      <c r="A1930" s="1235"/>
      <c r="B1930" s="64"/>
      <c r="F1930" s="797"/>
      <c r="G1930" s="798"/>
      <c r="J1930" s="797"/>
      <c r="K1930" s="797"/>
      <c r="N1930" s="797"/>
      <c r="O1930" s="797"/>
      <c r="R1930" s="797"/>
      <c r="S1930" s="797"/>
      <c r="V1930" s="797"/>
      <c r="W1930" s="797"/>
      <c r="Z1930" s="797"/>
      <c r="AA1930" s="797"/>
      <c r="AD1930" s="797"/>
      <c r="AE1930" s="797"/>
      <c r="AH1930" s="797"/>
      <c r="AI1930" s="797"/>
      <c r="AL1930" s="797"/>
      <c r="AM1930" s="797"/>
      <c r="AP1930" s="797"/>
      <c r="AQ1930" s="797"/>
    </row>
    <row r="1931" spans="1:43" s="735" customFormat="1">
      <c r="A1931" s="1235"/>
      <c r="B1931" s="64"/>
      <c r="F1931" s="797"/>
      <c r="G1931" s="798"/>
      <c r="J1931" s="797"/>
      <c r="K1931" s="797"/>
      <c r="N1931" s="797"/>
      <c r="O1931" s="797"/>
      <c r="R1931" s="797"/>
      <c r="S1931" s="797"/>
      <c r="V1931" s="797"/>
      <c r="W1931" s="797"/>
      <c r="Z1931" s="797"/>
      <c r="AA1931" s="797"/>
      <c r="AD1931" s="797"/>
      <c r="AE1931" s="797"/>
      <c r="AH1931" s="797"/>
      <c r="AI1931" s="797"/>
      <c r="AL1931" s="797"/>
      <c r="AM1931" s="797"/>
      <c r="AP1931" s="797"/>
      <c r="AQ1931" s="797"/>
    </row>
    <row r="1932" spans="1:43" s="735" customFormat="1">
      <c r="A1932" s="1235"/>
      <c r="B1932" s="64"/>
      <c r="F1932" s="797"/>
      <c r="G1932" s="798"/>
      <c r="J1932" s="797"/>
      <c r="K1932" s="797"/>
      <c r="N1932" s="797"/>
      <c r="O1932" s="797"/>
      <c r="R1932" s="797"/>
      <c r="S1932" s="797"/>
      <c r="V1932" s="797"/>
      <c r="W1932" s="797"/>
      <c r="Z1932" s="797"/>
      <c r="AA1932" s="797"/>
      <c r="AD1932" s="797"/>
      <c r="AE1932" s="797"/>
      <c r="AH1932" s="797"/>
      <c r="AI1932" s="797"/>
      <c r="AL1932" s="797"/>
      <c r="AM1932" s="797"/>
      <c r="AP1932" s="797"/>
      <c r="AQ1932" s="797"/>
    </row>
    <row r="1933" spans="1:43" s="735" customFormat="1">
      <c r="A1933" s="1235"/>
      <c r="B1933" s="64"/>
      <c r="F1933" s="797"/>
      <c r="G1933" s="798"/>
      <c r="J1933" s="797"/>
      <c r="K1933" s="797"/>
      <c r="N1933" s="797"/>
      <c r="O1933" s="797"/>
      <c r="R1933" s="797"/>
      <c r="S1933" s="797"/>
      <c r="V1933" s="797"/>
      <c r="W1933" s="797"/>
      <c r="Z1933" s="797"/>
      <c r="AA1933" s="797"/>
      <c r="AD1933" s="797"/>
      <c r="AE1933" s="797"/>
      <c r="AH1933" s="797"/>
      <c r="AI1933" s="797"/>
      <c r="AL1933" s="797"/>
      <c r="AM1933" s="797"/>
      <c r="AP1933" s="797"/>
      <c r="AQ1933" s="797"/>
    </row>
    <row r="1934" spans="1:43" s="735" customFormat="1">
      <c r="A1934" s="1235"/>
      <c r="B1934" s="64"/>
      <c r="F1934" s="797"/>
      <c r="G1934" s="798"/>
      <c r="J1934" s="797"/>
      <c r="K1934" s="797"/>
      <c r="N1934" s="797"/>
      <c r="O1934" s="797"/>
      <c r="R1934" s="797"/>
      <c r="S1934" s="797"/>
      <c r="V1934" s="797"/>
      <c r="W1934" s="797"/>
      <c r="Z1934" s="797"/>
      <c r="AA1934" s="797"/>
      <c r="AD1934" s="797"/>
      <c r="AE1934" s="797"/>
      <c r="AH1934" s="797"/>
      <c r="AI1934" s="797"/>
      <c r="AL1934" s="797"/>
      <c r="AM1934" s="797"/>
      <c r="AP1934" s="797"/>
      <c r="AQ1934" s="797"/>
    </row>
    <row r="1935" spans="1:43" s="735" customFormat="1">
      <c r="A1935" s="1235"/>
      <c r="B1935" s="64"/>
      <c r="F1935" s="797"/>
      <c r="G1935" s="798"/>
      <c r="J1935" s="797"/>
      <c r="K1935" s="797"/>
      <c r="N1935" s="797"/>
      <c r="O1935" s="797"/>
      <c r="R1935" s="797"/>
      <c r="S1935" s="797"/>
      <c r="V1935" s="797"/>
      <c r="W1935" s="797"/>
      <c r="Z1935" s="797"/>
      <c r="AA1935" s="797"/>
      <c r="AD1935" s="797"/>
      <c r="AE1935" s="797"/>
      <c r="AH1935" s="797"/>
      <c r="AI1935" s="797"/>
      <c r="AL1935" s="797"/>
      <c r="AM1935" s="797"/>
      <c r="AP1935" s="797"/>
      <c r="AQ1935" s="797"/>
    </row>
    <row r="1936" spans="1:43" s="735" customFormat="1">
      <c r="A1936" s="1235"/>
      <c r="B1936" s="64"/>
      <c r="F1936" s="797"/>
      <c r="G1936" s="798"/>
      <c r="J1936" s="797"/>
      <c r="K1936" s="797"/>
      <c r="N1936" s="797"/>
      <c r="O1936" s="797"/>
      <c r="R1936" s="797"/>
      <c r="S1936" s="797"/>
      <c r="V1936" s="797"/>
      <c r="W1936" s="797"/>
      <c r="Z1936" s="797"/>
      <c r="AA1936" s="797"/>
      <c r="AD1936" s="797"/>
      <c r="AE1936" s="797"/>
      <c r="AH1936" s="797"/>
      <c r="AI1936" s="797"/>
      <c r="AL1936" s="797"/>
      <c r="AM1936" s="797"/>
      <c r="AP1936" s="797"/>
      <c r="AQ1936" s="797"/>
    </row>
    <row r="1937" spans="1:43" s="735" customFormat="1">
      <c r="A1937" s="1235"/>
      <c r="B1937" s="64"/>
      <c r="F1937" s="797"/>
      <c r="G1937" s="798"/>
      <c r="J1937" s="797"/>
      <c r="K1937" s="797"/>
      <c r="N1937" s="797"/>
      <c r="O1937" s="797"/>
      <c r="R1937" s="797"/>
      <c r="S1937" s="797"/>
      <c r="V1937" s="797"/>
      <c r="W1937" s="797"/>
      <c r="Z1937" s="797"/>
      <c r="AA1937" s="797"/>
      <c r="AD1937" s="797"/>
      <c r="AE1937" s="797"/>
      <c r="AH1937" s="797"/>
      <c r="AI1937" s="797"/>
      <c r="AL1937" s="797"/>
      <c r="AM1937" s="797"/>
      <c r="AP1937" s="797"/>
      <c r="AQ1937" s="797"/>
    </row>
    <row r="1938" spans="1:43" s="735" customFormat="1">
      <c r="A1938" s="1235"/>
      <c r="B1938" s="64"/>
      <c r="F1938" s="797"/>
      <c r="G1938" s="798"/>
      <c r="J1938" s="797"/>
      <c r="K1938" s="797"/>
      <c r="N1938" s="797"/>
      <c r="O1938" s="797"/>
      <c r="R1938" s="797"/>
      <c r="S1938" s="797"/>
      <c r="V1938" s="797"/>
      <c r="W1938" s="797"/>
      <c r="Z1938" s="797"/>
      <c r="AA1938" s="797"/>
      <c r="AD1938" s="797"/>
      <c r="AE1938" s="797"/>
      <c r="AH1938" s="797"/>
      <c r="AI1938" s="797"/>
      <c r="AL1938" s="797"/>
      <c r="AM1938" s="797"/>
      <c r="AP1938" s="797"/>
      <c r="AQ1938" s="797"/>
    </row>
    <row r="1939" spans="1:43" s="735" customFormat="1">
      <c r="A1939" s="1235"/>
      <c r="B1939" s="64"/>
      <c r="F1939" s="797"/>
      <c r="G1939" s="798"/>
      <c r="J1939" s="797"/>
      <c r="K1939" s="797"/>
      <c r="N1939" s="797"/>
      <c r="O1939" s="797"/>
      <c r="R1939" s="797"/>
      <c r="S1939" s="797"/>
      <c r="V1939" s="797"/>
      <c r="W1939" s="797"/>
      <c r="Z1939" s="797"/>
      <c r="AA1939" s="797"/>
      <c r="AD1939" s="797"/>
      <c r="AE1939" s="797"/>
      <c r="AH1939" s="797"/>
      <c r="AI1939" s="797"/>
      <c r="AL1939" s="797"/>
      <c r="AM1939" s="797"/>
      <c r="AP1939" s="797"/>
      <c r="AQ1939" s="797"/>
    </row>
    <row r="1940" spans="1:43" s="735" customFormat="1">
      <c r="A1940" s="1235"/>
      <c r="B1940" s="64"/>
      <c r="F1940" s="797"/>
      <c r="G1940" s="798"/>
      <c r="J1940" s="797"/>
      <c r="K1940" s="797"/>
      <c r="N1940" s="797"/>
      <c r="O1940" s="797"/>
      <c r="R1940" s="797"/>
      <c r="S1940" s="797"/>
      <c r="V1940" s="797"/>
      <c r="W1940" s="797"/>
      <c r="Z1940" s="797"/>
      <c r="AA1940" s="797"/>
      <c r="AD1940" s="797"/>
      <c r="AE1940" s="797"/>
      <c r="AH1940" s="797"/>
      <c r="AI1940" s="797"/>
      <c r="AL1940" s="797"/>
      <c r="AM1940" s="797"/>
      <c r="AP1940" s="797"/>
      <c r="AQ1940" s="797"/>
    </row>
    <row r="1941" spans="1:43" s="735" customFormat="1">
      <c r="A1941" s="1235"/>
      <c r="B1941" s="64"/>
      <c r="F1941" s="797"/>
      <c r="G1941" s="798"/>
      <c r="J1941" s="797"/>
      <c r="K1941" s="797"/>
      <c r="N1941" s="797"/>
      <c r="O1941" s="797"/>
      <c r="R1941" s="797"/>
      <c r="S1941" s="797"/>
      <c r="V1941" s="797"/>
      <c r="W1941" s="797"/>
      <c r="Z1941" s="797"/>
      <c r="AA1941" s="797"/>
      <c r="AD1941" s="797"/>
      <c r="AE1941" s="797"/>
      <c r="AH1941" s="797"/>
      <c r="AI1941" s="797"/>
      <c r="AL1941" s="797"/>
      <c r="AM1941" s="797"/>
      <c r="AP1941" s="797"/>
      <c r="AQ1941" s="797"/>
    </row>
    <row r="1942" spans="1:43" s="735" customFormat="1">
      <c r="A1942" s="1235"/>
      <c r="B1942" s="64"/>
      <c r="F1942" s="797"/>
      <c r="G1942" s="798"/>
      <c r="J1942" s="797"/>
      <c r="K1942" s="797"/>
      <c r="N1942" s="797"/>
      <c r="O1942" s="797"/>
      <c r="R1942" s="797"/>
      <c r="S1942" s="797"/>
      <c r="V1942" s="797"/>
      <c r="W1942" s="797"/>
      <c r="Z1942" s="797"/>
      <c r="AA1942" s="797"/>
      <c r="AD1942" s="797"/>
      <c r="AE1942" s="797"/>
      <c r="AH1942" s="797"/>
      <c r="AI1942" s="797"/>
      <c r="AL1942" s="797"/>
      <c r="AM1942" s="797"/>
      <c r="AP1942" s="797"/>
      <c r="AQ1942" s="797"/>
    </row>
    <row r="1943" spans="1:43" s="735" customFormat="1">
      <c r="A1943" s="1235"/>
      <c r="B1943" s="64"/>
      <c r="F1943" s="797"/>
      <c r="G1943" s="798"/>
      <c r="J1943" s="797"/>
      <c r="K1943" s="797"/>
      <c r="N1943" s="797"/>
      <c r="O1943" s="797"/>
      <c r="R1943" s="797"/>
      <c r="S1943" s="797"/>
      <c r="V1943" s="797"/>
      <c r="W1943" s="797"/>
      <c r="Z1943" s="797"/>
      <c r="AA1943" s="797"/>
      <c r="AD1943" s="797"/>
      <c r="AE1943" s="797"/>
      <c r="AH1943" s="797"/>
      <c r="AI1943" s="797"/>
      <c r="AL1943" s="797"/>
      <c r="AM1943" s="797"/>
      <c r="AP1943" s="797"/>
      <c r="AQ1943" s="797"/>
    </row>
    <row r="1944" spans="1:43" s="735" customFormat="1">
      <c r="A1944" s="1235"/>
      <c r="B1944" s="64"/>
      <c r="F1944" s="797"/>
      <c r="G1944" s="798"/>
      <c r="J1944" s="797"/>
      <c r="K1944" s="797"/>
      <c r="N1944" s="797"/>
      <c r="O1944" s="797"/>
      <c r="R1944" s="797"/>
      <c r="S1944" s="797"/>
      <c r="V1944" s="797"/>
      <c r="W1944" s="797"/>
      <c r="Z1944" s="797"/>
      <c r="AA1944" s="797"/>
      <c r="AD1944" s="797"/>
      <c r="AE1944" s="797"/>
      <c r="AH1944" s="797"/>
      <c r="AI1944" s="797"/>
      <c r="AL1944" s="797"/>
      <c r="AM1944" s="797"/>
      <c r="AP1944" s="797"/>
      <c r="AQ1944" s="797"/>
    </row>
    <row r="1945" spans="1:43" s="735" customFormat="1">
      <c r="A1945" s="1235"/>
      <c r="B1945" s="64"/>
      <c r="F1945" s="797"/>
      <c r="G1945" s="798"/>
      <c r="J1945" s="797"/>
      <c r="K1945" s="797"/>
      <c r="N1945" s="797"/>
      <c r="O1945" s="797"/>
      <c r="R1945" s="797"/>
      <c r="S1945" s="797"/>
      <c r="V1945" s="797"/>
      <c r="W1945" s="797"/>
      <c r="Z1945" s="797"/>
      <c r="AA1945" s="797"/>
      <c r="AD1945" s="797"/>
      <c r="AE1945" s="797"/>
      <c r="AH1945" s="797"/>
      <c r="AI1945" s="797"/>
      <c r="AL1945" s="797"/>
      <c r="AM1945" s="797"/>
      <c r="AP1945" s="797"/>
      <c r="AQ1945" s="797"/>
    </row>
    <row r="1946" spans="1:43" s="735" customFormat="1">
      <c r="A1946" s="1235"/>
      <c r="B1946" s="64"/>
      <c r="F1946" s="797"/>
      <c r="G1946" s="798"/>
      <c r="J1946" s="797"/>
      <c r="K1946" s="797"/>
      <c r="N1946" s="797"/>
      <c r="O1946" s="797"/>
      <c r="R1946" s="797"/>
      <c r="S1946" s="797"/>
      <c r="V1946" s="797"/>
      <c r="W1946" s="797"/>
      <c r="Z1946" s="797"/>
      <c r="AA1946" s="797"/>
      <c r="AD1946" s="797"/>
      <c r="AE1946" s="797"/>
      <c r="AH1946" s="797"/>
      <c r="AI1946" s="797"/>
      <c r="AL1946" s="797"/>
      <c r="AM1946" s="797"/>
      <c r="AP1946" s="797"/>
      <c r="AQ1946" s="797"/>
    </row>
    <row r="1947" spans="1:43" s="735" customFormat="1">
      <c r="A1947" s="1235"/>
      <c r="B1947" s="64"/>
      <c r="F1947" s="797"/>
      <c r="G1947" s="798"/>
      <c r="J1947" s="797"/>
      <c r="K1947" s="797"/>
      <c r="N1947" s="797"/>
      <c r="O1947" s="797"/>
      <c r="R1947" s="797"/>
      <c r="S1947" s="797"/>
      <c r="V1947" s="797"/>
      <c r="W1947" s="797"/>
      <c r="Z1947" s="797"/>
      <c r="AA1947" s="797"/>
      <c r="AD1947" s="797"/>
      <c r="AE1947" s="797"/>
      <c r="AH1947" s="797"/>
      <c r="AI1947" s="797"/>
      <c r="AL1947" s="797"/>
      <c r="AM1947" s="797"/>
      <c r="AP1947" s="797"/>
      <c r="AQ1947" s="797"/>
    </row>
    <row r="1948" spans="1:43" s="735" customFormat="1">
      <c r="A1948" s="1235"/>
      <c r="B1948" s="64"/>
      <c r="F1948" s="797"/>
      <c r="G1948" s="798"/>
      <c r="J1948" s="797"/>
      <c r="K1948" s="797"/>
      <c r="N1948" s="797"/>
      <c r="O1948" s="797"/>
      <c r="R1948" s="797"/>
      <c r="S1948" s="797"/>
      <c r="V1948" s="797"/>
      <c r="W1948" s="797"/>
      <c r="Z1948" s="797"/>
      <c r="AA1948" s="797"/>
      <c r="AD1948" s="797"/>
      <c r="AE1948" s="797"/>
      <c r="AH1948" s="797"/>
      <c r="AI1948" s="797"/>
      <c r="AL1948" s="797"/>
      <c r="AM1948" s="797"/>
      <c r="AP1948" s="797"/>
      <c r="AQ1948" s="797"/>
    </row>
    <row r="1949" spans="1:43" s="735" customFormat="1">
      <c r="A1949" s="1235"/>
      <c r="B1949" s="64"/>
      <c r="F1949" s="797"/>
      <c r="G1949" s="798"/>
      <c r="J1949" s="797"/>
      <c r="K1949" s="797"/>
      <c r="N1949" s="797"/>
      <c r="O1949" s="797"/>
      <c r="R1949" s="797"/>
      <c r="S1949" s="797"/>
      <c r="V1949" s="797"/>
      <c r="W1949" s="797"/>
      <c r="Z1949" s="797"/>
      <c r="AA1949" s="797"/>
      <c r="AD1949" s="797"/>
      <c r="AE1949" s="797"/>
      <c r="AH1949" s="797"/>
      <c r="AI1949" s="797"/>
      <c r="AL1949" s="797"/>
      <c r="AM1949" s="797"/>
      <c r="AP1949" s="797"/>
      <c r="AQ1949" s="797"/>
    </row>
    <row r="1950" spans="1:43" s="735" customFormat="1">
      <c r="A1950" s="1235"/>
      <c r="B1950" s="64"/>
      <c r="F1950" s="797"/>
      <c r="G1950" s="798"/>
      <c r="J1950" s="797"/>
      <c r="K1950" s="797"/>
      <c r="N1950" s="797"/>
      <c r="O1950" s="797"/>
      <c r="R1950" s="797"/>
      <c r="S1950" s="797"/>
      <c r="V1950" s="797"/>
      <c r="W1950" s="797"/>
      <c r="Z1950" s="797"/>
      <c r="AA1950" s="797"/>
      <c r="AD1950" s="797"/>
      <c r="AE1950" s="797"/>
      <c r="AH1950" s="797"/>
      <c r="AI1950" s="797"/>
      <c r="AL1950" s="797"/>
      <c r="AM1950" s="797"/>
      <c r="AP1950" s="797"/>
      <c r="AQ1950" s="797"/>
    </row>
    <row r="1951" spans="1:43" s="735" customFormat="1">
      <c r="A1951" s="1235"/>
      <c r="B1951" s="64"/>
      <c r="F1951" s="797"/>
      <c r="G1951" s="798"/>
      <c r="J1951" s="797"/>
      <c r="K1951" s="797"/>
      <c r="N1951" s="797"/>
      <c r="O1951" s="797"/>
      <c r="R1951" s="797"/>
      <c r="S1951" s="797"/>
      <c r="V1951" s="797"/>
      <c r="W1951" s="797"/>
      <c r="Z1951" s="797"/>
      <c r="AA1951" s="797"/>
      <c r="AD1951" s="797"/>
      <c r="AE1951" s="797"/>
      <c r="AH1951" s="797"/>
      <c r="AI1951" s="797"/>
      <c r="AL1951" s="797"/>
      <c r="AM1951" s="797"/>
      <c r="AP1951" s="797"/>
      <c r="AQ1951" s="797"/>
    </row>
    <row r="1952" spans="1:43" s="735" customFormat="1">
      <c r="A1952" s="1235"/>
      <c r="B1952" s="64"/>
      <c r="F1952" s="797"/>
      <c r="G1952" s="798"/>
      <c r="J1952" s="797"/>
      <c r="K1952" s="797"/>
      <c r="N1952" s="797"/>
      <c r="O1952" s="797"/>
      <c r="R1952" s="797"/>
      <c r="S1952" s="797"/>
      <c r="V1952" s="797"/>
      <c r="W1952" s="797"/>
      <c r="Z1952" s="797"/>
      <c r="AA1952" s="797"/>
      <c r="AD1952" s="797"/>
      <c r="AE1952" s="797"/>
      <c r="AH1952" s="797"/>
      <c r="AI1952" s="797"/>
      <c r="AL1952" s="797"/>
      <c r="AM1952" s="797"/>
      <c r="AP1952" s="797"/>
      <c r="AQ1952" s="797"/>
    </row>
    <row r="1953" spans="1:43" s="735" customFormat="1">
      <c r="A1953" s="1235"/>
      <c r="B1953" s="64"/>
      <c r="F1953" s="797"/>
      <c r="G1953" s="798"/>
      <c r="J1953" s="797"/>
      <c r="K1953" s="797"/>
      <c r="N1953" s="797"/>
      <c r="O1953" s="797"/>
      <c r="R1953" s="797"/>
      <c r="S1953" s="797"/>
      <c r="V1953" s="797"/>
      <c r="W1953" s="797"/>
      <c r="Z1953" s="797"/>
      <c r="AA1953" s="797"/>
      <c r="AD1953" s="797"/>
      <c r="AE1953" s="797"/>
      <c r="AH1953" s="797"/>
      <c r="AI1953" s="797"/>
      <c r="AL1953" s="797"/>
      <c r="AM1953" s="797"/>
      <c r="AP1953" s="797"/>
      <c r="AQ1953" s="797"/>
    </row>
    <row r="1954" spans="1:43" s="735" customFormat="1">
      <c r="A1954" s="1235"/>
      <c r="B1954" s="64"/>
      <c r="F1954" s="797"/>
      <c r="G1954" s="798"/>
      <c r="J1954" s="797"/>
      <c r="K1954" s="797"/>
      <c r="N1954" s="797"/>
      <c r="O1954" s="797"/>
      <c r="R1954" s="797"/>
      <c r="S1954" s="797"/>
      <c r="V1954" s="797"/>
      <c r="W1954" s="797"/>
      <c r="Z1954" s="797"/>
      <c r="AA1954" s="797"/>
      <c r="AD1954" s="797"/>
      <c r="AE1954" s="797"/>
      <c r="AH1954" s="797"/>
      <c r="AI1954" s="797"/>
      <c r="AL1954" s="797"/>
      <c r="AM1954" s="797"/>
      <c r="AP1954" s="797"/>
      <c r="AQ1954" s="797"/>
    </row>
    <row r="1955" spans="1:43" s="735" customFormat="1">
      <c r="A1955" s="1235"/>
      <c r="B1955" s="64"/>
      <c r="F1955" s="797"/>
      <c r="G1955" s="798"/>
      <c r="J1955" s="797"/>
      <c r="K1955" s="797"/>
      <c r="N1955" s="797"/>
      <c r="O1955" s="797"/>
      <c r="R1955" s="797"/>
      <c r="S1955" s="797"/>
      <c r="V1955" s="797"/>
      <c r="W1955" s="797"/>
      <c r="Z1955" s="797"/>
      <c r="AA1955" s="797"/>
      <c r="AD1955" s="797"/>
      <c r="AE1955" s="797"/>
      <c r="AH1955" s="797"/>
      <c r="AI1955" s="797"/>
      <c r="AL1955" s="797"/>
      <c r="AM1955" s="797"/>
      <c r="AP1955" s="797"/>
      <c r="AQ1955" s="797"/>
    </row>
    <row r="1956" spans="1:43" s="735" customFormat="1">
      <c r="A1956" s="1235"/>
      <c r="B1956" s="64"/>
      <c r="F1956" s="797"/>
      <c r="G1956" s="798"/>
      <c r="J1956" s="797"/>
      <c r="K1956" s="797"/>
      <c r="N1956" s="797"/>
      <c r="O1956" s="797"/>
      <c r="R1956" s="797"/>
      <c r="S1956" s="797"/>
      <c r="V1956" s="797"/>
      <c r="W1956" s="797"/>
      <c r="Z1956" s="797"/>
      <c r="AA1956" s="797"/>
      <c r="AD1956" s="797"/>
      <c r="AE1956" s="797"/>
      <c r="AH1956" s="797"/>
      <c r="AI1956" s="797"/>
      <c r="AL1956" s="797"/>
      <c r="AM1956" s="797"/>
      <c r="AP1956" s="797"/>
      <c r="AQ1956" s="797"/>
    </row>
    <row r="1957" spans="1:43" s="735" customFormat="1">
      <c r="A1957" s="1235"/>
      <c r="B1957" s="64"/>
      <c r="F1957" s="797"/>
      <c r="G1957" s="798"/>
      <c r="J1957" s="797"/>
      <c r="K1957" s="797"/>
      <c r="N1957" s="797"/>
      <c r="O1957" s="797"/>
      <c r="R1957" s="797"/>
      <c r="S1957" s="797"/>
      <c r="V1957" s="797"/>
      <c r="W1957" s="797"/>
      <c r="Z1957" s="797"/>
      <c r="AA1957" s="797"/>
      <c r="AD1957" s="797"/>
      <c r="AE1957" s="797"/>
      <c r="AH1957" s="797"/>
      <c r="AI1957" s="797"/>
      <c r="AL1957" s="797"/>
      <c r="AM1957" s="797"/>
      <c r="AP1957" s="797"/>
      <c r="AQ1957" s="797"/>
    </row>
    <row r="1958" spans="1:43" s="735" customFormat="1">
      <c r="A1958" s="1235"/>
      <c r="B1958" s="64"/>
      <c r="F1958" s="797"/>
      <c r="G1958" s="798"/>
      <c r="J1958" s="797"/>
      <c r="K1958" s="797"/>
      <c r="N1958" s="797"/>
      <c r="O1958" s="797"/>
      <c r="R1958" s="797"/>
      <c r="S1958" s="797"/>
      <c r="V1958" s="797"/>
      <c r="W1958" s="797"/>
      <c r="Z1958" s="797"/>
      <c r="AA1958" s="797"/>
      <c r="AD1958" s="797"/>
      <c r="AE1958" s="797"/>
      <c r="AH1958" s="797"/>
      <c r="AI1958" s="797"/>
      <c r="AL1958" s="797"/>
      <c r="AM1958" s="797"/>
      <c r="AP1958" s="797"/>
      <c r="AQ1958" s="797"/>
    </row>
    <row r="1959" spans="1:43" s="735" customFormat="1">
      <c r="A1959" s="1235"/>
      <c r="B1959" s="64"/>
      <c r="F1959" s="797"/>
      <c r="G1959" s="798"/>
      <c r="J1959" s="797"/>
      <c r="K1959" s="797"/>
      <c r="N1959" s="797"/>
      <c r="O1959" s="797"/>
      <c r="R1959" s="797"/>
      <c r="S1959" s="797"/>
      <c r="V1959" s="797"/>
      <c r="W1959" s="797"/>
      <c r="Z1959" s="797"/>
      <c r="AA1959" s="797"/>
      <c r="AD1959" s="797"/>
      <c r="AE1959" s="797"/>
      <c r="AH1959" s="797"/>
      <c r="AI1959" s="797"/>
      <c r="AL1959" s="797"/>
      <c r="AM1959" s="797"/>
      <c r="AP1959" s="797"/>
      <c r="AQ1959" s="797"/>
    </row>
    <row r="1960" spans="1:43" s="735" customFormat="1">
      <c r="A1960" s="1235"/>
      <c r="B1960" s="64"/>
      <c r="F1960" s="797"/>
      <c r="G1960" s="798"/>
      <c r="J1960" s="797"/>
      <c r="K1960" s="797"/>
      <c r="N1960" s="797"/>
      <c r="O1960" s="797"/>
      <c r="R1960" s="797"/>
      <c r="S1960" s="797"/>
      <c r="V1960" s="797"/>
      <c r="W1960" s="797"/>
      <c r="Z1960" s="797"/>
      <c r="AA1960" s="797"/>
      <c r="AD1960" s="797"/>
      <c r="AE1960" s="797"/>
      <c r="AH1960" s="797"/>
      <c r="AI1960" s="797"/>
      <c r="AL1960" s="797"/>
      <c r="AM1960" s="797"/>
      <c r="AP1960" s="797"/>
      <c r="AQ1960" s="797"/>
    </row>
    <row r="1961" spans="1:43" s="735" customFormat="1">
      <c r="A1961" s="1235"/>
      <c r="B1961" s="64"/>
      <c r="F1961" s="797"/>
      <c r="G1961" s="798"/>
      <c r="J1961" s="797"/>
      <c r="K1961" s="797"/>
      <c r="N1961" s="797"/>
      <c r="O1961" s="797"/>
      <c r="R1961" s="797"/>
      <c r="S1961" s="797"/>
      <c r="V1961" s="797"/>
      <c r="W1961" s="797"/>
      <c r="Z1961" s="797"/>
      <c r="AA1961" s="797"/>
      <c r="AD1961" s="797"/>
      <c r="AE1961" s="797"/>
      <c r="AH1961" s="797"/>
      <c r="AI1961" s="797"/>
      <c r="AL1961" s="797"/>
      <c r="AM1961" s="797"/>
      <c r="AP1961" s="797"/>
      <c r="AQ1961" s="797"/>
    </row>
    <row r="1962" spans="1:43" s="735" customFormat="1">
      <c r="A1962" s="1235"/>
      <c r="B1962" s="64"/>
      <c r="F1962" s="797"/>
      <c r="G1962" s="798"/>
      <c r="J1962" s="797"/>
      <c r="K1962" s="797"/>
      <c r="N1962" s="797"/>
      <c r="O1962" s="797"/>
      <c r="R1962" s="797"/>
      <c r="S1962" s="797"/>
      <c r="V1962" s="797"/>
      <c r="W1962" s="797"/>
      <c r="Z1962" s="797"/>
      <c r="AA1962" s="797"/>
      <c r="AD1962" s="797"/>
      <c r="AE1962" s="797"/>
      <c r="AH1962" s="797"/>
      <c r="AI1962" s="797"/>
      <c r="AL1962" s="797"/>
      <c r="AM1962" s="797"/>
      <c r="AP1962" s="797"/>
      <c r="AQ1962" s="797"/>
    </row>
    <row r="1963" spans="1:43" s="735" customFormat="1">
      <c r="A1963" s="1235"/>
      <c r="B1963" s="64"/>
      <c r="F1963" s="797"/>
      <c r="G1963" s="798"/>
      <c r="J1963" s="797"/>
      <c r="K1963" s="797"/>
      <c r="N1963" s="797"/>
      <c r="O1963" s="797"/>
      <c r="R1963" s="797"/>
      <c r="S1963" s="797"/>
      <c r="V1963" s="797"/>
      <c r="W1963" s="797"/>
      <c r="Z1963" s="797"/>
      <c r="AA1963" s="797"/>
      <c r="AD1963" s="797"/>
      <c r="AE1963" s="797"/>
      <c r="AH1963" s="797"/>
      <c r="AI1963" s="797"/>
      <c r="AL1963" s="797"/>
      <c r="AM1963" s="797"/>
      <c r="AP1963" s="797"/>
      <c r="AQ1963" s="797"/>
    </row>
    <row r="1964" spans="1:43" s="735" customFormat="1">
      <c r="A1964" s="1235"/>
      <c r="B1964" s="64"/>
      <c r="F1964" s="797"/>
      <c r="G1964" s="798"/>
      <c r="J1964" s="797"/>
      <c r="K1964" s="797"/>
      <c r="N1964" s="797"/>
      <c r="O1964" s="797"/>
      <c r="R1964" s="797"/>
      <c r="S1964" s="797"/>
      <c r="V1964" s="797"/>
      <c r="W1964" s="797"/>
      <c r="Z1964" s="797"/>
      <c r="AA1964" s="797"/>
      <c r="AD1964" s="797"/>
      <c r="AE1964" s="797"/>
      <c r="AH1964" s="797"/>
      <c r="AI1964" s="797"/>
      <c r="AL1964" s="797"/>
      <c r="AM1964" s="797"/>
      <c r="AP1964" s="797"/>
      <c r="AQ1964" s="797"/>
    </row>
    <row r="1965" spans="1:43" s="735" customFormat="1">
      <c r="A1965" s="1235"/>
      <c r="B1965" s="64"/>
      <c r="F1965" s="797"/>
      <c r="G1965" s="798"/>
      <c r="J1965" s="797"/>
      <c r="K1965" s="797"/>
      <c r="N1965" s="797"/>
      <c r="O1965" s="797"/>
      <c r="R1965" s="797"/>
      <c r="S1965" s="797"/>
      <c r="V1965" s="797"/>
      <c r="W1965" s="797"/>
      <c r="Z1965" s="797"/>
      <c r="AA1965" s="797"/>
      <c r="AD1965" s="797"/>
      <c r="AE1965" s="797"/>
      <c r="AH1965" s="797"/>
      <c r="AI1965" s="797"/>
      <c r="AL1965" s="797"/>
      <c r="AM1965" s="797"/>
      <c r="AP1965" s="797"/>
      <c r="AQ1965" s="797"/>
    </row>
    <row r="1966" spans="1:43" s="735" customFormat="1">
      <c r="A1966" s="1235"/>
      <c r="B1966" s="64"/>
      <c r="F1966" s="797"/>
      <c r="G1966" s="798"/>
      <c r="J1966" s="797"/>
      <c r="K1966" s="797"/>
      <c r="N1966" s="797"/>
      <c r="O1966" s="797"/>
      <c r="R1966" s="797"/>
      <c r="S1966" s="797"/>
      <c r="V1966" s="797"/>
      <c r="W1966" s="797"/>
      <c r="Z1966" s="797"/>
      <c r="AA1966" s="797"/>
      <c r="AD1966" s="797"/>
      <c r="AE1966" s="797"/>
      <c r="AH1966" s="797"/>
      <c r="AI1966" s="797"/>
      <c r="AL1966" s="797"/>
      <c r="AM1966" s="797"/>
      <c r="AP1966" s="797"/>
      <c r="AQ1966" s="797"/>
    </row>
    <row r="1967" spans="1:43" s="735" customFormat="1">
      <c r="A1967" s="1235"/>
      <c r="B1967" s="64"/>
      <c r="F1967" s="797"/>
      <c r="G1967" s="798"/>
      <c r="J1967" s="797"/>
      <c r="K1967" s="797"/>
      <c r="N1967" s="797"/>
      <c r="O1967" s="797"/>
      <c r="R1967" s="797"/>
      <c r="S1967" s="797"/>
      <c r="V1967" s="797"/>
      <c r="W1967" s="797"/>
      <c r="Z1967" s="797"/>
      <c r="AA1967" s="797"/>
      <c r="AD1967" s="797"/>
      <c r="AE1967" s="797"/>
      <c r="AH1967" s="797"/>
      <c r="AI1967" s="797"/>
      <c r="AL1967" s="797"/>
      <c r="AM1967" s="797"/>
      <c r="AP1967" s="797"/>
      <c r="AQ1967" s="797"/>
    </row>
    <row r="1968" spans="1:43" s="735" customFormat="1">
      <c r="A1968" s="1235"/>
      <c r="B1968" s="64"/>
      <c r="F1968" s="797"/>
      <c r="G1968" s="798"/>
      <c r="J1968" s="797"/>
      <c r="K1968" s="797"/>
      <c r="N1968" s="797"/>
      <c r="O1968" s="797"/>
      <c r="R1968" s="797"/>
      <c r="S1968" s="797"/>
      <c r="V1968" s="797"/>
      <c r="W1968" s="797"/>
      <c r="Z1968" s="797"/>
      <c r="AA1968" s="797"/>
      <c r="AD1968" s="797"/>
      <c r="AE1968" s="797"/>
      <c r="AH1968" s="797"/>
      <c r="AI1968" s="797"/>
      <c r="AL1968" s="797"/>
      <c r="AM1968" s="797"/>
      <c r="AP1968" s="797"/>
      <c r="AQ1968" s="797"/>
    </row>
    <row r="1969" spans="1:43" s="735" customFormat="1">
      <c r="A1969" s="1235"/>
      <c r="B1969" s="64"/>
      <c r="F1969" s="797"/>
      <c r="G1969" s="798"/>
      <c r="J1969" s="797"/>
      <c r="K1969" s="797"/>
      <c r="N1969" s="797"/>
      <c r="O1969" s="797"/>
      <c r="R1969" s="797"/>
      <c r="S1969" s="797"/>
      <c r="V1969" s="797"/>
      <c r="W1969" s="797"/>
      <c r="Z1969" s="797"/>
      <c r="AA1969" s="797"/>
      <c r="AD1969" s="797"/>
      <c r="AE1969" s="797"/>
      <c r="AH1969" s="797"/>
      <c r="AI1969" s="797"/>
      <c r="AL1969" s="797"/>
      <c r="AM1969" s="797"/>
      <c r="AP1969" s="797"/>
      <c r="AQ1969" s="797"/>
    </row>
    <row r="1970" spans="1:43" s="735" customFormat="1">
      <c r="A1970" s="1235"/>
      <c r="B1970" s="64"/>
      <c r="F1970" s="797"/>
      <c r="G1970" s="798"/>
      <c r="J1970" s="797"/>
      <c r="K1970" s="797"/>
      <c r="N1970" s="797"/>
      <c r="O1970" s="797"/>
      <c r="R1970" s="797"/>
      <c r="S1970" s="797"/>
      <c r="V1970" s="797"/>
      <c r="W1970" s="797"/>
      <c r="Z1970" s="797"/>
      <c r="AA1970" s="797"/>
      <c r="AD1970" s="797"/>
      <c r="AE1970" s="797"/>
      <c r="AH1970" s="797"/>
      <c r="AI1970" s="797"/>
      <c r="AL1970" s="797"/>
      <c r="AM1970" s="797"/>
      <c r="AP1970" s="797"/>
      <c r="AQ1970" s="797"/>
    </row>
    <row r="1971" spans="1:43" s="735" customFormat="1">
      <c r="A1971" s="1235"/>
      <c r="B1971" s="64"/>
      <c r="F1971" s="797"/>
      <c r="G1971" s="798"/>
      <c r="J1971" s="797"/>
      <c r="K1971" s="797"/>
      <c r="N1971" s="797"/>
      <c r="O1971" s="797"/>
      <c r="R1971" s="797"/>
      <c r="S1971" s="797"/>
      <c r="V1971" s="797"/>
      <c r="W1971" s="797"/>
      <c r="Z1971" s="797"/>
      <c r="AA1971" s="797"/>
      <c r="AD1971" s="797"/>
      <c r="AE1971" s="797"/>
      <c r="AH1971" s="797"/>
      <c r="AI1971" s="797"/>
      <c r="AL1971" s="797"/>
      <c r="AM1971" s="797"/>
      <c r="AP1971" s="797"/>
      <c r="AQ1971" s="797"/>
    </row>
    <row r="1972" spans="1:43" s="735" customFormat="1">
      <c r="A1972" s="1235"/>
      <c r="B1972" s="64"/>
      <c r="F1972" s="797"/>
      <c r="G1972" s="798"/>
      <c r="J1972" s="797"/>
      <c r="K1972" s="797"/>
      <c r="N1972" s="797"/>
      <c r="O1972" s="797"/>
      <c r="R1972" s="797"/>
      <c r="S1972" s="797"/>
      <c r="V1972" s="797"/>
      <c r="W1972" s="797"/>
      <c r="Z1972" s="797"/>
      <c r="AA1972" s="797"/>
      <c r="AD1972" s="797"/>
      <c r="AE1972" s="797"/>
      <c r="AH1972" s="797"/>
      <c r="AI1972" s="797"/>
      <c r="AL1972" s="797"/>
      <c r="AM1972" s="797"/>
      <c r="AP1972" s="797"/>
      <c r="AQ1972" s="797"/>
    </row>
    <row r="1973" spans="1:43" s="735" customFormat="1">
      <c r="A1973" s="1235"/>
      <c r="B1973" s="64"/>
      <c r="F1973" s="797"/>
      <c r="G1973" s="798"/>
      <c r="J1973" s="797"/>
      <c r="K1973" s="797"/>
      <c r="N1973" s="797"/>
      <c r="O1973" s="797"/>
      <c r="R1973" s="797"/>
      <c r="S1973" s="797"/>
      <c r="V1973" s="797"/>
      <c r="W1973" s="797"/>
      <c r="Z1973" s="797"/>
      <c r="AA1973" s="797"/>
      <c r="AD1973" s="797"/>
      <c r="AE1973" s="797"/>
      <c r="AH1973" s="797"/>
      <c r="AI1973" s="797"/>
      <c r="AL1973" s="797"/>
      <c r="AM1973" s="797"/>
      <c r="AP1973" s="797"/>
      <c r="AQ1973" s="797"/>
    </row>
    <row r="1974" spans="1:43" s="735" customFormat="1">
      <c r="A1974" s="1235"/>
      <c r="B1974" s="64"/>
      <c r="F1974" s="797"/>
      <c r="G1974" s="798"/>
      <c r="J1974" s="797"/>
      <c r="K1974" s="797"/>
      <c r="N1974" s="797"/>
      <c r="O1974" s="797"/>
      <c r="R1974" s="797"/>
      <c r="S1974" s="797"/>
      <c r="V1974" s="797"/>
      <c r="W1974" s="797"/>
      <c r="Z1974" s="797"/>
      <c r="AA1974" s="797"/>
      <c r="AD1974" s="797"/>
      <c r="AE1974" s="797"/>
      <c r="AH1974" s="797"/>
      <c r="AI1974" s="797"/>
      <c r="AL1974" s="797"/>
      <c r="AM1974" s="797"/>
      <c r="AP1974" s="797"/>
      <c r="AQ1974" s="797"/>
    </row>
    <row r="1975" spans="1:43" s="735" customFormat="1">
      <c r="A1975" s="1235"/>
      <c r="B1975" s="64"/>
      <c r="F1975" s="797"/>
      <c r="G1975" s="798"/>
      <c r="J1975" s="797"/>
      <c r="K1975" s="797"/>
      <c r="N1975" s="797"/>
      <c r="O1975" s="797"/>
      <c r="R1975" s="797"/>
      <c r="S1975" s="797"/>
      <c r="V1975" s="797"/>
      <c r="W1975" s="797"/>
      <c r="Z1975" s="797"/>
      <c r="AA1975" s="797"/>
      <c r="AD1975" s="797"/>
      <c r="AE1975" s="797"/>
      <c r="AH1975" s="797"/>
      <c r="AI1975" s="797"/>
      <c r="AL1975" s="797"/>
      <c r="AM1975" s="797"/>
      <c r="AP1975" s="797"/>
      <c r="AQ1975" s="797"/>
    </row>
    <row r="1976" spans="1:43" s="735" customFormat="1">
      <c r="A1976" s="1235"/>
      <c r="B1976" s="64"/>
      <c r="F1976" s="797"/>
      <c r="G1976" s="798"/>
      <c r="J1976" s="797"/>
      <c r="K1976" s="797"/>
      <c r="N1976" s="797"/>
      <c r="O1976" s="797"/>
      <c r="R1976" s="797"/>
      <c r="S1976" s="797"/>
      <c r="V1976" s="797"/>
      <c r="W1976" s="797"/>
      <c r="Z1976" s="797"/>
      <c r="AA1976" s="797"/>
      <c r="AD1976" s="797"/>
      <c r="AE1976" s="797"/>
      <c r="AH1976" s="797"/>
      <c r="AI1976" s="797"/>
      <c r="AL1976" s="797"/>
      <c r="AM1976" s="797"/>
      <c r="AP1976" s="797"/>
      <c r="AQ1976" s="797"/>
    </row>
    <row r="1977" spans="1:43" s="735" customFormat="1">
      <c r="A1977" s="1235"/>
      <c r="B1977" s="64"/>
      <c r="F1977" s="797"/>
      <c r="G1977" s="798"/>
      <c r="J1977" s="797"/>
      <c r="K1977" s="797"/>
      <c r="N1977" s="797"/>
      <c r="O1977" s="797"/>
      <c r="R1977" s="797"/>
      <c r="S1977" s="797"/>
      <c r="V1977" s="797"/>
      <c r="W1977" s="797"/>
      <c r="Z1977" s="797"/>
      <c r="AA1977" s="797"/>
      <c r="AD1977" s="797"/>
      <c r="AE1977" s="797"/>
      <c r="AH1977" s="797"/>
      <c r="AI1977" s="797"/>
      <c r="AL1977" s="797"/>
      <c r="AM1977" s="797"/>
      <c r="AP1977" s="797"/>
      <c r="AQ1977" s="797"/>
    </row>
    <row r="1978" spans="1:43" s="735" customFormat="1">
      <c r="A1978" s="1235"/>
      <c r="B1978" s="64"/>
      <c r="F1978" s="797"/>
      <c r="G1978" s="798"/>
      <c r="J1978" s="797"/>
      <c r="K1978" s="797"/>
      <c r="N1978" s="797"/>
      <c r="O1978" s="797"/>
      <c r="R1978" s="797"/>
      <c r="S1978" s="797"/>
      <c r="V1978" s="797"/>
      <c r="W1978" s="797"/>
      <c r="Z1978" s="797"/>
      <c r="AA1978" s="797"/>
      <c r="AD1978" s="797"/>
      <c r="AE1978" s="797"/>
      <c r="AH1978" s="797"/>
      <c r="AI1978" s="797"/>
      <c r="AL1978" s="797"/>
      <c r="AM1978" s="797"/>
      <c r="AP1978" s="797"/>
      <c r="AQ1978" s="797"/>
    </row>
    <row r="1979" spans="1:43" s="735" customFormat="1">
      <c r="A1979" s="1235"/>
      <c r="B1979" s="64"/>
      <c r="F1979" s="797"/>
      <c r="G1979" s="798"/>
      <c r="J1979" s="797"/>
      <c r="K1979" s="797"/>
      <c r="N1979" s="797"/>
      <c r="O1979" s="797"/>
      <c r="R1979" s="797"/>
      <c r="S1979" s="797"/>
      <c r="V1979" s="797"/>
      <c r="W1979" s="797"/>
      <c r="Z1979" s="797"/>
      <c r="AA1979" s="797"/>
      <c r="AD1979" s="797"/>
      <c r="AE1979" s="797"/>
      <c r="AH1979" s="797"/>
      <c r="AI1979" s="797"/>
      <c r="AL1979" s="797"/>
      <c r="AM1979" s="797"/>
      <c r="AP1979" s="797"/>
      <c r="AQ1979" s="797"/>
    </row>
    <row r="1980" spans="1:43" s="735" customFormat="1">
      <c r="A1980" s="1235"/>
      <c r="B1980" s="64"/>
      <c r="F1980" s="797"/>
      <c r="G1980" s="798"/>
      <c r="J1980" s="797"/>
      <c r="K1980" s="797"/>
      <c r="N1980" s="797"/>
      <c r="O1980" s="797"/>
      <c r="R1980" s="797"/>
      <c r="S1980" s="797"/>
      <c r="V1980" s="797"/>
      <c r="W1980" s="797"/>
      <c r="Z1980" s="797"/>
      <c r="AA1980" s="797"/>
      <c r="AD1980" s="797"/>
      <c r="AE1980" s="797"/>
      <c r="AH1980" s="797"/>
      <c r="AI1980" s="797"/>
      <c r="AL1980" s="797"/>
      <c r="AM1980" s="797"/>
      <c r="AP1980" s="797"/>
      <c r="AQ1980" s="797"/>
    </row>
    <row r="1981" spans="1:43" s="735" customFormat="1">
      <c r="A1981" s="1235"/>
      <c r="B1981" s="64"/>
      <c r="F1981" s="797"/>
      <c r="G1981" s="798"/>
      <c r="J1981" s="797"/>
      <c r="K1981" s="797"/>
      <c r="N1981" s="797"/>
      <c r="O1981" s="797"/>
      <c r="R1981" s="797"/>
      <c r="S1981" s="797"/>
      <c r="V1981" s="797"/>
      <c r="W1981" s="797"/>
      <c r="Z1981" s="797"/>
      <c r="AA1981" s="797"/>
      <c r="AD1981" s="797"/>
      <c r="AE1981" s="797"/>
      <c r="AH1981" s="797"/>
      <c r="AI1981" s="797"/>
      <c r="AL1981" s="797"/>
      <c r="AM1981" s="797"/>
      <c r="AP1981" s="797"/>
      <c r="AQ1981" s="797"/>
    </row>
    <row r="1982" spans="1:43" s="735" customFormat="1">
      <c r="A1982" s="1235"/>
      <c r="B1982" s="64"/>
      <c r="F1982" s="797"/>
      <c r="G1982" s="798"/>
      <c r="J1982" s="797"/>
      <c r="K1982" s="797"/>
      <c r="N1982" s="797"/>
      <c r="O1982" s="797"/>
      <c r="R1982" s="797"/>
      <c r="S1982" s="797"/>
      <c r="V1982" s="797"/>
      <c r="W1982" s="797"/>
      <c r="Z1982" s="797"/>
      <c r="AA1982" s="797"/>
      <c r="AD1982" s="797"/>
      <c r="AE1982" s="797"/>
      <c r="AH1982" s="797"/>
      <c r="AI1982" s="797"/>
      <c r="AL1982" s="797"/>
      <c r="AM1982" s="797"/>
      <c r="AP1982" s="797"/>
      <c r="AQ1982" s="797"/>
    </row>
    <row r="1983" spans="1:43" s="735" customFormat="1">
      <c r="A1983" s="1235"/>
      <c r="B1983" s="64"/>
      <c r="F1983" s="797"/>
      <c r="G1983" s="798"/>
      <c r="J1983" s="797"/>
      <c r="K1983" s="797"/>
      <c r="N1983" s="797"/>
      <c r="O1983" s="797"/>
      <c r="R1983" s="797"/>
      <c r="S1983" s="797"/>
      <c r="V1983" s="797"/>
      <c r="W1983" s="797"/>
      <c r="Z1983" s="797"/>
      <c r="AA1983" s="797"/>
      <c r="AD1983" s="797"/>
      <c r="AE1983" s="797"/>
      <c r="AH1983" s="797"/>
      <c r="AI1983" s="797"/>
      <c r="AL1983" s="797"/>
      <c r="AM1983" s="797"/>
      <c r="AP1983" s="797"/>
      <c r="AQ1983" s="797"/>
    </row>
    <row r="1984" spans="1:43" s="735" customFormat="1">
      <c r="A1984" s="1235"/>
      <c r="B1984" s="64"/>
      <c r="F1984" s="797"/>
      <c r="G1984" s="798"/>
      <c r="J1984" s="797"/>
      <c r="K1984" s="797"/>
      <c r="N1984" s="797"/>
      <c r="O1984" s="797"/>
      <c r="R1984" s="797"/>
      <c r="S1984" s="797"/>
      <c r="V1984" s="797"/>
      <c r="W1984" s="797"/>
      <c r="Z1984" s="797"/>
      <c r="AA1984" s="797"/>
      <c r="AD1984" s="797"/>
      <c r="AE1984" s="797"/>
      <c r="AH1984" s="797"/>
      <c r="AI1984" s="797"/>
      <c r="AL1984" s="797"/>
      <c r="AM1984" s="797"/>
      <c r="AP1984" s="797"/>
      <c r="AQ1984" s="797"/>
    </row>
    <row r="1985" spans="1:43" s="735" customFormat="1">
      <c r="A1985" s="1235"/>
      <c r="B1985" s="64"/>
      <c r="F1985" s="797"/>
      <c r="G1985" s="798"/>
      <c r="J1985" s="797"/>
      <c r="K1985" s="797"/>
      <c r="N1985" s="797"/>
      <c r="O1985" s="797"/>
      <c r="R1985" s="797"/>
      <c r="S1985" s="797"/>
      <c r="V1985" s="797"/>
      <c r="W1985" s="797"/>
      <c r="Z1985" s="797"/>
      <c r="AA1985" s="797"/>
      <c r="AD1985" s="797"/>
      <c r="AE1985" s="797"/>
      <c r="AH1985" s="797"/>
      <c r="AI1985" s="797"/>
      <c r="AL1985" s="797"/>
      <c r="AM1985" s="797"/>
      <c r="AP1985" s="797"/>
      <c r="AQ1985" s="797"/>
    </row>
    <row r="1986" spans="1:43" s="735" customFormat="1">
      <c r="A1986" s="1235"/>
      <c r="B1986" s="64"/>
      <c r="F1986" s="797"/>
      <c r="G1986" s="798"/>
      <c r="J1986" s="797"/>
      <c r="K1986" s="797"/>
      <c r="N1986" s="797"/>
      <c r="O1986" s="797"/>
      <c r="R1986" s="797"/>
      <c r="S1986" s="797"/>
      <c r="V1986" s="797"/>
      <c r="W1986" s="797"/>
      <c r="Z1986" s="797"/>
      <c r="AA1986" s="797"/>
      <c r="AD1986" s="797"/>
      <c r="AE1986" s="797"/>
      <c r="AH1986" s="797"/>
      <c r="AI1986" s="797"/>
      <c r="AL1986" s="797"/>
      <c r="AM1986" s="797"/>
      <c r="AP1986" s="797"/>
      <c r="AQ1986" s="797"/>
    </row>
    <row r="1987" spans="1:43" s="735" customFormat="1">
      <c r="A1987" s="1235"/>
      <c r="B1987" s="64"/>
      <c r="F1987" s="797"/>
      <c r="G1987" s="798"/>
      <c r="J1987" s="797"/>
      <c r="K1987" s="797"/>
      <c r="N1987" s="797"/>
      <c r="O1987" s="797"/>
      <c r="R1987" s="797"/>
      <c r="S1987" s="797"/>
      <c r="V1987" s="797"/>
      <c r="W1987" s="797"/>
      <c r="Z1987" s="797"/>
      <c r="AA1987" s="797"/>
      <c r="AD1987" s="797"/>
      <c r="AE1987" s="797"/>
      <c r="AH1987" s="797"/>
      <c r="AI1987" s="797"/>
      <c r="AL1987" s="797"/>
      <c r="AM1987" s="797"/>
      <c r="AP1987" s="797"/>
      <c r="AQ1987" s="797"/>
    </row>
    <row r="1988" spans="1:43" s="735" customFormat="1">
      <c r="A1988" s="1235"/>
      <c r="B1988" s="64"/>
      <c r="F1988" s="797"/>
      <c r="G1988" s="798"/>
      <c r="J1988" s="797"/>
      <c r="K1988" s="797"/>
      <c r="N1988" s="797"/>
      <c r="O1988" s="797"/>
      <c r="R1988" s="797"/>
      <c r="S1988" s="797"/>
      <c r="V1988" s="797"/>
      <c r="W1988" s="797"/>
      <c r="Z1988" s="797"/>
      <c r="AA1988" s="797"/>
      <c r="AD1988" s="797"/>
      <c r="AE1988" s="797"/>
      <c r="AH1988" s="797"/>
      <c r="AI1988" s="797"/>
      <c r="AL1988" s="797"/>
      <c r="AM1988" s="797"/>
      <c r="AP1988" s="797"/>
      <c r="AQ1988" s="797"/>
    </row>
    <row r="1989" spans="1:43" s="735" customFormat="1">
      <c r="A1989" s="1235"/>
      <c r="B1989" s="64"/>
      <c r="F1989" s="797"/>
      <c r="G1989" s="798"/>
      <c r="J1989" s="797"/>
      <c r="K1989" s="797"/>
      <c r="N1989" s="797"/>
      <c r="O1989" s="797"/>
      <c r="R1989" s="797"/>
      <c r="S1989" s="797"/>
      <c r="V1989" s="797"/>
      <c r="W1989" s="797"/>
      <c r="Z1989" s="797"/>
      <c r="AA1989" s="797"/>
      <c r="AD1989" s="797"/>
      <c r="AE1989" s="797"/>
      <c r="AH1989" s="797"/>
      <c r="AI1989" s="797"/>
      <c r="AL1989" s="797"/>
      <c r="AM1989" s="797"/>
      <c r="AP1989" s="797"/>
      <c r="AQ1989" s="797"/>
    </row>
    <row r="1990" spans="1:43" s="735" customFormat="1">
      <c r="A1990" s="1235"/>
      <c r="B1990" s="64"/>
      <c r="F1990" s="797"/>
      <c r="G1990" s="798"/>
      <c r="J1990" s="797"/>
      <c r="K1990" s="797"/>
      <c r="N1990" s="797"/>
      <c r="O1990" s="797"/>
      <c r="R1990" s="797"/>
      <c r="S1990" s="797"/>
      <c r="V1990" s="797"/>
      <c r="W1990" s="797"/>
      <c r="Z1990" s="797"/>
      <c r="AA1990" s="797"/>
      <c r="AD1990" s="797"/>
      <c r="AE1990" s="797"/>
      <c r="AH1990" s="797"/>
      <c r="AI1990" s="797"/>
      <c r="AL1990" s="797"/>
      <c r="AM1990" s="797"/>
      <c r="AP1990" s="797"/>
      <c r="AQ1990" s="797"/>
    </row>
    <row r="1991" spans="1:43" s="735" customFormat="1">
      <c r="A1991" s="1235"/>
      <c r="B1991" s="64"/>
      <c r="F1991" s="797"/>
      <c r="G1991" s="798"/>
      <c r="J1991" s="797"/>
      <c r="K1991" s="797"/>
      <c r="N1991" s="797"/>
      <c r="O1991" s="797"/>
      <c r="R1991" s="797"/>
      <c r="S1991" s="797"/>
      <c r="V1991" s="797"/>
      <c r="W1991" s="797"/>
      <c r="Z1991" s="797"/>
      <c r="AA1991" s="797"/>
      <c r="AD1991" s="797"/>
      <c r="AE1991" s="797"/>
      <c r="AH1991" s="797"/>
      <c r="AI1991" s="797"/>
      <c r="AL1991" s="797"/>
      <c r="AM1991" s="797"/>
      <c r="AP1991" s="797"/>
      <c r="AQ1991" s="797"/>
    </row>
    <row r="1992" spans="1:43" s="735" customFormat="1">
      <c r="A1992" s="1235"/>
      <c r="B1992" s="64"/>
      <c r="F1992" s="797"/>
      <c r="G1992" s="798"/>
      <c r="J1992" s="797"/>
      <c r="K1992" s="797"/>
      <c r="N1992" s="797"/>
      <c r="O1992" s="797"/>
      <c r="R1992" s="797"/>
      <c r="S1992" s="797"/>
      <c r="V1992" s="797"/>
      <c r="W1992" s="797"/>
      <c r="Z1992" s="797"/>
      <c r="AA1992" s="797"/>
      <c r="AD1992" s="797"/>
      <c r="AE1992" s="797"/>
      <c r="AH1992" s="797"/>
      <c r="AI1992" s="797"/>
      <c r="AL1992" s="797"/>
      <c r="AM1992" s="797"/>
      <c r="AP1992" s="797"/>
      <c r="AQ1992" s="797"/>
    </row>
    <row r="1993" spans="1:43" s="735" customFormat="1">
      <c r="A1993" s="1235"/>
      <c r="B1993" s="64"/>
      <c r="F1993" s="797"/>
      <c r="G1993" s="798"/>
      <c r="J1993" s="797"/>
      <c r="K1993" s="797"/>
      <c r="N1993" s="797"/>
      <c r="O1993" s="797"/>
      <c r="R1993" s="797"/>
      <c r="S1993" s="797"/>
      <c r="V1993" s="797"/>
      <c r="W1993" s="797"/>
      <c r="Z1993" s="797"/>
      <c r="AA1993" s="797"/>
      <c r="AD1993" s="797"/>
      <c r="AE1993" s="797"/>
      <c r="AH1993" s="797"/>
      <c r="AI1993" s="797"/>
      <c r="AL1993" s="797"/>
      <c r="AM1993" s="797"/>
      <c r="AP1993" s="797"/>
      <c r="AQ1993" s="797"/>
    </row>
    <row r="1994" spans="1:43" s="735" customFormat="1">
      <c r="A1994" s="1235"/>
      <c r="B1994" s="64"/>
      <c r="F1994" s="797"/>
      <c r="G1994" s="798"/>
      <c r="J1994" s="797"/>
      <c r="K1994" s="797"/>
      <c r="N1994" s="797"/>
      <c r="O1994" s="797"/>
      <c r="R1994" s="797"/>
      <c r="S1994" s="797"/>
      <c r="V1994" s="797"/>
      <c r="W1994" s="797"/>
      <c r="Z1994" s="797"/>
      <c r="AA1994" s="797"/>
      <c r="AD1994" s="797"/>
      <c r="AE1994" s="797"/>
      <c r="AH1994" s="797"/>
      <c r="AI1994" s="797"/>
      <c r="AL1994" s="797"/>
      <c r="AM1994" s="797"/>
      <c r="AP1994" s="797"/>
      <c r="AQ1994" s="797"/>
    </row>
    <row r="1995" spans="1:43" s="735" customFormat="1">
      <c r="A1995" s="1235"/>
      <c r="B1995" s="64"/>
      <c r="F1995" s="797"/>
      <c r="G1995" s="798"/>
      <c r="J1995" s="797"/>
      <c r="K1995" s="797"/>
      <c r="N1995" s="797"/>
      <c r="O1995" s="797"/>
      <c r="R1995" s="797"/>
      <c r="S1995" s="797"/>
      <c r="V1995" s="797"/>
      <c r="W1995" s="797"/>
      <c r="Z1995" s="797"/>
      <c r="AA1995" s="797"/>
      <c r="AD1995" s="797"/>
      <c r="AE1995" s="797"/>
      <c r="AH1995" s="797"/>
      <c r="AI1995" s="797"/>
      <c r="AL1995" s="797"/>
      <c r="AM1995" s="797"/>
      <c r="AP1995" s="797"/>
      <c r="AQ1995" s="797"/>
    </row>
    <row r="1996" spans="1:43" s="735" customFormat="1">
      <c r="A1996" s="1235"/>
      <c r="B1996" s="64"/>
      <c r="F1996" s="797"/>
      <c r="G1996" s="798"/>
      <c r="J1996" s="797"/>
      <c r="K1996" s="797"/>
      <c r="N1996" s="797"/>
      <c r="O1996" s="797"/>
      <c r="R1996" s="797"/>
      <c r="S1996" s="797"/>
      <c r="V1996" s="797"/>
      <c r="W1996" s="797"/>
      <c r="Z1996" s="797"/>
      <c r="AA1996" s="797"/>
      <c r="AD1996" s="797"/>
      <c r="AE1996" s="797"/>
      <c r="AH1996" s="797"/>
      <c r="AI1996" s="797"/>
      <c r="AL1996" s="797"/>
      <c r="AM1996" s="797"/>
      <c r="AP1996" s="797"/>
      <c r="AQ1996" s="797"/>
    </row>
    <row r="1997" spans="1:43" s="735" customFormat="1">
      <c r="A1997" s="1235"/>
      <c r="B1997" s="64"/>
      <c r="F1997" s="797"/>
      <c r="G1997" s="798"/>
      <c r="J1997" s="797"/>
      <c r="K1997" s="797"/>
      <c r="N1997" s="797"/>
      <c r="O1997" s="797"/>
      <c r="R1997" s="797"/>
      <c r="S1997" s="797"/>
      <c r="V1997" s="797"/>
      <c r="W1997" s="797"/>
      <c r="Z1997" s="797"/>
      <c r="AA1997" s="797"/>
      <c r="AD1997" s="797"/>
      <c r="AE1997" s="797"/>
      <c r="AH1997" s="797"/>
      <c r="AI1997" s="797"/>
      <c r="AL1997" s="797"/>
      <c r="AM1997" s="797"/>
      <c r="AP1997" s="797"/>
      <c r="AQ1997" s="797"/>
    </row>
    <row r="1998" spans="1:43" s="735" customFormat="1">
      <c r="A1998" s="1235"/>
      <c r="B1998" s="64"/>
      <c r="F1998" s="797"/>
      <c r="G1998" s="798"/>
      <c r="J1998" s="797"/>
      <c r="K1998" s="797"/>
      <c r="N1998" s="797"/>
      <c r="O1998" s="797"/>
      <c r="R1998" s="797"/>
      <c r="S1998" s="797"/>
      <c r="V1998" s="797"/>
      <c r="W1998" s="797"/>
      <c r="Z1998" s="797"/>
      <c r="AA1998" s="797"/>
      <c r="AD1998" s="797"/>
      <c r="AE1998" s="797"/>
      <c r="AH1998" s="797"/>
      <c r="AI1998" s="797"/>
      <c r="AL1998" s="797"/>
      <c r="AM1998" s="797"/>
      <c r="AP1998" s="797"/>
      <c r="AQ1998" s="797"/>
    </row>
    <row r="1999" spans="1:43" s="735" customFormat="1">
      <c r="A1999" s="1235"/>
      <c r="B1999" s="64"/>
      <c r="F1999" s="797"/>
      <c r="G1999" s="798"/>
      <c r="J1999" s="797"/>
      <c r="K1999" s="797"/>
      <c r="N1999" s="797"/>
      <c r="O1999" s="797"/>
      <c r="R1999" s="797"/>
      <c r="S1999" s="797"/>
      <c r="V1999" s="797"/>
      <c r="W1999" s="797"/>
      <c r="Z1999" s="797"/>
      <c r="AA1999" s="797"/>
      <c r="AD1999" s="797"/>
      <c r="AE1999" s="797"/>
      <c r="AH1999" s="797"/>
      <c r="AI1999" s="797"/>
      <c r="AL1999" s="797"/>
      <c r="AM1999" s="797"/>
      <c r="AP1999" s="797"/>
      <c r="AQ1999" s="797"/>
    </row>
    <row r="2000" spans="1:43" s="735" customFormat="1">
      <c r="A2000" s="1235"/>
      <c r="B2000" s="64"/>
      <c r="F2000" s="797"/>
      <c r="G2000" s="798"/>
      <c r="J2000" s="797"/>
      <c r="K2000" s="797"/>
      <c r="N2000" s="797"/>
      <c r="O2000" s="797"/>
      <c r="R2000" s="797"/>
      <c r="S2000" s="797"/>
      <c r="V2000" s="797"/>
      <c r="W2000" s="797"/>
      <c r="Z2000" s="797"/>
      <c r="AA2000" s="797"/>
      <c r="AD2000" s="797"/>
      <c r="AE2000" s="797"/>
      <c r="AH2000" s="797"/>
      <c r="AI2000" s="797"/>
      <c r="AL2000" s="797"/>
      <c r="AM2000" s="797"/>
      <c r="AP2000" s="797"/>
      <c r="AQ2000" s="797"/>
    </row>
    <row r="2001" spans="1:43" s="735" customFormat="1">
      <c r="A2001" s="1235"/>
      <c r="B2001" s="64"/>
      <c r="F2001" s="797"/>
      <c r="G2001" s="798"/>
      <c r="J2001" s="797"/>
      <c r="K2001" s="797"/>
      <c r="N2001" s="797"/>
      <c r="O2001" s="797"/>
      <c r="R2001" s="797"/>
      <c r="S2001" s="797"/>
      <c r="V2001" s="797"/>
      <c r="W2001" s="797"/>
      <c r="Z2001" s="797"/>
      <c r="AA2001" s="797"/>
      <c r="AD2001" s="797"/>
      <c r="AE2001" s="797"/>
      <c r="AH2001" s="797"/>
      <c r="AI2001" s="797"/>
      <c r="AL2001" s="797"/>
      <c r="AM2001" s="797"/>
      <c r="AP2001" s="797"/>
      <c r="AQ2001" s="797"/>
    </row>
    <row r="2002" spans="1:43" s="735" customFormat="1">
      <c r="A2002" s="1235"/>
      <c r="B2002" s="64"/>
      <c r="F2002" s="797"/>
      <c r="G2002" s="798"/>
      <c r="J2002" s="797"/>
      <c r="K2002" s="797"/>
      <c r="N2002" s="797"/>
      <c r="O2002" s="797"/>
      <c r="R2002" s="797"/>
      <c r="S2002" s="797"/>
      <c r="V2002" s="797"/>
      <c r="W2002" s="797"/>
      <c r="Z2002" s="797"/>
      <c r="AA2002" s="797"/>
      <c r="AD2002" s="797"/>
      <c r="AE2002" s="797"/>
      <c r="AH2002" s="797"/>
      <c r="AI2002" s="797"/>
      <c r="AL2002" s="797"/>
      <c r="AM2002" s="797"/>
      <c r="AP2002" s="797"/>
      <c r="AQ2002" s="797"/>
    </row>
    <row r="2003" spans="1:43" s="735" customFormat="1">
      <c r="A2003" s="1235"/>
      <c r="B2003" s="64"/>
      <c r="F2003" s="797"/>
      <c r="G2003" s="798"/>
      <c r="J2003" s="797"/>
      <c r="K2003" s="797"/>
      <c r="N2003" s="797"/>
      <c r="O2003" s="797"/>
      <c r="R2003" s="797"/>
      <c r="S2003" s="797"/>
      <c r="V2003" s="797"/>
      <c r="W2003" s="797"/>
      <c r="Z2003" s="797"/>
      <c r="AA2003" s="797"/>
      <c r="AD2003" s="797"/>
      <c r="AE2003" s="797"/>
      <c r="AH2003" s="797"/>
      <c r="AI2003" s="797"/>
      <c r="AL2003" s="797"/>
      <c r="AM2003" s="797"/>
      <c r="AP2003" s="797"/>
      <c r="AQ2003" s="797"/>
    </row>
    <row r="2004" spans="1:43" s="735" customFormat="1">
      <c r="A2004" s="1235"/>
      <c r="B2004" s="64"/>
      <c r="F2004" s="797"/>
      <c r="G2004" s="798"/>
      <c r="J2004" s="797"/>
      <c r="K2004" s="797"/>
      <c r="N2004" s="797"/>
      <c r="O2004" s="797"/>
      <c r="R2004" s="797"/>
      <c r="S2004" s="797"/>
      <c r="V2004" s="797"/>
      <c r="W2004" s="797"/>
      <c r="Z2004" s="797"/>
      <c r="AA2004" s="797"/>
      <c r="AD2004" s="797"/>
      <c r="AE2004" s="797"/>
      <c r="AH2004" s="797"/>
      <c r="AI2004" s="797"/>
      <c r="AL2004" s="797"/>
      <c r="AM2004" s="797"/>
      <c r="AP2004" s="797"/>
      <c r="AQ2004" s="797"/>
    </row>
    <row r="2005" spans="1:43" s="735" customFormat="1">
      <c r="A2005" s="1235"/>
      <c r="B2005" s="64"/>
      <c r="F2005" s="797"/>
      <c r="G2005" s="798"/>
      <c r="J2005" s="797"/>
      <c r="K2005" s="797"/>
      <c r="N2005" s="797"/>
      <c r="O2005" s="797"/>
      <c r="R2005" s="797"/>
      <c r="S2005" s="797"/>
      <c r="V2005" s="797"/>
      <c r="W2005" s="797"/>
      <c r="Z2005" s="797"/>
      <c r="AA2005" s="797"/>
      <c r="AD2005" s="797"/>
      <c r="AE2005" s="797"/>
      <c r="AH2005" s="797"/>
      <c r="AI2005" s="797"/>
      <c r="AL2005" s="797"/>
      <c r="AM2005" s="797"/>
      <c r="AP2005" s="797"/>
      <c r="AQ2005" s="797"/>
    </row>
    <row r="2006" spans="1:43" s="735" customFormat="1">
      <c r="A2006" s="1235"/>
      <c r="B2006" s="64"/>
      <c r="F2006" s="797"/>
      <c r="G2006" s="798"/>
      <c r="J2006" s="797"/>
      <c r="K2006" s="797"/>
      <c r="N2006" s="797"/>
      <c r="O2006" s="797"/>
      <c r="R2006" s="797"/>
      <c r="S2006" s="797"/>
      <c r="V2006" s="797"/>
      <c r="W2006" s="797"/>
      <c r="Z2006" s="797"/>
      <c r="AA2006" s="797"/>
      <c r="AD2006" s="797"/>
      <c r="AE2006" s="797"/>
      <c r="AH2006" s="797"/>
      <c r="AI2006" s="797"/>
      <c r="AL2006" s="797"/>
      <c r="AM2006" s="797"/>
      <c r="AP2006" s="797"/>
      <c r="AQ2006" s="797"/>
    </row>
    <row r="2007" spans="1:43" s="735" customFormat="1">
      <c r="A2007" s="1235"/>
      <c r="B2007" s="64"/>
      <c r="F2007" s="797"/>
      <c r="G2007" s="798"/>
      <c r="J2007" s="797"/>
      <c r="K2007" s="797"/>
      <c r="N2007" s="797"/>
      <c r="O2007" s="797"/>
      <c r="R2007" s="797"/>
      <c r="S2007" s="797"/>
      <c r="V2007" s="797"/>
      <c r="W2007" s="797"/>
      <c r="Z2007" s="797"/>
      <c r="AA2007" s="797"/>
      <c r="AD2007" s="797"/>
      <c r="AE2007" s="797"/>
      <c r="AH2007" s="797"/>
      <c r="AI2007" s="797"/>
      <c r="AL2007" s="797"/>
      <c r="AM2007" s="797"/>
      <c r="AP2007" s="797"/>
      <c r="AQ2007" s="797"/>
    </row>
    <row r="2008" spans="1:43" s="735" customFormat="1">
      <c r="A2008" s="1235"/>
      <c r="B2008" s="64"/>
      <c r="F2008" s="797"/>
      <c r="G2008" s="798"/>
      <c r="J2008" s="797"/>
      <c r="K2008" s="797"/>
      <c r="N2008" s="797"/>
      <c r="O2008" s="797"/>
      <c r="R2008" s="797"/>
      <c r="S2008" s="797"/>
      <c r="V2008" s="797"/>
      <c r="W2008" s="797"/>
      <c r="Z2008" s="797"/>
      <c r="AA2008" s="797"/>
      <c r="AD2008" s="797"/>
      <c r="AE2008" s="797"/>
      <c r="AH2008" s="797"/>
      <c r="AI2008" s="797"/>
      <c r="AL2008" s="797"/>
      <c r="AM2008" s="797"/>
      <c r="AP2008" s="797"/>
      <c r="AQ2008" s="797"/>
    </row>
    <row r="2009" spans="1:43" s="735" customFormat="1">
      <c r="A2009" s="1235"/>
      <c r="B2009" s="64"/>
      <c r="F2009" s="797"/>
      <c r="G2009" s="798"/>
      <c r="J2009" s="797"/>
      <c r="K2009" s="797"/>
      <c r="N2009" s="797"/>
      <c r="O2009" s="797"/>
      <c r="R2009" s="797"/>
      <c r="S2009" s="797"/>
      <c r="V2009" s="797"/>
      <c r="W2009" s="797"/>
      <c r="Z2009" s="797"/>
      <c r="AA2009" s="797"/>
      <c r="AD2009" s="797"/>
      <c r="AE2009" s="797"/>
      <c r="AH2009" s="797"/>
      <c r="AI2009" s="797"/>
      <c r="AL2009" s="797"/>
      <c r="AM2009" s="797"/>
      <c r="AP2009" s="797"/>
      <c r="AQ2009" s="797"/>
    </row>
    <row r="2010" spans="1:43" s="735" customFormat="1">
      <c r="A2010" s="1235"/>
      <c r="B2010" s="64"/>
      <c r="F2010" s="797"/>
      <c r="G2010" s="798"/>
      <c r="J2010" s="797"/>
      <c r="K2010" s="797"/>
      <c r="N2010" s="797"/>
      <c r="O2010" s="797"/>
      <c r="R2010" s="797"/>
      <c r="S2010" s="797"/>
      <c r="V2010" s="797"/>
      <c r="W2010" s="797"/>
      <c r="Z2010" s="797"/>
      <c r="AA2010" s="797"/>
      <c r="AD2010" s="797"/>
      <c r="AE2010" s="797"/>
      <c r="AH2010" s="797"/>
      <c r="AI2010" s="797"/>
      <c r="AL2010" s="797"/>
      <c r="AM2010" s="797"/>
      <c r="AP2010" s="797"/>
      <c r="AQ2010" s="797"/>
    </row>
    <row r="2011" spans="1:43" s="735" customFormat="1">
      <c r="A2011" s="1235"/>
      <c r="B2011" s="64"/>
      <c r="F2011" s="797"/>
      <c r="G2011" s="798"/>
      <c r="J2011" s="797"/>
      <c r="K2011" s="797"/>
      <c r="N2011" s="797"/>
      <c r="O2011" s="797"/>
      <c r="R2011" s="797"/>
      <c r="S2011" s="797"/>
      <c r="V2011" s="797"/>
      <c r="W2011" s="797"/>
      <c r="Z2011" s="797"/>
      <c r="AA2011" s="797"/>
      <c r="AD2011" s="797"/>
      <c r="AE2011" s="797"/>
      <c r="AH2011" s="797"/>
      <c r="AI2011" s="797"/>
      <c r="AL2011" s="797"/>
      <c r="AM2011" s="797"/>
      <c r="AP2011" s="797"/>
      <c r="AQ2011" s="797"/>
    </row>
    <row r="2012" spans="1:43" s="735" customFormat="1">
      <c r="A2012" s="1235"/>
      <c r="B2012" s="64"/>
      <c r="F2012" s="797"/>
      <c r="G2012" s="798"/>
      <c r="J2012" s="797"/>
      <c r="K2012" s="797"/>
      <c r="N2012" s="797"/>
      <c r="O2012" s="797"/>
      <c r="R2012" s="797"/>
      <c r="S2012" s="797"/>
      <c r="V2012" s="797"/>
      <c r="W2012" s="797"/>
      <c r="Z2012" s="797"/>
      <c r="AA2012" s="797"/>
      <c r="AD2012" s="797"/>
      <c r="AE2012" s="797"/>
      <c r="AH2012" s="797"/>
      <c r="AI2012" s="797"/>
      <c r="AL2012" s="797"/>
      <c r="AM2012" s="797"/>
      <c r="AP2012" s="797"/>
      <c r="AQ2012" s="797"/>
    </row>
    <row r="2013" spans="1:43" s="735" customFormat="1">
      <c r="A2013" s="1235"/>
      <c r="B2013" s="64"/>
      <c r="F2013" s="797"/>
      <c r="G2013" s="798"/>
      <c r="J2013" s="797"/>
      <c r="K2013" s="797"/>
      <c r="N2013" s="797"/>
      <c r="O2013" s="797"/>
      <c r="R2013" s="797"/>
      <c r="S2013" s="797"/>
      <c r="V2013" s="797"/>
      <c r="W2013" s="797"/>
      <c r="Z2013" s="797"/>
      <c r="AA2013" s="797"/>
      <c r="AD2013" s="797"/>
      <c r="AE2013" s="797"/>
      <c r="AH2013" s="797"/>
      <c r="AI2013" s="797"/>
      <c r="AL2013" s="797"/>
      <c r="AM2013" s="797"/>
      <c r="AP2013" s="797"/>
      <c r="AQ2013" s="797"/>
    </row>
    <row r="2014" spans="1:43" s="735" customFormat="1">
      <c r="A2014" s="1235"/>
      <c r="B2014" s="64"/>
      <c r="F2014" s="797"/>
      <c r="G2014" s="798"/>
      <c r="J2014" s="797"/>
      <c r="K2014" s="797"/>
      <c r="N2014" s="797"/>
      <c r="O2014" s="797"/>
      <c r="R2014" s="797"/>
      <c r="S2014" s="797"/>
      <c r="V2014" s="797"/>
      <c r="W2014" s="797"/>
      <c r="Z2014" s="797"/>
      <c r="AA2014" s="797"/>
      <c r="AD2014" s="797"/>
      <c r="AE2014" s="797"/>
      <c r="AH2014" s="797"/>
      <c r="AI2014" s="797"/>
      <c r="AL2014" s="797"/>
      <c r="AM2014" s="797"/>
      <c r="AP2014" s="797"/>
      <c r="AQ2014" s="797"/>
    </row>
    <row r="2015" spans="1:43" s="735" customFormat="1">
      <c r="A2015" s="1235"/>
      <c r="B2015" s="64"/>
      <c r="F2015" s="797"/>
      <c r="G2015" s="798"/>
      <c r="J2015" s="797"/>
      <c r="K2015" s="797"/>
      <c r="N2015" s="797"/>
      <c r="O2015" s="797"/>
      <c r="R2015" s="797"/>
      <c r="S2015" s="797"/>
      <c r="V2015" s="797"/>
      <c r="W2015" s="797"/>
      <c r="Z2015" s="797"/>
      <c r="AA2015" s="797"/>
      <c r="AD2015" s="797"/>
      <c r="AE2015" s="797"/>
      <c r="AH2015" s="797"/>
      <c r="AI2015" s="797"/>
      <c r="AL2015" s="797"/>
      <c r="AM2015" s="797"/>
      <c r="AP2015" s="797"/>
      <c r="AQ2015" s="797"/>
    </row>
    <row r="2016" spans="1:43" s="735" customFormat="1">
      <c r="A2016" s="1235"/>
      <c r="B2016" s="64"/>
      <c r="F2016" s="797"/>
      <c r="G2016" s="798"/>
      <c r="J2016" s="797"/>
      <c r="K2016" s="797"/>
      <c r="N2016" s="797"/>
      <c r="O2016" s="797"/>
      <c r="R2016" s="797"/>
      <c r="S2016" s="797"/>
      <c r="V2016" s="797"/>
      <c r="W2016" s="797"/>
      <c r="Z2016" s="797"/>
      <c r="AA2016" s="797"/>
      <c r="AD2016" s="797"/>
      <c r="AE2016" s="797"/>
      <c r="AH2016" s="797"/>
      <c r="AI2016" s="797"/>
      <c r="AL2016" s="797"/>
      <c r="AM2016" s="797"/>
      <c r="AP2016" s="797"/>
      <c r="AQ2016" s="797"/>
    </row>
    <row r="2017" spans="1:43" s="735" customFormat="1">
      <c r="A2017" s="1235"/>
      <c r="B2017" s="64"/>
      <c r="F2017" s="797"/>
      <c r="G2017" s="798"/>
      <c r="J2017" s="797"/>
      <c r="K2017" s="797"/>
      <c r="N2017" s="797"/>
      <c r="O2017" s="797"/>
      <c r="R2017" s="797"/>
      <c r="S2017" s="797"/>
      <c r="V2017" s="797"/>
      <c r="W2017" s="797"/>
      <c r="Z2017" s="797"/>
      <c r="AA2017" s="797"/>
      <c r="AD2017" s="797"/>
      <c r="AE2017" s="797"/>
      <c r="AH2017" s="797"/>
      <c r="AI2017" s="797"/>
      <c r="AL2017" s="797"/>
      <c r="AM2017" s="797"/>
      <c r="AP2017" s="797"/>
      <c r="AQ2017" s="797"/>
    </row>
    <row r="2018" spans="1:43" s="735" customFormat="1">
      <c r="A2018" s="1235"/>
      <c r="B2018" s="64"/>
      <c r="F2018" s="797"/>
      <c r="G2018" s="798"/>
      <c r="J2018" s="797"/>
      <c r="K2018" s="797"/>
      <c r="N2018" s="797"/>
      <c r="O2018" s="797"/>
      <c r="R2018" s="797"/>
      <c r="S2018" s="797"/>
      <c r="V2018" s="797"/>
      <c r="W2018" s="797"/>
      <c r="Z2018" s="797"/>
      <c r="AA2018" s="797"/>
      <c r="AD2018" s="797"/>
      <c r="AE2018" s="797"/>
      <c r="AH2018" s="797"/>
      <c r="AI2018" s="797"/>
      <c r="AL2018" s="797"/>
      <c r="AM2018" s="797"/>
      <c r="AP2018" s="797"/>
      <c r="AQ2018" s="797"/>
    </row>
    <row r="2019" spans="1:43" s="735" customFormat="1">
      <c r="A2019" s="1235"/>
      <c r="B2019" s="64"/>
      <c r="F2019" s="797"/>
      <c r="G2019" s="798"/>
      <c r="J2019" s="797"/>
      <c r="K2019" s="797"/>
      <c r="N2019" s="797"/>
      <c r="O2019" s="797"/>
      <c r="R2019" s="797"/>
      <c r="S2019" s="797"/>
      <c r="V2019" s="797"/>
      <c r="W2019" s="797"/>
      <c r="Z2019" s="797"/>
      <c r="AA2019" s="797"/>
      <c r="AD2019" s="797"/>
      <c r="AE2019" s="797"/>
      <c r="AH2019" s="797"/>
      <c r="AI2019" s="797"/>
      <c r="AL2019" s="797"/>
      <c r="AM2019" s="797"/>
      <c r="AP2019" s="797"/>
      <c r="AQ2019" s="797"/>
    </row>
    <row r="2020" spans="1:43" s="735" customFormat="1">
      <c r="A2020" s="1235"/>
      <c r="B2020" s="64"/>
      <c r="F2020" s="797"/>
      <c r="G2020" s="798"/>
      <c r="J2020" s="797"/>
      <c r="K2020" s="797"/>
      <c r="N2020" s="797"/>
      <c r="O2020" s="797"/>
      <c r="R2020" s="797"/>
      <c r="S2020" s="797"/>
      <c r="V2020" s="797"/>
      <c r="W2020" s="797"/>
      <c r="Z2020" s="797"/>
      <c r="AA2020" s="797"/>
      <c r="AD2020" s="797"/>
      <c r="AE2020" s="797"/>
      <c r="AH2020" s="797"/>
      <c r="AI2020" s="797"/>
      <c r="AL2020" s="797"/>
      <c r="AM2020" s="797"/>
      <c r="AP2020" s="797"/>
      <c r="AQ2020" s="797"/>
    </row>
    <row r="2021" spans="1:43" s="735" customFormat="1">
      <c r="A2021" s="1235"/>
      <c r="B2021" s="64"/>
      <c r="F2021" s="797"/>
      <c r="G2021" s="798"/>
      <c r="J2021" s="797"/>
      <c r="K2021" s="797"/>
      <c r="N2021" s="797"/>
      <c r="O2021" s="797"/>
      <c r="R2021" s="797"/>
      <c r="S2021" s="797"/>
      <c r="V2021" s="797"/>
      <c r="W2021" s="797"/>
      <c r="Z2021" s="797"/>
      <c r="AA2021" s="797"/>
      <c r="AD2021" s="797"/>
      <c r="AE2021" s="797"/>
      <c r="AH2021" s="797"/>
      <c r="AI2021" s="797"/>
      <c r="AL2021" s="797"/>
      <c r="AM2021" s="797"/>
      <c r="AP2021" s="797"/>
      <c r="AQ2021" s="797"/>
    </row>
    <row r="2022" spans="1:43" s="735" customFormat="1">
      <c r="A2022" s="1235"/>
      <c r="B2022" s="64"/>
      <c r="F2022" s="797"/>
      <c r="G2022" s="798"/>
      <c r="J2022" s="797"/>
      <c r="K2022" s="797"/>
      <c r="N2022" s="797"/>
      <c r="O2022" s="797"/>
      <c r="R2022" s="797"/>
      <c r="S2022" s="797"/>
      <c r="V2022" s="797"/>
      <c r="W2022" s="797"/>
      <c r="Z2022" s="797"/>
      <c r="AA2022" s="797"/>
      <c r="AD2022" s="797"/>
      <c r="AE2022" s="797"/>
      <c r="AH2022" s="797"/>
      <c r="AI2022" s="797"/>
      <c r="AL2022" s="797"/>
      <c r="AM2022" s="797"/>
      <c r="AP2022" s="797"/>
      <c r="AQ2022" s="797"/>
    </row>
    <row r="2023" spans="1:43" s="735" customFormat="1">
      <c r="A2023" s="1235"/>
      <c r="B2023" s="64"/>
      <c r="F2023" s="797"/>
      <c r="G2023" s="798"/>
      <c r="J2023" s="797"/>
      <c r="K2023" s="797"/>
      <c r="N2023" s="797"/>
      <c r="O2023" s="797"/>
      <c r="R2023" s="797"/>
      <c r="S2023" s="797"/>
      <c r="V2023" s="797"/>
      <c r="W2023" s="797"/>
      <c r="Z2023" s="797"/>
      <c r="AA2023" s="797"/>
      <c r="AD2023" s="797"/>
      <c r="AE2023" s="797"/>
      <c r="AH2023" s="797"/>
      <c r="AI2023" s="797"/>
      <c r="AL2023" s="797"/>
      <c r="AM2023" s="797"/>
      <c r="AP2023" s="797"/>
      <c r="AQ2023" s="797"/>
    </row>
    <row r="2024" spans="1:43" s="735" customFormat="1">
      <c r="A2024" s="1235"/>
      <c r="B2024" s="64"/>
      <c r="F2024" s="797"/>
      <c r="G2024" s="798"/>
      <c r="J2024" s="797"/>
      <c r="K2024" s="797"/>
      <c r="N2024" s="797"/>
      <c r="O2024" s="797"/>
      <c r="R2024" s="797"/>
      <c r="S2024" s="797"/>
      <c r="V2024" s="797"/>
      <c r="W2024" s="797"/>
      <c r="Z2024" s="797"/>
      <c r="AA2024" s="797"/>
      <c r="AD2024" s="797"/>
      <c r="AE2024" s="797"/>
      <c r="AH2024" s="797"/>
      <c r="AI2024" s="797"/>
      <c r="AL2024" s="797"/>
      <c r="AM2024" s="797"/>
      <c r="AP2024" s="797"/>
      <c r="AQ2024" s="797"/>
    </row>
    <row r="2025" spans="1:43" s="735" customFormat="1">
      <c r="A2025" s="1235"/>
      <c r="B2025" s="64"/>
      <c r="F2025" s="797"/>
      <c r="G2025" s="798"/>
      <c r="J2025" s="797"/>
      <c r="K2025" s="797"/>
      <c r="N2025" s="797"/>
      <c r="O2025" s="797"/>
      <c r="R2025" s="797"/>
      <c r="S2025" s="797"/>
      <c r="V2025" s="797"/>
      <c r="W2025" s="797"/>
      <c r="Z2025" s="797"/>
      <c r="AA2025" s="797"/>
      <c r="AD2025" s="797"/>
      <c r="AE2025" s="797"/>
      <c r="AH2025" s="797"/>
      <c r="AI2025" s="797"/>
      <c r="AL2025" s="797"/>
      <c r="AM2025" s="797"/>
      <c r="AP2025" s="797"/>
      <c r="AQ2025" s="797"/>
    </row>
    <row r="2026" spans="1:43" s="735" customFormat="1">
      <c r="A2026" s="1235"/>
      <c r="B2026" s="64"/>
      <c r="F2026" s="797"/>
      <c r="G2026" s="798"/>
      <c r="J2026" s="797"/>
      <c r="K2026" s="797"/>
      <c r="N2026" s="797"/>
      <c r="O2026" s="797"/>
      <c r="R2026" s="797"/>
      <c r="S2026" s="797"/>
      <c r="V2026" s="797"/>
      <c r="W2026" s="797"/>
      <c r="Z2026" s="797"/>
      <c r="AA2026" s="797"/>
      <c r="AD2026" s="797"/>
      <c r="AE2026" s="797"/>
      <c r="AH2026" s="797"/>
      <c r="AI2026" s="797"/>
      <c r="AL2026" s="797"/>
      <c r="AM2026" s="797"/>
      <c r="AP2026" s="797"/>
      <c r="AQ2026" s="797"/>
    </row>
    <row r="2027" spans="1:43" s="735" customFormat="1">
      <c r="A2027" s="1235"/>
      <c r="B2027" s="64"/>
      <c r="F2027" s="797"/>
      <c r="G2027" s="798"/>
      <c r="J2027" s="797"/>
      <c r="K2027" s="797"/>
      <c r="N2027" s="797"/>
      <c r="O2027" s="797"/>
      <c r="R2027" s="797"/>
      <c r="S2027" s="797"/>
      <c r="V2027" s="797"/>
      <c r="W2027" s="797"/>
      <c r="Z2027" s="797"/>
      <c r="AA2027" s="797"/>
      <c r="AD2027" s="797"/>
      <c r="AE2027" s="797"/>
      <c r="AH2027" s="797"/>
      <c r="AI2027" s="797"/>
      <c r="AL2027" s="797"/>
      <c r="AM2027" s="797"/>
      <c r="AP2027" s="797"/>
      <c r="AQ2027" s="797"/>
    </row>
    <row r="2028" spans="1:43" s="735" customFormat="1">
      <c r="A2028" s="1235"/>
      <c r="B2028" s="64"/>
      <c r="F2028" s="797"/>
      <c r="G2028" s="798"/>
      <c r="J2028" s="797"/>
      <c r="K2028" s="797"/>
      <c r="N2028" s="797"/>
      <c r="O2028" s="797"/>
      <c r="R2028" s="797"/>
      <c r="S2028" s="797"/>
      <c r="V2028" s="797"/>
      <c r="W2028" s="797"/>
      <c r="Z2028" s="797"/>
      <c r="AA2028" s="797"/>
      <c r="AD2028" s="797"/>
      <c r="AE2028" s="797"/>
      <c r="AH2028" s="797"/>
      <c r="AI2028" s="797"/>
      <c r="AL2028" s="797"/>
      <c r="AM2028" s="797"/>
      <c r="AP2028" s="797"/>
      <c r="AQ2028" s="797"/>
    </row>
    <row r="2029" spans="1:43" s="735" customFormat="1">
      <c r="A2029" s="1235"/>
      <c r="B2029" s="64"/>
      <c r="F2029" s="797"/>
      <c r="G2029" s="798"/>
      <c r="J2029" s="797"/>
      <c r="K2029" s="797"/>
      <c r="N2029" s="797"/>
      <c r="O2029" s="797"/>
      <c r="R2029" s="797"/>
      <c r="S2029" s="797"/>
      <c r="V2029" s="797"/>
      <c r="W2029" s="797"/>
      <c r="Z2029" s="797"/>
      <c r="AA2029" s="797"/>
      <c r="AD2029" s="797"/>
      <c r="AE2029" s="797"/>
      <c r="AH2029" s="797"/>
      <c r="AI2029" s="797"/>
      <c r="AL2029" s="797"/>
      <c r="AM2029" s="797"/>
      <c r="AP2029" s="797"/>
      <c r="AQ2029" s="797"/>
    </row>
    <row r="2030" spans="1:43" s="735" customFormat="1">
      <c r="A2030" s="1235"/>
      <c r="B2030" s="64"/>
      <c r="F2030" s="797"/>
      <c r="G2030" s="798"/>
      <c r="J2030" s="797"/>
      <c r="K2030" s="797"/>
      <c r="N2030" s="797"/>
      <c r="O2030" s="797"/>
      <c r="R2030" s="797"/>
      <c r="S2030" s="797"/>
      <c r="V2030" s="797"/>
      <c r="W2030" s="797"/>
      <c r="Z2030" s="797"/>
      <c r="AA2030" s="797"/>
      <c r="AD2030" s="797"/>
      <c r="AE2030" s="797"/>
      <c r="AH2030" s="797"/>
      <c r="AI2030" s="797"/>
      <c r="AL2030" s="797"/>
      <c r="AM2030" s="797"/>
      <c r="AP2030" s="797"/>
      <c r="AQ2030" s="797"/>
    </row>
    <row r="2031" spans="1:43" s="735" customFormat="1">
      <c r="A2031" s="1235"/>
      <c r="B2031" s="64"/>
      <c r="F2031" s="797"/>
      <c r="G2031" s="798"/>
      <c r="J2031" s="797"/>
      <c r="K2031" s="797"/>
      <c r="N2031" s="797"/>
      <c r="O2031" s="797"/>
      <c r="R2031" s="797"/>
      <c r="S2031" s="797"/>
      <c r="V2031" s="797"/>
      <c r="W2031" s="797"/>
      <c r="Z2031" s="797"/>
      <c r="AA2031" s="797"/>
      <c r="AD2031" s="797"/>
      <c r="AE2031" s="797"/>
      <c r="AH2031" s="797"/>
      <c r="AI2031" s="797"/>
      <c r="AL2031" s="797"/>
      <c r="AM2031" s="797"/>
      <c r="AP2031" s="797"/>
      <c r="AQ2031" s="797"/>
    </row>
    <row r="2032" spans="1:43" s="735" customFormat="1">
      <c r="A2032" s="1235"/>
      <c r="B2032" s="64"/>
      <c r="F2032" s="797"/>
      <c r="G2032" s="798"/>
      <c r="J2032" s="797"/>
      <c r="K2032" s="797"/>
      <c r="N2032" s="797"/>
      <c r="O2032" s="797"/>
      <c r="R2032" s="797"/>
      <c r="S2032" s="797"/>
      <c r="V2032" s="797"/>
      <c r="W2032" s="797"/>
      <c r="Z2032" s="797"/>
      <c r="AA2032" s="797"/>
      <c r="AD2032" s="797"/>
      <c r="AE2032" s="797"/>
      <c r="AH2032" s="797"/>
      <c r="AI2032" s="797"/>
      <c r="AL2032" s="797"/>
      <c r="AM2032" s="797"/>
      <c r="AP2032" s="797"/>
      <c r="AQ2032" s="797"/>
    </row>
    <row r="2033" spans="1:43" s="735" customFormat="1">
      <c r="A2033" s="1235"/>
      <c r="B2033" s="64"/>
      <c r="F2033" s="797"/>
      <c r="G2033" s="798"/>
      <c r="J2033" s="797"/>
      <c r="K2033" s="797"/>
      <c r="N2033" s="797"/>
      <c r="O2033" s="797"/>
      <c r="R2033" s="797"/>
      <c r="S2033" s="797"/>
      <c r="V2033" s="797"/>
      <c r="W2033" s="797"/>
      <c r="Z2033" s="797"/>
      <c r="AA2033" s="797"/>
      <c r="AD2033" s="797"/>
      <c r="AE2033" s="797"/>
      <c r="AH2033" s="797"/>
      <c r="AI2033" s="797"/>
      <c r="AL2033" s="797"/>
      <c r="AM2033" s="797"/>
      <c r="AP2033" s="797"/>
      <c r="AQ2033" s="797"/>
    </row>
    <row r="2034" spans="1:43" s="735" customFormat="1">
      <c r="A2034" s="1235"/>
      <c r="B2034" s="64"/>
      <c r="F2034" s="797"/>
      <c r="G2034" s="798"/>
      <c r="J2034" s="797"/>
      <c r="K2034" s="797"/>
      <c r="N2034" s="797"/>
      <c r="O2034" s="797"/>
      <c r="R2034" s="797"/>
      <c r="S2034" s="797"/>
      <c r="V2034" s="797"/>
      <c r="W2034" s="797"/>
      <c r="Z2034" s="797"/>
      <c r="AA2034" s="797"/>
      <c r="AD2034" s="797"/>
      <c r="AE2034" s="797"/>
      <c r="AH2034" s="797"/>
      <c r="AI2034" s="797"/>
      <c r="AL2034" s="797"/>
      <c r="AM2034" s="797"/>
      <c r="AP2034" s="797"/>
      <c r="AQ2034" s="797"/>
    </row>
    <row r="2035" spans="1:43" s="735" customFormat="1">
      <c r="A2035" s="1235"/>
      <c r="B2035" s="64"/>
      <c r="F2035" s="797"/>
      <c r="G2035" s="798"/>
      <c r="J2035" s="797"/>
      <c r="K2035" s="797"/>
      <c r="N2035" s="797"/>
      <c r="O2035" s="797"/>
      <c r="R2035" s="797"/>
      <c r="S2035" s="797"/>
      <c r="V2035" s="797"/>
      <c r="W2035" s="797"/>
      <c r="Z2035" s="797"/>
      <c r="AA2035" s="797"/>
      <c r="AD2035" s="797"/>
      <c r="AE2035" s="797"/>
      <c r="AH2035" s="797"/>
      <c r="AI2035" s="797"/>
      <c r="AL2035" s="797"/>
      <c r="AM2035" s="797"/>
      <c r="AP2035" s="797"/>
      <c r="AQ2035" s="797"/>
    </row>
    <row r="2036" spans="1:43" s="735" customFormat="1">
      <c r="A2036" s="1235"/>
      <c r="B2036" s="64"/>
      <c r="F2036" s="797"/>
      <c r="G2036" s="798"/>
      <c r="J2036" s="797"/>
      <c r="K2036" s="797"/>
      <c r="N2036" s="797"/>
      <c r="O2036" s="797"/>
      <c r="R2036" s="797"/>
      <c r="S2036" s="797"/>
      <c r="V2036" s="797"/>
      <c r="W2036" s="797"/>
      <c r="Z2036" s="797"/>
      <c r="AA2036" s="797"/>
      <c r="AD2036" s="797"/>
      <c r="AE2036" s="797"/>
      <c r="AH2036" s="797"/>
      <c r="AI2036" s="797"/>
      <c r="AL2036" s="797"/>
      <c r="AM2036" s="797"/>
      <c r="AP2036" s="797"/>
      <c r="AQ2036" s="797"/>
    </row>
    <row r="2037" spans="1:43" s="735" customFormat="1">
      <c r="A2037" s="1235"/>
      <c r="B2037" s="64"/>
      <c r="F2037" s="797"/>
      <c r="G2037" s="798"/>
      <c r="J2037" s="797"/>
      <c r="K2037" s="797"/>
      <c r="N2037" s="797"/>
      <c r="O2037" s="797"/>
      <c r="R2037" s="797"/>
      <c r="S2037" s="797"/>
      <c r="V2037" s="797"/>
      <c r="W2037" s="797"/>
      <c r="Z2037" s="797"/>
      <c r="AA2037" s="797"/>
      <c r="AD2037" s="797"/>
      <c r="AE2037" s="797"/>
      <c r="AH2037" s="797"/>
      <c r="AI2037" s="797"/>
      <c r="AL2037" s="797"/>
      <c r="AM2037" s="797"/>
      <c r="AP2037" s="797"/>
      <c r="AQ2037" s="797"/>
    </row>
    <row r="2038" spans="1:43" s="735" customFormat="1">
      <c r="A2038" s="1235"/>
      <c r="B2038" s="64"/>
      <c r="F2038" s="797"/>
      <c r="G2038" s="798"/>
      <c r="J2038" s="797"/>
      <c r="K2038" s="797"/>
      <c r="N2038" s="797"/>
      <c r="O2038" s="797"/>
      <c r="R2038" s="797"/>
      <c r="S2038" s="797"/>
      <c r="V2038" s="797"/>
      <c r="W2038" s="797"/>
      <c r="Z2038" s="797"/>
      <c r="AA2038" s="797"/>
      <c r="AD2038" s="797"/>
      <c r="AE2038" s="797"/>
      <c r="AH2038" s="797"/>
      <c r="AI2038" s="797"/>
      <c r="AL2038" s="797"/>
      <c r="AM2038" s="797"/>
      <c r="AP2038" s="797"/>
      <c r="AQ2038" s="797"/>
    </row>
    <row r="2039" spans="1:43" s="735" customFormat="1">
      <c r="A2039" s="1235"/>
      <c r="B2039" s="64"/>
      <c r="F2039" s="797"/>
      <c r="G2039" s="798"/>
      <c r="J2039" s="797"/>
      <c r="K2039" s="797"/>
      <c r="N2039" s="797"/>
      <c r="O2039" s="797"/>
      <c r="R2039" s="797"/>
      <c r="S2039" s="797"/>
      <c r="V2039" s="797"/>
      <c r="W2039" s="797"/>
      <c r="Z2039" s="797"/>
      <c r="AA2039" s="797"/>
      <c r="AD2039" s="797"/>
      <c r="AE2039" s="797"/>
      <c r="AH2039" s="797"/>
      <c r="AI2039" s="797"/>
      <c r="AL2039" s="797"/>
      <c r="AM2039" s="797"/>
      <c r="AP2039" s="797"/>
      <c r="AQ2039" s="797"/>
    </row>
    <row r="2040" spans="1:43" s="735" customFormat="1">
      <c r="A2040" s="1235"/>
      <c r="B2040" s="64"/>
      <c r="F2040" s="797"/>
      <c r="G2040" s="798"/>
      <c r="J2040" s="797"/>
      <c r="K2040" s="797"/>
      <c r="N2040" s="797"/>
      <c r="O2040" s="797"/>
      <c r="R2040" s="797"/>
      <c r="S2040" s="797"/>
      <c r="V2040" s="797"/>
      <c r="W2040" s="797"/>
      <c r="Z2040" s="797"/>
      <c r="AA2040" s="797"/>
      <c r="AD2040" s="797"/>
      <c r="AE2040" s="797"/>
      <c r="AH2040" s="797"/>
      <c r="AI2040" s="797"/>
      <c r="AL2040" s="797"/>
      <c r="AM2040" s="797"/>
      <c r="AP2040" s="797"/>
      <c r="AQ2040" s="797"/>
    </row>
    <row r="2041" spans="1:43" s="735" customFormat="1">
      <c r="A2041" s="1235"/>
      <c r="B2041" s="64"/>
      <c r="F2041" s="797"/>
      <c r="G2041" s="798"/>
      <c r="J2041" s="797"/>
      <c r="K2041" s="797"/>
      <c r="N2041" s="797"/>
      <c r="O2041" s="797"/>
      <c r="R2041" s="797"/>
      <c r="S2041" s="797"/>
      <c r="V2041" s="797"/>
      <c r="W2041" s="797"/>
      <c r="Z2041" s="797"/>
      <c r="AA2041" s="797"/>
      <c r="AD2041" s="797"/>
      <c r="AE2041" s="797"/>
      <c r="AH2041" s="797"/>
      <c r="AI2041" s="797"/>
      <c r="AL2041" s="797"/>
      <c r="AM2041" s="797"/>
      <c r="AP2041" s="797"/>
      <c r="AQ2041" s="797"/>
    </row>
    <row r="2042" spans="1:43" s="735" customFormat="1">
      <c r="A2042" s="1235"/>
      <c r="B2042" s="64"/>
      <c r="F2042" s="797"/>
      <c r="G2042" s="798"/>
      <c r="J2042" s="797"/>
      <c r="K2042" s="797"/>
      <c r="N2042" s="797"/>
      <c r="O2042" s="797"/>
      <c r="R2042" s="797"/>
      <c r="S2042" s="797"/>
      <c r="V2042" s="797"/>
      <c r="W2042" s="797"/>
      <c r="Z2042" s="797"/>
      <c r="AA2042" s="797"/>
      <c r="AD2042" s="797"/>
      <c r="AE2042" s="797"/>
      <c r="AH2042" s="797"/>
      <c r="AI2042" s="797"/>
      <c r="AL2042" s="797"/>
      <c r="AM2042" s="797"/>
      <c r="AP2042" s="797"/>
      <c r="AQ2042" s="797"/>
    </row>
    <row r="2043" spans="1:43" s="735" customFormat="1">
      <c r="A2043" s="1235"/>
      <c r="B2043" s="64"/>
      <c r="F2043" s="797"/>
      <c r="G2043" s="798"/>
      <c r="J2043" s="797"/>
      <c r="K2043" s="797"/>
      <c r="N2043" s="797"/>
      <c r="O2043" s="797"/>
      <c r="R2043" s="797"/>
      <c r="S2043" s="797"/>
      <c r="V2043" s="797"/>
      <c r="W2043" s="797"/>
      <c r="Z2043" s="797"/>
      <c r="AA2043" s="797"/>
      <c r="AD2043" s="797"/>
      <c r="AE2043" s="797"/>
      <c r="AH2043" s="797"/>
      <c r="AI2043" s="797"/>
      <c r="AL2043" s="797"/>
      <c r="AM2043" s="797"/>
      <c r="AP2043" s="797"/>
      <c r="AQ2043" s="797"/>
    </row>
    <row r="2044" spans="1:43" s="735" customFormat="1">
      <c r="A2044" s="1235"/>
      <c r="B2044" s="64"/>
      <c r="F2044" s="797"/>
      <c r="G2044" s="798"/>
      <c r="J2044" s="797"/>
      <c r="K2044" s="797"/>
      <c r="N2044" s="797"/>
      <c r="O2044" s="797"/>
      <c r="R2044" s="797"/>
      <c r="S2044" s="797"/>
      <c r="V2044" s="797"/>
      <c r="W2044" s="797"/>
      <c r="Z2044" s="797"/>
      <c r="AA2044" s="797"/>
      <c r="AD2044" s="797"/>
      <c r="AE2044" s="797"/>
      <c r="AH2044" s="797"/>
      <c r="AI2044" s="797"/>
      <c r="AL2044" s="797"/>
      <c r="AM2044" s="797"/>
      <c r="AP2044" s="797"/>
      <c r="AQ2044" s="797"/>
    </row>
    <row r="2045" spans="1:43" s="735" customFormat="1">
      <c r="A2045" s="1235"/>
      <c r="B2045" s="64"/>
      <c r="F2045" s="797"/>
      <c r="G2045" s="798"/>
      <c r="J2045" s="797"/>
      <c r="K2045" s="797"/>
      <c r="N2045" s="797"/>
      <c r="O2045" s="797"/>
      <c r="R2045" s="797"/>
      <c r="S2045" s="797"/>
      <c r="V2045" s="797"/>
      <c r="W2045" s="797"/>
      <c r="Z2045" s="797"/>
      <c r="AA2045" s="797"/>
      <c r="AD2045" s="797"/>
      <c r="AE2045" s="797"/>
      <c r="AH2045" s="797"/>
      <c r="AI2045" s="797"/>
      <c r="AL2045" s="797"/>
      <c r="AM2045" s="797"/>
      <c r="AP2045" s="797"/>
      <c r="AQ2045" s="797"/>
    </row>
    <row r="2046" spans="1:43" s="735" customFormat="1">
      <c r="A2046" s="1235"/>
      <c r="B2046" s="64"/>
      <c r="F2046" s="797"/>
      <c r="G2046" s="798"/>
      <c r="J2046" s="797"/>
      <c r="K2046" s="797"/>
      <c r="N2046" s="797"/>
      <c r="O2046" s="797"/>
      <c r="R2046" s="797"/>
      <c r="S2046" s="797"/>
      <c r="V2046" s="797"/>
      <c r="W2046" s="797"/>
      <c r="Z2046" s="797"/>
      <c r="AA2046" s="797"/>
      <c r="AD2046" s="797"/>
      <c r="AE2046" s="797"/>
      <c r="AH2046" s="797"/>
      <c r="AI2046" s="797"/>
      <c r="AL2046" s="797"/>
      <c r="AM2046" s="797"/>
      <c r="AP2046" s="797"/>
      <c r="AQ2046" s="797"/>
    </row>
    <row r="2047" spans="1:43" s="735" customFormat="1">
      <c r="A2047" s="1235"/>
      <c r="B2047" s="64"/>
      <c r="F2047" s="797"/>
      <c r="G2047" s="798"/>
      <c r="J2047" s="797"/>
      <c r="K2047" s="797"/>
      <c r="N2047" s="797"/>
      <c r="O2047" s="797"/>
      <c r="R2047" s="797"/>
      <c r="S2047" s="797"/>
      <c r="V2047" s="797"/>
      <c r="W2047" s="797"/>
      <c r="Z2047" s="797"/>
      <c r="AA2047" s="797"/>
      <c r="AD2047" s="797"/>
      <c r="AE2047" s="797"/>
      <c r="AH2047" s="797"/>
      <c r="AI2047" s="797"/>
      <c r="AL2047" s="797"/>
      <c r="AM2047" s="797"/>
      <c r="AP2047" s="797"/>
      <c r="AQ2047" s="797"/>
    </row>
    <row r="2048" spans="1:43" s="735" customFormat="1">
      <c r="A2048" s="1235"/>
      <c r="B2048" s="64"/>
      <c r="F2048" s="797"/>
      <c r="G2048" s="798"/>
      <c r="J2048" s="797"/>
      <c r="K2048" s="797"/>
      <c r="N2048" s="797"/>
      <c r="O2048" s="797"/>
      <c r="R2048" s="797"/>
      <c r="S2048" s="797"/>
      <c r="V2048" s="797"/>
      <c r="W2048" s="797"/>
      <c r="Z2048" s="797"/>
      <c r="AA2048" s="797"/>
      <c r="AD2048" s="797"/>
      <c r="AE2048" s="797"/>
      <c r="AH2048" s="797"/>
      <c r="AI2048" s="797"/>
      <c r="AL2048" s="797"/>
      <c r="AM2048" s="797"/>
      <c r="AP2048" s="797"/>
      <c r="AQ2048" s="797"/>
    </row>
    <row r="2049" spans="1:43" s="735" customFormat="1">
      <c r="A2049" s="1235"/>
      <c r="B2049" s="64"/>
      <c r="F2049" s="797"/>
      <c r="G2049" s="798"/>
      <c r="J2049" s="797"/>
      <c r="K2049" s="797"/>
      <c r="N2049" s="797"/>
      <c r="O2049" s="797"/>
      <c r="R2049" s="797"/>
      <c r="S2049" s="797"/>
      <c r="V2049" s="797"/>
      <c r="W2049" s="797"/>
      <c r="Z2049" s="797"/>
      <c r="AA2049" s="797"/>
      <c r="AD2049" s="797"/>
      <c r="AE2049" s="797"/>
      <c r="AH2049" s="797"/>
      <c r="AI2049" s="797"/>
      <c r="AL2049" s="797"/>
      <c r="AM2049" s="797"/>
      <c r="AP2049" s="797"/>
      <c r="AQ2049" s="797"/>
    </row>
    <row r="2050" spans="1:43" s="735" customFormat="1">
      <c r="A2050" s="1235"/>
      <c r="B2050" s="64"/>
      <c r="F2050" s="797"/>
      <c r="G2050" s="798"/>
      <c r="J2050" s="797"/>
      <c r="K2050" s="797"/>
      <c r="N2050" s="797"/>
      <c r="O2050" s="797"/>
      <c r="R2050" s="797"/>
      <c r="S2050" s="797"/>
      <c r="V2050" s="797"/>
      <c r="W2050" s="797"/>
      <c r="Z2050" s="797"/>
      <c r="AA2050" s="797"/>
      <c r="AD2050" s="797"/>
      <c r="AE2050" s="797"/>
      <c r="AH2050" s="797"/>
      <c r="AI2050" s="797"/>
      <c r="AL2050" s="797"/>
      <c r="AM2050" s="797"/>
      <c r="AP2050" s="797"/>
      <c r="AQ2050" s="797"/>
    </row>
    <row r="2051" spans="1:43" s="735" customFormat="1">
      <c r="A2051" s="1235"/>
      <c r="B2051" s="64"/>
      <c r="F2051" s="797"/>
      <c r="G2051" s="798"/>
      <c r="J2051" s="797"/>
      <c r="K2051" s="797"/>
      <c r="N2051" s="797"/>
      <c r="O2051" s="797"/>
      <c r="R2051" s="797"/>
      <c r="S2051" s="797"/>
      <c r="V2051" s="797"/>
      <c r="W2051" s="797"/>
      <c r="Z2051" s="797"/>
      <c r="AA2051" s="797"/>
      <c r="AD2051" s="797"/>
      <c r="AE2051" s="797"/>
      <c r="AH2051" s="797"/>
      <c r="AI2051" s="797"/>
      <c r="AL2051" s="797"/>
      <c r="AM2051" s="797"/>
      <c r="AP2051" s="797"/>
      <c r="AQ2051" s="797"/>
    </row>
    <row r="2052" spans="1:43" s="735" customFormat="1">
      <c r="A2052" s="1235"/>
      <c r="B2052" s="64"/>
      <c r="F2052" s="797"/>
      <c r="G2052" s="798"/>
      <c r="J2052" s="797"/>
      <c r="K2052" s="797"/>
      <c r="N2052" s="797"/>
      <c r="O2052" s="797"/>
      <c r="R2052" s="797"/>
      <c r="S2052" s="797"/>
      <c r="V2052" s="797"/>
      <c r="W2052" s="797"/>
      <c r="Z2052" s="797"/>
      <c r="AA2052" s="797"/>
      <c r="AD2052" s="797"/>
      <c r="AE2052" s="797"/>
      <c r="AH2052" s="797"/>
      <c r="AI2052" s="797"/>
      <c r="AL2052" s="797"/>
      <c r="AM2052" s="797"/>
      <c r="AP2052" s="797"/>
      <c r="AQ2052" s="797"/>
    </row>
    <row r="2053" spans="1:43" s="735" customFormat="1">
      <c r="A2053" s="1235"/>
      <c r="B2053" s="64"/>
      <c r="F2053" s="797"/>
      <c r="G2053" s="798"/>
      <c r="J2053" s="797"/>
      <c r="K2053" s="797"/>
      <c r="N2053" s="797"/>
      <c r="O2053" s="797"/>
      <c r="R2053" s="797"/>
      <c r="S2053" s="797"/>
      <c r="V2053" s="797"/>
      <c r="W2053" s="797"/>
      <c r="Z2053" s="797"/>
      <c r="AA2053" s="797"/>
      <c r="AD2053" s="797"/>
      <c r="AE2053" s="797"/>
      <c r="AH2053" s="797"/>
      <c r="AI2053" s="797"/>
      <c r="AL2053" s="797"/>
      <c r="AM2053" s="797"/>
      <c r="AP2053" s="797"/>
      <c r="AQ2053" s="797"/>
    </row>
    <row r="2054" spans="1:43" s="735" customFormat="1">
      <c r="A2054" s="1235"/>
      <c r="B2054" s="64"/>
      <c r="F2054" s="797"/>
      <c r="G2054" s="798"/>
      <c r="J2054" s="797"/>
      <c r="K2054" s="797"/>
      <c r="N2054" s="797"/>
      <c r="O2054" s="797"/>
      <c r="R2054" s="797"/>
      <c r="S2054" s="797"/>
      <c r="V2054" s="797"/>
      <c r="W2054" s="797"/>
      <c r="Z2054" s="797"/>
      <c r="AA2054" s="797"/>
      <c r="AD2054" s="797"/>
      <c r="AE2054" s="797"/>
      <c r="AH2054" s="797"/>
      <c r="AI2054" s="797"/>
      <c r="AL2054" s="797"/>
      <c r="AM2054" s="797"/>
      <c r="AP2054" s="797"/>
      <c r="AQ2054" s="797"/>
    </row>
    <row r="2055" spans="1:43" s="735" customFormat="1">
      <c r="A2055" s="1235"/>
      <c r="B2055" s="64"/>
      <c r="F2055" s="797"/>
      <c r="G2055" s="798"/>
      <c r="J2055" s="797"/>
      <c r="K2055" s="797"/>
      <c r="N2055" s="797"/>
      <c r="O2055" s="797"/>
      <c r="R2055" s="797"/>
      <c r="S2055" s="797"/>
      <c r="V2055" s="797"/>
      <c r="W2055" s="797"/>
      <c r="Z2055" s="797"/>
      <c r="AA2055" s="797"/>
      <c r="AD2055" s="797"/>
      <c r="AE2055" s="797"/>
      <c r="AH2055" s="797"/>
      <c r="AI2055" s="797"/>
      <c r="AL2055" s="797"/>
      <c r="AM2055" s="797"/>
      <c r="AP2055" s="797"/>
      <c r="AQ2055" s="797"/>
    </row>
    <row r="2056" spans="1:43" s="735" customFormat="1">
      <c r="A2056" s="1235"/>
      <c r="B2056" s="64"/>
      <c r="F2056" s="797"/>
      <c r="G2056" s="798"/>
      <c r="J2056" s="797"/>
      <c r="K2056" s="797"/>
      <c r="N2056" s="797"/>
      <c r="O2056" s="797"/>
      <c r="R2056" s="797"/>
      <c r="S2056" s="797"/>
      <c r="V2056" s="797"/>
      <c r="W2056" s="797"/>
      <c r="Z2056" s="797"/>
      <c r="AA2056" s="797"/>
      <c r="AD2056" s="797"/>
      <c r="AE2056" s="797"/>
      <c r="AH2056" s="797"/>
      <c r="AI2056" s="797"/>
      <c r="AL2056" s="797"/>
      <c r="AM2056" s="797"/>
      <c r="AP2056" s="797"/>
      <c r="AQ2056" s="797"/>
    </row>
    <row r="2057" spans="1:43" s="735" customFormat="1">
      <c r="A2057" s="1235"/>
      <c r="B2057" s="64"/>
      <c r="F2057" s="797"/>
      <c r="G2057" s="798"/>
      <c r="J2057" s="797"/>
      <c r="K2057" s="797"/>
      <c r="N2057" s="797"/>
      <c r="O2057" s="797"/>
      <c r="R2057" s="797"/>
      <c r="S2057" s="797"/>
      <c r="V2057" s="797"/>
      <c r="W2057" s="797"/>
      <c r="Z2057" s="797"/>
      <c r="AA2057" s="797"/>
      <c r="AD2057" s="797"/>
      <c r="AE2057" s="797"/>
      <c r="AH2057" s="797"/>
      <c r="AI2057" s="797"/>
      <c r="AL2057" s="797"/>
      <c r="AM2057" s="797"/>
      <c r="AP2057" s="797"/>
      <c r="AQ2057" s="797"/>
    </row>
    <row r="2058" spans="1:43" s="735" customFormat="1">
      <c r="A2058" s="1235"/>
      <c r="B2058" s="64"/>
      <c r="F2058" s="797"/>
      <c r="G2058" s="798"/>
      <c r="J2058" s="797"/>
      <c r="K2058" s="797"/>
      <c r="N2058" s="797"/>
      <c r="O2058" s="797"/>
      <c r="R2058" s="797"/>
      <c r="S2058" s="797"/>
      <c r="V2058" s="797"/>
      <c r="W2058" s="797"/>
      <c r="Z2058" s="797"/>
      <c r="AA2058" s="797"/>
      <c r="AD2058" s="797"/>
      <c r="AE2058" s="797"/>
      <c r="AH2058" s="797"/>
      <c r="AI2058" s="797"/>
      <c r="AL2058" s="797"/>
      <c r="AM2058" s="797"/>
      <c r="AP2058" s="797"/>
      <c r="AQ2058" s="797"/>
    </row>
    <row r="2059" spans="1:43" s="735" customFormat="1">
      <c r="A2059" s="1235"/>
      <c r="B2059" s="64"/>
      <c r="F2059" s="797"/>
      <c r="G2059" s="798"/>
      <c r="J2059" s="797"/>
      <c r="K2059" s="797"/>
      <c r="N2059" s="797"/>
      <c r="O2059" s="797"/>
      <c r="R2059" s="797"/>
      <c r="S2059" s="797"/>
      <c r="V2059" s="797"/>
      <c r="W2059" s="797"/>
      <c r="Z2059" s="797"/>
      <c r="AA2059" s="797"/>
      <c r="AD2059" s="797"/>
      <c r="AE2059" s="797"/>
      <c r="AH2059" s="797"/>
      <c r="AI2059" s="797"/>
      <c r="AL2059" s="797"/>
      <c r="AM2059" s="797"/>
      <c r="AP2059" s="797"/>
      <c r="AQ2059" s="797"/>
    </row>
    <row r="2060" spans="1:43" s="735" customFormat="1">
      <c r="A2060" s="1235"/>
      <c r="B2060" s="64"/>
      <c r="F2060" s="797"/>
      <c r="G2060" s="798"/>
      <c r="J2060" s="797"/>
      <c r="K2060" s="797"/>
      <c r="N2060" s="797"/>
      <c r="O2060" s="797"/>
      <c r="R2060" s="797"/>
      <c r="S2060" s="797"/>
      <c r="V2060" s="797"/>
      <c r="W2060" s="797"/>
      <c r="Z2060" s="797"/>
      <c r="AA2060" s="797"/>
      <c r="AD2060" s="797"/>
      <c r="AE2060" s="797"/>
      <c r="AH2060" s="797"/>
      <c r="AI2060" s="797"/>
      <c r="AL2060" s="797"/>
      <c r="AM2060" s="797"/>
      <c r="AP2060" s="797"/>
      <c r="AQ2060" s="797"/>
    </row>
    <row r="2061" spans="1:43" s="735" customFormat="1">
      <c r="A2061" s="1235"/>
      <c r="B2061" s="64"/>
      <c r="F2061" s="797"/>
      <c r="G2061" s="798"/>
      <c r="J2061" s="797"/>
      <c r="K2061" s="797"/>
      <c r="N2061" s="797"/>
      <c r="O2061" s="797"/>
      <c r="R2061" s="797"/>
      <c r="S2061" s="797"/>
      <c r="V2061" s="797"/>
      <c r="W2061" s="797"/>
      <c r="Z2061" s="797"/>
      <c r="AA2061" s="797"/>
      <c r="AD2061" s="797"/>
      <c r="AE2061" s="797"/>
      <c r="AH2061" s="797"/>
      <c r="AI2061" s="797"/>
      <c r="AL2061" s="797"/>
      <c r="AM2061" s="797"/>
      <c r="AP2061" s="797"/>
      <c r="AQ2061" s="797"/>
    </row>
    <row r="2062" spans="1:43" s="735" customFormat="1">
      <c r="A2062" s="1235"/>
      <c r="B2062" s="64"/>
      <c r="F2062" s="797"/>
      <c r="G2062" s="798"/>
      <c r="J2062" s="797"/>
      <c r="K2062" s="797"/>
      <c r="N2062" s="797"/>
      <c r="O2062" s="797"/>
      <c r="R2062" s="797"/>
      <c r="S2062" s="797"/>
      <c r="V2062" s="797"/>
      <c r="W2062" s="797"/>
      <c r="Z2062" s="797"/>
      <c r="AA2062" s="797"/>
      <c r="AD2062" s="797"/>
      <c r="AE2062" s="797"/>
      <c r="AH2062" s="797"/>
      <c r="AI2062" s="797"/>
      <c r="AL2062" s="797"/>
      <c r="AM2062" s="797"/>
      <c r="AP2062" s="797"/>
      <c r="AQ2062" s="797"/>
    </row>
    <row r="2063" spans="1:43" s="735" customFormat="1">
      <c r="A2063" s="1235"/>
      <c r="B2063" s="64"/>
      <c r="F2063" s="797"/>
      <c r="G2063" s="798"/>
      <c r="J2063" s="797"/>
      <c r="K2063" s="797"/>
      <c r="N2063" s="797"/>
      <c r="O2063" s="797"/>
      <c r="R2063" s="797"/>
      <c r="S2063" s="797"/>
      <c r="V2063" s="797"/>
      <c r="W2063" s="797"/>
      <c r="Z2063" s="797"/>
      <c r="AA2063" s="797"/>
      <c r="AD2063" s="797"/>
      <c r="AE2063" s="797"/>
      <c r="AH2063" s="797"/>
      <c r="AI2063" s="797"/>
      <c r="AL2063" s="797"/>
      <c r="AM2063" s="797"/>
      <c r="AP2063" s="797"/>
      <c r="AQ2063" s="797"/>
    </row>
    <row r="2064" spans="1:43" s="735" customFormat="1">
      <c r="A2064" s="1235"/>
      <c r="B2064" s="64"/>
      <c r="F2064" s="797"/>
      <c r="G2064" s="798"/>
      <c r="J2064" s="797"/>
      <c r="K2064" s="797"/>
      <c r="N2064" s="797"/>
      <c r="O2064" s="797"/>
      <c r="R2064" s="797"/>
      <c r="S2064" s="797"/>
      <c r="V2064" s="797"/>
      <c r="W2064" s="797"/>
      <c r="Z2064" s="797"/>
      <c r="AA2064" s="797"/>
      <c r="AD2064" s="797"/>
      <c r="AE2064" s="797"/>
      <c r="AH2064" s="797"/>
      <c r="AI2064" s="797"/>
      <c r="AL2064" s="797"/>
      <c r="AM2064" s="797"/>
      <c r="AP2064" s="797"/>
      <c r="AQ2064" s="797"/>
    </row>
    <row r="2065" spans="1:43" s="735" customFormat="1">
      <c r="A2065" s="1235"/>
      <c r="B2065" s="64"/>
      <c r="F2065" s="797"/>
      <c r="G2065" s="798"/>
      <c r="J2065" s="797"/>
      <c r="K2065" s="797"/>
      <c r="N2065" s="797"/>
      <c r="O2065" s="797"/>
      <c r="R2065" s="797"/>
      <c r="S2065" s="797"/>
      <c r="V2065" s="797"/>
      <c r="W2065" s="797"/>
      <c r="Z2065" s="797"/>
      <c r="AA2065" s="797"/>
      <c r="AD2065" s="797"/>
      <c r="AE2065" s="797"/>
      <c r="AH2065" s="797"/>
      <c r="AI2065" s="797"/>
      <c r="AL2065" s="797"/>
      <c r="AM2065" s="797"/>
      <c r="AP2065" s="797"/>
      <c r="AQ2065" s="797"/>
    </row>
    <row r="2066" spans="1:43" s="735" customFormat="1">
      <c r="A2066" s="1235"/>
      <c r="B2066" s="64"/>
      <c r="F2066" s="797"/>
      <c r="G2066" s="798"/>
      <c r="J2066" s="797"/>
      <c r="K2066" s="797"/>
      <c r="N2066" s="797"/>
      <c r="O2066" s="797"/>
      <c r="R2066" s="797"/>
      <c r="S2066" s="797"/>
      <c r="V2066" s="797"/>
      <c r="W2066" s="797"/>
      <c r="Z2066" s="797"/>
      <c r="AA2066" s="797"/>
      <c r="AD2066" s="797"/>
      <c r="AE2066" s="797"/>
      <c r="AH2066" s="797"/>
      <c r="AI2066" s="797"/>
      <c r="AL2066" s="797"/>
      <c r="AM2066" s="797"/>
      <c r="AP2066" s="797"/>
      <c r="AQ2066" s="797"/>
    </row>
    <row r="2067" spans="1:43" s="735" customFormat="1">
      <c r="A2067" s="1235"/>
      <c r="B2067" s="64"/>
      <c r="F2067" s="797"/>
      <c r="G2067" s="798"/>
      <c r="J2067" s="797"/>
      <c r="K2067" s="797"/>
      <c r="N2067" s="797"/>
      <c r="O2067" s="797"/>
      <c r="R2067" s="797"/>
      <c r="S2067" s="797"/>
      <c r="V2067" s="797"/>
      <c r="W2067" s="797"/>
      <c r="Z2067" s="797"/>
      <c r="AA2067" s="797"/>
      <c r="AD2067" s="797"/>
      <c r="AE2067" s="797"/>
      <c r="AH2067" s="797"/>
      <c r="AI2067" s="797"/>
      <c r="AL2067" s="797"/>
      <c r="AM2067" s="797"/>
      <c r="AP2067" s="797"/>
      <c r="AQ2067" s="797"/>
    </row>
    <row r="2068" spans="1:43" s="735" customFormat="1">
      <c r="A2068" s="1235"/>
      <c r="B2068" s="64"/>
      <c r="F2068" s="797"/>
      <c r="G2068" s="798"/>
      <c r="J2068" s="797"/>
      <c r="K2068" s="797"/>
      <c r="N2068" s="797"/>
      <c r="O2068" s="797"/>
      <c r="R2068" s="797"/>
      <c r="S2068" s="797"/>
      <c r="V2068" s="797"/>
      <c r="W2068" s="797"/>
      <c r="Z2068" s="797"/>
      <c r="AA2068" s="797"/>
      <c r="AD2068" s="797"/>
      <c r="AE2068" s="797"/>
      <c r="AH2068" s="797"/>
      <c r="AI2068" s="797"/>
      <c r="AL2068" s="797"/>
      <c r="AM2068" s="797"/>
      <c r="AP2068" s="797"/>
      <c r="AQ2068" s="797"/>
    </row>
    <row r="2069" spans="1:43" s="735" customFormat="1">
      <c r="A2069" s="1235"/>
      <c r="B2069" s="64"/>
      <c r="F2069" s="797"/>
      <c r="G2069" s="798"/>
      <c r="J2069" s="797"/>
      <c r="K2069" s="797"/>
      <c r="N2069" s="797"/>
      <c r="O2069" s="797"/>
      <c r="R2069" s="797"/>
      <c r="S2069" s="797"/>
      <c r="V2069" s="797"/>
      <c r="W2069" s="797"/>
      <c r="Z2069" s="797"/>
      <c r="AA2069" s="797"/>
      <c r="AD2069" s="797"/>
      <c r="AE2069" s="797"/>
      <c r="AH2069" s="797"/>
      <c r="AI2069" s="797"/>
      <c r="AL2069" s="797"/>
      <c r="AM2069" s="797"/>
      <c r="AP2069" s="797"/>
      <c r="AQ2069" s="797"/>
    </row>
    <row r="2070" spans="1:43" s="735" customFormat="1">
      <c r="A2070" s="1235"/>
      <c r="B2070" s="64"/>
      <c r="F2070" s="797"/>
      <c r="G2070" s="798"/>
      <c r="J2070" s="797"/>
      <c r="K2070" s="797"/>
      <c r="N2070" s="797"/>
      <c r="O2070" s="797"/>
      <c r="R2070" s="797"/>
      <c r="S2070" s="797"/>
      <c r="V2070" s="797"/>
      <c r="W2070" s="797"/>
      <c r="Z2070" s="797"/>
      <c r="AA2070" s="797"/>
      <c r="AD2070" s="797"/>
      <c r="AE2070" s="797"/>
      <c r="AH2070" s="797"/>
      <c r="AI2070" s="797"/>
      <c r="AL2070" s="797"/>
      <c r="AM2070" s="797"/>
      <c r="AP2070" s="797"/>
      <c r="AQ2070" s="797"/>
    </row>
    <row r="2071" spans="1:43" s="735" customFormat="1">
      <c r="A2071" s="1235"/>
      <c r="B2071" s="64"/>
      <c r="F2071" s="797"/>
      <c r="G2071" s="798"/>
      <c r="J2071" s="797"/>
      <c r="K2071" s="797"/>
      <c r="N2071" s="797"/>
      <c r="O2071" s="797"/>
      <c r="R2071" s="797"/>
      <c r="S2071" s="797"/>
      <c r="V2071" s="797"/>
      <c r="W2071" s="797"/>
      <c r="Z2071" s="797"/>
      <c r="AA2071" s="797"/>
      <c r="AD2071" s="797"/>
      <c r="AE2071" s="797"/>
      <c r="AH2071" s="797"/>
      <c r="AI2071" s="797"/>
      <c r="AL2071" s="797"/>
      <c r="AM2071" s="797"/>
      <c r="AP2071" s="797"/>
      <c r="AQ2071" s="797"/>
    </row>
    <row r="2072" spans="1:43" s="735" customFormat="1">
      <c r="A2072" s="1235"/>
      <c r="B2072" s="64"/>
      <c r="F2072" s="797"/>
      <c r="G2072" s="798"/>
      <c r="J2072" s="797"/>
      <c r="K2072" s="797"/>
      <c r="N2072" s="797"/>
      <c r="O2072" s="797"/>
      <c r="R2072" s="797"/>
      <c r="S2072" s="797"/>
      <c r="V2072" s="797"/>
      <c r="W2072" s="797"/>
      <c r="Z2072" s="797"/>
      <c r="AA2072" s="797"/>
      <c r="AD2072" s="797"/>
      <c r="AE2072" s="797"/>
      <c r="AH2072" s="797"/>
      <c r="AI2072" s="797"/>
      <c r="AL2072" s="797"/>
      <c r="AM2072" s="797"/>
      <c r="AP2072" s="797"/>
      <c r="AQ2072" s="797"/>
    </row>
    <row r="2073" spans="1:43" s="735" customFormat="1">
      <c r="A2073" s="1235"/>
      <c r="B2073" s="64"/>
      <c r="F2073" s="797"/>
      <c r="G2073" s="798"/>
      <c r="J2073" s="797"/>
      <c r="K2073" s="797"/>
      <c r="N2073" s="797"/>
      <c r="O2073" s="797"/>
      <c r="R2073" s="797"/>
      <c r="S2073" s="797"/>
      <c r="V2073" s="797"/>
      <c r="W2073" s="797"/>
      <c r="Z2073" s="797"/>
      <c r="AA2073" s="797"/>
      <c r="AD2073" s="797"/>
      <c r="AE2073" s="797"/>
      <c r="AH2073" s="797"/>
      <c r="AI2073" s="797"/>
      <c r="AL2073" s="797"/>
      <c r="AM2073" s="797"/>
      <c r="AP2073" s="797"/>
      <c r="AQ2073" s="797"/>
    </row>
    <row r="2074" spans="1:43" s="735" customFormat="1">
      <c r="A2074" s="1235"/>
      <c r="B2074" s="64"/>
      <c r="F2074" s="797"/>
      <c r="G2074" s="798"/>
      <c r="J2074" s="797"/>
      <c r="K2074" s="797"/>
      <c r="N2074" s="797"/>
      <c r="O2074" s="797"/>
      <c r="R2074" s="797"/>
      <c r="S2074" s="797"/>
      <c r="V2074" s="797"/>
      <c r="W2074" s="797"/>
      <c r="Z2074" s="797"/>
      <c r="AA2074" s="797"/>
      <c r="AD2074" s="797"/>
      <c r="AE2074" s="797"/>
      <c r="AH2074" s="797"/>
      <c r="AI2074" s="797"/>
      <c r="AL2074" s="797"/>
      <c r="AM2074" s="797"/>
      <c r="AP2074" s="797"/>
      <c r="AQ2074" s="797"/>
    </row>
    <row r="2075" spans="1:43" s="735" customFormat="1">
      <c r="A2075" s="1235"/>
      <c r="B2075" s="64"/>
      <c r="F2075" s="797"/>
      <c r="G2075" s="798"/>
      <c r="J2075" s="797"/>
      <c r="K2075" s="797"/>
      <c r="N2075" s="797"/>
      <c r="O2075" s="797"/>
      <c r="R2075" s="797"/>
      <c r="S2075" s="797"/>
      <c r="V2075" s="797"/>
      <c r="W2075" s="797"/>
      <c r="Z2075" s="797"/>
      <c r="AA2075" s="797"/>
      <c r="AD2075" s="797"/>
      <c r="AE2075" s="797"/>
      <c r="AH2075" s="797"/>
      <c r="AI2075" s="797"/>
      <c r="AL2075" s="797"/>
      <c r="AM2075" s="797"/>
      <c r="AP2075" s="797"/>
      <c r="AQ2075" s="797"/>
    </row>
    <row r="2076" spans="1:43" s="735" customFormat="1">
      <c r="A2076" s="1235"/>
      <c r="B2076" s="64"/>
      <c r="F2076" s="797"/>
      <c r="G2076" s="798"/>
      <c r="J2076" s="797"/>
      <c r="K2076" s="797"/>
      <c r="N2076" s="797"/>
      <c r="O2076" s="797"/>
      <c r="R2076" s="797"/>
      <c r="S2076" s="797"/>
      <c r="V2076" s="797"/>
      <c r="W2076" s="797"/>
      <c r="Z2076" s="797"/>
      <c r="AA2076" s="797"/>
      <c r="AD2076" s="797"/>
      <c r="AE2076" s="797"/>
      <c r="AH2076" s="797"/>
      <c r="AI2076" s="797"/>
      <c r="AL2076" s="797"/>
      <c r="AM2076" s="797"/>
      <c r="AP2076" s="797"/>
      <c r="AQ2076" s="797"/>
    </row>
    <row r="2077" spans="1:43" s="735" customFormat="1">
      <c r="A2077" s="1235"/>
      <c r="B2077" s="64"/>
      <c r="F2077" s="797"/>
      <c r="G2077" s="798"/>
      <c r="J2077" s="797"/>
      <c r="K2077" s="797"/>
      <c r="N2077" s="797"/>
      <c r="O2077" s="797"/>
      <c r="R2077" s="797"/>
      <c r="S2077" s="797"/>
      <c r="V2077" s="797"/>
      <c r="W2077" s="797"/>
      <c r="Z2077" s="797"/>
      <c r="AA2077" s="797"/>
      <c r="AD2077" s="797"/>
      <c r="AE2077" s="797"/>
      <c r="AH2077" s="797"/>
      <c r="AI2077" s="797"/>
      <c r="AL2077" s="797"/>
      <c r="AM2077" s="797"/>
      <c r="AP2077" s="797"/>
      <c r="AQ2077" s="797"/>
    </row>
    <row r="2078" spans="1:43" s="735" customFormat="1">
      <c r="A2078" s="1235"/>
      <c r="B2078" s="64"/>
      <c r="F2078" s="797"/>
      <c r="G2078" s="798"/>
      <c r="J2078" s="797"/>
      <c r="K2078" s="797"/>
      <c r="N2078" s="797"/>
      <c r="O2078" s="797"/>
      <c r="R2078" s="797"/>
      <c r="S2078" s="797"/>
      <c r="V2078" s="797"/>
      <c r="W2078" s="797"/>
      <c r="Z2078" s="797"/>
      <c r="AA2078" s="797"/>
      <c r="AD2078" s="797"/>
      <c r="AE2078" s="797"/>
      <c r="AH2078" s="797"/>
      <c r="AI2078" s="797"/>
      <c r="AL2078" s="797"/>
      <c r="AM2078" s="797"/>
      <c r="AP2078" s="797"/>
      <c r="AQ2078" s="797"/>
    </row>
    <row r="2079" spans="1:43" s="735" customFormat="1">
      <c r="A2079" s="1235"/>
      <c r="B2079" s="64"/>
      <c r="F2079" s="797"/>
      <c r="G2079" s="798"/>
      <c r="J2079" s="797"/>
      <c r="K2079" s="797"/>
      <c r="N2079" s="797"/>
      <c r="O2079" s="797"/>
      <c r="R2079" s="797"/>
      <c r="S2079" s="797"/>
      <c r="V2079" s="797"/>
      <c r="W2079" s="797"/>
      <c r="Z2079" s="797"/>
      <c r="AA2079" s="797"/>
      <c r="AD2079" s="797"/>
      <c r="AE2079" s="797"/>
      <c r="AH2079" s="797"/>
      <c r="AI2079" s="797"/>
      <c r="AL2079" s="797"/>
      <c r="AM2079" s="797"/>
      <c r="AP2079" s="797"/>
      <c r="AQ2079" s="797"/>
    </row>
    <row r="2080" spans="1:43" s="735" customFormat="1">
      <c r="A2080" s="1235"/>
      <c r="B2080" s="64"/>
      <c r="F2080" s="797"/>
      <c r="G2080" s="798"/>
      <c r="J2080" s="797"/>
      <c r="K2080" s="797"/>
      <c r="N2080" s="797"/>
      <c r="O2080" s="797"/>
      <c r="R2080" s="797"/>
      <c r="S2080" s="797"/>
      <c r="V2080" s="797"/>
      <c r="W2080" s="797"/>
      <c r="Z2080" s="797"/>
      <c r="AA2080" s="797"/>
      <c r="AD2080" s="797"/>
      <c r="AE2080" s="797"/>
      <c r="AH2080" s="797"/>
      <c r="AI2080" s="797"/>
      <c r="AL2080" s="797"/>
      <c r="AM2080" s="797"/>
      <c r="AP2080" s="797"/>
      <c r="AQ2080" s="797"/>
    </row>
    <row r="2081" spans="1:43" s="735" customFormat="1">
      <c r="A2081" s="1235"/>
      <c r="B2081" s="64"/>
      <c r="F2081" s="797"/>
      <c r="G2081" s="798"/>
      <c r="J2081" s="797"/>
      <c r="K2081" s="797"/>
      <c r="N2081" s="797"/>
      <c r="O2081" s="797"/>
      <c r="R2081" s="797"/>
      <c r="S2081" s="797"/>
      <c r="V2081" s="797"/>
      <c r="W2081" s="797"/>
      <c r="Z2081" s="797"/>
      <c r="AA2081" s="797"/>
      <c r="AD2081" s="797"/>
      <c r="AE2081" s="797"/>
      <c r="AH2081" s="797"/>
      <c r="AI2081" s="797"/>
      <c r="AL2081" s="797"/>
      <c r="AM2081" s="797"/>
      <c r="AP2081" s="797"/>
      <c r="AQ2081" s="797"/>
    </row>
    <row r="2082" spans="1:43" s="735" customFormat="1">
      <c r="A2082" s="1235"/>
      <c r="B2082" s="64"/>
      <c r="F2082" s="797"/>
      <c r="G2082" s="798"/>
      <c r="J2082" s="797"/>
      <c r="K2082" s="797"/>
      <c r="N2082" s="797"/>
      <c r="O2082" s="797"/>
      <c r="R2082" s="797"/>
      <c r="S2082" s="797"/>
      <c r="V2082" s="797"/>
      <c r="W2082" s="797"/>
      <c r="Z2082" s="797"/>
      <c r="AA2082" s="797"/>
      <c r="AD2082" s="797"/>
      <c r="AE2082" s="797"/>
      <c r="AH2082" s="797"/>
      <c r="AI2082" s="797"/>
      <c r="AL2082" s="797"/>
      <c r="AM2082" s="797"/>
      <c r="AP2082" s="797"/>
      <c r="AQ2082" s="797"/>
    </row>
    <row r="2083" spans="1:43" s="735" customFormat="1">
      <c r="A2083" s="1235"/>
      <c r="B2083" s="64"/>
      <c r="F2083" s="797"/>
      <c r="G2083" s="798"/>
      <c r="J2083" s="797"/>
      <c r="K2083" s="797"/>
      <c r="N2083" s="797"/>
      <c r="O2083" s="797"/>
      <c r="R2083" s="797"/>
      <c r="S2083" s="797"/>
      <c r="V2083" s="797"/>
      <c r="W2083" s="797"/>
      <c r="Z2083" s="797"/>
      <c r="AA2083" s="797"/>
      <c r="AD2083" s="797"/>
      <c r="AE2083" s="797"/>
      <c r="AH2083" s="797"/>
      <c r="AI2083" s="797"/>
      <c r="AL2083" s="797"/>
      <c r="AM2083" s="797"/>
      <c r="AP2083" s="797"/>
      <c r="AQ2083" s="797"/>
    </row>
    <row r="2084" spans="1:43" s="735" customFormat="1">
      <c r="A2084" s="1235"/>
      <c r="B2084" s="64"/>
      <c r="F2084" s="797"/>
      <c r="G2084" s="798"/>
      <c r="J2084" s="797"/>
      <c r="K2084" s="797"/>
      <c r="N2084" s="797"/>
      <c r="O2084" s="797"/>
      <c r="R2084" s="797"/>
      <c r="S2084" s="797"/>
      <c r="V2084" s="797"/>
      <c r="W2084" s="797"/>
      <c r="Z2084" s="797"/>
      <c r="AA2084" s="797"/>
      <c r="AD2084" s="797"/>
      <c r="AE2084" s="797"/>
      <c r="AH2084" s="797"/>
      <c r="AI2084" s="797"/>
      <c r="AL2084" s="797"/>
      <c r="AM2084" s="797"/>
      <c r="AP2084" s="797"/>
      <c r="AQ2084" s="797"/>
    </row>
    <row r="2085" spans="1:43" s="735" customFormat="1">
      <c r="A2085" s="1235"/>
      <c r="B2085" s="64"/>
      <c r="F2085" s="797"/>
      <c r="G2085" s="798"/>
      <c r="J2085" s="797"/>
      <c r="K2085" s="797"/>
      <c r="N2085" s="797"/>
      <c r="O2085" s="797"/>
      <c r="R2085" s="797"/>
      <c r="S2085" s="797"/>
      <c r="V2085" s="797"/>
      <c r="W2085" s="797"/>
      <c r="Z2085" s="797"/>
      <c r="AA2085" s="797"/>
      <c r="AD2085" s="797"/>
      <c r="AE2085" s="797"/>
      <c r="AH2085" s="797"/>
      <c r="AI2085" s="797"/>
      <c r="AL2085" s="797"/>
      <c r="AM2085" s="797"/>
      <c r="AP2085" s="797"/>
      <c r="AQ2085" s="797"/>
    </row>
    <row r="2086" spans="1:43" s="735" customFormat="1">
      <c r="A2086" s="1235"/>
      <c r="B2086" s="64"/>
      <c r="F2086" s="797"/>
      <c r="G2086" s="798"/>
      <c r="J2086" s="797"/>
      <c r="K2086" s="797"/>
      <c r="N2086" s="797"/>
      <c r="O2086" s="797"/>
      <c r="R2086" s="797"/>
      <c r="S2086" s="797"/>
      <c r="V2086" s="797"/>
      <c r="W2086" s="797"/>
      <c r="Z2086" s="797"/>
      <c r="AA2086" s="797"/>
      <c r="AD2086" s="797"/>
      <c r="AE2086" s="797"/>
      <c r="AH2086" s="797"/>
      <c r="AI2086" s="797"/>
      <c r="AL2086" s="797"/>
      <c r="AM2086" s="797"/>
      <c r="AP2086" s="797"/>
      <c r="AQ2086" s="797"/>
    </row>
    <row r="2087" spans="1:43" s="735" customFormat="1">
      <c r="A2087" s="1235"/>
      <c r="B2087" s="64"/>
      <c r="F2087" s="797"/>
      <c r="G2087" s="798"/>
      <c r="J2087" s="797"/>
      <c r="K2087" s="797"/>
      <c r="N2087" s="797"/>
      <c r="O2087" s="797"/>
      <c r="R2087" s="797"/>
      <c r="S2087" s="797"/>
      <c r="V2087" s="797"/>
      <c r="W2087" s="797"/>
      <c r="Z2087" s="797"/>
      <c r="AA2087" s="797"/>
      <c r="AD2087" s="797"/>
      <c r="AE2087" s="797"/>
      <c r="AH2087" s="797"/>
      <c r="AI2087" s="797"/>
      <c r="AL2087" s="797"/>
      <c r="AM2087" s="797"/>
      <c r="AP2087" s="797"/>
      <c r="AQ2087" s="797"/>
    </row>
    <row r="2088" spans="1:43" s="735" customFormat="1">
      <c r="A2088" s="1235"/>
      <c r="B2088" s="64"/>
      <c r="F2088" s="797"/>
      <c r="G2088" s="798"/>
      <c r="J2088" s="797"/>
      <c r="K2088" s="797"/>
      <c r="N2088" s="797"/>
      <c r="O2088" s="797"/>
      <c r="R2088" s="797"/>
      <c r="S2088" s="797"/>
      <c r="V2088" s="797"/>
      <c r="W2088" s="797"/>
      <c r="Z2088" s="797"/>
      <c r="AA2088" s="797"/>
      <c r="AD2088" s="797"/>
      <c r="AE2088" s="797"/>
      <c r="AH2088" s="797"/>
      <c r="AI2088" s="797"/>
      <c r="AL2088" s="797"/>
      <c r="AM2088" s="797"/>
      <c r="AP2088" s="797"/>
      <c r="AQ2088" s="797"/>
    </row>
    <row r="2089" spans="1:43" s="735" customFormat="1">
      <c r="A2089" s="1235"/>
      <c r="B2089" s="64"/>
      <c r="F2089" s="797"/>
      <c r="G2089" s="798"/>
      <c r="J2089" s="797"/>
      <c r="K2089" s="797"/>
      <c r="N2089" s="797"/>
      <c r="O2089" s="797"/>
      <c r="R2089" s="797"/>
      <c r="S2089" s="797"/>
      <c r="V2089" s="797"/>
      <c r="W2089" s="797"/>
      <c r="Z2089" s="797"/>
      <c r="AA2089" s="797"/>
      <c r="AD2089" s="797"/>
      <c r="AE2089" s="797"/>
      <c r="AH2089" s="797"/>
      <c r="AI2089" s="797"/>
      <c r="AL2089" s="797"/>
      <c r="AM2089" s="797"/>
      <c r="AP2089" s="797"/>
      <c r="AQ2089" s="797"/>
    </row>
    <row r="2090" spans="1:43" s="735" customFormat="1">
      <c r="A2090" s="1235"/>
      <c r="B2090" s="64"/>
      <c r="F2090" s="797"/>
      <c r="G2090" s="798"/>
      <c r="J2090" s="797"/>
      <c r="K2090" s="797"/>
      <c r="N2090" s="797"/>
      <c r="O2090" s="797"/>
      <c r="R2090" s="797"/>
      <c r="S2090" s="797"/>
      <c r="V2090" s="797"/>
      <c r="W2090" s="797"/>
      <c r="Z2090" s="797"/>
      <c r="AA2090" s="797"/>
      <c r="AD2090" s="797"/>
      <c r="AE2090" s="797"/>
      <c r="AH2090" s="797"/>
      <c r="AI2090" s="797"/>
      <c r="AL2090" s="797"/>
      <c r="AM2090" s="797"/>
      <c r="AP2090" s="797"/>
      <c r="AQ2090" s="797"/>
    </row>
    <row r="2091" spans="1:43" s="735" customFormat="1">
      <c r="A2091" s="1235"/>
      <c r="B2091" s="64"/>
      <c r="F2091" s="797"/>
      <c r="G2091" s="798"/>
      <c r="J2091" s="797"/>
      <c r="K2091" s="797"/>
      <c r="N2091" s="797"/>
      <c r="O2091" s="797"/>
      <c r="R2091" s="797"/>
      <c r="S2091" s="797"/>
      <c r="V2091" s="797"/>
      <c r="W2091" s="797"/>
      <c r="Z2091" s="797"/>
      <c r="AA2091" s="797"/>
      <c r="AD2091" s="797"/>
      <c r="AE2091" s="797"/>
      <c r="AH2091" s="797"/>
      <c r="AI2091" s="797"/>
      <c r="AL2091" s="797"/>
      <c r="AM2091" s="797"/>
      <c r="AP2091" s="797"/>
      <c r="AQ2091" s="797"/>
    </row>
    <row r="2092" spans="1:43" s="735" customFormat="1">
      <c r="A2092" s="1235"/>
      <c r="B2092" s="64"/>
      <c r="F2092" s="797"/>
      <c r="G2092" s="798"/>
      <c r="J2092" s="797"/>
      <c r="K2092" s="797"/>
      <c r="N2092" s="797"/>
      <c r="O2092" s="797"/>
      <c r="R2092" s="797"/>
      <c r="S2092" s="797"/>
      <c r="V2092" s="797"/>
      <c r="W2092" s="797"/>
      <c r="Z2092" s="797"/>
      <c r="AA2092" s="797"/>
      <c r="AD2092" s="797"/>
      <c r="AE2092" s="797"/>
      <c r="AH2092" s="797"/>
      <c r="AI2092" s="797"/>
      <c r="AL2092" s="797"/>
      <c r="AM2092" s="797"/>
      <c r="AP2092" s="797"/>
      <c r="AQ2092" s="797"/>
    </row>
    <row r="2093" spans="1:43" s="735" customFormat="1">
      <c r="A2093" s="1235"/>
      <c r="B2093" s="64"/>
      <c r="F2093" s="797"/>
      <c r="G2093" s="798"/>
      <c r="J2093" s="797"/>
      <c r="K2093" s="797"/>
      <c r="N2093" s="797"/>
      <c r="O2093" s="797"/>
      <c r="R2093" s="797"/>
      <c r="S2093" s="797"/>
      <c r="V2093" s="797"/>
      <c r="W2093" s="797"/>
      <c r="Z2093" s="797"/>
      <c r="AA2093" s="797"/>
      <c r="AD2093" s="797"/>
      <c r="AE2093" s="797"/>
      <c r="AH2093" s="797"/>
      <c r="AI2093" s="797"/>
      <c r="AL2093" s="797"/>
      <c r="AM2093" s="797"/>
      <c r="AP2093" s="797"/>
      <c r="AQ2093" s="797"/>
    </row>
    <row r="2094" spans="1:43" s="735" customFormat="1">
      <c r="A2094" s="1235"/>
      <c r="B2094" s="64"/>
      <c r="F2094" s="797"/>
      <c r="G2094" s="798"/>
      <c r="J2094" s="797"/>
      <c r="K2094" s="797"/>
      <c r="N2094" s="797"/>
      <c r="O2094" s="797"/>
      <c r="R2094" s="797"/>
      <c r="S2094" s="797"/>
      <c r="V2094" s="797"/>
      <c r="W2094" s="797"/>
      <c r="Z2094" s="797"/>
      <c r="AA2094" s="797"/>
      <c r="AD2094" s="797"/>
      <c r="AE2094" s="797"/>
      <c r="AH2094" s="797"/>
      <c r="AI2094" s="797"/>
      <c r="AL2094" s="797"/>
      <c r="AM2094" s="797"/>
      <c r="AP2094" s="797"/>
      <c r="AQ2094" s="797"/>
    </row>
    <row r="2095" spans="1:43" s="735" customFormat="1">
      <c r="A2095" s="1235"/>
      <c r="B2095" s="64"/>
      <c r="F2095" s="797"/>
      <c r="G2095" s="798"/>
      <c r="J2095" s="797"/>
      <c r="K2095" s="797"/>
      <c r="N2095" s="797"/>
      <c r="O2095" s="797"/>
      <c r="R2095" s="797"/>
      <c r="S2095" s="797"/>
      <c r="V2095" s="797"/>
      <c r="W2095" s="797"/>
      <c r="Z2095" s="797"/>
      <c r="AA2095" s="797"/>
      <c r="AD2095" s="797"/>
      <c r="AE2095" s="797"/>
      <c r="AH2095" s="797"/>
      <c r="AI2095" s="797"/>
      <c r="AL2095" s="797"/>
      <c r="AM2095" s="797"/>
      <c r="AP2095" s="797"/>
      <c r="AQ2095" s="797"/>
    </row>
    <row r="2096" spans="1:43" s="735" customFormat="1">
      <c r="A2096" s="1235"/>
      <c r="B2096" s="64"/>
      <c r="F2096" s="797"/>
      <c r="G2096" s="798"/>
      <c r="J2096" s="797"/>
      <c r="K2096" s="797"/>
      <c r="N2096" s="797"/>
      <c r="O2096" s="797"/>
      <c r="R2096" s="797"/>
      <c r="S2096" s="797"/>
      <c r="V2096" s="797"/>
      <c r="W2096" s="797"/>
      <c r="Z2096" s="797"/>
      <c r="AA2096" s="797"/>
      <c r="AD2096" s="797"/>
      <c r="AE2096" s="797"/>
      <c r="AH2096" s="797"/>
      <c r="AI2096" s="797"/>
      <c r="AL2096" s="797"/>
      <c r="AM2096" s="797"/>
      <c r="AP2096" s="797"/>
      <c r="AQ2096" s="797"/>
    </row>
    <row r="2097" spans="1:43" s="735" customFormat="1">
      <c r="A2097" s="1235"/>
      <c r="B2097" s="64"/>
      <c r="F2097" s="797"/>
      <c r="G2097" s="798"/>
      <c r="J2097" s="797"/>
      <c r="K2097" s="797"/>
      <c r="N2097" s="797"/>
      <c r="O2097" s="797"/>
      <c r="R2097" s="797"/>
      <c r="S2097" s="797"/>
      <c r="V2097" s="797"/>
      <c r="W2097" s="797"/>
      <c r="Z2097" s="797"/>
      <c r="AA2097" s="797"/>
      <c r="AD2097" s="797"/>
      <c r="AE2097" s="797"/>
      <c r="AH2097" s="797"/>
      <c r="AI2097" s="797"/>
      <c r="AL2097" s="797"/>
      <c r="AM2097" s="797"/>
      <c r="AP2097" s="797"/>
      <c r="AQ2097" s="797"/>
    </row>
    <row r="2098" spans="1:43" s="735" customFormat="1">
      <c r="A2098" s="1235"/>
      <c r="B2098" s="64"/>
      <c r="F2098" s="797"/>
      <c r="G2098" s="798"/>
      <c r="J2098" s="797"/>
      <c r="K2098" s="797"/>
      <c r="N2098" s="797"/>
      <c r="O2098" s="797"/>
      <c r="R2098" s="797"/>
      <c r="S2098" s="797"/>
      <c r="V2098" s="797"/>
      <c r="W2098" s="797"/>
      <c r="Z2098" s="797"/>
      <c r="AA2098" s="797"/>
      <c r="AD2098" s="797"/>
      <c r="AE2098" s="797"/>
      <c r="AH2098" s="797"/>
      <c r="AI2098" s="797"/>
      <c r="AL2098" s="797"/>
      <c r="AM2098" s="797"/>
      <c r="AP2098" s="797"/>
      <c r="AQ2098" s="797"/>
    </row>
    <row r="2099" spans="1:43" s="735" customFormat="1">
      <c r="A2099" s="1235"/>
      <c r="B2099" s="64"/>
      <c r="F2099" s="797"/>
      <c r="G2099" s="798"/>
      <c r="J2099" s="797"/>
      <c r="K2099" s="797"/>
      <c r="N2099" s="797"/>
      <c r="O2099" s="797"/>
      <c r="R2099" s="797"/>
      <c r="S2099" s="797"/>
      <c r="V2099" s="797"/>
      <c r="W2099" s="797"/>
      <c r="Z2099" s="797"/>
      <c r="AA2099" s="797"/>
      <c r="AD2099" s="797"/>
      <c r="AE2099" s="797"/>
      <c r="AH2099" s="797"/>
      <c r="AI2099" s="797"/>
      <c r="AL2099" s="797"/>
      <c r="AM2099" s="797"/>
      <c r="AP2099" s="797"/>
      <c r="AQ2099" s="797"/>
    </row>
    <row r="2100" spans="1:43" s="735" customFormat="1">
      <c r="A2100" s="1235"/>
      <c r="B2100" s="64"/>
      <c r="F2100" s="797"/>
      <c r="G2100" s="798"/>
      <c r="J2100" s="797"/>
      <c r="K2100" s="797"/>
      <c r="N2100" s="797"/>
      <c r="O2100" s="797"/>
      <c r="R2100" s="797"/>
      <c r="S2100" s="797"/>
      <c r="V2100" s="797"/>
      <c r="W2100" s="797"/>
      <c r="Z2100" s="797"/>
      <c r="AA2100" s="797"/>
      <c r="AD2100" s="797"/>
      <c r="AE2100" s="797"/>
      <c r="AH2100" s="797"/>
      <c r="AI2100" s="797"/>
      <c r="AL2100" s="797"/>
      <c r="AM2100" s="797"/>
      <c r="AP2100" s="797"/>
      <c r="AQ2100" s="797"/>
    </row>
    <row r="2101" spans="1:43" s="735" customFormat="1">
      <c r="A2101" s="1235"/>
      <c r="B2101" s="64"/>
      <c r="F2101" s="797"/>
      <c r="G2101" s="798"/>
      <c r="J2101" s="797"/>
      <c r="K2101" s="797"/>
      <c r="N2101" s="797"/>
      <c r="O2101" s="797"/>
      <c r="R2101" s="797"/>
      <c r="S2101" s="797"/>
      <c r="V2101" s="797"/>
      <c r="W2101" s="797"/>
      <c r="Z2101" s="797"/>
      <c r="AA2101" s="797"/>
      <c r="AD2101" s="797"/>
      <c r="AE2101" s="797"/>
      <c r="AH2101" s="797"/>
      <c r="AI2101" s="797"/>
      <c r="AL2101" s="797"/>
      <c r="AM2101" s="797"/>
      <c r="AP2101" s="797"/>
      <c r="AQ2101" s="797"/>
    </row>
    <row r="2102" spans="1:43" s="735" customFormat="1">
      <c r="A2102" s="1235"/>
      <c r="B2102" s="64"/>
      <c r="F2102" s="797"/>
      <c r="G2102" s="798"/>
      <c r="J2102" s="797"/>
      <c r="K2102" s="797"/>
      <c r="N2102" s="797"/>
      <c r="O2102" s="797"/>
      <c r="R2102" s="797"/>
      <c r="S2102" s="797"/>
      <c r="V2102" s="797"/>
      <c r="W2102" s="797"/>
      <c r="Z2102" s="797"/>
      <c r="AA2102" s="797"/>
      <c r="AD2102" s="797"/>
      <c r="AE2102" s="797"/>
      <c r="AH2102" s="797"/>
      <c r="AI2102" s="797"/>
      <c r="AL2102" s="797"/>
      <c r="AM2102" s="797"/>
      <c r="AP2102" s="797"/>
      <c r="AQ2102" s="797"/>
    </row>
    <row r="2103" spans="1:43" s="735" customFormat="1">
      <c r="A2103" s="1235"/>
      <c r="B2103" s="64"/>
      <c r="F2103" s="797"/>
      <c r="G2103" s="798"/>
      <c r="J2103" s="797"/>
      <c r="K2103" s="797"/>
      <c r="N2103" s="797"/>
      <c r="O2103" s="797"/>
      <c r="R2103" s="797"/>
      <c r="S2103" s="797"/>
      <c r="V2103" s="797"/>
      <c r="W2103" s="797"/>
      <c r="Z2103" s="797"/>
      <c r="AA2103" s="797"/>
      <c r="AD2103" s="797"/>
      <c r="AE2103" s="797"/>
      <c r="AH2103" s="797"/>
      <c r="AI2103" s="797"/>
      <c r="AL2103" s="797"/>
      <c r="AM2103" s="797"/>
      <c r="AP2103" s="797"/>
      <c r="AQ2103" s="797"/>
    </row>
    <row r="2104" spans="1:43" s="735" customFormat="1">
      <c r="A2104" s="1235"/>
      <c r="B2104" s="64"/>
      <c r="F2104" s="797"/>
      <c r="G2104" s="798"/>
      <c r="J2104" s="797"/>
      <c r="K2104" s="797"/>
      <c r="N2104" s="797"/>
      <c r="O2104" s="797"/>
      <c r="R2104" s="797"/>
      <c r="S2104" s="797"/>
      <c r="V2104" s="797"/>
      <c r="W2104" s="797"/>
      <c r="Z2104" s="797"/>
      <c r="AA2104" s="797"/>
      <c r="AD2104" s="797"/>
      <c r="AE2104" s="797"/>
      <c r="AH2104" s="797"/>
      <c r="AI2104" s="797"/>
      <c r="AL2104" s="797"/>
      <c r="AM2104" s="797"/>
      <c r="AP2104" s="797"/>
      <c r="AQ2104" s="797"/>
    </row>
    <row r="2105" spans="1:43" s="735" customFormat="1">
      <c r="A2105" s="1235"/>
      <c r="B2105" s="64"/>
      <c r="F2105" s="797"/>
      <c r="G2105" s="798"/>
      <c r="J2105" s="797"/>
      <c r="K2105" s="797"/>
      <c r="N2105" s="797"/>
      <c r="O2105" s="797"/>
      <c r="R2105" s="797"/>
      <c r="S2105" s="797"/>
      <c r="V2105" s="797"/>
      <c r="W2105" s="797"/>
      <c r="Z2105" s="797"/>
      <c r="AA2105" s="797"/>
      <c r="AD2105" s="797"/>
      <c r="AE2105" s="797"/>
      <c r="AH2105" s="797"/>
      <c r="AI2105" s="797"/>
      <c r="AL2105" s="797"/>
      <c r="AM2105" s="797"/>
      <c r="AP2105" s="797"/>
      <c r="AQ2105" s="797"/>
    </row>
    <row r="2106" spans="1:43" s="735" customFormat="1">
      <c r="A2106" s="1235"/>
      <c r="B2106" s="64"/>
      <c r="F2106" s="797"/>
      <c r="G2106" s="798"/>
      <c r="J2106" s="797"/>
      <c r="K2106" s="797"/>
      <c r="N2106" s="797"/>
      <c r="O2106" s="797"/>
      <c r="R2106" s="797"/>
      <c r="S2106" s="797"/>
      <c r="V2106" s="797"/>
      <c r="W2106" s="797"/>
      <c r="Z2106" s="797"/>
      <c r="AA2106" s="797"/>
      <c r="AD2106" s="797"/>
      <c r="AE2106" s="797"/>
      <c r="AH2106" s="797"/>
      <c r="AI2106" s="797"/>
      <c r="AL2106" s="797"/>
      <c r="AM2106" s="797"/>
      <c r="AP2106" s="797"/>
      <c r="AQ2106" s="797"/>
    </row>
    <row r="2107" spans="1:43" s="735" customFormat="1">
      <c r="A2107" s="1235"/>
      <c r="B2107" s="64"/>
      <c r="F2107" s="797"/>
      <c r="G2107" s="798"/>
      <c r="J2107" s="797"/>
      <c r="K2107" s="797"/>
      <c r="N2107" s="797"/>
      <c r="O2107" s="797"/>
      <c r="R2107" s="797"/>
      <c r="S2107" s="797"/>
      <c r="V2107" s="797"/>
      <c r="W2107" s="797"/>
      <c r="Z2107" s="797"/>
      <c r="AA2107" s="797"/>
      <c r="AD2107" s="797"/>
      <c r="AE2107" s="797"/>
      <c r="AH2107" s="797"/>
      <c r="AI2107" s="797"/>
      <c r="AL2107" s="797"/>
      <c r="AM2107" s="797"/>
      <c r="AP2107" s="797"/>
      <c r="AQ2107" s="797"/>
    </row>
    <row r="2108" spans="1:43" s="735" customFormat="1">
      <c r="A2108" s="1235"/>
      <c r="B2108" s="64"/>
      <c r="F2108" s="797"/>
      <c r="G2108" s="798"/>
      <c r="J2108" s="797"/>
      <c r="K2108" s="797"/>
      <c r="N2108" s="797"/>
      <c r="O2108" s="797"/>
      <c r="R2108" s="797"/>
      <c r="S2108" s="797"/>
      <c r="V2108" s="797"/>
      <c r="W2108" s="797"/>
      <c r="Z2108" s="797"/>
      <c r="AA2108" s="797"/>
      <c r="AD2108" s="797"/>
      <c r="AE2108" s="797"/>
      <c r="AH2108" s="797"/>
      <c r="AI2108" s="797"/>
      <c r="AL2108" s="797"/>
      <c r="AM2108" s="797"/>
      <c r="AP2108" s="797"/>
      <c r="AQ2108" s="797"/>
    </row>
    <row r="2109" spans="1:43" s="735" customFormat="1">
      <c r="A2109" s="1235"/>
      <c r="B2109" s="64"/>
      <c r="F2109" s="797"/>
      <c r="G2109" s="798"/>
      <c r="J2109" s="797"/>
      <c r="K2109" s="797"/>
      <c r="N2109" s="797"/>
      <c r="O2109" s="797"/>
      <c r="R2109" s="797"/>
      <c r="S2109" s="797"/>
      <c r="V2109" s="797"/>
      <c r="W2109" s="797"/>
      <c r="Z2109" s="797"/>
      <c r="AA2109" s="797"/>
      <c r="AD2109" s="797"/>
      <c r="AE2109" s="797"/>
      <c r="AH2109" s="797"/>
      <c r="AI2109" s="797"/>
      <c r="AL2109" s="797"/>
      <c r="AM2109" s="797"/>
      <c r="AP2109" s="797"/>
      <c r="AQ2109" s="797"/>
    </row>
    <row r="2110" spans="1:43" s="735" customFormat="1">
      <c r="A2110" s="1235"/>
      <c r="B2110" s="64"/>
      <c r="F2110" s="797"/>
      <c r="G2110" s="798"/>
      <c r="J2110" s="797"/>
      <c r="K2110" s="797"/>
      <c r="N2110" s="797"/>
      <c r="O2110" s="797"/>
      <c r="R2110" s="797"/>
      <c r="S2110" s="797"/>
      <c r="V2110" s="797"/>
      <c r="W2110" s="797"/>
      <c r="Z2110" s="797"/>
      <c r="AA2110" s="797"/>
      <c r="AD2110" s="797"/>
      <c r="AE2110" s="797"/>
      <c r="AH2110" s="797"/>
      <c r="AI2110" s="797"/>
      <c r="AL2110" s="797"/>
      <c r="AM2110" s="797"/>
      <c r="AP2110" s="797"/>
      <c r="AQ2110" s="797"/>
    </row>
    <row r="2111" spans="1:43" s="735" customFormat="1">
      <c r="A2111" s="1235"/>
      <c r="B2111" s="64"/>
      <c r="F2111" s="797"/>
      <c r="G2111" s="798"/>
      <c r="J2111" s="797"/>
      <c r="K2111" s="797"/>
      <c r="N2111" s="797"/>
      <c r="O2111" s="797"/>
      <c r="R2111" s="797"/>
      <c r="S2111" s="797"/>
      <c r="V2111" s="797"/>
      <c r="W2111" s="797"/>
      <c r="Z2111" s="797"/>
      <c r="AA2111" s="797"/>
      <c r="AD2111" s="797"/>
      <c r="AE2111" s="797"/>
      <c r="AH2111" s="797"/>
      <c r="AI2111" s="797"/>
      <c r="AL2111" s="797"/>
      <c r="AM2111" s="797"/>
      <c r="AP2111" s="797"/>
      <c r="AQ2111" s="797"/>
    </row>
    <row r="2112" spans="1:43" s="735" customFormat="1">
      <c r="A2112" s="1235"/>
      <c r="B2112" s="64"/>
      <c r="F2112" s="797"/>
      <c r="G2112" s="798"/>
      <c r="J2112" s="797"/>
      <c r="K2112" s="797"/>
      <c r="N2112" s="797"/>
      <c r="O2112" s="797"/>
      <c r="R2112" s="797"/>
      <c r="S2112" s="797"/>
      <c r="V2112" s="797"/>
      <c r="W2112" s="797"/>
      <c r="Z2112" s="797"/>
      <c r="AA2112" s="797"/>
      <c r="AD2112" s="797"/>
      <c r="AE2112" s="797"/>
      <c r="AH2112" s="797"/>
      <c r="AI2112" s="797"/>
      <c r="AL2112" s="797"/>
      <c r="AM2112" s="797"/>
      <c r="AP2112" s="797"/>
      <c r="AQ2112" s="797"/>
    </row>
    <row r="2113" spans="1:43" s="735" customFormat="1">
      <c r="A2113" s="1235"/>
      <c r="B2113" s="64"/>
      <c r="F2113" s="797"/>
      <c r="G2113" s="798"/>
      <c r="J2113" s="797"/>
      <c r="K2113" s="797"/>
      <c r="N2113" s="797"/>
      <c r="O2113" s="797"/>
      <c r="R2113" s="797"/>
      <c r="S2113" s="797"/>
      <c r="V2113" s="797"/>
      <c r="W2113" s="797"/>
      <c r="Z2113" s="797"/>
      <c r="AA2113" s="797"/>
      <c r="AD2113" s="797"/>
      <c r="AE2113" s="797"/>
      <c r="AH2113" s="797"/>
      <c r="AI2113" s="797"/>
      <c r="AL2113" s="797"/>
      <c r="AM2113" s="797"/>
      <c r="AP2113" s="797"/>
      <c r="AQ2113" s="797"/>
    </row>
    <row r="2114" spans="1:43" s="735" customFormat="1">
      <c r="A2114" s="1235"/>
      <c r="B2114" s="64"/>
      <c r="F2114" s="797"/>
      <c r="G2114" s="798"/>
      <c r="J2114" s="797"/>
      <c r="K2114" s="797"/>
      <c r="N2114" s="797"/>
      <c r="O2114" s="797"/>
      <c r="R2114" s="797"/>
      <c r="S2114" s="797"/>
      <c r="V2114" s="797"/>
      <c r="W2114" s="797"/>
      <c r="Z2114" s="797"/>
      <c r="AA2114" s="797"/>
      <c r="AD2114" s="797"/>
      <c r="AE2114" s="797"/>
      <c r="AH2114" s="797"/>
      <c r="AI2114" s="797"/>
      <c r="AL2114" s="797"/>
      <c r="AM2114" s="797"/>
      <c r="AP2114" s="797"/>
      <c r="AQ2114" s="797"/>
    </row>
    <row r="2115" spans="1:43" s="735" customFormat="1">
      <c r="A2115" s="1235"/>
      <c r="B2115" s="64"/>
      <c r="F2115" s="797"/>
      <c r="G2115" s="798"/>
      <c r="J2115" s="797"/>
      <c r="K2115" s="797"/>
      <c r="N2115" s="797"/>
      <c r="O2115" s="797"/>
      <c r="R2115" s="797"/>
      <c r="S2115" s="797"/>
      <c r="V2115" s="797"/>
      <c r="W2115" s="797"/>
      <c r="Z2115" s="797"/>
      <c r="AA2115" s="797"/>
      <c r="AD2115" s="797"/>
      <c r="AE2115" s="797"/>
      <c r="AH2115" s="797"/>
      <c r="AI2115" s="797"/>
      <c r="AL2115" s="797"/>
      <c r="AM2115" s="797"/>
      <c r="AP2115" s="797"/>
      <c r="AQ2115" s="797"/>
    </row>
    <row r="2116" spans="1:43" s="735" customFormat="1">
      <c r="A2116" s="1235"/>
      <c r="B2116" s="64"/>
      <c r="F2116" s="797"/>
      <c r="G2116" s="798"/>
      <c r="J2116" s="797"/>
      <c r="K2116" s="797"/>
      <c r="N2116" s="797"/>
      <c r="O2116" s="797"/>
      <c r="R2116" s="797"/>
      <c r="S2116" s="797"/>
      <c r="V2116" s="797"/>
      <c r="W2116" s="797"/>
      <c r="Z2116" s="797"/>
      <c r="AA2116" s="797"/>
      <c r="AD2116" s="797"/>
      <c r="AE2116" s="797"/>
      <c r="AH2116" s="797"/>
      <c r="AI2116" s="797"/>
      <c r="AL2116" s="797"/>
      <c r="AM2116" s="797"/>
      <c r="AP2116" s="797"/>
      <c r="AQ2116" s="797"/>
    </row>
    <row r="2117" spans="1:43" s="735" customFormat="1">
      <c r="A2117" s="1235"/>
      <c r="B2117" s="64"/>
      <c r="F2117" s="797"/>
      <c r="G2117" s="798"/>
      <c r="J2117" s="797"/>
      <c r="K2117" s="797"/>
      <c r="N2117" s="797"/>
      <c r="O2117" s="797"/>
      <c r="R2117" s="797"/>
      <c r="S2117" s="797"/>
      <c r="V2117" s="797"/>
      <c r="W2117" s="797"/>
      <c r="Z2117" s="797"/>
      <c r="AA2117" s="797"/>
      <c r="AD2117" s="797"/>
      <c r="AE2117" s="797"/>
      <c r="AH2117" s="797"/>
      <c r="AI2117" s="797"/>
      <c r="AL2117" s="797"/>
      <c r="AM2117" s="797"/>
      <c r="AP2117" s="797"/>
      <c r="AQ2117" s="797"/>
    </row>
    <row r="2118" spans="1:43" s="735" customFormat="1">
      <c r="A2118" s="1235"/>
      <c r="B2118" s="64"/>
      <c r="F2118" s="797"/>
      <c r="G2118" s="798"/>
      <c r="J2118" s="797"/>
      <c r="K2118" s="797"/>
      <c r="N2118" s="797"/>
      <c r="O2118" s="797"/>
      <c r="R2118" s="797"/>
      <c r="S2118" s="797"/>
      <c r="V2118" s="797"/>
      <c r="W2118" s="797"/>
      <c r="Z2118" s="797"/>
      <c r="AA2118" s="797"/>
      <c r="AD2118" s="797"/>
      <c r="AE2118" s="797"/>
      <c r="AH2118" s="797"/>
      <c r="AI2118" s="797"/>
      <c r="AL2118" s="797"/>
      <c r="AM2118" s="797"/>
      <c r="AP2118" s="797"/>
      <c r="AQ2118" s="797"/>
    </row>
    <row r="2119" spans="1:43" s="735" customFormat="1">
      <c r="A2119" s="1235"/>
      <c r="B2119" s="64"/>
      <c r="F2119" s="797"/>
      <c r="G2119" s="798"/>
      <c r="J2119" s="797"/>
      <c r="K2119" s="797"/>
      <c r="N2119" s="797"/>
      <c r="O2119" s="797"/>
      <c r="R2119" s="797"/>
      <c r="S2119" s="797"/>
      <c r="V2119" s="797"/>
      <c r="W2119" s="797"/>
      <c r="Z2119" s="797"/>
      <c r="AA2119" s="797"/>
      <c r="AD2119" s="797"/>
      <c r="AE2119" s="797"/>
      <c r="AH2119" s="797"/>
      <c r="AI2119" s="797"/>
      <c r="AL2119" s="797"/>
      <c r="AM2119" s="797"/>
      <c r="AP2119" s="797"/>
      <c r="AQ2119" s="797"/>
    </row>
    <row r="2120" spans="1:43" s="735" customFormat="1">
      <c r="A2120" s="1235"/>
      <c r="B2120" s="64"/>
      <c r="F2120" s="797"/>
      <c r="G2120" s="798"/>
      <c r="J2120" s="797"/>
      <c r="K2120" s="797"/>
      <c r="N2120" s="797"/>
      <c r="O2120" s="797"/>
      <c r="R2120" s="797"/>
      <c r="S2120" s="797"/>
      <c r="V2120" s="797"/>
      <c r="W2120" s="797"/>
      <c r="Z2120" s="797"/>
      <c r="AA2120" s="797"/>
      <c r="AD2120" s="797"/>
      <c r="AE2120" s="797"/>
      <c r="AH2120" s="797"/>
      <c r="AI2120" s="797"/>
      <c r="AL2120" s="797"/>
      <c r="AM2120" s="797"/>
      <c r="AP2120" s="797"/>
      <c r="AQ2120" s="797"/>
    </row>
    <row r="2121" spans="1:43" s="735" customFormat="1">
      <c r="A2121" s="1235"/>
      <c r="B2121" s="64"/>
      <c r="F2121" s="797"/>
      <c r="G2121" s="798"/>
      <c r="J2121" s="797"/>
      <c r="K2121" s="797"/>
      <c r="N2121" s="797"/>
      <c r="O2121" s="797"/>
      <c r="R2121" s="797"/>
      <c r="S2121" s="797"/>
      <c r="V2121" s="797"/>
      <c r="W2121" s="797"/>
      <c r="Z2121" s="797"/>
      <c r="AA2121" s="797"/>
      <c r="AD2121" s="797"/>
      <c r="AE2121" s="797"/>
      <c r="AH2121" s="797"/>
      <c r="AI2121" s="797"/>
      <c r="AL2121" s="797"/>
      <c r="AM2121" s="797"/>
      <c r="AP2121" s="797"/>
      <c r="AQ2121" s="797"/>
    </row>
    <row r="2122" spans="1:43" s="735" customFormat="1">
      <c r="A2122" s="1235"/>
      <c r="B2122" s="64"/>
      <c r="F2122" s="797"/>
      <c r="G2122" s="798"/>
      <c r="J2122" s="797"/>
      <c r="K2122" s="797"/>
      <c r="N2122" s="797"/>
      <c r="O2122" s="797"/>
      <c r="R2122" s="797"/>
      <c r="S2122" s="797"/>
      <c r="V2122" s="797"/>
      <c r="W2122" s="797"/>
      <c r="Z2122" s="797"/>
      <c r="AA2122" s="797"/>
      <c r="AD2122" s="797"/>
      <c r="AE2122" s="797"/>
      <c r="AH2122" s="797"/>
      <c r="AI2122" s="797"/>
      <c r="AL2122" s="797"/>
      <c r="AM2122" s="797"/>
      <c r="AP2122" s="797"/>
      <c r="AQ2122" s="797"/>
    </row>
    <row r="2123" spans="1:43" s="735" customFormat="1">
      <c r="A2123" s="1235"/>
      <c r="B2123" s="64"/>
      <c r="F2123" s="797"/>
      <c r="G2123" s="798"/>
      <c r="J2123" s="797"/>
      <c r="K2123" s="797"/>
      <c r="N2123" s="797"/>
      <c r="O2123" s="797"/>
      <c r="R2123" s="797"/>
      <c r="S2123" s="797"/>
      <c r="V2123" s="797"/>
      <c r="W2123" s="797"/>
      <c r="Z2123" s="797"/>
      <c r="AA2123" s="797"/>
      <c r="AD2123" s="797"/>
      <c r="AE2123" s="797"/>
      <c r="AH2123" s="797"/>
      <c r="AI2123" s="797"/>
      <c r="AL2123" s="797"/>
      <c r="AM2123" s="797"/>
      <c r="AP2123" s="797"/>
      <c r="AQ2123" s="797"/>
    </row>
    <row r="2124" spans="1:43" s="735" customFormat="1">
      <c r="A2124" s="1235"/>
      <c r="B2124" s="64"/>
      <c r="F2124" s="797"/>
      <c r="G2124" s="798"/>
      <c r="J2124" s="797"/>
      <c r="K2124" s="797"/>
      <c r="N2124" s="797"/>
      <c r="O2124" s="797"/>
      <c r="R2124" s="797"/>
      <c r="S2124" s="797"/>
      <c r="V2124" s="797"/>
      <c r="W2124" s="797"/>
      <c r="Z2124" s="797"/>
      <c r="AA2124" s="797"/>
      <c r="AD2124" s="797"/>
      <c r="AE2124" s="797"/>
      <c r="AH2124" s="797"/>
      <c r="AI2124" s="797"/>
      <c r="AL2124" s="797"/>
      <c r="AM2124" s="797"/>
      <c r="AP2124" s="797"/>
      <c r="AQ2124" s="797"/>
    </row>
    <row r="2125" spans="1:43" s="735" customFormat="1">
      <c r="A2125" s="1235"/>
      <c r="B2125" s="64"/>
      <c r="F2125" s="797"/>
      <c r="G2125" s="798"/>
      <c r="J2125" s="797"/>
      <c r="K2125" s="797"/>
      <c r="N2125" s="797"/>
      <c r="O2125" s="797"/>
      <c r="R2125" s="797"/>
      <c r="S2125" s="797"/>
      <c r="V2125" s="797"/>
      <c r="W2125" s="797"/>
      <c r="Z2125" s="797"/>
      <c r="AA2125" s="797"/>
      <c r="AD2125" s="797"/>
      <c r="AE2125" s="797"/>
      <c r="AH2125" s="797"/>
      <c r="AI2125" s="797"/>
      <c r="AL2125" s="797"/>
      <c r="AM2125" s="797"/>
      <c r="AP2125" s="797"/>
      <c r="AQ2125" s="797"/>
    </row>
    <row r="2126" spans="1:43" s="735" customFormat="1">
      <c r="A2126" s="1235"/>
      <c r="B2126" s="64"/>
      <c r="F2126" s="797"/>
      <c r="G2126" s="798"/>
      <c r="J2126" s="797"/>
      <c r="K2126" s="797"/>
      <c r="N2126" s="797"/>
      <c r="O2126" s="797"/>
      <c r="R2126" s="797"/>
      <c r="S2126" s="797"/>
      <c r="V2126" s="797"/>
      <c r="W2126" s="797"/>
      <c r="Z2126" s="797"/>
      <c r="AA2126" s="797"/>
      <c r="AD2126" s="797"/>
      <c r="AE2126" s="797"/>
      <c r="AH2126" s="797"/>
      <c r="AI2126" s="797"/>
      <c r="AL2126" s="797"/>
      <c r="AM2126" s="797"/>
      <c r="AP2126" s="797"/>
      <c r="AQ2126" s="797"/>
    </row>
    <row r="2127" spans="1:43" s="735" customFormat="1">
      <c r="A2127" s="1235"/>
      <c r="B2127" s="64"/>
      <c r="F2127" s="797"/>
      <c r="G2127" s="798"/>
      <c r="J2127" s="797"/>
      <c r="K2127" s="797"/>
      <c r="N2127" s="797"/>
      <c r="O2127" s="797"/>
      <c r="R2127" s="797"/>
      <c r="S2127" s="797"/>
      <c r="V2127" s="797"/>
      <c r="W2127" s="797"/>
      <c r="Z2127" s="797"/>
      <c r="AA2127" s="797"/>
      <c r="AD2127" s="797"/>
      <c r="AE2127" s="797"/>
      <c r="AH2127" s="797"/>
      <c r="AI2127" s="797"/>
      <c r="AL2127" s="797"/>
      <c r="AM2127" s="797"/>
      <c r="AP2127" s="797"/>
      <c r="AQ2127" s="797"/>
    </row>
    <row r="2128" spans="1:43" s="735" customFormat="1">
      <c r="A2128" s="1235"/>
      <c r="B2128" s="64"/>
      <c r="F2128" s="797"/>
      <c r="G2128" s="798"/>
      <c r="J2128" s="797"/>
      <c r="K2128" s="797"/>
      <c r="N2128" s="797"/>
      <c r="O2128" s="797"/>
      <c r="R2128" s="797"/>
      <c r="S2128" s="797"/>
      <c r="V2128" s="797"/>
      <c r="W2128" s="797"/>
      <c r="Z2128" s="797"/>
      <c r="AA2128" s="797"/>
      <c r="AD2128" s="797"/>
      <c r="AE2128" s="797"/>
      <c r="AH2128" s="797"/>
      <c r="AI2128" s="797"/>
      <c r="AL2128" s="797"/>
      <c r="AM2128" s="797"/>
      <c r="AP2128" s="797"/>
      <c r="AQ2128" s="797"/>
    </row>
    <row r="2129" spans="1:43" s="735" customFormat="1">
      <c r="A2129" s="1235"/>
      <c r="B2129" s="64"/>
      <c r="F2129" s="797"/>
      <c r="G2129" s="798"/>
      <c r="J2129" s="797"/>
      <c r="K2129" s="797"/>
      <c r="N2129" s="797"/>
      <c r="O2129" s="797"/>
      <c r="R2129" s="797"/>
      <c r="S2129" s="797"/>
      <c r="V2129" s="797"/>
      <c r="W2129" s="797"/>
      <c r="Z2129" s="797"/>
      <c r="AA2129" s="797"/>
      <c r="AD2129" s="797"/>
      <c r="AE2129" s="797"/>
      <c r="AH2129" s="797"/>
      <c r="AI2129" s="797"/>
      <c r="AL2129" s="797"/>
      <c r="AM2129" s="797"/>
      <c r="AP2129" s="797"/>
      <c r="AQ2129" s="797"/>
    </row>
    <row r="2130" spans="1:43" s="735" customFormat="1">
      <c r="A2130" s="1235"/>
      <c r="B2130" s="64"/>
      <c r="F2130" s="797"/>
      <c r="G2130" s="798"/>
      <c r="J2130" s="797"/>
      <c r="K2130" s="797"/>
      <c r="N2130" s="797"/>
      <c r="O2130" s="797"/>
      <c r="R2130" s="797"/>
      <c r="S2130" s="797"/>
      <c r="V2130" s="797"/>
      <c r="W2130" s="797"/>
      <c r="Z2130" s="797"/>
      <c r="AA2130" s="797"/>
      <c r="AD2130" s="797"/>
      <c r="AE2130" s="797"/>
      <c r="AH2130" s="797"/>
      <c r="AI2130" s="797"/>
      <c r="AL2130" s="797"/>
      <c r="AM2130" s="797"/>
      <c r="AP2130" s="797"/>
      <c r="AQ2130" s="797"/>
    </row>
    <row r="2131" spans="1:43" s="735" customFormat="1">
      <c r="A2131" s="1235"/>
      <c r="B2131" s="64"/>
      <c r="F2131" s="797"/>
      <c r="G2131" s="798"/>
      <c r="J2131" s="797"/>
      <c r="K2131" s="797"/>
      <c r="N2131" s="797"/>
      <c r="O2131" s="797"/>
      <c r="R2131" s="797"/>
      <c r="S2131" s="797"/>
      <c r="V2131" s="797"/>
      <c r="W2131" s="797"/>
      <c r="Z2131" s="797"/>
      <c r="AA2131" s="797"/>
      <c r="AD2131" s="797"/>
      <c r="AE2131" s="797"/>
      <c r="AH2131" s="797"/>
      <c r="AI2131" s="797"/>
      <c r="AL2131" s="797"/>
      <c r="AM2131" s="797"/>
      <c r="AP2131" s="797"/>
      <c r="AQ2131" s="797"/>
    </row>
    <row r="2132" spans="1:43" s="735" customFormat="1">
      <c r="A2132" s="1235"/>
      <c r="B2132" s="64"/>
      <c r="F2132" s="797"/>
      <c r="G2132" s="798"/>
      <c r="J2132" s="797"/>
      <c r="K2132" s="797"/>
      <c r="N2132" s="797"/>
      <c r="O2132" s="797"/>
      <c r="R2132" s="797"/>
      <c r="S2132" s="797"/>
      <c r="V2132" s="797"/>
      <c r="W2132" s="797"/>
      <c r="Z2132" s="797"/>
      <c r="AA2132" s="797"/>
      <c r="AD2132" s="797"/>
      <c r="AE2132" s="797"/>
      <c r="AH2132" s="797"/>
      <c r="AI2132" s="797"/>
      <c r="AL2132" s="797"/>
      <c r="AM2132" s="797"/>
      <c r="AP2132" s="797"/>
      <c r="AQ2132" s="797"/>
    </row>
    <row r="2133" spans="1:43" s="735" customFormat="1">
      <c r="A2133" s="1235"/>
      <c r="B2133" s="64"/>
      <c r="F2133" s="797"/>
      <c r="G2133" s="798"/>
      <c r="J2133" s="797"/>
      <c r="K2133" s="797"/>
      <c r="N2133" s="797"/>
      <c r="O2133" s="797"/>
      <c r="R2133" s="797"/>
      <c r="S2133" s="797"/>
      <c r="V2133" s="797"/>
      <c r="W2133" s="797"/>
      <c r="Z2133" s="797"/>
      <c r="AA2133" s="797"/>
      <c r="AD2133" s="797"/>
      <c r="AE2133" s="797"/>
      <c r="AH2133" s="797"/>
      <c r="AI2133" s="797"/>
      <c r="AL2133" s="797"/>
      <c r="AM2133" s="797"/>
      <c r="AP2133" s="797"/>
      <c r="AQ2133" s="797"/>
    </row>
    <row r="2134" spans="1:43" s="735" customFormat="1">
      <c r="A2134" s="1235"/>
      <c r="B2134" s="64"/>
      <c r="F2134" s="797"/>
      <c r="G2134" s="798"/>
      <c r="J2134" s="797"/>
      <c r="K2134" s="797"/>
      <c r="N2134" s="797"/>
      <c r="O2134" s="797"/>
      <c r="R2134" s="797"/>
      <c r="S2134" s="797"/>
      <c r="V2134" s="797"/>
      <c r="W2134" s="797"/>
      <c r="Z2134" s="797"/>
      <c r="AA2134" s="797"/>
      <c r="AD2134" s="797"/>
      <c r="AE2134" s="797"/>
      <c r="AH2134" s="797"/>
      <c r="AI2134" s="797"/>
      <c r="AL2134" s="797"/>
      <c r="AM2134" s="797"/>
      <c r="AP2134" s="797"/>
      <c r="AQ2134" s="797"/>
    </row>
    <row r="2135" spans="1:43" s="735" customFormat="1">
      <c r="A2135" s="1235"/>
      <c r="B2135" s="64"/>
      <c r="F2135" s="797"/>
      <c r="G2135" s="798"/>
      <c r="J2135" s="797"/>
      <c r="K2135" s="797"/>
      <c r="N2135" s="797"/>
      <c r="O2135" s="797"/>
      <c r="R2135" s="797"/>
      <c r="S2135" s="797"/>
      <c r="V2135" s="797"/>
      <c r="W2135" s="797"/>
      <c r="Z2135" s="797"/>
      <c r="AA2135" s="797"/>
      <c r="AD2135" s="797"/>
      <c r="AE2135" s="797"/>
      <c r="AH2135" s="797"/>
      <c r="AI2135" s="797"/>
      <c r="AL2135" s="797"/>
      <c r="AM2135" s="797"/>
      <c r="AP2135" s="797"/>
      <c r="AQ2135" s="797"/>
    </row>
    <row r="2136" spans="1:43" s="735" customFormat="1">
      <c r="A2136" s="1235"/>
      <c r="B2136" s="64"/>
      <c r="F2136" s="797"/>
      <c r="G2136" s="798"/>
      <c r="J2136" s="797"/>
      <c r="K2136" s="797"/>
      <c r="N2136" s="797"/>
      <c r="O2136" s="797"/>
      <c r="R2136" s="797"/>
      <c r="S2136" s="797"/>
      <c r="V2136" s="797"/>
      <c r="W2136" s="797"/>
      <c r="Z2136" s="797"/>
      <c r="AA2136" s="797"/>
      <c r="AD2136" s="797"/>
      <c r="AE2136" s="797"/>
      <c r="AH2136" s="797"/>
      <c r="AI2136" s="797"/>
      <c r="AL2136" s="797"/>
      <c r="AM2136" s="797"/>
      <c r="AP2136" s="797"/>
      <c r="AQ2136" s="797"/>
    </row>
    <row r="2137" spans="1:43" s="735" customFormat="1">
      <c r="A2137" s="1235"/>
      <c r="B2137" s="64"/>
      <c r="F2137" s="797"/>
      <c r="G2137" s="798"/>
      <c r="J2137" s="797"/>
      <c r="K2137" s="797"/>
      <c r="N2137" s="797"/>
      <c r="O2137" s="797"/>
      <c r="R2137" s="797"/>
      <c r="S2137" s="797"/>
      <c r="V2137" s="797"/>
      <c r="W2137" s="797"/>
      <c r="Z2137" s="797"/>
      <c r="AA2137" s="797"/>
      <c r="AD2137" s="797"/>
      <c r="AE2137" s="797"/>
      <c r="AH2137" s="797"/>
      <c r="AI2137" s="797"/>
      <c r="AL2137" s="797"/>
      <c r="AM2137" s="797"/>
      <c r="AP2137" s="797"/>
      <c r="AQ2137" s="797"/>
    </row>
    <row r="2138" spans="1:43" s="735" customFormat="1">
      <c r="A2138" s="1235"/>
      <c r="B2138" s="64"/>
      <c r="F2138" s="797"/>
      <c r="G2138" s="798"/>
      <c r="J2138" s="797"/>
      <c r="K2138" s="797"/>
      <c r="N2138" s="797"/>
      <c r="O2138" s="797"/>
      <c r="R2138" s="797"/>
      <c r="S2138" s="797"/>
      <c r="V2138" s="797"/>
      <c r="W2138" s="797"/>
      <c r="Z2138" s="797"/>
      <c r="AA2138" s="797"/>
      <c r="AD2138" s="797"/>
      <c r="AE2138" s="797"/>
      <c r="AH2138" s="797"/>
      <c r="AI2138" s="797"/>
      <c r="AL2138" s="797"/>
      <c r="AM2138" s="797"/>
      <c r="AP2138" s="797"/>
      <c r="AQ2138" s="797"/>
    </row>
    <row r="2139" spans="1:43" s="735" customFormat="1">
      <c r="A2139" s="1235"/>
      <c r="B2139" s="64"/>
      <c r="F2139" s="797"/>
      <c r="G2139" s="798"/>
      <c r="J2139" s="797"/>
      <c r="K2139" s="797"/>
      <c r="N2139" s="797"/>
      <c r="O2139" s="797"/>
      <c r="R2139" s="797"/>
      <c r="S2139" s="797"/>
      <c r="V2139" s="797"/>
      <c r="W2139" s="797"/>
      <c r="Z2139" s="797"/>
      <c r="AA2139" s="797"/>
      <c r="AD2139" s="797"/>
      <c r="AE2139" s="797"/>
      <c r="AH2139" s="797"/>
      <c r="AI2139" s="797"/>
      <c r="AL2139" s="797"/>
      <c r="AM2139" s="797"/>
      <c r="AP2139" s="797"/>
      <c r="AQ2139" s="797"/>
    </row>
    <row r="2140" spans="1:43" s="735" customFormat="1">
      <c r="A2140" s="1235"/>
      <c r="B2140" s="64"/>
      <c r="F2140" s="797"/>
      <c r="G2140" s="798"/>
      <c r="J2140" s="797"/>
      <c r="K2140" s="797"/>
      <c r="N2140" s="797"/>
      <c r="O2140" s="797"/>
      <c r="R2140" s="797"/>
      <c r="S2140" s="797"/>
      <c r="V2140" s="797"/>
      <c r="W2140" s="797"/>
      <c r="Z2140" s="797"/>
      <c r="AA2140" s="797"/>
      <c r="AD2140" s="797"/>
      <c r="AE2140" s="797"/>
      <c r="AH2140" s="797"/>
      <c r="AI2140" s="797"/>
      <c r="AL2140" s="797"/>
      <c r="AM2140" s="797"/>
      <c r="AP2140" s="797"/>
      <c r="AQ2140" s="797"/>
    </row>
    <row r="2141" spans="1:43" s="735" customFormat="1">
      <c r="A2141" s="1235"/>
      <c r="B2141" s="64"/>
      <c r="F2141" s="797"/>
      <c r="G2141" s="798"/>
      <c r="J2141" s="797"/>
      <c r="K2141" s="797"/>
      <c r="N2141" s="797"/>
      <c r="O2141" s="797"/>
      <c r="R2141" s="797"/>
      <c r="S2141" s="797"/>
      <c r="V2141" s="797"/>
      <c r="W2141" s="797"/>
      <c r="Z2141" s="797"/>
      <c r="AA2141" s="797"/>
      <c r="AD2141" s="797"/>
      <c r="AE2141" s="797"/>
      <c r="AH2141" s="797"/>
      <c r="AI2141" s="797"/>
      <c r="AL2141" s="797"/>
      <c r="AM2141" s="797"/>
      <c r="AP2141" s="797"/>
      <c r="AQ2141" s="797"/>
    </row>
    <row r="2142" spans="1:43" s="735" customFormat="1">
      <c r="A2142" s="1235"/>
      <c r="B2142" s="64"/>
      <c r="F2142" s="797"/>
      <c r="G2142" s="798"/>
      <c r="J2142" s="797"/>
      <c r="K2142" s="797"/>
      <c r="N2142" s="797"/>
      <c r="O2142" s="797"/>
      <c r="R2142" s="797"/>
      <c r="S2142" s="797"/>
      <c r="V2142" s="797"/>
      <c r="W2142" s="797"/>
      <c r="Z2142" s="797"/>
      <c r="AA2142" s="797"/>
      <c r="AD2142" s="797"/>
      <c r="AE2142" s="797"/>
      <c r="AH2142" s="797"/>
      <c r="AI2142" s="797"/>
      <c r="AL2142" s="797"/>
      <c r="AM2142" s="797"/>
      <c r="AP2142" s="797"/>
      <c r="AQ2142" s="797"/>
    </row>
    <row r="2143" spans="1:43" s="735" customFormat="1">
      <c r="A2143" s="1235"/>
      <c r="B2143" s="64"/>
      <c r="F2143" s="797"/>
      <c r="G2143" s="798"/>
      <c r="J2143" s="797"/>
      <c r="K2143" s="797"/>
      <c r="N2143" s="797"/>
      <c r="O2143" s="797"/>
      <c r="R2143" s="797"/>
      <c r="S2143" s="797"/>
      <c r="V2143" s="797"/>
      <c r="W2143" s="797"/>
      <c r="Z2143" s="797"/>
      <c r="AA2143" s="797"/>
      <c r="AD2143" s="797"/>
      <c r="AE2143" s="797"/>
      <c r="AH2143" s="797"/>
      <c r="AI2143" s="797"/>
      <c r="AL2143" s="797"/>
      <c r="AM2143" s="797"/>
      <c r="AP2143" s="797"/>
      <c r="AQ2143" s="797"/>
    </row>
    <row r="2144" spans="1:43" s="735" customFormat="1">
      <c r="A2144" s="1235"/>
      <c r="B2144" s="64"/>
      <c r="F2144" s="797"/>
      <c r="G2144" s="798"/>
      <c r="J2144" s="797"/>
      <c r="K2144" s="797"/>
      <c r="N2144" s="797"/>
      <c r="O2144" s="797"/>
      <c r="R2144" s="797"/>
      <c r="S2144" s="797"/>
      <c r="V2144" s="797"/>
      <c r="W2144" s="797"/>
      <c r="Z2144" s="797"/>
      <c r="AA2144" s="797"/>
      <c r="AD2144" s="797"/>
      <c r="AE2144" s="797"/>
      <c r="AH2144" s="797"/>
      <c r="AI2144" s="797"/>
      <c r="AL2144" s="797"/>
      <c r="AM2144" s="797"/>
      <c r="AP2144" s="797"/>
      <c r="AQ2144" s="797"/>
    </row>
    <row r="2145" spans="1:43" s="735" customFormat="1">
      <c r="A2145" s="1235"/>
      <c r="B2145" s="64"/>
      <c r="F2145" s="797"/>
      <c r="G2145" s="798"/>
      <c r="J2145" s="797"/>
      <c r="K2145" s="797"/>
      <c r="N2145" s="797"/>
      <c r="O2145" s="797"/>
      <c r="R2145" s="797"/>
      <c r="S2145" s="797"/>
      <c r="V2145" s="797"/>
      <c r="W2145" s="797"/>
      <c r="Z2145" s="797"/>
      <c r="AA2145" s="797"/>
      <c r="AD2145" s="797"/>
      <c r="AE2145" s="797"/>
      <c r="AH2145" s="797"/>
      <c r="AI2145" s="797"/>
      <c r="AL2145" s="797"/>
      <c r="AM2145" s="797"/>
      <c r="AP2145" s="797"/>
      <c r="AQ2145" s="797"/>
    </row>
    <row r="2146" spans="1:43" s="735" customFormat="1">
      <c r="A2146" s="1235"/>
      <c r="B2146" s="64"/>
      <c r="F2146" s="797"/>
      <c r="G2146" s="798"/>
      <c r="J2146" s="797"/>
      <c r="K2146" s="797"/>
      <c r="N2146" s="797"/>
      <c r="O2146" s="797"/>
      <c r="R2146" s="797"/>
      <c r="S2146" s="797"/>
      <c r="V2146" s="797"/>
      <c r="W2146" s="797"/>
      <c r="Z2146" s="797"/>
      <c r="AA2146" s="797"/>
      <c r="AD2146" s="797"/>
      <c r="AE2146" s="797"/>
      <c r="AH2146" s="797"/>
      <c r="AI2146" s="797"/>
      <c r="AL2146" s="797"/>
      <c r="AM2146" s="797"/>
      <c r="AP2146" s="797"/>
      <c r="AQ2146" s="797"/>
    </row>
    <row r="2147" spans="1:43" s="735" customFormat="1">
      <c r="A2147" s="1235"/>
      <c r="B2147" s="64"/>
      <c r="F2147" s="797"/>
      <c r="G2147" s="798"/>
      <c r="J2147" s="797"/>
      <c r="K2147" s="797"/>
      <c r="N2147" s="797"/>
      <c r="O2147" s="797"/>
      <c r="R2147" s="797"/>
      <c r="S2147" s="797"/>
      <c r="V2147" s="797"/>
      <c r="W2147" s="797"/>
      <c r="Z2147" s="797"/>
      <c r="AA2147" s="797"/>
      <c r="AD2147" s="797"/>
      <c r="AE2147" s="797"/>
      <c r="AH2147" s="797"/>
      <c r="AI2147" s="797"/>
      <c r="AL2147" s="797"/>
      <c r="AM2147" s="797"/>
      <c r="AP2147" s="797"/>
      <c r="AQ2147" s="797"/>
    </row>
    <row r="2148" spans="1:43" s="735" customFormat="1">
      <c r="A2148" s="1235"/>
      <c r="B2148" s="64"/>
      <c r="F2148" s="797"/>
      <c r="G2148" s="798"/>
      <c r="J2148" s="797"/>
      <c r="K2148" s="797"/>
      <c r="N2148" s="797"/>
      <c r="O2148" s="797"/>
      <c r="R2148" s="797"/>
      <c r="S2148" s="797"/>
      <c r="V2148" s="797"/>
      <c r="W2148" s="797"/>
      <c r="Z2148" s="797"/>
      <c r="AA2148" s="797"/>
      <c r="AD2148" s="797"/>
      <c r="AE2148" s="797"/>
      <c r="AH2148" s="797"/>
      <c r="AI2148" s="797"/>
      <c r="AL2148" s="797"/>
      <c r="AM2148" s="797"/>
      <c r="AP2148" s="797"/>
      <c r="AQ2148" s="797"/>
    </row>
    <row r="2149" spans="1:43" s="735" customFormat="1">
      <c r="A2149" s="1235"/>
      <c r="B2149" s="64"/>
      <c r="F2149" s="797"/>
      <c r="G2149" s="798"/>
      <c r="J2149" s="797"/>
      <c r="K2149" s="797"/>
      <c r="N2149" s="797"/>
      <c r="O2149" s="797"/>
      <c r="R2149" s="797"/>
      <c r="S2149" s="797"/>
      <c r="V2149" s="797"/>
      <c r="W2149" s="797"/>
      <c r="Z2149" s="797"/>
      <c r="AA2149" s="797"/>
      <c r="AD2149" s="797"/>
      <c r="AE2149" s="797"/>
      <c r="AH2149" s="797"/>
      <c r="AI2149" s="797"/>
      <c r="AL2149" s="797"/>
      <c r="AM2149" s="797"/>
      <c r="AP2149" s="797"/>
      <c r="AQ2149" s="797"/>
    </row>
    <row r="2150" spans="1:43" s="735" customFormat="1">
      <c r="A2150" s="1235"/>
      <c r="B2150" s="64"/>
      <c r="F2150" s="797"/>
      <c r="G2150" s="798"/>
      <c r="J2150" s="797"/>
      <c r="K2150" s="797"/>
      <c r="N2150" s="797"/>
      <c r="O2150" s="797"/>
      <c r="R2150" s="797"/>
      <c r="S2150" s="797"/>
      <c r="V2150" s="797"/>
      <c r="W2150" s="797"/>
      <c r="Z2150" s="797"/>
      <c r="AA2150" s="797"/>
      <c r="AD2150" s="797"/>
      <c r="AE2150" s="797"/>
      <c r="AH2150" s="797"/>
      <c r="AI2150" s="797"/>
      <c r="AL2150" s="797"/>
      <c r="AM2150" s="797"/>
      <c r="AP2150" s="797"/>
      <c r="AQ2150" s="797"/>
    </row>
    <row r="2151" spans="1:43" s="735" customFormat="1">
      <c r="A2151" s="1235"/>
      <c r="B2151" s="64"/>
      <c r="F2151" s="797"/>
      <c r="G2151" s="798"/>
      <c r="J2151" s="797"/>
      <c r="K2151" s="797"/>
      <c r="N2151" s="797"/>
      <c r="O2151" s="797"/>
      <c r="R2151" s="797"/>
      <c r="S2151" s="797"/>
      <c r="V2151" s="797"/>
      <c r="W2151" s="797"/>
      <c r="Z2151" s="797"/>
      <c r="AA2151" s="797"/>
      <c r="AD2151" s="797"/>
      <c r="AE2151" s="797"/>
      <c r="AH2151" s="797"/>
      <c r="AI2151" s="797"/>
      <c r="AL2151" s="797"/>
      <c r="AM2151" s="797"/>
      <c r="AP2151" s="797"/>
      <c r="AQ2151" s="797"/>
    </row>
    <row r="2152" spans="1:43" s="735" customFormat="1">
      <c r="A2152" s="1235"/>
      <c r="B2152" s="64"/>
      <c r="F2152" s="797"/>
      <c r="G2152" s="798"/>
      <c r="J2152" s="797"/>
      <c r="K2152" s="797"/>
      <c r="N2152" s="797"/>
      <c r="O2152" s="797"/>
      <c r="R2152" s="797"/>
      <c r="S2152" s="797"/>
      <c r="V2152" s="797"/>
      <c r="W2152" s="797"/>
      <c r="Z2152" s="797"/>
      <c r="AA2152" s="797"/>
      <c r="AD2152" s="797"/>
      <c r="AE2152" s="797"/>
      <c r="AH2152" s="797"/>
      <c r="AI2152" s="797"/>
      <c r="AL2152" s="797"/>
      <c r="AM2152" s="797"/>
      <c r="AP2152" s="797"/>
      <c r="AQ2152" s="797"/>
    </row>
    <row r="2153" spans="1:43" s="735" customFormat="1">
      <c r="A2153" s="1235"/>
      <c r="B2153" s="64"/>
      <c r="F2153" s="797"/>
      <c r="G2153" s="798"/>
      <c r="J2153" s="797"/>
      <c r="K2153" s="797"/>
      <c r="N2153" s="797"/>
      <c r="O2153" s="797"/>
      <c r="R2153" s="797"/>
      <c r="S2153" s="797"/>
      <c r="V2153" s="797"/>
      <c r="W2153" s="797"/>
      <c r="Z2153" s="797"/>
      <c r="AA2153" s="797"/>
      <c r="AD2153" s="797"/>
      <c r="AE2153" s="797"/>
      <c r="AH2153" s="797"/>
      <c r="AI2153" s="797"/>
      <c r="AL2153" s="797"/>
      <c r="AM2153" s="797"/>
      <c r="AP2153" s="797"/>
      <c r="AQ2153" s="797"/>
    </row>
    <row r="2154" spans="1:43" s="735" customFormat="1">
      <c r="A2154" s="1235"/>
      <c r="B2154" s="64"/>
      <c r="F2154" s="797"/>
      <c r="G2154" s="798"/>
      <c r="J2154" s="797"/>
      <c r="K2154" s="797"/>
      <c r="N2154" s="797"/>
      <c r="O2154" s="797"/>
      <c r="R2154" s="797"/>
      <c r="S2154" s="797"/>
      <c r="V2154" s="797"/>
      <c r="W2154" s="797"/>
      <c r="Z2154" s="797"/>
      <c r="AA2154" s="797"/>
      <c r="AD2154" s="797"/>
      <c r="AE2154" s="797"/>
      <c r="AH2154" s="797"/>
      <c r="AI2154" s="797"/>
      <c r="AL2154" s="797"/>
      <c r="AM2154" s="797"/>
      <c r="AP2154" s="797"/>
      <c r="AQ2154" s="797"/>
    </row>
    <row r="2155" spans="1:43" s="735" customFormat="1">
      <c r="A2155" s="1235"/>
      <c r="B2155" s="64"/>
      <c r="F2155" s="797"/>
      <c r="G2155" s="798"/>
      <c r="J2155" s="797"/>
      <c r="K2155" s="797"/>
      <c r="N2155" s="797"/>
      <c r="O2155" s="797"/>
      <c r="R2155" s="797"/>
      <c r="S2155" s="797"/>
      <c r="V2155" s="797"/>
      <c r="W2155" s="797"/>
      <c r="Z2155" s="797"/>
      <c r="AA2155" s="797"/>
      <c r="AD2155" s="797"/>
      <c r="AE2155" s="797"/>
      <c r="AH2155" s="797"/>
      <c r="AI2155" s="797"/>
      <c r="AL2155" s="797"/>
      <c r="AM2155" s="797"/>
      <c r="AP2155" s="797"/>
      <c r="AQ2155" s="797"/>
    </row>
    <row r="2156" spans="1:43" s="735" customFormat="1">
      <c r="A2156" s="1235"/>
      <c r="B2156" s="64"/>
      <c r="F2156" s="797"/>
      <c r="G2156" s="798"/>
      <c r="J2156" s="797"/>
      <c r="K2156" s="797"/>
      <c r="N2156" s="797"/>
      <c r="O2156" s="797"/>
      <c r="R2156" s="797"/>
      <c r="S2156" s="797"/>
      <c r="V2156" s="797"/>
      <c r="W2156" s="797"/>
      <c r="Z2156" s="797"/>
      <c r="AA2156" s="797"/>
      <c r="AD2156" s="797"/>
      <c r="AE2156" s="797"/>
      <c r="AH2156" s="797"/>
      <c r="AI2156" s="797"/>
      <c r="AL2156" s="797"/>
      <c r="AM2156" s="797"/>
      <c r="AP2156" s="797"/>
      <c r="AQ2156" s="797"/>
    </row>
    <row r="2157" spans="1:43" s="735" customFormat="1">
      <c r="A2157" s="1235"/>
      <c r="B2157" s="64"/>
      <c r="F2157" s="797"/>
      <c r="G2157" s="798"/>
      <c r="J2157" s="797"/>
      <c r="K2157" s="797"/>
      <c r="N2157" s="797"/>
      <c r="O2157" s="797"/>
      <c r="R2157" s="797"/>
      <c r="S2157" s="797"/>
      <c r="V2157" s="797"/>
      <c r="W2157" s="797"/>
      <c r="Z2157" s="797"/>
      <c r="AA2157" s="797"/>
      <c r="AD2157" s="797"/>
      <c r="AE2157" s="797"/>
      <c r="AH2157" s="797"/>
      <c r="AI2157" s="797"/>
      <c r="AL2157" s="797"/>
      <c r="AM2157" s="797"/>
      <c r="AP2157" s="797"/>
      <c r="AQ2157" s="797"/>
    </row>
    <row r="2158" spans="1:43" s="735" customFormat="1">
      <c r="A2158" s="1235"/>
      <c r="B2158" s="64"/>
      <c r="F2158" s="797"/>
      <c r="G2158" s="798"/>
      <c r="J2158" s="797"/>
      <c r="K2158" s="797"/>
      <c r="N2158" s="797"/>
      <c r="O2158" s="797"/>
      <c r="R2158" s="797"/>
      <c r="S2158" s="797"/>
      <c r="V2158" s="797"/>
      <c r="W2158" s="797"/>
      <c r="Z2158" s="797"/>
      <c r="AA2158" s="797"/>
      <c r="AD2158" s="797"/>
      <c r="AE2158" s="797"/>
      <c r="AH2158" s="797"/>
      <c r="AI2158" s="797"/>
      <c r="AL2158" s="797"/>
      <c r="AM2158" s="797"/>
      <c r="AP2158" s="797"/>
      <c r="AQ2158" s="797"/>
    </row>
    <row r="2159" spans="1:43" s="735" customFormat="1">
      <c r="A2159" s="1235"/>
      <c r="B2159" s="64"/>
      <c r="F2159" s="797"/>
      <c r="G2159" s="798"/>
      <c r="J2159" s="797"/>
      <c r="K2159" s="797"/>
      <c r="N2159" s="797"/>
      <c r="O2159" s="797"/>
      <c r="R2159" s="797"/>
      <c r="S2159" s="797"/>
      <c r="V2159" s="797"/>
      <c r="W2159" s="797"/>
      <c r="Z2159" s="797"/>
      <c r="AA2159" s="797"/>
      <c r="AD2159" s="797"/>
      <c r="AE2159" s="797"/>
      <c r="AH2159" s="797"/>
      <c r="AI2159" s="797"/>
      <c r="AL2159" s="797"/>
      <c r="AM2159" s="797"/>
      <c r="AP2159" s="797"/>
      <c r="AQ2159" s="797"/>
    </row>
    <row r="2160" spans="1:43" s="735" customFormat="1">
      <c r="A2160" s="1235"/>
      <c r="B2160" s="64"/>
      <c r="F2160" s="797"/>
      <c r="G2160" s="798"/>
      <c r="J2160" s="797"/>
      <c r="K2160" s="797"/>
      <c r="N2160" s="797"/>
      <c r="O2160" s="797"/>
      <c r="R2160" s="797"/>
      <c r="S2160" s="797"/>
      <c r="V2160" s="797"/>
      <c r="W2160" s="797"/>
      <c r="Z2160" s="797"/>
      <c r="AA2160" s="797"/>
      <c r="AD2160" s="797"/>
      <c r="AE2160" s="797"/>
      <c r="AH2160" s="797"/>
      <c r="AI2160" s="797"/>
      <c r="AL2160" s="797"/>
      <c r="AM2160" s="797"/>
      <c r="AP2160" s="797"/>
      <c r="AQ2160" s="797"/>
    </row>
    <row r="2161" spans="1:43" s="735" customFormat="1">
      <c r="A2161" s="1235"/>
      <c r="B2161" s="64"/>
      <c r="F2161" s="797"/>
      <c r="G2161" s="798"/>
      <c r="J2161" s="797"/>
      <c r="K2161" s="797"/>
      <c r="N2161" s="797"/>
      <c r="O2161" s="797"/>
      <c r="R2161" s="797"/>
      <c r="S2161" s="797"/>
      <c r="V2161" s="797"/>
      <c r="W2161" s="797"/>
      <c r="Z2161" s="797"/>
      <c r="AA2161" s="797"/>
      <c r="AD2161" s="797"/>
      <c r="AE2161" s="797"/>
      <c r="AH2161" s="797"/>
      <c r="AI2161" s="797"/>
      <c r="AL2161" s="797"/>
      <c r="AM2161" s="797"/>
      <c r="AP2161" s="797"/>
      <c r="AQ2161" s="797"/>
    </row>
    <row r="2162" spans="1:43" s="735" customFormat="1">
      <c r="A2162" s="1235"/>
      <c r="B2162" s="64"/>
      <c r="F2162" s="797"/>
      <c r="G2162" s="798"/>
      <c r="J2162" s="797"/>
      <c r="K2162" s="797"/>
      <c r="N2162" s="797"/>
      <c r="O2162" s="797"/>
      <c r="R2162" s="797"/>
      <c r="S2162" s="797"/>
      <c r="V2162" s="797"/>
      <c r="W2162" s="797"/>
      <c r="Z2162" s="797"/>
      <c r="AA2162" s="797"/>
      <c r="AD2162" s="797"/>
      <c r="AE2162" s="797"/>
      <c r="AH2162" s="797"/>
      <c r="AI2162" s="797"/>
      <c r="AL2162" s="797"/>
      <c r="AM2162" s="797"/>
      <c r="AP2162" s="797"/>
      <c r="AQ2162" s="797"/>
    </row>
    <row r="2163" spans="1:43" s="735" customFormat="1">
      <c r="A2163" s="1235"/>
      <c r="B2163" s="64"/>
      <c r="F2163" s="797"/>
      <c r="G2163" s="798"/>
      <c r="J2163" s="797"/>
      <c r="K2163" s="797"/>
      <c r="N2163" s="797"/>
      <c r="O2163" s="797"/>
      <c r="R2163" s="797"/>
      <c r="S2163" s="797"/>
      <c r="V2163" s="797"/>
      <c r="W2163" s="797"/>
      <c r="Z2163" s="797"/>
      <c r="AA2163" s="797"/>
      <c r="AD2163" s="797"/>
      <c r="AE2163" s="797"/>
      <c r="AH2163" s="797"/>
      <c r="AI2163" s="797"/>
      <c r="AL2163" s="797"/>
      <c r="AM2163" s="797"/>
      <c r="AP2163" s="797"/>
      <c r="AQ2163" s="797"/>
    </row>
    <row r="2164" spans="1:43" s="735" customFormat="1">
      <c r="A2164" s="1235"/>
      <c r="B2164" s="64"/>
      <c r="F2164" s="797"/>
      <c r="G2164" s="798"/>
      <c r="J2164" s="797"/>
      <c r="K2164" s="797"/>
      <c r="N2164" s="797"/>
      <c r="O2164" s="797"/>
      <c r="R2164" s="797"/>
      <c r="S2164" s="797"/>
      <c r="V2164" s="797"/>
      <c r="W2164" s="797"/>
      <c r="Z2164" s="797"/>
      <c r="AA2164" s="797"/>
      <c r="AD2164" s="797"/>
      <c r="AE2164" s="797"/>
      <c r="AH2164" s="797"/>
      <c r="AI2164" s="797"/>
      <c r="AL2164" s="797"/>
      <c r="AM2164" s="797"/>
      <c r="AP2164" s="797"/>
      <c r="AQ2164" s="797"/>
    </row>
    <row r="2165" spans="1:43" s="735" customFormat="1">
      <c r="A2165" s="1235"/>
      <c r="B2165" s="64"/>
      <c r="F2165" s="797"/>
      <c r="G2165" s="798"/>
      <c r="J2165" s="797"/>
      <c r="K2165" s="797"/>
      <c r="N2165" s="797"/>
      <c r="O2165" s="797"/>
      <c r="R2165" s="797"/>
      <c r="S2165" s="797"/>
      <c r="V2165" s="797"/>
      <c r="W2165" s="797"/>
      <c r="Z2165" s="797"/>
      <c r="AA2165" s="797"/>
      <c r="AD2165" s="797"/>
      <c r="AE2165" s="797"/>
      <c r="AH2165" s="797"/>
      <c r="AI2165" s="797"/>
      <c r="AL2165" s="797"/>
      <c r="AM2165" s="797"/>
      <c r="AP2165" s="797"/>
      <c r="AQ2165" s="797"/>
    </row>
    <row r="2166" spans="1:43" s="735" customFormat="1">
      <c r="A2166" s="1235"/>
      <c r="B2166" s="64"/>
      <c r="F2166" s="797"/>
      <c r="G2166" s="798"/>
      <c r="J2166" s="797"/>
      <c r="K2166" s="797"/>
      <c r="N2166" s="797"/>
      <c r="O2166" s="797"/>
      <c r="R2166" s="797"/>
      <c r="S2166" s="797"/>
      <c r="V2166" s="797"/>
      <c r="W2166" s="797"/>
      <c r="Z2166" s="797"/>
      <c r="AA2166" s="797"/>
      <c r="AD2166" s="797"/>
      <c r="AE2166" s="797"/>
      <c r="AH2166" s="797"/>
      <c r="AI2166" s="797"/>
      <c r="AL2166" s="797"/>
      <c r="AM2166" s="797"/>
      <c r="AP2166" s="797"/>
      <c r="AQ2166" s="797"/>
    </row>
    <row r="2167" spans="1:43" s="735" customFormat="1">
      <c r="A2167" s="1235"/>
      <c r="B2167" s="64"/>
      <c r="F2167" s="797"/>
      <c r="G2167" s="798"/>
      <c r="J2167" s="797"/>
      <c r="K2167" s="797"/>
      <c r="N2167" s="797"/>
      <c r="O2167" s="797"/>
      <c r="R2167" s="797"/>
      <c r="S2167" s="797"/>
      <c r="V2167" s="797"/>
      <c r="W2167" s="797"/>
      <c r="Z2167" s="797"/>
      <c r="AA2167" s="797"/>
      <c r="AD2167" s="797"/>
      <c r="AE2167" s="797"/>
      <c r="AH2167" s="797"/>
      <c r="AI2167" s="797"/>
      <c r="AL2167" s="797"/>
      <c r="AM2167" s="797"/>
      <c r="AP2167" s="797"/>
      <c r="AQ2167" s="797"/>
    </row>
    <row r="2168" spans="1:43" s="735" customFormat="1">
      <c r="A2168" s="1235"/>
      <c r="B2168" s="64"/>
      <c r="F2168" s="797"/>
      <c r="G2168" s="798"/>
      <c r="J2168" s="797"/>
      <c r="K2168" s="797"/>
      <c r="N2168" s="797"/>
      <c r="O2168" s="797"/>
      <c r="R2168" s="797"/>
      <c r="S2168" s="797"/>
      <c r="V2168" s="797"/>
      <c r="W2168" s="797"/>
      <c r="Z2168" s="797"/>
      <c r="AA2168" s="797"/>
      <c r="AD2168" s="797"/>
      <c r="AE2168" s="797"/>
      <c r="AH2168" s="797"/>
      <c r="AI2168" s="797"/>
      <c r="AL2168" s="797"/>
      <c r="AM2168" s="797"/>
      <c r="AP2168" s="797"/>
      <c r="AQ2168" s="797"/>
    </row>
    <row r="2169" spans="1:43" s="735" customFormat="1">
      <c r="A2169" s="1235"/>
      <c r="B2169" s="64"/>
      <c r="F2169" s="797"/>
      <c r="G2169" s="798"/>
      <c r="J2169" s="797"/>
      <c r="K2169" s="797"/>
      <c r="N2169" s="797"/>
      <c r="O2169" s="797"/>
      <c r="R2169" s="797"/>
      <c r="S2169" s="797"/>
      <c r="V2169" s="797"/>
      <c r="W2169" s="797"/>
      <c r="Z2169" s="797"/>
      <c r="AA2169" s="797"/>
      <c r="AD2169" s="797"/>
      <c r="AE2169" s="797"/>
      <c r="AH2169" s="797"/>
      <c r="AI2169" s="797"/>
      <c r="AL2169" s="797"/>
      <c r="AM2169" s="797"/>
      <c r="AP2169" s="797"/>
      <c r="AQ2169" s="797"/>
    </row>
    <row r="2170" spans="1:43" s="735" customFormat="1">
      <c r="A2170" s="1235"/>
      <c r="B2170" s="64"/>
      <c r="F2170" s="797"/>
      <c r="G2170" s="798"/>
      <c r="J2170" s="797"/>
      <c r="K2170" s="797"/>
      <c r="N2170" s="797"/>
      <c r="O2170" s="797"/>
      <c r="R2170" s="797"/>
      <c r="S2170" s="797"/>
      <c r="V2170" s="797"/>
      <c r="W2170" s="797"/>
      <c r="Z2170" s="797"/>
      <c r="AA2170" s="797"/>
      <c r="AD2170" s="797"/>
      <c r="AE2170" s="797"/>
      <c r="AH2170" s="797"/>
      <c r="AI2170" s="797"/>
      <c r="AL2170" s="797"/>
      <c r="AM2170" s="797"/>
      <c r="AP2170" s="797"/>
      <c r="AQ2170" s="797"/>
    </row>
    <row r="2171" spans="1:43" s="735" customFormat="1">
      <c r="A2171" s="1235"/>
      <c r="B2171" s="64"/>
      <c r="F2171" s="797"/>
      <c r="G2171" s="798"/>
      <c r="J2171" s="797"/>
      <c r="K2171" s="797"/>
      <c r="N2171" s="797"/>
      <c r="O2171" s="797"/>
      <c r="R2171" s="797"/>
      <c r="S2171" s="797"/>
      <c r="V2171" s="797"/>
      <c r="W2171" s="797"/>
      <c r="Z2171" s="797"/>
      <c r="AA2171" s="797"/>
      <c r="AD2171" s="797"/>
      <c r="AE2171" s="797"/>
      <c r="AH2171" s="797"/>
      <c r="AI2171" s="797"/>
      <c r="AL2171" s="797"/>
      <c r="AM2171" s="797"/>
      <c r="AP2171" s="797"/>
      <c r="AQ2171" s="797"/>
    </row>
    <row r="2172" spans="1:43" s="735" customFormat="1">
      <c r="A2172" s="1235"/>
      <c r="B2172" s="64"/>
      <c r="F2172" s="797"/>
      <c r="G2172" s="798"/>
      <c r="J2172" s="797"/>
      <c r="K2172" s="797"/>
      <c r="N2172" s="797"/>
      <c r="O2172" s="797"/>
      <c r="R2172" s="797"/>
      <c r="S2172" s="797"/>
      <c r="V2172" s="797"/>
      <c r="W2172" s="797"/>
      <c r="Z2172" s="797"/>
      <c r="AA2172" s="797"/>
      <c r="AD2172" s="797"/>
      <c r="AE2172" s="797"/>
      <c r="AH2172" s="797"/>
      <c r="AI2172" s="797"/>
      <c r="AL2172" s="797"/>
      <c r="AM2172" s="797"/>
      <c r="AP2172" s="797"/>
      <c r="AQ2172" s="797"/>
    </row>
    <row r="2173" spans="1:43" s="735" customFormat="1">
      <c r="A2173" s="1235"/>
      <c r="B2173" s="64"/>
      <c r="F2173" s="797"/>
      <c r="G2173" s="798"/>
      <c r="J2173" s="797"/>
      <c r="K2173" s="797"/>
      <c r="N2173" s="797"/>
      <c r="O2173" s="797"/>
      <c r="R2173" s="797"/>
      <c r="S2173" s="797"/>
      <c r="V2173" s="797"/>
      <c r="W2173" s="797"/>
      <c r="Z2173" s="797"/>
      <c r="AA2173" s="797"/>
      <c r="AD2173" s="797"/>
      <c r="AE2173" s="797"/>
      <c r="AH2173" s="797"/>
      <c r="AI2173" s="797"/>
      <c r="AL2173" s="797"/>
      <c r="AM2173" s="797"/>
      <c r="AP2173" s="797"/>
      <c r="AQ2173" s="797"/>
    </row>
    <row r="2174" spans="1:43" s="735" customFormat="1">
      <c r="A2174" s="1235"/>
      <c r="B2174" s="64"/>
      <c r="F2174" s="797"/>
      <c r="G2174" s="798"/>
      <c r="J2174" s="797"/>
      <c r="K2174" s="797"/>
      <c r="N2174" s="797"/>
      <c r="O2174" s="797"/>
      <c r="R2174" s="797"/>
      <c r="S2174" s="797"/>
      <c r="V2174" s="797"/>
      <c r="W2174" s="797"/>
      <c r="Z2174" s="797"/>
      <c r="AA2174" s="797"/>
      <c r="AD2174" s="797"/>
      <c r="AE2174" s="797"/>
      <c r="AH2174" s="797"/>
      <c r="AI2174" s="797"/>
      <c r="AL2174" s="797"/>
      <c r="AM2174" s="797"/>
      <c r="AP2174" s="797"/>
      <c r="AQ2174" s="797"/>
    </row>
    <row r="2175" spans="1:43" s="735" customFormat="1">
      <c r="A2175" s="1235"/>
      <c r="B2175" s="64"/>
      <c r="F2175" s="797"/>
      <c r="G2175" s="798"/>
      <c r="J2175" s="797"/>
      <c r="K2175" s="797"/>
      <c r="N2175" s="797"/>
      <c r="O2175" s="797"/>
      <c r="R2175" s="797"/>
      <c r="S2175" s="797"/>
      <c r="V2175" s="797"/>
      <c r="W2175" s="797"/>
      <c r="Z2175" s="797"/>
      <c r="AA2175" s="797"/>
      <c r="AD2175" s="797"/>
      <c r="AE2175" s="797"/>
      <c r="AH2175" s="797"/>
      <c r="AI2175" s="797"/>
      <c r="AL2175" s="797"/>
      <c r="AM2175" s="797"/>
      <c r="AP2175" s="797"/>
      <c r="AQ2175" s="797"/>
    </row>
    <row r="2176" spans="1:43" s="735" customFormat="1">
      <c r="A2176" s="1235"/>
      <c r="B2176" s="64"/>
      <c r="F2176" s="797"/>
      <c r="G2176" s="798"/>
      <c r="J2176" s="797"/>
      <c r="K2176" s="797"/>
      <c r="N2176" s="797"/>
      <c r="O2176" s="797"/>
      <c r="R2176" s="797"/>
      <c r="S2176" s="797"/>
      <c r="V2176" s="797"/>
      <c r="W2176" s="797"/>
      <c r="Z2176" s="797"/>
      <c r="AA2176" s="797"/>
      <c r="AD2176" s="797"/>
      <c r="AE2176" s="797"/>
      <c r="AH2176" s="797"/>
      <c r="AI2176" s="797"/>
      <c r="AL2176" s="797"/>
      <c r="AM2176" s="797"/>
      <c r="AP2176" s="797"/>
      <c r="AQ2176" s="797"/>
    </row>
    <row r="2177" spans="1:43" s="735" customFormat="1">
      <c r="A2177" s="1235"/>
      <c r="B2177" s="64"/>
      <c r="F2177" s="797"/>
      <c r="G2177" s="798"/>
      <c r="J2177" s="797"/>
      <c r="K2177" s="797"/>
      <c r="N2177" s="797"/>
      <c r="O2177" s="797"/>
      <c r="R2177" s="797"/>
      <c r="S2177" s="797"/>
      <c r="V2177" s="797"/>
      <c r="W2177" s="797"/>
      <c r="Z2177" s="797"/>
      <c r="AA2177" s="797"/>
      <c r="AD2177" s="797"/>
      <c r="AE2177" s="797"/>
      <c r="AH2177" s="797"/>
      <c r="AI2177" s="797"/>
      <c r="AL2177" s="797"/>
      <c r="AM2177" s="797"/>
      <c r="AP2177" s="797"/>
      <c r="AQ2177" s="797"/>
    </row>
    <row r="2178" spans="1:43" s="735" customFormat="1">
      <c r="A2178" s="1235"/>
      <c r="B2178" s="64"/>
      <c r="F2178" s="797"/>
      <c r="G2178" s="798"/>
      <c r="J2178" s="797"/>
      <c r="K2178" s="797"/>
      <c r="N2178" s="797"/>
      <c r="O2178" s="797"/>
      <c r="R2178" s="797"/>
      <c r="S2178" s="797"/>
      <c r="V2178" s="797"/>
      <c r="W2178" s="797"/>
      <c r="Z2178" s="797"/>
      <c r="AA2178" s="797"/>
      <c r="AD2178" s="797"/>
      <c r="AE2178" s="797"/>
      <c r="AH2178" s="797"/>
      <c r="AI2178" s="797"/>
      <c r="AL2178" s="797"/>
      <c r="AM2178" s="797"/>
      <c r="AP2178" s="797"/>
      <c r="AQ2178" s="797"/>
    </row>
    <row r="2179" spans="1:43" s="735" customFormat="1">
      <c r="A2179" s="1235"/>
      <c r="B2179" s="64"/>
      <c r="F2179" s="797"/>
      <c r="G2179" s="798"/>
      <c r="J2179" s="797"/>
      <c r="K2179" s="797"/>
      <c r="N2179" s="797"/>
      <c r="O2179" s="797"/>
      <c r="R2179" s="797"/>
      <c r="S2179" s="797"/>
      <c r="V2179" s="797"/>
      <c r="W2179" s="797"/>
      <c r="Z2179" s="797"/>
      <c r="AA2179" s="797"/>
      <c r="AD2179" s="797"/>
      <c r="AE2179" s="797"/>
      <c r="AH2179" s="797"/>
      <c r="AI2179" s="797"/>
      <c r="AL2179" s="797"/>
      <c r="AM2179" s="797"/>
      <c r="AP2179" s="797"/>
      <c r="AQ2179" s="797"/>
    </row>
    <row r="2180" spans="1:43" s="735" customFormat="1">
      <c r="A2180" s="1235"/>
      <c r="B2180" s="64"/>
      <c r="F2180" s="797"/>
      <c r="G2180" s="798"/>
      <c r="J2180" s="797"/>
      <c r="K2180" s="797"/>
      <c r="N2180" s="797"/>
      <c r="O2180" s="797"/>
      <c r="R2180" s="797"/>
      <c r="S2180" s="797"/>
      <c r="V2180" s="797"/>
      <c r="W2180" s="797"/>
      <c r="Z2180" s="797"/>
      <c r="AA2180" s="797"/>
      <c r="AD2180" s="797"/>
      <c r="AE2180" s="797"/>
      <c r="AH2180" s="797"/>
      <c r="AI2180" s="797"/>
      <c r="AL2180" s="797"/>
      <c r="AM2180" s="797"/>
      <c r="AP2180" s="797"/>
      <c r="AQ2180" s="797"/>
    </row>
    <row r="2181" spans="1:43" s="735" customFormat="1">
      <c r="A2181" s="1235"/>
      <c r="B2181" s="64"/>
      <c r="F2181" s="797"/>
      <c r="G2181" s="798"/>
      <c r="J2181" s="797"/>
      <c r="K2181" s="797"/>
      <c r="N2181" s="797"/>
      <c r="O2181" s="797"/>
      <c r="R2181" s="797"/>
      <c r="S2181" s="797"/>
      <c r="V2181" s="797"/>
      <c r="W2181" s="797"/>
      <c r="Z2181" s="797"/>
      <c r="AA2181" s="797"/>
      <c r="AD2181" s="797"/>
      <c r="AE2181" s="797"/>
      <c r="AH2181" s="797"/>
      <c r="AI2181" s="797"/>
      <c r="AL2181" s="797"/>
      <c r="AM2181" s="797"/>
      <c r="AP2181" s="797"/>
      <c r="AQ2181" s="797"/>
    </row>
    <row r="2182" spans="1:43" s="735" customFormat="1">
      <c r="A2182" s="1235"/>
      <c r="B2182" s="64"/>
      <c r="F2182" s="797"/>
      <c r="G2182" s="798"/>
      <c r="J2182" s="797"/>
      <c r="K2182" s="797"/>
      <c r="N2182" s="797"/>
      <c r="O2182" s="797"/>
      <c r="R2182" s="797"/>
      <c r="S2182" s="797"/>
      <c r="V2182" s="797"/>
      <c r="W2182" s="797"/>
      <c r="Z2182" s="797"/>
      <c r="AA2182" s="797"/>
      <c r="AD2182" s="797"/>
      <c r="AE2182" s="797"/>
      <c r="AH2182" s="797"/>
      <c r="AI2182" s="797"/>
      <c r="AL2182" s="797"/>
      <c r="AM2182" s="797"/>
      <c r="AP2182" s="797"/>
      <c r="AQ2182" s="797"/>
    </row>
    <row r="2183" spans="1:43" s="735" customFormat="1">
      <c r="A2183" s="1235"/>
      <c r="B2183" s="64"/>
      <c r="F2183" s="797"/>
      <c r="G2183" s="798"/>
      <c r="J2183" s="797"/>
      <c r="K2183" s="797"/>
      <c r="N2183" s="797"/>
      <c r="O2183" s="797"/>
      <c r="R2183" s="797"/>
      <c r="S2183" s="797"/>
      <c r="V2183" s="797"/>
      <c r="W2183" s="797"/>
      <c r="Z2183" s="797"/>
      <c r="AA2183" s="797"/>
      <c r="AD2183" s="797"/>
      <c r="AE2183" s="797"/>
      <c r="AH2183" s="797"/>
      <c r="AI2183" s="797"/>
      <c r="AL2183" s="797"/>
      <c r="AM2183" s="797"/>
      <c r="AP2183" s="797"/>
      <c r="AQ2183" s="797"/>
    </row>
    <row r="2184" spans="1:43" s="735" customFormat="1">
      <c r="A2184" s="1235"/>
      <c r="B2184" s="64"/>
      <c r="F2184" s="797"/>
      <c r="G2184" s="798"/>
      <c r="J2184" s="797"/>
      <c r="K2184" s="797"/>
      <c r="N2184" s="797"/>
      <c r="O2184" s="797"/>
      <c r="R2184" s="797"/>
      <c r="S2184" s="797"/>
      <c r="V2184" s="797"/>
      <c r="W2184" s="797"/>
      <c r="Z2184" s="797"/>
      <c r="AA2184" s="797"/>
      <c r="AD2184" s="797"/>
      <c r="AE2184" s="797"/>
      <c r="AH2184" s="797"/>
      <c r="AI2184" s="797"/>
      <c r="AL2184" s="797"/>
      <c r="AM2184" s="797"/>
      <c r="AP2184" s="797"/>
      <c r="AQ2184" s="797"/>
    </row>
    <row r="2185" spans="1:43" s="735" customFormat="1">
      <c r="A2185" s="1235"/>
      <c r="B2185" s="64"/>
      <c r="F2185" s="797"/>
      <c r="G2185" s="798"/>
      <c r="J2185" s="797"/>
      <c r="K2185" s="797"/>
      <c r="N2185" s="797"/>
      <c r="O2185" s="797"/>
      <c r="R2185" s="797"/>
      <c r="S2185" s="797"/>
      <c r="V2185" s="797"/>
      <c r="W2185" s="797"/>
      <c r="Z2185" s="797"/>
      <c r="AA2185" s="797"/>
      <c r="AD2185" s="797"/>
      <c r="AE2185" s="797"/>
      <c r="AH2185" s="797"/>
      <c r="AI2185" s="797"/>
      <c r="AL2185" s="797"/>
      <c r="AM2185" s="797"/>
      <c r="AP2185" s="797"/>
      <c r="AQ2185" s="797"/>
    </row>
    <row r="2186" spans="1:43" s="735" customFormat="1">
      <c r="A2186" s="1235"/>
      <c r="B2186" s="64"/>
      <c r="F2186" s="797"/>
      <c r="G2186" s="798"/>
      <c r="J2186" s="797"/>
      <c r="K2186" s="797"/>
      <c r="N2186" s="797"/>
      <c r="O2186" s="797"/>
      <c r="R2186" s="797"/>
      <c r="S2186" s="797"/>
      <c r="V2186" s="797"/>
      <c r="W2186" s="797"/>
      <c r="Z2186" s="797"/>
      <c r="AA2186" s="797"/>
      <c r="AD2186" s="797"/>
      <c r="AE2186" s="797"/>
      <c r="AH2186" s="797"/>
      <c r="AI2186" s="797"/>
      <c r="AL2186" s="797"/>
      <c r="AM2186" s="797"/>
      <c r="AP2186" s="797"/>
      <c r="AQ2186" s="797"/>
    </row>
    <row r="2187" spans="1:43" s="735" customFormat="1">
      <c r="A2187" s="1235"/>
      <c r="B2187" s="64"/>
      <c r="F2187" s="797"/>
      <c r="G2187" s="798"/>
      <c r="J2187" s="797"/>
      <c r="K2187" s="797"/>
      <c r="N2187" s="797"/>
      <c r="O2187" s="797"/>
      <c r="R2187" s="797"/>
      <c r="S2187" s="797"/>
      <c r="V2187" s="797"/>
      <c r="W2187" s="797"/>
      <c r="Z2187" s="797"/>
      <c r="AA2187" s="797"/>
      <c r="AD2187" s="797"/>
      <c r="AE2187" s="797"/>
      <c r="AH2187" s="797"/>
      <c r="AI2187" s="797"/>
      <c r="AL2187" s="797"/>
      <c r="AM2187" s="797"/>
      <c r="AP2187" s="797"/>
      <c r="AQ2187" s="797"/>
    </row>
    <row r="2188" spans="1:43" s="735" customFormat="1">
      <c r="A2188" s="1235"/>
      <c r="B2188" s="64"/>
      <c r="F2188" s="797"/>
      <c r="G2188" s="798"/>
      <c r="J2188" s="797"/>
      <c r="K2188" s="797"/>
      <c r="N2188" s="797"/>
      <c r="O2188" s="797"/>
      <c r="R2188" s="797"/>
      <c r="S2188" s="797"/>
      <c r="V2188" s="797"/>
      <c r="W2188" s="797"/>
      <c r="Z2188" s="797"/>
      <c r="AA2188" s="797"/>
      <c r="AD2188" s="797"/>
      <c r="AE2188" s="797"/>
      <c r="AH2188" s="797"/>
      <c r="AI2188" s="797"/>
      <c r="AL2188" s="797"/>
      <c r="AM2188" s="797"/>
      <c r="AP2188" s="797"/>
      <c r="AQ2188" s="797"/>
    </row>
    <row r="2189" spans="1:43" s="735" customFormat="1">
      <c r="A2189" s="1235"/>
      <c r="B2189" s="64"/>
      <c r="F2189" s="797"/>
      <c r="G2189" s="798"/>
      <c r="J2189" s="797"/>
      <c r="K2189" s="797"/>
      <c r="N2189" s="797"/>
      <c r="O2189" s="797"/>
      <c r="R2189" s="797"/>
      <c r="S2189" s="797"/>
      <c r="V2189" s="797"/>
      <c r="W2189" s="797"/>
      <c r="Z2189" s="797"/>
      <c r="AA2189" s="797"/>
      <c r="AD2189" s="797"/>
      <c r="AE2189" s="797"/>
      <c r="AH2189" s="797"/>
      <c r="AI2189" s="797"/>
      <c r="AL2189" s="797"/>
      <c r="AM2189" s="797"/>
      <c r="AP2189" s="797"/>
      <c r="AQ2189" s="797"/>
    </row>
    <row r="2190" spans="1:43" s="735" customFormat="1">
      <c r="A2190" s="1235"/>
      <c r="B2190" s="64"/>
      <c r="F2190" s="797"/>
      <c r="G2190" s="798"/>
      <c r="J2190" s="797"/>
      <c r="K2190" s="797"/>
      <c r="N2190" s="797"/>
      <c r="O2190" s="797"/>
      <c r="R2190" s="797"/>
      <c r="S2190" s="797"/>
      <c r="V2190" s="797"/>
      <c r="W2190" s="797"/>
      <c r="Z2190" s="797"/>
      <c r="AA2190" s="797"/>
      <c r="AD2190" s="797"/>
      <c r="AE2190" s="797"/>
      <c r="AH2190" s="797"/>
      <c r="AI2190" s="797"/>
      <c r="AL2190" s="797"/>
      <c r="AM2190" s="797"/>
      <c r="AP2190" s="797"/>
      <c r="AQ2190" s="797"/>
    </row>
    <row r="2191" spans="1:43" s="735" customFormat="1">
      <c r="A2191" s="1235"/>
      <c r="B2191" s="64"/>
      <c r="F2191" s="797"/>
      <c r="G2191" s="798"/>
      <c r="J2191" s="797"/>
      <c r="K2191" s="797"/>
      <c r="N2191" s="797"/>
      <c r="O2191" s="797"/>
      <c r="R2191" s="797"/>
      <c r="S2191" s="797"/>
      <c r="V2191" s="797"/>
      <c r="W2191" s="797"/>
      <c r="Z2191" s="797"/>
      <c r="AA2191" s="797"/>
      <c r="AD2191" s="797"/>
      <c r="AE2191" s="797"/>
      <c r="AH2191" s="797"/>
      <c r="AI2191" s="797"/>
      <c r="AL2191" s="797"/>
      <c r="AM2191" s="797"/>
      <c r="AP2191" s="797"/>
      <c r="AQ2191" s="797"/>
    </row>
    <row r="2192" spans="1:43" s="735" customFormat="1">
      <c r="A2192" s="1235"/>
      <c r="B2192" s="64"/>
      <c r="F2192" s="797"/>
      <c r="G2192" s="798"/>
      <c r="J2192" s="797"/>
      <c r="K2192" s="797"/>
      <c r="N2192" s="797"/>
      <c r="O2192" s="797"/>
      <c r="R2192" s="797"/>
      <c r="S2192" s="797"/>
      <c r="V2192" s="797"/>
      <c r="W2192" s="797"/>
      <c r="Z2192" s="797"/>
      <c r="AA2192" s="797"/>
      <c r="AD2192" s="797"/>
      <c r="AE2192" s="797"/>
      <c r="AH2192" s="797"/>
      <c r="AI2192" s="797"/>
      <c r="AL2192" s="797"/>
      <c r="AM2192" s="797"/>
      <c r="AP2192" s="797"/>
      <c r="AQ2192" s="797"/>
    </row>
    <row r="2193" spans="1:43" s="735" customFormat="1">
      <c r="A2193" s="1235"/>
      <c r="B2193" s="64"/>
      <c r="F2193" s="797"/>
      <c r="G2193" s="798"/>
      <c r="J2193" s="797"/>
      <c r="K2193" s="797"/>
      <c r="N2193" s="797"/>
      <c r="O2193" s="797"/>
      <c r="R2193" s="797"/>
      <c r="S2193" s="797"/>
      <c r="V2193" s="797"/>
      <c r="W2193" s="797"/>
      <c r="Z2193" s="797"/>
      <c r="AA2193" s="797"/>
      <c r="AD2193" s="797"/>
      <c r="AE2193" s="797"/>
      <c r="AH2193" s="797"/>
      <c r="AI2193" s="797"/>
      <c r="AL2193" s="797"/>
      <c r="AM2193" s="797"/>
      <c r="AP2193" s="797"/>
      <c r="AQ2193" s="797"/>
    </row>
    <row r="2194" spans="1:43" s="735" customFormat="1">
      <c r="A2194" s="1235"/>
      <c r="B2194" s="64"/>
      <c r="F2194" s="797"/>
      <c r="G2194" s="798"/>
      <c r="J2194" s="797"/>
      <c r="K2194" s="797"/>
      <c r="N2194" s="797"/>
      <c r="O2194" s="797"/>
      <c r="R2194" s="797"/>
      <c r="S2194" s="797"/>
      <c r="V2194" s="797"/>
      <c r="W2194" s="797"/>
      <c r="Z2194" s="797"/>
      <c r="AA2194" s="797"/>
      <c r="AD2194" s="797"/>
      <c r="AE2194" s="797"/>
      <c r="AH2194" s="797"/>
      <c r="AI2194" s="797"/>
      <c r="AL2194" s="797"/>
      <c r="AM2194" s="797"/>
      <c r="AP2194" s="797"/>
      <c r="AQ2194" s="797"/>
    </row>
    <row r="2195" spans="1:43" s="735" customFormat="1">
      <c r="A2195" s="1235"/>
      <c r="B2195" s="64"/>
      <c r="F2195" s="797"/>
      <c r="G2195" s="798"/>
      <c r="J2195" s="797"/>
      <c r="K2195" s="797"/>
      <c r="N2195" s="797"/>
      <c r="O2195" s="797"/>
      <c r="R2195" s="797"/>
      <c r="S2195" s="797"/>
      <c r="V2195" s="797"/>
      <c r="W2195" s="797"/>
      <c r="Z2195" s="797"/>
      <c r="AA2195" s="797"/>
      <c r="AD2195" s="797"/>
      <c r="AE2195" s="797"/>
      <c r="AH2195" s="797"/>
      <c r="AI2195" s="797"/>
      <c r="AL2195" s="797"/>
      <c r="AM2195" s="797"/>
      <c r="AP2195" s="797"/>
      <c r="AQ2195" s="797"/>
    </row>
    <row r="2196" spans="1:43" s="735" customFormat="1">
      <c r="A2196" s="1235"/>
      <c r="B2196" s="64"/>
      <c r="F2196" s="797"/>
      <c r="G2196" s="798"/>
      <c r="J2196" s="797"/>
      <c r="K2196" s="797"/>
      <c r="N2196" s="797"/>
      <c r="O2196" s="797"/>
      <c r="R2196" s="797"/>
      <c r="S2196" s="797"/>
      <c r="V2196" s="797"/>
      <c r="W2196" s="797"/>
      <c r="Z2196" s="797"/>
      <c r="AA2196" s="797"/>
      <c r="AD2196" s="797"/>
      <c r="AE2196" s="797"/>
      <c r="AH2196" s="797"/>
      <c r="AI2196" s="797"/>
      <c r="AL2196" s="797"/>
      <c r="AM2196" s="797"/>
      <c r="AP2196" s="797"/>
      <c r="AQ2196" s="797"/>
    </row>
    <row r="2197" spans="1:43" s="735" customFormat="1">
      <c r="A2197" s="1235"/>
      <c r="B2197" s="64"/>
      <c r="F2197" s="797"/>
      <c r="G2197" s="798"/>
      <c r="J2197" s="797"/>
      <c r="K2197" s="797"/>
      <c r="N2197" s="797"/>
      <c r="O2197" s="797"/>
      <c r="R2197" s="797"/>
      <c r="S2197" s="797"/>
      <c r="V2197" s="797"/>
      <c r="W2197" s="797"/>
      <c r="Z2197" s="797"/>
      <c r="AA2197" s="797"/>
      <c r="AD2197" s="797"/>
      <c r="AE2197" s="797"/>
      <c r="AH2197" s="797"/>
      <c r="AI2197" s="797"/>
      <c r="AL2197" s="797"/>
      <c r="AM2197" s="797"/>
      <c r="AP2197" s="797"/>
      <c r="AQ2197" s="797"/>
    </row>
    <row r="2198" spans="1:43" s="735" customFormat="1">
      <c r="A2198" s="1235"/>
      <c r="B2198" s="64"/>
      <c r="F2198" s="797"/>
      <c r="G2198" s="798"/>
      <c r="J2198" s="797"/>
      <c r="K2198" s="797"/>
      <c r="N2198" s="797"/>
      <c r="O2198" s="797"/>
      <c r="R2198" s="797"/>
      <c r="S2198" s="797"/>
      <c r="V2198" s="797"/>
      <c r="W2198" s="797"/>
      <c r="Z2198" s="797"/>
      <c r="AA2198" s="797"/>
      <c r="AD2198" s="797"/>
      <c r="AE2198" s="797"/>
      <c r="AH2198" s="797"/>
      <c r="AI2198" s="797"/>
      <c r="AL2198" s="797"/>
      <c r="AM2198" s="797"/>
      <c r="AP2198" s="797"/>
      <c r="AQ2198" s="797"/>
    </row>
    <row r="2199" spans="1:43" s="735" customFormat="1">
      <c r="A2199" s="1235"/>
      <c r="B2199" s="64"/>
      <c r="F2199" s="797"/>
      <c r="G2199" s="798"/>
      <c r="J2199" s="797"/>
      <c r="K2199" s="797"/>
      <c r="N2199" s="797"/>
      <c r="O2199" s="797"/>
      <c r="R2199" s="797"/>
      <c r="S2199" s="797"/>
      <c r="V2199" s="797"/>
      <c r="W2199" s="797"/>
      <c r="Z2199" s="797"/>
      <c r="AA2199" s="797"/>
      <c r="AD2199" s="797"/>
      <c r="AE2199" s="797"/>
      <c r="AH2199" s="797"/>
      <c r="AI2199" s="797"/>
      <c r="AL2199" s="797"/>
      <c r="AM2199" s="797"/>
      <c r="AP2199" s="797"/>
      <c r="AQ2199" s="797"/>
    </row>
    <row r="2200" spans="1:43" s="735" customFormat="1">
      <c r="A2200" s="1235"/>
      <c r="B2200" s="64"/>
      <c r="F2200" s="797"/>
      <c r="G2200" s="798"/>
      <c r="J2200" s="797"/>
      <c r="K2200" s="797"/>
      <c r="N2200" s="797"/>
      <c r="O2200" s="797"/>
      <c r="R2200" s="797"/>
      <c r="S2200" s="797"/>
      <c r="V2200" s="797"/>
      <c r="W2200" s="797"/>
      <c r="Z2200" s="797"/>
      <c r="AA2200" s="797"/>
      <c r="AD2200" s="797"/>
      <c r="AE2200" s="797"/>
      <c r="AH2200" s="797"/>
      <c r="AI2200" s="797"/>
      <c r="AL2200" s="797"/>
      <c r="AM2200" s="797"/>
      <c r="AP2200" s="797"/>
      <c r="AQ2200" s="797"/>
    </row>
    <row r="2201" spans="1:43" s="735" customFormat="1">
      <c r="A2201" s="1235"/>
      <c r="B2201" s="64"/>
      <c r="F2201" s="797"/>
      <c r="G2201" s="798"/>
      <c r="J2201" s="797"/>
      <c r="K2201" s="797"/>
      <c r="N2201" s="797"/>
      <c r="O2201" s="797"/>
      <c r="R2201" s="797"/>
      <c r="S2201" s="797"/>
      <c r="V2201" s="797"/>
      <c r="W2201" s="797"/>
      <c r="Z2201" s="797"/>
      <c r="AA2201" s="797"/>
      <c r="AD2201" s="797"/>
      <c r="AE2201" s="797"/>
      <c r="AH2201" s="797"/>
      <c r="AI2201" s="797"/>
      <c r="AL2201" s="797"/>
      <c r="AM2201" s="797"/>
      <c r="AP2201" s="797"/>
      <c r="AQ2201" s="797"/>
    </row>
    <row r="2202" spans="1:43" s="735" customFormat="1">
      <c r="A2202" s="1235"/>
      <c r="B2202" s="64"/>
      <c r="F2202" s="797"/>
      <c r="G2202" s="798"/>
      <c r="J2202" s="797"/>
      <c r="K2202" s="797"/>
      <c r="N2202" s="797"/>
      <c r="O2202" s="797"/>
      <c r="R2202" s="797"/>
      <c r="S2202" s="797"/>
      <c r="V2202" s="797"/>
      <c r="W2202" s="797"/>
      <c r="Z2202" s="797"/>
      <c r="AA2202" s="797"/>
      <c r="AD2202" s="797"/>
      <c r="AE2202" s="797"/>
      <c r="AH2202" s="797"/>
      <c r="AI2202" s="797"/>
      <c r="AL2202" s="797"/>
      <c r="AM2202" s="797"/>
      <c r="AP2202" s="797"/>
      <c r="AQ2202" s="797"/>
    </row>
    <row r="2203" spans="1:43" s="735" customFormat="1">
      <c r="A2203" s="1235"/>
      <c r="B2203" s="64"/>
      <c r="F2203" s="797"/>
      <c r="G2203" s="798"/>
      <c r="J2203" s="797"/>
      <c r="K2203" s="797"/>
      <c r="N2203" s="797"/>
      <c r="O2203" s="797"/>
      <c r="R2203" s="797"/>
      <c r="S2203" s="797"/>
      <c r="V2203" s="797"/>
      <c r="W2203" s="797"/>
      <c r="Z2203" s="797"/>
      <c r="AA2203" s="797"/>
      <c r="AD2203" s="797"/>
      <c r="AE2203" s="797"/>
      <c r="AH2203" s="797"/>
      <c r="AI2203" s="797"/>
      <c r="AL2203" s="797"/>
      <c r="AM2203" s="797"/>
      <c r="AP2203" s="797"/>
      <c r="AQ2203" s="797"/>
    </row>
    <row r="2204" spans="1:43" s="735" customFormat="1">
      <c r="A2204" s="1235"/>
      <c r="B2204" s="64"/>
      <c r="F2204" s="797"/>
      <c r="G2204" s="798"/>
      <c r="J2204" s="797"/>
      <c r="K2204" s="797"/>
      <c r="N2204" s="797"/>
      <c r="O2204" s="797"/>
      <c r="R2204" s="797"/>
      <c r="S2204" s="797"/>
      <c r="V2204" s="797"/>
      <c r="W2204" s="797"/>
      <c r="Z2204" s="797"/>
      <c r="AA2204" s="797"/>
      <c r="AD2204" s="797"/>
      <c r="AE2204" s="797"/>
      <c r="AH2204" s="797"/>
      <c r="AI2204" s="797"/>
      <c r="AL2204" s="797"/>
      <c r="AM2204" s="797"/>
      <c r="AP2204" s="797"/>
      <c r="AQ2204" s="797"/>
    </row>
    <row r="2205" spans="1:43" s="735" customFormat="1">
      <c r="A2205" s="1235"/>
      <c r="B2205" s="64"/>
      <c r="F2205" s="797"/>
      <c r="G2205" s="798"/>
      <c r="J2205" s="797"/>
      <c r="K2205" s="797"/>
      <c r="N2205" s="797"/>
      <c r="O2205" s="797"/>
      <c r="R2205" s="797"/>
      <c r="S2205" s="797"/>
      <c r="V2205" s="797"/>
      <c r="W2205" s="797"/>
      <c r="Z2205" s="797"/>
      <c r="AA2205" s="797"/>
      <c r="AD2205" s="797"/>
      <c r="AE2205" s="797"/>
      <c r="AH2205" s="797"/>
      <c r="AI2205" s="797"/>
      <c r="AL2205" s="797"/>
      <c r="AM2205" s="797"/>
      <c r="AP2205" s="797"/>
      <c r="AQ2205" s="797"/>
    </row>
    <row r="2206" spans="1:43" s="735" customFormat="1">
      <c r="A2206" s="1235"/>
      <c r="B2206" s="64"/>
      <c r="F2206" s="797"/>
      <c r="G2206" s="798"/>
      <c r="J2206" s="797"/>
      <c r="K2206" s="797"/>
      <c r="N2206" s="797"/>
      <c r="O2206" s="797"/>
      <c r="R2206" s="797"/>
      <c r="S2206" s="797"/>
      <c r="V2206" s="797"/>
      <c r="W2206" s="797"/>
      <c r="Z2206" s="797"/>
      <c r="AA2206" s="797"/>
      <c r="AD2206" s="797"/>
      <c r="AE2206" s="797"/>
      <c r="AH2206" s="797"/>
      <c r="AI2206" s="797"/>
      <c r="AL2206" s="797"/>
      <c r="AM2206" s="797"/>
      <c r="AP2206" s="797"/>
      <c r="AQ2206" s="797"/>
    </row>
    <row r="2207" spans="1:43" s="735" customFormat="1">
      <c r="A2207" s="1235"/>
      <c r="B2207" s="64"/>
      <c r="F2207" s="797"/>
      <c r="G2207" s="798"/>
      <c r="J2207" s="797"/>
      <c r="K2207" s="797"/>
      <c r="N2207" s="797"/>
      <c r="O2207" s="797"/>
      <c r="R2207" s="797"/>
      <c r="S2207" s="797"/>
      <c r="V2207" s="797"/>
      <c r="W2207" s="797"/>
      <c r="Z2207" s="797"/>
      <c r="AA2207" s="797"/>
      <c r="AD2207" s="797"/>
      <c r="AE2207" s="797"/>
      <c r="AH2207" s="797"/>
      <c r="AI2207" s="797"/>
      <c r="AL2207" s="797"/>
      <c r="AM2207" s="797"/>
      <c r="AP2207" s="797"/>
      <c r="AQ2207" s="797"/>
    </row>
    <row r="2208" spans="1:43" s="735" customFormat="1">
      <c r="A2208" s="1235"/>
      <c r="B2208" s="64"/>
      <c r="F2208" s="797"/>
      <c r="G2208" s="798"/>
      <c r="J2208" s="797"/>
      <c r="K2208" s="797"/>
      <c r="N2208" s="797"/>
      <c r="O2208" s="797"/>
      <c r="R2208" s="797"/>
      <c r="S2208" s="797"/>
      <c r="V2208" s="797"/>
      <c r="W2208" s="797"/>
      <c r="Z2208" s="797"/>
      <c r="AA2208" s="797"/>
      <c r="AD2208" s="797"/>
      <c r="AE2208" s="797"/>
      <c r="AH2208" s="797"/>
      <c r="AI2208" s="797"/>
      <c r="AL2208" s="797"/>
      <c r="AM2208" s="797"/>
      <c r="AP2208" s="797"/>
      <c r="AQ2208" s="797"/>
    </row>
    <row r="2209" spans="1:43" s="735" customFormat="1">
      <c r="A2209" s="1235"/>
      <c r="B2209" s="64"/>
      <c r="F2209" s="797"/>
      <c r="G2209" s="798"/>
      <c r="J2209" s="797"/>
      <c r="K2209" s="797"/>
      <c r="N2209" s="797"/>
      <c r="O2209" s="797"/>
      <c r="R2209" s="797"/>
      <c r="S2209" s="797"/>
      <c r="V2209" s="797"/>
      <c r="W2209" s="797"/>
      <c r="Z2209" s="797"/>
      <c r="AA2209" s="797"/>
      <c r="AD2209" s="797"/>
      <c r="AE2209" s="797"/>
      <c r="AH2209" s="797"/>
      <c r="AI2209" s="797"/>
      <c r="AL2209" s="797"/>
      <c r="AM2209" s="797"/>
      <c r="AP2209" s="797"/>
      <c r="AQ2209" s="797"/>
    </row>
    <row r="2210" spans="1:43" s="735" customFormat="1">
      <c r="A2210" s="1235"/>
      <c r="B2210" s="64"/>
      <c r="F2210" s="797"/>
      <c r="G2210" s="798"/>
      <c r="J2210" s="797"/>
      <c r="K2210" s="797"/>
      <c r="N2210" s="797"/>
      <c r="O2210" s="797"/>
      <c r="R2210" s="797"/>
      <c r="S2210" s="797"/>
      <c r="V2210" s="797"/>
      <c r="W2210" s="797"/>
      <c r="Z2210" s="797"/>
      <c r="AA2210" s="797"/>
      <c r="AD2210" s="797"/>
      <c r="AE2210" s="797"/>
      <c r="AH2210" s="797"/>
      <c r="AI2210" s="797"/>
      <c r="AL2210" s="797"/>
      <c r="AM2210" s="797"/>
      <c r="AP2210" s="797"/>
      <c r="AQ2210" s="797"/>
    </row>
    <row r="2211" spans="1:43" s="735" customFormat="1">
      <c r="A2211" s="1235"/>
      <c r="B2211" s="64"/>
      <c r="F2211" s="797"/>
      <c r="G2211" s="798"/>
      <c r="J2211" s="797"/>
      <c r="K2211" s="797"/>
      <c r="N2211" s="797"/>
      <c r="O2211" s="797"/>
      <c r="R2211" s="797"/>
      <c r="S2211" s="797"/>
      <c r="V2211" s="797"/>
      <c r="W2211" s="797"/>
      <c r="Z2211" s="797"/>
      <c r="AA2211" s="797"/>
      <c r="AD2211" s="797"/>
      <c r="AE2211" s="797"/>
      <c r="AH2211" s="797"/>
      <c r="AI2211" s="797"/>
      <c r="AL2211" s="797"/>
      <c r="AM2211" s="797"/>
      <c r="AP2211" s="797"/>
      <c r="AQ2211" s="797"/>
    </row>
    <row r="2212" spans="1:43" s="735" customFormat="1">
      <c r="A2212" s="1235"/>
      <c r="B2212" s="64"/>
      <c r="F2212" s="797"/>
      <c r="G2212" s="798"/>
      <c r="J2212" s="797"/>
      <c r="K2212" s="797"/>
      <c r="N2212" s="797"/>
      <c r="O2212" s="797"/>
      <c r="R2212" s="797"/>
      <c r="S2212" s="797"/>
      <c r="V2212" s="797"/>
      <c r="W2212" s="797"/>
      <c r="Z2212" s="797"/>
      <c r="AA2212" s="797"/>
      <c r="AD2212" s="797"/>
      <c r="AE2212" s="797"/>
      <c r="AH2212" s="797"/>
      <c r="AI2212" s="797"/>
      <c r="AL2212" s="797"/>
      <c r="AM2212" s="797"/>
      <c r="AP2212" s="797"/>
      <c r="AQ2212" s="797"/>
    </row>
    <row r="2213" spans="1:43" s="735" customFormat="1">
      <c r="A2213" s="1235"/>
      <c r="B2213" s="64"/>
      <c r="F2213" s="797"/>
      <c r="G2213" s="798"/>
      <c r="J2213" s="797"/>
      <c r="K2213" s="797"/>
      <c r="N2213" s="797"/>
      <c r="O2213" s="797"/>
      <c r="R2213" s="797"/>
      <c r="S2213" s="797"/>
      <c r="V2213" s="797"/>
      <c r="W2213" s="797"/>
      <c r="Z2213" s="797"/>
      <c r="AA2213" s="797"/>
      <c r="AD2213" s="797"/>
      <c r="AE2213" s="797"/>
      <c r="AH2213" s="797"/>
      <c r="AI2213" s="797"/>
      <c r="AL2213" s="797"/>
      <c r="AM2213" s="797"/>
      <c r="AP2213" s="797"/>
      <c r="AQ2213" s="797"/>
    </row>
    <row r="2214" spans="1:43" s="735" customFormat="1">
      <c r="A2214" s="1235"/>
      <c r="B2214" s="64"/>
      <c r="F2214" s="797"/>
      <c r="G2214" s="798"/>
      <c r="J2214" s="797"/>
      <c r="K2214" s="797"/>
      <c r="N2214" s="797"/>
      <c r="O2214" s="797"/>
      <c r="R2214" s="797"/>
      <c r="S2214" s="797"/>
      <c r="V2214" s="797"/>
      <c r="W2214" s="797"/>
      <c r="Z2214" s="797"/>
      <c r="AA2214" s="797"/>
      <c r="AD2214" s="797"/>
      <c r="AE2214" s="797"/>
      <c r="AH2214" s="797"/>
      <c r="AI2214" s="797"/>
      <c r="AL2214" s="797"/>
      <c r="AM2214" s="797"/>
      <c r="AP2214" s="797"/>
      <c r="AQ2214" s="797"/>
    </row>
    <row r="2215" spans="1:43" s="735" customFormat="1">
      <c r="A2215" s="1235"/>
      <c r="B2215" s="64"/>
      <c r="F2215" s="797"/>
      <c r="G2215" s="798"/>
      <c r="J2215" s="797"/>
      <c r="K2215" s="797"/>
      <c r="N2215" s="797"/>
      <c r="O2215" s="797"/>
      <c r="R2215" s="797"/>
      <c r="S2215" s="797"/>
      <c r="V2215" s="797"/>
      <c r="W2215" s="797"/>
      <c r="Z2215" s="797"/>
      <c r="AA2215" s="797"/>
      <c r="AD2215" s="797"/>
      <c r="AE2215" s="797"/>
      <c r="AH2215" s="797"/>
      <c r="AI2215" s="797"/>
      <c r="AL2215" s="797"/>
      <c r="AM2215" s="797"/>
      <c r="AP2215" s="797"/>
      <c r="AQ2215" s="797"/>
    </row>
    <row r="2216" spans="1:43" s="735" customFormat="1">
      <c r="A2216" s="1235"/>
      <c r="B2216" s="64"/>
      <c r="F2216" s="797"/>
      <c r="G2216" s="798"/>
      <c r="J2216" s="797"/>
      <c r="K2216" s="797"/>
      <c r="N2216" s="797"/>
      <c r="O2216" s="797"/>
      <c r="R2216" s="797"/>
      <c r="S2216" s="797"/>
      <c r="V2216" s="797"/>
      <c r="W2216" s="797"/>
      <c r="Z2216" s="797"/>
      <c r="AA2216" s="797"/>
      <c r="AD2216" s="797"/>
      <c r="AE2216" s="797"/>
      <c r="AH2216" s="797"/>
      <c r="AI2216" s="797"/>
      <c r="AL2216" s="797"/>
      <c r="AM2216" s="797"/>
      <c r="AP2216" s="797"/>
      <c r="AQ2216" s="797"/>
    </row>
    <row r="2217" spans="1:43" s="735" customFormat="1">
      <c r="A2217" s="1235"/>
      <c r="B2217" s="64"/>
      <c r="F2217" s="797"/>
      <c r="G2217" s="798"/>
      <c r="J2217" s="797"/>
      <c r="K2217" s="797"/>
      <c r="N2217" s="797"/>
      <c r="O2217" s="797"/>
      <c r="R2217" s="797"/>
      <c r="S2217" s="797"/>
      <c r="V2217" s="797"/>
      <c r="W2217" s="797"/>
      <c r="Z2217" s="797"/>
      <c r="AA2217" s="797"/>
      <c r="AD2217" s="797"/>
      <c r="AE2217" s="797"/>
      <c r="AH2217" s="797"/>
      <c r="AI2217" s="797"/>
      <c r="AL2217" s="797"/>
      <c r="AM2217" s="797"/>
      <c r="AP2217" s="797"/>
      <c r="AQ2217" s="797"/>
    </row>
    <row r="2218" spans="1:43" s="735" customFormat="1">
      <c r="A2218" s="1235"/>
      <c r="B2218" s="64"/>
      <c r="F2218" s="797"/>
      <c r="G2218" s="798"/>
      <c r="J2218" s="797"/>
      <c r="K2218" s="797"/>
      <c r="N2218" s="797"/>
      <c r="O2218" s="797"/>
      <c r="R2218" s="797"/>
      <c r="S2218" s="797"/>
      <c r="V2218" s="797"/>
      <c r="W2218" s="797"/>
      <c r="Z2218" s="797"/>
      <c r="AA2218" s="797"/>
      <c r="AD2218" s="797"/>
      <c r="AE2218" s="797"/>
      <c r="AH2218" s="797"/>
      <c r="AI2218" s="797"/>
      <c r="AL2218" s="797"/>
      <c r="AM2218" s="797"/>
      <c r="AP2218" s="797"/>
      <c r="AQ2218" s="797"/>
    </row>
    <row r="2219" spans="1:43" s="735" customFormat="1">
      <c r="A2219" s="1235"/>
      <c r="B2219" s="64"/>
      <c r="F2219" s="797"/>
      <c r="G2219" s="798"/>
      <c r="J2219" s="797"/>
      <c r="K2219" s="797"/>
      <c r="N2219" s="797"/>
      <c r="O2219" s="797"/>
      <c r="R2219" s="797"/>
      <c r="S2219" s="797"/>
      <c r="V2219" s="797"/>
      <c r="W2219" s="797"/>
      <c r="Z2219" s="797"/>
      <c r="AA2219" s="797"/>
      <c r="AD2219" s="797"/>
      <c r="AE2219" s="797"/>
      <c r="AH2219" s="797"/>
      <c r="AI2219" s="797"/>
      <c r="AL2219" s="797"/>
      <c r="AM2219" s="797"/>
      <c r="AP2219" s="797"/>
      <c r="AQ2219" s="797"/>
    </row>
    <row r="2220" spans="1:43" s="735" customFormat="1">
      <c r="A2220" s="1235"/>
      <c r="B2220" s="64"/>
      <c r="F2220" s="797"/>
      <c r="G2220" s="798"/>
      <c r="J2220" s="797"/>
      <c r="K2220" s="797"/>
      <c r="N2220" s="797"/>
      <c r="O2220" s="797"/>
      <c r="R2220" s="797"/>
      <c r="S2220" s="797"/>
      <c r="V2220" s="797"/>
      <c r="W2220" s="797"/>
      <c r="Z2220" s="797"/>
      <c r="AA2220" s="797"/>
      <c r="AD2220" s="797"/>
      <c r="AE2220" s="797"/>
      <c r="AH2220" s="797"/>
      <c r="AI2220" s="797"/>
      <c r="AL2220" s="797"/>
      <c r="AM2220" s="797"/>
      <c r="AP2220" s="797"/>
      <c r="AQ2220" s="797"/>
    </row>
    <row r="2221" spans="1:43" s="735" customFormat="1">
      <c r="A2221" s="1235"/>
      <c r="B2221" s="64"/>
      <c r="F2221" s="797"/>
      <c r="G2221" s="798"/>
      <c r="J2221" s="797"/>
      <c r="K2221" s="797"/>
      <c r="N2221" s="797"/>
      <c r="O2221" s="797"/>
      <c r="R2221" s="797"/>
      <c r="S2221" s="797"/>
      <c r="V2221" s="797"/>
      <c r="W2221" s="797"/>
      <c r="Z2221" s="797"/>
      <c r="AA2221" s="797"/>
      <c r="AD2221" s="797"/>
      <c r="AE2221" s="797"/>
      <c r="AH2221" s="797"/>
      <c r="AI2221" s="797"/>
      <c r="AL2221" s="797"/>
      <c r="AM2221" s="797"/>
      <c r="AP2221" s="797"/>
      <c r="AQ2221" s="797"/>
    </row>
    <row r="2222" spans="1:43" s="735" customFormat="1">
      <c r="A2222" s="1235"/>
      <c r="B2222" s="64"/>
      <c r="F2222" s="797"/>
      <c r="G2222" s="798"/>
      <c r="J2222" s="797"/>
      <c r="K2222" s="797"/>
      <c r="N2222" s="797"/>
      <c r="O2222" s="797"/>
      <c r="R2222" s="797"/>
      <c r="S2222" s="797"/>
      <c r="V2222" s="797"/>
      <c r="W2222" s="797"/>
      <c r="Z2222" s="797"/>
      <c r="AA2222" s="797"/>
      <c r="AD2222" s="797"/>
      <c r="AE2222" s="797"/>
      <c r="AH2222" s="797"/>
      <c r="AI2222" s="797"/>
      <c r="AL2222" s="797"/>
      <c r="AM2222" s="797"/>
      <c r="AP2222" s="797"/>
      <c r="AQ2222" s="797"/>
    </row>
    <row r="2223" spans="1:43" s="735" customFormat="1">
      <c r="A2223" s="1235"/>
      <c r="B2223" s="64"/>
      <c r="F2223" s="797"/>
      <c r="G2223" s="798"/>
      <c r="J2223" s="797"/>
      <c r="K2223" s="797"/>
      <c r="N2223" s="797"/>
      <c r="O2223" s="797"/>
      <c r="R2223" s="797"/>
      <c r="S2223" s="797"/>
      <c r="V2223" s="797"/>
      <c r="W2223" s="797"/>
      <c r="Z2223" s="797"/>
      <c r="AA2223" s="797"/>
      <c r="AD2223" s="797"/>
      <c r="AE2223" s="797"/>
      <c r="AH2223" s="797"/>
      <c r="AI2223" s="797"/>
      <c r="AL2223" s="797"/>
      <c r="AM2223" s="797"/>
      <c r="AP2223" s="797"/>
      <c r="AQ2223" s="797"/>
    </row>
    <row r="2224" spans="1:43" s="735" customFormat="1">
      <c r="A2224" s="1235"/>
      <c r="B2224" s="64"/>
      <c r="F2224" s="797"/>
      <c r="G2224" s="798"/>
      <c r="J2224" s="797"/>
      <c r="K2224" s="797"/>
      <c r="N2224" s="797"/>
      <c r="O2224" s="797"/>
      <c r="R2224" s="797"/>
      <c r="S2224" s="797"/>
      <c r="V2224" s="797"/>
      <c r="W2224" s="797"/>
      <c r="Z2224" s="797"/>
      <c r="AA2224" s="797"/>
      <c r="AD2224" s="797"/>
      <c r="AE2224" s="797"/>
      <c r="AH2224" s="797"/>
      <c r="AI2224" s="797"/>
      <c r="AL2224" s="797"/>
      <c r="AM2224" s="797"/>
      <c r="AP2224" s="797"/>
      <c r="AQ2224" s="797"/>
    </row>
    <row r="2225" spans="1:43" s="735" customFormat="1">
      <c r="A2225" s="1235"/>
      <c r="B2225" s="64"/>
      <c r="F2225" s="797"/>
      <c r="G2225" s="798"/>
      <c r="J2225" s="797"/>
      <c r="K2225" s="797"/>
      <c r="N2225" s="797"/>
      <c r="O2225" s="797"/>
      <c r="R2225" s="797"/>
      <c r="S2225" s="797"/>
      <c r="V2225" s="797"/>
      <c r="W2225" s="797"/>
      <c r="Z2225" s="797"/>
      <c r="AA2225" s="797"/>
      <c r="AD2225" s="797"/>
      <c r="AE2225" s="797"/>
      <c r="AH2225" s="797"/>
      <c r="AI2225" s="797"/>
      <c r="AL2225" s="797"/>
      <c r="AM2225" s="797"/>
      <c r="AP2225" s="797"/>
      <c r="AQ2225" s="797"/>
    </row>
    <row r="2226" spans="1:43" s="735" customFormat="1">
      <c r="A2226" s="1235"/>
      <c r="B2226" s="64"/>
      <c r="F2226" s="797"/>
      <c r="G2226" s="798"/>
      <c r="J2226" s="797"/>
      <c r="K2226" s="797"/>
      <c r="N2226" s="797"/>
      <c r="O2226" s="797"/>
      <c r="R2226" s="797"/>
      <c r="S2226" s="797"/>
      <c r="V2226" s="797"/>
      <c r="W2226" s="797"/>
      <c r="Z2226" s="797"/>
      <c r="AA2226" s="797"/>
      <c r="AD2226" s="797"/>
      <c r="AE2226" s="797"/>
      <c r="AH2226" s="797"/>
      <c r="AI2226" s="797"/>
      <c r="AL2226" s="797"/>
      <c r="AM2226" s="797"/>
      <c r="AP2226" s="797"/>
      <c r="AQ2226" s="797"/>
    </row>
    <row r="2227" spans="1:43" s="735" customFormat="1">
      <c r="A2227" s="1235"/>
      <c r="B2227" s="64"/>
      <c r="F2227" s="797"/>
      <c r="G2227" s="798"/>
      <c r="J2227" s="797"/>
      <c r="K2227" s="797"/>
      <c r="N2227" s="797"/>
      <c r="O2227" s="797"/>
      <c r="R2227" s="797"/>
      <c r="S2227" s="797"/>
      <c r="V2227" s="797"/>
      <c r="W2227" s="797"/>
      <c r="Z2227" s="797"/>
      <c r="AA2227" s="797"/>
      <c r="AD2227" s="797"/>
      <c r="AE2227" s="797"/>
      <c r="AH2227" s="797"/>
      <c r="AI2227" s="797"/>
      <c r="AL2227" s="797"/>
      <c r="AM2227" s="797"/>
      <c r="AP2227" s="797"/>
      <c r="AQ2227" s="797"/>
    </row>
    <row r="2228" spans="1:43" s="735" customFormat="1">
      <c r="A2228" s="1235"/>
      <c r="B2228" s="64"/>
      <c r="F2228" s="797"/>
      <c r="G2228" s="798"/>
      <c r="J2228" s="797"/>
      <c r="K2228" s="797"/>
      <c r="N2228" s="797"/>
      <c r="O2228" s="797"/>
      <c r="R2228" s="797"/>
      <c r="S2228" s="797"/>
      <c r="V2228" s="797"/>
      <c r="W2228" s="797"/>
      <c r="Z2228" s="797"/>
      <c r="AA2228" s="797"/>
      <c r="AD2228" s="797"/>
      <c r="AE2228" s="797"/>
      <c r="AH2228" s="797"/>
      <c r="AI2228" s="797"/>
      <c r="AL2228" s="797"/>
      <c r="AM2228" s="797"/>
      <c r="AP2228" s="797"/>
      <c r="AQ2228" s="797"/>
    </row>
    <row r="2229" spans="1:43" s="735" customFormat="1">
      <c r="A2229" s="1235"/>
      <c r="B2229" s="64"/>
      <c r="F2229" s="797"/>
      <c r="G2229" s="798"/>
      <c r="J2229" s="797"/>
      <c r="K2229" s="797"/>
      <c r="N2229" s="797"/>
      <c r="O2229" s="797"/>
      <c r="R2229" s="797"/>
      <c r="S2229" s="797"/>
      <c r="V2229" s="797"/>
      <c r="W2229" s="797"/>
      <c r="Z2229" s="797"/>
      <c r="AA2229" s="797"/>
      <c r="AD2229" s="797"/>
      <c r="AE2229" s="797"/>
      <c r="AH2229" s="797"/>
      <c r="AI2229" s="797"/>
      <c r="AL2229" s="797"/>
      <c r="AM2229" s="797"/>
      <c r="AP2229" s="797"/>
      <c r="AQ2229" s="797"/>
    </row>
    <row r="2230" spans="1:43" s="735" customFormat="1">
      <c r="A2230" s="1235"/>
      <c r="B2230" s="64"/>
      <c r="F2230" s="797"/>
      <c r="G2230" s="798"/>
      <c r="J2230" s="797"/>
      <c r="K2230" s="797"/>
      <c r="N2230" s="797"/>
      <c r="O2230" s="797"/>
      <c r="R2230" s="797"/>
      <c r="S2230" s="797"/>
      <c r="V2230" s="797"/>
      <c r="W2230" s="797"/>
      <c r="Z2230" s="797"/>
      <c r="AA2230" s="797"/>
      <c r="AD2230" s="797"/>
      <c r="AE2230" s="797"/>
      <c r="AH2230" s="797"/>
      <c r="AI2230" s="797"/>
      <c r="AL2230" s="797"/>
      <c r="AM2230" s="797"/>
      <c r="AP2230" s="797"/>
      <c r="AQ2230" s="797"/>
    </row>
    <row r="2231" spans="1:43" s="735" customFormat="1">
      <c r="A2231" s="1235"/>
      <c r="B2231" s="64"/>
      <c r="F2231" s="797"/>
      <c r="G2231" s="798"/>
      <c r="J2231" s="797"/>
      <c r="K2231" s="797"/>
      <c r="N2231" s="797"/>
      <c r="O2231" s="797"/>
      <c r="R2231" s="797"/>
      <c r="S2231" s="797"/>
      <c r="V2231" s="797"/>
      <c r="W2231" s="797"/>
      <c r="Z2231" s="797"/>
      <c r="AA2231" s="797"/>
      <c r="AD2231" s="797"/>
      <c r="AE2231" s="797"/>
      <c r="AH2231" s="797"/>
      <c r="AI2231" s="797"/>
      <c r="AL2231" s="797"/>
      <c r="AM2231" s="797"/>
      <c r="AP2231" s="797"/>
      <c r="AQ2231" s="797"/>
    </row>
    <row r="2232" spans="1:43" s="735" customFormat="1">
      <c r="A2232" s="1235"/>
      <c r="B2232" s="64"/>
      <c r="F2232" s="797"/>
      <c r="G2232" s="798"/>
      <c r="J2232" s="797"/>
      <c r="K2232" s="797"/>
      <c r="N2232" s="797"/>
      <c r="O2232" s="797"/>
      <c r="R2232" s="797"/>
      <c r="S2232" s="797"/>
      <c r="V2232" s="797"/>
      <c r="W2232" s="797"/>
      <c r="Z2232" s="797"/>
      <c r="AA2232" s="797"/>
      <c r="AD2232" s="797"/>
      <c r="AE2232" s="797"/>
      <c r="AH2232" s="797"/>
      <c r="AI2232" s="797"/>
      <c r="AL2232" s="797"/>
      <c r="AM2232" s="797"/>
      <c r="AP2232" s="797"/>
      <c r="AQ2232" s="797"/>
    </row>
    <row r="2233" spans="1:43" s="735" customFormat="1">
      <c r="A2233" s="1235"/>
      <c r="B2233" s="64"/>
      <c r="F2233" s="797"/>
      <c r="G2233" s="798"/>
      <c r="J2233" s="797"/>
      <c r="K2233" s="797"/>
      <c r="N2233" s="797"/>
      <c r="O2233" s="797"/>
      <c r="R2233" s="797"/>
      <c r="S2233" s="797"/>
      <c r="V2233" s="797"/>
      <c r="W2233" s="797"/>
      <c r="Z2233" s="797"/>
      <c r="AA2233" s="797"/>
      <c r="AD2233" s="797"/>
      <c r="AE2233" s="797"/>
      <c r="AH2233" s="797"/>
      <c r="AI2233" s="797"/>
      <c r="AL2233" s="797"/>
      <c r="AM2233" s="797"/>
      <c r="AP2233" s="797"/>
      <c r="AQ2233" s="797"/>
    </row>
    <row r="2234" spans="1:43" s="735" customFormat="1">
      <c r="A2234" s="1235"/>
      <c r="B2234" s="64"/>
      <c r="F2234" s="797"/>
      <c r="G2234" s="798"/>
      <c r="J2234" s="797"/>
      <c r="K2234" s="797"/>
      <c r="N2234" s="797"/>
      <c r="O2234" s="797"/>
      <c r="R2234" s="797"/>
      <c r="S2234" s="797"/>
      <c r="V2234" s="797"/>
      <c r="W2234" s="797"/>
      <c r="Z2234" s="797"/>
      <c r="AA2234" s="797"/>
      <c r="AD2234" s="797"/>
      <c r="AE2234" s="797"/>
      <c r="AH2234" s="797"/>
      <c r="AI2234" s="797"/>
      <c r="AL2234" s="797"/>
      <c r="AM2234" s="797"/>
      <c r="AP2234" s="797"/>
      <c r="AQ2234" s="797"/>
    </row>
    <row r="2235" spans="1:43" s="735" customFormat="1">
      <c r="A2235" s="1235"/>
      <c r="B2235" s="64"/>
      <c r="F2235" s="797"/>
      <c r="G2235" s="798"/>
      <c r="J2235" s="797"/>
      <c r="K2235" s="797"/>
      <c r="N2235" s="797"/>
      <c r="O2235" s="797"/>
      <c r="R2235" s="797"/>
      <c r="S2235" s="797"/>
      <c r="V2235" s="797"/>
      <c r="W2235" s="797"/>
      <c r="Z2235" s="797"/>
      <c r="AA2235" s="797"/>
      <c r="AD2235" s="797"/>
      <c r="AE2235" s="797"/>
      <c r="AH2235" s="797"/>
      <c r="AI2235" s="797"/>
      <c r="AL2235" s="797"/>
      <c r="AM2235" s="797"/>
      <c r="AP2235" s="797"/>
      <c r="AQ2235" s="797"/>
    </row>
    <row r="2236" spans="1:43" s="735" customFormat="1">
      <c r="A2236" s="1235"/>
      <c r="B2236" s="64"/>
      <c r="F2236" s="797"/>
      <c r="G2236" s="798"/>
      <c r="J2236" s="797"/>
      <c r="K2236" s="797"/>
      <c r="N2236" s="797"/>
      <c r="O2236" s="797"/>
      <c r="R2236" s="797"/>
      <c r="S2236" s="797"/>
      <c r="V2236" s="797"/>
      <c r="W2236" s="797"/>
      <c r="Z2236" s="797"/>
      <c r="AA2236" s="797"/>
      <c r="AD2236" s="797"/>
      <c r="AE2236" s="797"/>
      <c r="AH2236" s="797"/>
      <c r="AI2236" s="797"/>
      <c r="AL2236" s="797"/>
      <c r="AM2236" s="797"/>
      <c r="AP2236" s="797"/>
      <c r="AQ2236" s="797"/>
    </row>
    <row r="2237" spans="1:43" s="735" customFormat="1">
      <c r="A2237" s="1235"/>
      <c r="B2237" s="64"/>
      <c r="F2237" s="797"/>
      <c r="G2237" s="798"/>
      <c r="J2237" s="797"/>
      <c r="K2237" s="797"/>
      <c r="N2237" s="797"/>
      <c r="O2237" s="797"/>
      <c r="R2237" s="797"/>
      <c r="S2237" s="797"/>
      <c r="V2237" s="797"/>
      <c r="W2237" s="797"/>
      <c r="Z2237" s="797"/>
      <c r="AA2237" s="797"/>
      <c r="AD2237" s="797"/>
      <c r="AE2237" s="797"/>
      <c r="AH2237" s="797"/>
      <c r="AI2237" s="797"/>
      <c r="AL2237" s="797"/>
      <c r="AM2237" s="797"/>
      <c r="AP2237" s="797"/>
      <c r="AQ2237" s="797"/>
    </row>
    <row r="2238" spans="1:43" s="735" customFormat="1">
      <c r="A2238" s="1235"/>
      <c r="B2238" s="64"/>
      <c r="F2238" s="797"/>
      <c r="G2238" s="798"/>
      <c r="J2238" s="797"/>
      <c r="K2238" s="797"/>
      <c r="N2238" s="797"/>
      <c r="O2238" s="797"/>
      <c r="R2238" s="797"/>
      <c r="S2238" s="797"/>
      <c r="V2238" s="797"/>
      <c r="W2238" s="797"/>
      <c r="Z2238" s="797"/>
      <c r="AA2238" s="797"/>
      <c r="AD2238" s="797"/>
      <c r="AE2238" s="797"/>
      <c r="AH2238" s="797"/>
      <c r="AI2238" s="797"/>
      <c r="AL2238" s="797"/>
      <c r="AM2238" s="797"/>
      <c r="AP2238" s="797"/>
      <c r="AQ2238" s="797"/>
    </row>
    <row r="2239" spans="1:43" s="735" customFormat="1">
      <c r="A2239" s="1235"/>
      <c r="B2239" s="64"/>
      <c r="F2239" s="797"/>
      <c r="G2239" s="798"/>
      <c r="J2239" s="797"/>
      <c r="K2239" s="797"/>
      <c r="N2239" s="797"/>
      <c r="O2239" s="797"/>
      <c r="R2239" s="797"/>
      <c r="S2239" s="797"/>
      <c r="V2239" s="797"/>
      <c r="W2239" s="797"/>
      <c r="Z2239" s="797"/>
      <c r="AA2239" s="797"/>
      <c r="AD2239" s="797"/>
      <c r="AE2239" s="797"/>
      <c r="AH2239" s="797"/>
      <c r="AI2239" s="797"/>
      <c r="AL2239" s="797"/>
      <c r="AM2239" s="797"/>
      <c r="AP2239" s="797"/>
      <c r="AQ2239" s="797"/>
    </row>
    <row r="2240" spans="1:43" s="735" customFormat="1">
      <c r="A2240" s="1235"/>
      <c r="B2240" s="64"/>
      <c r="F2240" s="797"/>
      <c r="G2240" s="798"/>
      <c r="J2240" s="797"/>
      <c r="K2240" s="797"/>
      <c r="N2240" s="797"/>
      <c r="O2240" s="797"/>
      <c r="R2240" s="797"/>
      <c r="S2240" s="797"/>
      <c r="V2240" s="797"/>
      <c r="W2240" s="797"/>
      <c r="Z2240" s="797"/>
      <c r="AA2240" s="797"/>
      <c r="AD2240" s="797"/>
      <c r="AE2240" s="797"/>
      <c r="AH2240" s="797"/>
      <c r="AI2240" s="797"/>
      <c r="AL2240" s="797"/>
      <c r="AM2240" s="797"/>
      <c r="AP2240" s="797"/>
      <c r="AQ2240" s="797"/>
    </row>
    <row r="2241" spans="1:43" s="735" customFormat="1">
      <c r="A2241" s="1235"/>
      <c r="B2241" s="64"/>
      <c r="F2241" s="797"/>
      <c r="G2241" s="798"/>
      <c r="J2241" s="797"/>
      <c r="K2241" s="797"/>
      <c r="N2241" s="797"/>
      <c r="O2241" s="797"/>
      <c r="R2241" s="797"/>
      <c r="S2241" s="797"/>
      <c r="V2241" s="797"/>
      <c r="W2241" s="797"/>
      <c r="Z2241" s="797"/>
      <c r="AA2241" s="797"/>
      <c r="AD2241" s="797"/>
      <c r="AE2241" s="797"/>
      <c r="AH2241" s="797"/>
      <c r="AI2241" s="797"/>
      <c r="AL2241" s="797"/>
      <c r="AM2241" s="797"/>
      <c r="AP2241" s="797"/>
      <c r="AQ2241" s="797"/>
    </row>
    <row r="2242" spans="1:43" s="735" customFormat="1">
      <c r="A2242" s="1235"/>
      <c r="B2242" s="64"/>
      <c r="F2242" s="797"/>
      <c r="G2242" s="798"/>
      <c r="J2242" s="797"/>
      <c r="K2242" s="797"/>
      <c r="N2242" s="797"/>
      <c r="O2242" s="797"/>
      <c r="R2242" s="797"/>
      <c r="S2242" s="797"/>
      <c r="V2242" s="797"/>
      <c r="W2242" s="797"/>
      <c r="Z2242" s="797"/>
      <c r="AA2242" s="797"/>
      <c r="AD2242" s="797"/>
      <c r="AE2242" s="797"/>
      <c r="AH2242" s="797"/>
      <c r="AI2242" s="797"/>
      <c r="AL2242" s="797"/>
      <c r="AM2242" s="797"/>
      <c r="AP2242" s="797"/>
      <c r="AQ2242" s="797"/>
    </row>
    <row r="2243" spans="1:43" s="735" customFormat="1">
      <c r="A2243" s="1235"/>
      <c r="B2243" s="64"/>
      <c r="F2243" s="797"/>
      <c r="G2243" s="798"/>
      <c r="J2243" s="797"/>
      <c r="K2243" s="797"/>
      <c r="N2243" s="797"/>
      <c r="O2243" s="797"/>
      <c r="R2243" s="797"/>
      <c r="S2243" s="797"/>
      <c r="V2243" s="797"/>
      <c r="W2243" s="797"/>
      <c r="Z2243" s="797"/>
      <c r="AA2243" s="797"/>
      <c r="AD2243" s="797"/>
      <c r="AE2243" s="797"/>
      <c r="AH2243" s="797"/>
      <c r="AI2243" s="797"/>
      <c r="AL2243" s="797"/>
      <c r="AM2243" s="797"/>
      <c r="AP2243" s="797"/>
      <c r="AQ2243" s="797"/>
    </row>
    <row r="2244" spans="1:43" s="735" customFormat="1">
      <c r="A2244" s="1235"/>
      <c r="B2244" s="64"/>
      <c r="F2244" s="797"/>
      <c r="G2244" s="798"/>
      <c r="J2244" s="797"/>
      <c r="K2244" s="797"/>
      <c r="N2244" s="797"/>
      <c r="O2244" s="797"/>
      <c r="R2244" s="797"/>
      <c r="S2244" s="797"/>
      <c r="V2244" s="797"/>
      <c r="W2244" s="797"/>
      <c r="Z2244" s="797"/>
      <c r="AA2244" s="797"/>
      <c r="AD2244" s="797"/>
      <c r="AE2244" s="797"/>
      <c r="AH2244" s="797"/>
      <c r="AI2244" s="797"/>
      <c r="AL2244" s="797"/>
      <c r="AM2244" s="797"/>
      <c r="AP2244" s="797"/>
      <c r="AQ2244" s="797"/>
    </row>
    <row r="2245" spans="1:43" s="735" customFormat="1">
      <c r="A2245" s="1235"/>
      <c r="B2245" s="64"/>
      <c r="F2245" s="797"/>
      <c r="G2245" s="798"/>
      <c r="J2245" s="797"/>
      <c r="K2245" s="797"/>
      <c r="N2245" s="797"/>
      <c r="O2245" s="797"/>
      <c r="R2245" s="797"/>
      <c r="S2245" s="797"/>
      <c r="V2245" s="797"/>
      <c r="W2245" s="797"/>
      <c r="Z2245" s="797"/>
      <c r="AA2245" s="797"/>
      <c r="AD2245" s="797"/>
      <c r="AE2245" s="797"/>
      <c r="AH2245" s="797"/>
      <c r="AI2245" s="797"/>
      <c r="AL2245" s="797"/>
      <c r="AM2245" s="797"/>
      <c r="AP2245" s="797"/>
      <c r="AQ2245" s="797"/>
    </row>
    <row r="2246" spans="1:43" s="735" customFormat="1">
      <c r="A2246" s="1235"/>
      <c r="B2246" s="64"/>
      <c r="F2246" s="797"/>
      <c r="G2246" s="798"/>
      <c r="J2246" s="797"/>
      <c r="K2246" s="797"/>
      <c r="N2246" s="797"/>
      <c r="O2246" s="797"/>
      <c r="R2246" s="797"/>
      <c r="S2246" s="797"/>
      <c r="V2246" s="797"/>
      <c r="W2246" s="797"/>
      <c r="Z2246" s="797"/>
      <c r="AA2246" s="797"/>
      <c r="AD2246" s="797"/>
      <c r="AE2246" s="797"/>
      <c r="AH2246" s="797"/>
      <c r="AI2246" s="797"/>
      <c r="AL2246" s="797"/>
      <c r="AM2246" s="797"/>
      <c r="AP2246" s="797"/>
      <c r="AQ2246" s="797"/>
    </row>
    <row r="2247" spans="1:43" s="735" customFormat="1">
      <c r="A2247" s="1235"/>
      <c r="B2247" s="64"/>
      <c r="F2247" s="797"/>
      <c r="G2247" s="798"/>
      <c r="J2247" s="797"/>
      <c r="K2247" s="797"/>
      <c r="N2247" s="797"/>
      <c r="O2247" s="797"/>
      <c r="R2247" s="797"/>
      <c r="S2247" s="797"/>
      <c r="V2247" s="797"/>
      <c r="W2247" s="797"/>
      <c r="Z2247" s="797"/>
      <c r="AA2247" s="797"/>
      <c r="AD2247" s="797"/>
      <c r="AE2247" s="797"/>
      <c r="AH2247" s="797"/>
      <c r="AI2247" s="797"/>
      <c r="AL2247" s="797"/>
      <c r="AM2247" s="797"/>
      <c r="AP2247" s="797"/>
      <c r="AQ2247" s="797"/>
    </row>
    <row r="2248" spans="1:43" s="735" customFormat="1">
      <c r="A2248" s="1235"/>
      <c r="B2248" s="64"/>
      <c r="F2248" s="797"/>
      <c r="G2248" s="798"/>
      <c r="J2248" s="797"/>
      <c r="K2248" s="797"/>
      <c r="N2248" s="797"/>
      <c r="O2248" s="797"/>
      <c r="R2248" s="797"/>
      <c r="S2248" s="797"/>
      <c r="V2248" s="797"/>
      <c r="W2248" s="797"/>
      <c r="Z2248" s="797"/>
      <c r="AA2248" s="797"/>
      <c r="AD2248" s="797"/>
      <c r="AE2248" s="797"/>
      <c r="AH2248" s="797"/>
      <c r="AI2248" s="797"/>
      <c r="AL2248" s="797"/>
      <c r="AM2248" s="797"/>
      <c r="AP2248" s="797"/>
      <c r="AQ2248" s="797"/>
    </row>
    <row r="2249" spans="1:43" s="735" customFormat="1">
      <c r="A2249" s="1235"/>
      <c r="B2249" s="64"/>
      <c r="F2249" s="797"/>
      <c r="G2249" s="798"/>
      <c r="J2249" s="797"/>
      <c r="K2249" s="797"/>
      <c r="N2249" s="797"/>
      <c r="O2249" s="797"/>
      <c r="R2249" s="797"/>
      <c r="S2249" s="797"/>
      <c r="V2249" s="797"/>
      <c r="W2249" s="797"/>
      <c r="Z2249" s="797"/>
      <c r="AA2249" s="797"/>
      <c r="AD2249" s="797"/>
      <c r="AE2249" s="797"/>
      <c r="AH2249" s="797"/>
      <c r="AI2249" s="797"/>
      <c r="AL2249" s="797"/>
      <c r="AM2249" s="797"/>
      <c r="AP2249" s="797"/>
      <c r="AQ2249" s="797"/>
    </row>
    <row r="2250" spans="1:43" s="735" customFormat="1">
      <c r="A2250" s="1235"/>
      <c r="B2250" s="64"/>
      <c r="F2250" s="797"/>
      <c r="G2250" s="798"/>
      <c r="J2250" s="797"/>
      <c r="K2250" s="797"/>
      <c r="N2250" s="797"/>
      <c r="O2250" s="797"/>
      <c r="R2250" s="797"/>
      <c r="S2250" s="797"/>
      <c r="V2250" s="797"/>
      <c r="W2250" s="797"/>
      <c r="Z2250" s="797"/>
      <c r="AA2250" s="797"/>
      <c r="AD2250" s="797"/>
      <c r="AE2250" s="797"/>
      <c r="AH2250" s="797"/>
      <c r="AI2250" s="797"/>
      <c r="AL2250" s="797"/>
      <c r="AM2250" s="797"/>
      <c r="AP2250" s="797"/>
      <c r="AQ2250" s="797"/>
    </row>
    <row r="2251" spans="1:43" s="735" customFormat="1">
      <c r="A2251" s="1235"/>
      <c r="B2251" s="64"/>
      <c r="F2251" s="797"/>
      <c r="G2251" s="798"/>
      <c r="J2251" s="797"/>
      <c r="K2251" s="797"/>
      <c r="N2251" s="797"/>
      <c r="O2251" s="797"/>
      <c r="R2251" s="797"/>
      <c r="S2251" s="797"/>
      <c r="V2251" s="797"/>
      <c r="W2251" s="797"/>
      <c r="Z2251" s="797"/>
      <c r="AA2251" s="797"/>
      <c r="AD2251" s="797"/>
      <c r="AE2251" s="797"/>
      <c r="AH2251" s="797"/>
      <c r="AI2251" s="797"/>
      <c r="AL2251" s="797"/>
      <c r="AM2251" s="797"/>
      <c r="AP2251" s="797"/>
      <c r="AQ2251" s="797"/>
    </row>
    <row r="2252" spans="1:43" s="735" customFormat="1">
      <c r="A2252" s="1235"/>
      <c r="B2252" s="64"/>
      <c r="F2252" s="797"/>
      <c r="G2252" s="798"/>
      <c r="J2252" s="797"/>
      <c r="K2252" s="797"/>
      <c r="N2252" s="797"/>
      <c r="O2252" s="797"/>
      <c r="R2252" s="797"/>
      <c r="S2252" s="797"/>
      <c r="V2252" s="797"/>
      <c r="W2252" s="797"/>
      <c r="Z2252" s="797"/>
      <c r="AA2252" s="797"/>
      <c r="AD2252" s="797"/>
      <c r="AE2252" s="797"/>
      <c r="AH2252" s="797"/>
      <c r="AI2252" s="797"/>
      <c r="AL2252" s="797"/>
      <c r="AM2252" s="797"/>
      <c r="AP2252" s="797"/>
      <c r="AQ2252" s="797"/>
    </row>
    <row r="2253" spans="1:43" s="735" customFormat="1">
      <c r="A2253" s="1235"/>
      <c r="B2253" s="64"/>
      <c r="F2253" s="797"/>
      <c r="G2253" s="798"/>
      <c r="J2253" s="797"/>
      <c r="K2253" s="797"/>
      <c r="N2253" s="797"/>
      <c r="O2253" s="797"/>
      <c r="R2253" s="797"/>
      <c r="S2253" s="797"/>
      <c r="V2253" s="797"/>
      <c r="W2253" s="797"/>
      <c r="Z2253" s="797"/>
      <c r="AA2253" s="797"/>
      <c r="AD2253" s="797"/>
      <c r="AE2253" s="797"/>
      <c r="AH2253" s="797"/>
      <c r="AI2253" s="797"/>
      <c r="AL2253" s="797"/>
      <c r="AM2253" s="797"/>
      <c r="AP2253" s="797"/>
      <c r="AQ2253" s="797"/>
    </row>
    <row r="2254" spans="1:43" s="735" customFormat="1">
      <c r="A2254" s="1235"/>
      <c r="B2254" s="64"/>
      <c r="F2254" s="797"/>
      <c r="G2254" s="798"/>
      <c r="J2254" s="797"/>
      <c r="K2254" s="797"/>
      <c r="N2254" s="797"/>
      <c r="O2254" s="797"/>
      <c r="R2254" s="797"/>
      <c r="S2254" s="797"/>
      <c r="V2254" s="797"/>
      <c r="W2254" s="797"/>
      <c r="Z2254" s="797"/>
      <c r="AA2254" s="797"/>
      <c r="AD2254" s="797"/>
      <c r="AE2254" s="797"/>
      <c r="AH2254" s="797"/>
      <c r="AI2254" s="797"/>
      <c r="AL2254" s="797"/>
      <c r="AM2254" s="797"/>
      <c r="AP2254" s="797"/>
      <c r="AQ2254" s="797"/>
    </row>
    <row r="2255" spans="1:43" s="735" customFormat="1">
      <c r="A2255" s="1235"/>
      <c r="B2255" s="64"/>
      <c r="F2255" s="797"/>
      <c r="G2255" s="798"/>
      <c r="J2255" s="797"/>
      <c r="K2255" s="797"/>
      <c r="N2255" s="797"/>
      <c r="O2255" s="797"/>
      <c r="R2255" s="797"/>
      <c r="S2255" s="797"/>
      <c r="V2255" s="797"/>
      <c r="W2255" s="797"/>
      <c r="Z2255" s="797"/>
      <c r="AA2255" s="797"/>
      <c r="AD2255" s="797"/>
      <c r="AE2255" s="797"/>
      <c r="AH2255" s="797"/>
      <c r="AI2255" s="797"/>
      <c r="AL2255" s="797"/>
      <c r="AM2255" s="797"/>
      <c r="AP2255" s="797"/>
      <c r="AQ2255" s="797"/>
    </row>
    <row r="2256" spans="1:43" s="735" customFormat="1">
      <c r="A2256" s="1235"/>
      <c r="B2256" s="64"/>
      <c r="F2256" s="797"/>
      <c r="G2256" s="798"/>
      <c r="J2256" s="797"/>
      <c r="K2256" s="797"/>
      <c r="N2256" s="797"/>
      <c r="O2256" s="797"/>
      <c r="R2256" s="797"/>
      <c r="S2256" s="797"/>
      <c r="V2256" s="797"/>
      <c r="W2256" s="797"/>
      <c r="Z2256" s="797"/>
      <c r="AA2256" s="797"/>
      <c r="AD2256" s="797"/>
      <c r="AE2256" s="797"/>
      <c r="AH2256" s="797"/>
      <c r="AI2256" s="797"/>
      <c r="AL2256" s="797"/>
      <c r="AM2256" s="797"/>
      <c r="AP2256" s="797"/>
      <c r="AQ2256" s="797"/>
    </row>
    <row r="2257" spans="1:43" s="735" customFormat="1">
      <c r="A2257" s="1235"/>
      <c r="B2257" s="64"/>
      <c r="F2257" s="797"/>
      <c r="G2257" s="798"/>
      <c r="J2257" s="797"/>
      <c r="K2257" s="797"/>
      <c r="N2257" s="797"/>
      <c r="O2257" s="797"/>
      <c r="R2257" s="797"/>
      <c r="S2257" s="797"/>
      <c r="V2257" s="797"/>
      <c r="W2257" s="797"/>
      <c r="Z2257" s="797"/>
      <c r="AA2257" s="797"/>
      <c r="AD2257" s="797"/>
      <c r="AE2257" s="797"/>
      <c r="AH2257" s="797"/>
      <c r="AI2257" s="797"/>
      <c r="AL2257" s="797"/>
      <c r="AM2257" s="797"/>
      <c r="AP2257" s="797"/>
      <c r="AQ2257" s="797"/>
    </row>
    <row r="2258" spans="1:43" s="735" customFormat="1">
      <c r="A2258" s="1235"/>
      <c r="B2258" s="64"/>
      <c r="F2258" s="797"/>
      <c r="G2258" s="798"/>
      <c r="J2258" s="797"/>
      <c r="K2258" s="797"/>
      <c r="N2258" s="797"/>
      <c r="O2258" s="797"/>
      <c r="R2258" s="797"/>
      <c r="S2258" s="797"/>
      <c r="V2258" s="797"/>
      <c r="W2258" s="797"/>
      <c r="Z2258" s="797"/>
      <c r="AA2258" s="797"/>
      <c r="AD2258" s="797"/>
      <c r="AE2258" s="797"/>
      <c r="AH2258" s="797"/>
      <c r="AI2258" s="797"/>
      <c r="AL2258" s="797"/>
      <c r="AM2258" s="797"/>
      <c r="AP2258" s="797"/>
      <c r="AQ2258" s="797"/>
    </row>
    <row r="2259" spans="1:43" s="735" customFormat="1">
      <c r="A2259" s="1235"/>
      <c r="B2259" s="64"/>
      <c r="F2259" s="797"/>
      <c r="G2259" s="798"/>
      <c r="J2259" s="797"/>
      <c r="K2259" s="797"/>
      <c r="N2259" s="797"/>
      <c r="O2259" s="797"/>
      <c r="R2259" s="797"/>
      <c r="S2259" s="797"/>
      <c r="V2259" s="797"/>
      <c r="W2259" s="797"/>
      <c r="Z2259" s="797"/>
      <c r="AA2259" s="797"/>
      <c r="AD2259" s="797"/>
      <c r="AE2259" s="797"/>
      <c r="AH2259" s="797"/>
      <c r="AI2259" s="797"/>
      <c r="AL2259" s="797"/>
      <c r="AM2259" s="797"/>
      <c r="AP2259" s="797"/>
      <c r="AQ2259" s="797"/>
    </row>
    <row r="2260" spans="1:43" s="735" customFormat="1">
      <c r="A2260" s="1235"/>
      <c r="B2260" s="64"/>
      <c r="F2260" s="797"/>
      <c r="G2260" s="798"/>
      <c r="J2260" s="797"/>
      <c r="K2260" s="797"/>
      <c r="N2260" s="797"/>
      <c r="O2260" s="797"/>
      <c r="R2260" s="797"/>
      <c r="S2260" s="797"/>
      <c r="V2260" s="797"/>
      <c r="W2260" s="797"/>
      <c r="Z2260" s="797"/>
      <c r="AA2260" s="797"/>
      <c r="AD2260" s="797"/>
      <c r="AE2260" s="797"/>
      <c r="AH2260" s="797"/>
      <c r="AI2260" s="797"/>
      <c r="AL2260" s="797"/>
      <c r="AM2260" s="797"/>
      <c r="AP2260" s="797"/>
      <c r="AQ2260" s="797"/>
    </row>
    <row r="2261" spans="1:43" s="735" customFormat="1">
      <c r="A2261" s="1235"/>
      <c r="B2261" s="64"/>
      <c r="F2261" s="797"/>
      <c r="G2261" s="798"/>
      <c r="J2261" s="797"/>
      <c r="K2261" s="797"/>
      <c r="N2261" s="797"/>
      <c r="O2261" s="797"/>
      <c r="R2261" s="797"/>
      <c r="S2261" s="797"/>
      <c r="V2261" s="797"/>
      <c r="W2261" s="797"/>
      <c r="Z2261" s="797"/>
      <c r="AA2261" s="797"/>
      <c r="AD2261" s="797"/>
      <c r="AE2261" s="797"/>
      <c r="AH2261" s="797"/>
      <c r="AI2261" s="797"/>
      <c r="AL2261" s="797"/>
      <c r="AM2261" s="797"/>
      <c r="AP2261" s="797"/>
      <c r="AQ2261" s="797"/>
    </row>
    <row r="2262" spans="1:43" s="735" customFormat="1">
      <c r="A2262" s="1235"/>
      <c r="B2262" s="64"/>
      <c r="F2262" s="797"/>
      <c r="G2262" s="798"/>
      <c r="J2262" s="797"/>
      <c r="K2262" s="797"/>
      <c r="N2262" s="797"/>
      <c r="O2262" s="797"/>
      <c r="R2262" s="797"/>
      <c r="S2262" s="797"/>
      <c r="V2262" s="797"/>
      <c r="W2262" s="797"/>
      <c r="Z2262" s="797"/>
      <c r="AA2262" s="797"/>
      <c r="AD2262" s="797"/>
      <c r="AE2262" s="797"/>
      <c r="AH2262" s="797"/>
      <c r="AI2262" s="797"/>
      <c r="AL2262" s="797"/>
      <c r="AM2262" s="797"/>
      <c r="AP2262" s="797"/>
      <c r="AQ2262" s="797"/>
    </row>
    <row r="2263" spans="1:43" s="735" customFormat="1">
      <c r="A2263" s="1235"/>
      <c r="B2263" s="64"/>
      <c r="F2263" s="797"/>
      <c r="G2263" s="798"/>
      <c r="J2263" s="797"/>
      <c r="K2263" s="797"/>
      <c r="N2263" s="797"/>
      <c r="O2263" s="797"/>
      <c r="R2263" s="797"/>
      <c r="S2263" s="797"/>
      <c r="V2263" s="797"/>
      <c r="W2263" s="797"/>
      <c r="Z2263" s="797"/>
      <c r="AA2263" s="797"/>
      <c r="AD2263" s="797"/>
      <c r="AE2263" s="797"/>
      <c r="AH2263" s="797"/>
      <c r="AI2263" s="797"/>
      <c r="AL2263" s="797"/>
      <c r="AM2263" s="797"/>
      <c r="AP2263" s="797"/>
      <c r="AQ2263" s="797"/>
    </row>
    <row r="2264" spans="1:43" s="735" customFormat="1">
      <c r="A2264" s="1235"/>
      <c r="B2264" s="64"/>
      <c r="F2264" s="797"/>
      <c r="G2264" s="798"/>
      <c r="J2264" s="797"/>
      <c r="K2264" s="797"/>
      <c r="N2264" s="797"/>
      <c r="O2264" s="797"/>
      <c r="R2264" s="797"/>
      <c r="S2264" s="797"/>
      <c r="V2264" s="797"/>
      <c r="W2264" s="797"/>
      <c r="Z2264" s="797"/>
      <c r="AA2264" s="797"/>
      <c r="AD2264" s="797"/>
      <c r="AE2264" s="797"/>
      <c r="AH2264" s="797"/>
      <c r="AI2264" s="797"/>
      <c r="AL2264" s="797"/>
      <c r="AM2264" s="797"/>
      <c r="AP2264" s="797"/>
      <c r="AQ2264" s="797"/>
    </row>
    <row r="2265" spans="1:43" s="735" customFormat="1">
      <c r="A2265" s="1235"/>
      <c r="B2265" s="64"/>
      <c r="F2265" s="797"/>
      <c r="G2265" s="798"/>
      <c r="J2265" s="797"/>
      <c r="K2265" s="797"/>
      <c r="N2265" s="797"/>
      <c r="O2265" s="797"/>
      <c r="R2265" s="797"/>
      <c r="S2265" s="797"/>
      <c r="V2265" s="797"/>
      <c r="W2265" s="797"/>
      <c r="Z2265" s="797"/>
      <c r="AA2265" s="797"/>
      <c r="AD2265" s="797"/>
      <c r="AE2265" s="797"/>
      <c r="AH2265" s="797"/>
      <c r="AI2265" s="797"/>
      <c r="AL2265" s="797"/>
      <c r="AM2265" s="797"/>
      <c r="AP2265" s="797"/>
      <c r="AQ2265" s="797"/>
    </row>
    <row r="2266" spans="1:43" s="735" customFormat="1">
      <c r="A2266" s="1235"/>
      <c r="B2266" s="64"/>
      <c r="F2266" s="797"/>
      <c r="G2266" s="798"/>
      <c r="J2266" s="797"/>
      <c r="K2266" s="797"/>
      <c r="N2266" s="797"/>
      <c r="O2266" s="797"/>
      <c r="R2266" s="797"/>
      <c r="S2266" s="797"/>
      <c r="V2266" s="797"/>
      <c r="W2266" s="797"/>
      <c r="Z2266" s="797"/>
      <c r="AA2266" s="797"/>
      <c r="AD2266" s="797"/>
      <c r="AE2266" s="797"/>
      <c r="AH2266" s="797"/>
      <c r="AI2266" s="797"/>
      <c r="AL2266" s="797"/>
      <c r="AM2266" s="797"/>
      <c r="AP2266" s="797"/>
      <c r="AQ2266" s="797"/>
    </row>
    <row r="2267" spans="1:43" s="735" customFormat="1">
      <c r="A2267" s="1235"/>
      <c r="B2267" s="64"/>
      <c r="F2267" s="797"/>
      <c r="G2267" s="798"/>
      <c r="J2267" s="797"/>
      <c r="K2267" s="797"/>
      <c r="N2267" s="797"/>
      <c r="O2267" s="797"/>
      <c r="R2267" s="797"/>
      <c r="S2267" s="797"/>
      <c r="V2267" s="797"/>
      <c r="W2267" s="797"/>
      <c r="Z2267" s="797"/>
      <c r="AA2267" s="797"/>
      <c r="AD2267" s="797"/>
      <c r="AE2267" s="797"/>
      <c r="AH2267" s="797"/>
      <c r="AI2267" s="797"/>
      <c r="AL2267" s="797"/>
      <c r="AM2267" s="797"/>
      <c r="AP2267" s="797"/>
      <c r="AQ2267" s="797"/>
    </row>
    <row r="2268" spans="1:43" s="735" customFormat="1">
      <c r="A2268" s="1235"/>
      <c r="B2268" s="64"/>
      <c r="F2268" s="797"/>
      <c r="G2268" s="798"/>
      <c r="J2268" s="797"/>
      <c r="K2268" s="797"/>
      <c r="N2268" s="797"/>
      <c r="O2268" s="797"/>
      <c r="R2268" s="797"/>
      <c r="S2268" s="797"/>
      <c r="V2268" s="797"/>
      <c r="W2268" s="797"/>
      <c r="Z2268" s="797"/>
      <c r="AA2268" s="797"/>
      <c r="AD2268" s="797"/>
      <c r="AE2268" s="797"/>
      <c r="AH2268" s="797"/>
      <c r="AI2268" s="797"/>
      <c r="AL2268" s="797"/>
      <c r="AM2268" s="797"/>
      <c r="AP2268" s="797"/>
      <c r="AQ2268" s="797"/>
    </row>
    <row r="2269" spans="1:43" s="735" customFormat="1">
      <c r="A2269" s="1235"/>
      <c r="B2269" s="64"/>
      <c r="F2269" s="797"/>
      <c r="G2269" s="798"/>
      <c r="J2269" s="797"/>
      <c r="K2269" s="797"/>
      <c r="N2269" s="797"/>
      <c r="O2269" s="797"/>
      <c r="R2269" s="797"/>
      <c r="S2269" s="797"/>
      <c r="V2269" s="797"/>
      <c r="W2269" s="797"/>
      <c r="Z2269" s="797"/>
      <c r="AA2269" s="797"/>
      <c r="AD2269" s="797"/>
      <c r="AE2269" s="797"/>
      <c r="AH2269" s="797"/>
      <c r="AI2269" s="797"/>
      <c r="AL2269" s="797"/>
      <c r="AM2269" s="797"/>
      <c r="AP2269" s="797"/>
      <c r="AQ2269" s="797"/>
    </row>
    <row r="2270" spans="1:43" s="735" customFormat="1">
      <c r="A2270" s="1235"/>
      <c r="B2270" s="64"/>
      <c r="F2270" s="797"/>
      <c r="G2270" s="798"/>
      <c r="J2270" s="797"/>
      <c r="K2270" s="797"/>
      <c r="N2270" s="797"/>
      <c r="O2270" s="797"/>
      <c r="R2270" s="797"/>
      <c r="S2270" s="797"/>
      <c r="V2270" s="797"/>
      <c r="W2270" s="797"/>
      <c r="Z2270" s="797"/>
      <c r="AA2270" s="797"/>
      <c r="AD2270" s="797"/>
      <c r="AE2270" s="797"/>
      <c r="AH2270" s="797"/>
      <c r="AI2270" s="797"/>
      <c r="AL2270" s="797"/>
      <c r="AM2270" s="797"/>
      <c r="AP2270" s="797"/>
      <c r="AQ2270" s="797"/>
    </row>
    <row r="2271" spans="1:43" s="735" customFormat="1">
      <c r="A2271" s="1235"/>
      <c r="B2271" s="64"/>
      <c r="F2271" s="797"/>
      <c r="G2271" s="798"/>
      <c r="J2271" s="797"/>
      <c r="K2271" s="797"/>
      <c r="N2271" s="797"/>
      <c r="O2271" s="797"/>
      <c r="R2271" s="797"/>
      <c r="S2271" s="797"/>
      <c r="V2271" s="797"/>
      <c r="W2271" s="797"/>
      <c r="Z2271" s="797"/>
      <c r="AA2271" s="797"/>
      <c r="AD2271" s="797"/>
      <c r="AE2271" s="797"/>
      <c r="AH2271" s="797"/>
      <c r="AI2271" s="797"/>
      <c r="AL2271" s="797"/>
      <c r="AM2271" s="797"/>
      <c r="AP2271" s="797"/>
      <c r="AQ2271" s="797"/>
    </row>
    <row r="2272" spans="1:43" s="735" customFormat="1">
      <c r="A2272" s="1235"/>
      <c r="B2272" s="64"/>
      <c r="F2272" s="797"/>
      <c r="G2272" s="798"/>
      <c r="J2272" s="797"/>
      <c r="K2272" s="797"/>
      <c r="N2272" s="797"/>
      <c r="O2272" s="797"/>
      <c r="R2272" s="797"/>
      <c r="S2272" s="797"/>
      <c r="V2272" s="797"/>
      <c r="W2272" s="797"/>
      <c r="Z2272" s="797"/>
      <c r="AA2272" s="797"/>
      <c r="AD2272" s="797"/>
      <c r="AE2272" s="797"/>
      <c r="AH2272" s="797"/>
      <c r="AI2272" s="797"/>
      <c r="AL2272" s="797"/>
      <c r="AM2272" s="797"/>
      <c r="AP2272" s="797"/>
      <c r="AQ2272" s="797"/>
    </row>
    <row r="2273" spans="1:43" s="735" customFormat="1">
      <c r="A2273" s="1235"/>
      <c r="B2273" s="64"/>
      <c r="F2273" s="797"/>
      <c r="G2273" s="798"/>
      <c r="J2273" s="797"/>
      <c r="K2273" s="797"/>
      <c r="N2273" s="797"/>
      <c r="O2273" s="797"/>
      <c r="R2273" s="797"/>
      <c r="S2273" s="797"/>
      <c r="V2273" s="797"/>
      <c r="W2273" s="797"/>
      <c r="Z2273" s="797"/>
      <c r="AA2273" s="797"/>
      <c r="AD2273" s="797"/>
      <c r="AE2273" s="797"/>
      <c r="AH2273" s="797"/>
      <c r="AI2273" s="797"/>
      <c r="AL2273" s="797"/>
      <c r="AM2273" s="797"/>
      <c r="AP2273" s="797"/>
      <c r="AQ2273" s="797"/>
    </row>
    <row r="2274" spans="1:43" s="735" customFormat="1">
      <c r="A2274" s="1235"/>
      <c r="B2274" s="64"/>
      <c r="F2274" s="797"/>
      <c r="G2274" s="798"/>
      <c r="J2274" s="797"/>
      <c r="K2274" s="797"/>
      <c r="N2274" s="797"/>
      <c r="O2274" s="797"/>
      <c r="R2274" s="797"/>
      <c r="S2274" s="797"/>
      <c r="V2274" s="797"/>
      <c r="W2274" s="797"/>
      <c r="Z2274" s="797"/>
      <c r="AA2274" s="797"/>
      <c r="AD2274" s="797"/>
      <c r="AE2274" s="797"/>
      <c r="AH2274" s="797"/>
      <c r="AI2274" s="797"/>
      <c r="AL2274" s="797"/>
      <c r="AM2274" s="797"/>
      <c r="AP2274" s="797"/>
      <c r="AQ2274" s="797"/>
    </row>
    <row r="2275" spans="1:43" s="735" customFormat="1">
      <c r="A2275" s="1235"/>
      <c r="B2275" s="64"/>
      <c r="F2275" s="797"/>
      <c r="G2275" s="798"/>
      <c r="J2275" s="797"/>
      <c r="K2275" s="797"/>
      <c r="N2275" s="797"/>
      <c r="O2275" s="797"/>
      <c r="R2275" s="797"/>
      <c r="S2275" s="797"/>
      <c r="V2275" s="797"/>
      <c r="W2275" s="797"/>
      <c r="Z2275" s="797"/>
      <c r="AA2275" s="797"/>
      <c r="AD2275" s="797"/>
      <c r="AE2275" s="797"/>
      <c r="AH2275" s="797"/>
      <c r="AI2275" s="797"/>
      <c r="AL2275" s="797"/>
      <c r="AM2275" s="797"/>
      <c r="AP2275" s="797"/>
      <c r="AQ2275" s="797"/>
    </row>
    <row r="2276" spans="1:43" s="735" customFormat="1">
      <c r="A2276" s="1235"/>
      <c r="B2276" s="64"/>
      <c r="F2276" s="797"/>
      <c r="G2276" s="798"/>
      <c r="J2276" s="797"/>
      <c r="K2276" s="797"/>
      <c r="N2276" s="797"/>
      <c r="O2276" s="797"/>
      <c r="R2276" s="797"/>
      <c r="S2276" s="797"/>
      <c r="V2276" s="797"/>
      <c r="W2276" s="797"/>
      <c r="Z2276" s="797"/>
      <c r="AA2276" s="797"/>
      <c r="AD2276" s="797"/>
      <c r="AE2276" s="797"/>
      <c r="AH2276" s="797"/>
      <c r="AI2276" s="797"/>
      <c r="AL2276" s="797"/>
      <c r="AM2276" s="797"/>
      <c r="AP2276" s="797"/>
      <c r="AQ2276" s="797"/>
    </row>
    <row r="2277" spans="1:43" s="735" customFormat="1">
      <c r="A2277" s="1235"/>
      <c r="B2277" s="64"/>
      <c r="F2277" s="797"/>
      <c r="G2277" s="798"/>
      <c r="J2277" s="797"/>
      <c r="K2277" s="797"/>
      <c r="N2277" s="797"/>
      <c r="O2277" s="797"/>
      <c r="R2277" s="797"/>
      <c r="S2277" s="797"/>
      <c r="V2277" s="797"/>
      <c r="W2277" s="797"/>
      <c r="Z2277" s="797"/>
      <c r="AA2277" s="797"/>
      <c r="AD2277" s="797"/>
      <c r="AE2277" s="797"/>
      <c r="AH2277" s="797"/>
      <c r="AI2277" s="797"/>
      <c r="AL2277" s="797"/>
      <c r="AM2277" s="797"/>
      <c r="AP2277" s="797"/>
      <c r="AQ2277" s="797"/>
    </row>
    <row r="2278" spans="1:43" s="735" customFormat="1">
      <c r="A2278" s="1235"/>
      <c r="B2278" s="64"/>
      <c r="F2278" s="797"/>
      <c r="G2278" s="798"/>
      <c r="J2278" s="797"/>
      <c r="K2278" s="797"/>
      <c r="N2278" s="797"/>
      <c r="O2278" s="797"/>
      <c r="R2278" s="797"/>
      <c r="S2278" s="797"/>
      <c r="V2278" s="797"/>
      <c r="W2278" s="797"/>
      <c r="Z2278" s="797"/>
      <c r="AA2278" s="797"/>
      <c r="AD2278" s="797"/>
      <c r="AE2278" s="797"/>
      <c r="AH2278" s="797"/>
      <c r="AI2278" s="797"/>
      <c r="AL2278" s="797"/>
      <c r="AM2278" s="797"/>
      <c r="AP2278" s="797"/>
      <c r="AQ2278" s="797"/>
    </row>
    <row r="2279" spans="1:43" s="735" customFormat="1">
      <c r="A2279" s="1235"/>
      <c r="B2279" s="64"/>
      <c r="F2279" s="797"/>
      <c r="G2279" s="798"/>
      <c r="J2279" s="797"/>
      <c r="K2279" s="797"/>
      <c r="N2279" s="797"/>
      <c r="O2279" s="797"/>
      <c r="R2279" s="797"/>
      <c r="S2279" s="797"/>
      <c r="V2279" s="797"/>
      <c r="W2279" s="797"/>
      <c r="Z2279" s="797"/>
      <c r="AA2279" s="797"/>
      <c r="AD2279" s="797"/>
      <c r="AE2279" s="797"/>
      <c r="AH2279" s="797"/>
      <c r="AI2279" s="797"/>
      <c r="AL2279" s="797"/>
      <c r="AM2279" s="797"/>
      <c r="AP2279" s="797"/>
      <c r="AQ2279" s="797"/>
    </row>
    <row r="2280" spans="1:43" s="735" customFormat="1">
      <c r="A2280" s="1235"/>
      <c r="B2280" s="64"/>
      <c r="F2280" s="797"/>
      <c r="G2280" s="798"/>
      <c r="J2280" s="797"/>
      <c r="K2280" s="797"/>
      <c r="N2280" s="797"/>
      <c r="O2280" s="797"/>
      <c r="R2280" s="797"/>
      <c r="S2280" s="797"/>
      <c r="V2280" s="797"/>
      <c r="W2280" s="797"/>
      <c r="Z2280" s="797"/>
      <c r="AA2280" s="797"/>
      <c r="AD2280" s="797"/>
      <c r="AE2280" s="797"/>
      <c r="AH2280" s="797"/>
      <c r="AI2280" s="797"/>
      <c r="AL2280" s="797"/>
      <c r="AM2280" s="797"/>
      <c r="AP2280" s="797"/>
      <c r="AQ2280" s="797"/>
    </row>
    <row r="2281" spans="1:43" s="735" customFormat="1">
      <c r="A2281" s="1235"/>
      <c r="B2281" s="64"/>
      <c r="F2281" s="797"/>
      <c r="G2281" s="798"/>
      <c r="J2281" s="797"/>
      <c r="K2281" s="797"/>
      <c r="N2281" s="797"/>
      <c r="O2281" s="797"/>
      <c r="R2281" s="797"/>
      <c r="S2281" s="797"/>
      <c r="V2281" s="797"/>
      <c r="W2281" s="797"/>
      <c r="Z2281" s="797"/>
      <c r="AA2281" s="797"/>
      <c r="AD2281" s="797"/>
      <c r="AE2281" s="797"/>
      <c r="AH2281" s="797"/>
      <c r="AI2281" s="797"/>
      <c r="AL2281" s="797"/>
      <c r="AM2281" s="797"/>
      <c r="AP2281" s="797"/>
      <c r="AQ2281" s="797"/>
    </row>
    <row r="2282" spans="1:43" s="735" customFormat="1">
      <c r="A2282" s="1235"/>
      <c r="B2282" s="64"/>
      <c r="F2282" s="797"/>
      <c r="G2282" s="798"/>
      <c r="J2282" s="797"/>
      <c r="K2282" s="797"/>
      <c r="N2282" s="797"/>
      <c r="O2282" s="797"/>
      <c r="R2282" s="797"/>
      <c r="S2282" s="797"/>
      <c r="V2282" s="797"/>
      <c r="W2282" s="797"/>
      <c r="Z2282" s="797"/>
      <c r="AA2282" s="797"/>
      <c r="AD2282" s="797"/>
      <c r="AE2282" s="797"/>
      <c r="AH2282" s="797"/>
      <c r="AI2282" s="797"/>
      <c r="AL2282" s="797"/>
      <c r="AM2282" s="797"/>
      <c r="AP2282" s="797"/>
      <c r="AQ2282" s="797"/>
    </row>
    <row r="2283" spans="1:43" s="735" customFormat="1">
      <c r="A2283" s="1235"/>
      <c r="B2283" s="64"/>
      <c r="F2283" s="797"/>
      <c r="G2283" s="798"/>
      <c r="J2283" s="797"/>
      <c r="K2283" s="797"/>
      <c r="N2283" s="797"/>
      <c r="O2283" s="797"/>
      <c r="R2283" s="797"/>
      <c r="S2283" s="797"/>
      <c r="V2283" s="797"/>
      <c r="W2283" s="797"/>
      <c r="Z2283" s="797"/>
      <c r="AA2283" s="797"/>
      <c r="AD2283" s="797"/>
      <c r="AE2283" s="797"/>
      <c r="AH2283" s="797"/>
      <c r="AI2283" s="797"/>
      <c r="AL2283" s="797"/>
      <c r="AM2283" s="797"/>
      <c r="AP2283" s="797"/>
      <c r="AQ2283" s="797"/>
    </row>
    <row r="2284" spans="1:43" s="735" customFormat="1">
      <c r="A2284" s="1235"/>
      <c r="B2284" s="64"/>
      <c r="F2284" s="797"/>
      <c r="G2284" s="798"/>
      <c r="J2284" s="797"/>
      <c r="K2284" s="797"/>
      <c r="N2284" s="797"/>
      <c r="O2284" s="797"/>
      <c r="R2284" s="797"/>
      <c r="S2284" s="797"/>
      <c r="V2284" s="797"/>
      <c r="W2284" s="797"/>
      <c r="Z2284" s="797"/>
      <c r="AA2284" s="797"/>
      <c r="AD2284" s="797"/>
      <c r="AE2284" s="797"/>
      <c r="AH2284" s="797"/>
      <c r="AI2284" s="797"/>
      <c r="AL2284" s="797"/>
      <c r="AM2284" s="797"/>
      <c r="AP2284" s="797"/>
      <c r="AQ2284" s="797"/>
    </row>
    <row r="2285" spans="1:43" s="735" customFormat="1">
      <c r="A2285" s="1235"/>
      <c r="B2285" s="64"/>
      <c r="F2285" s="797"/>
      <c r="G2285" s="798"/>
      <c r="J2285" s="797"/>
      <c r="K2285" s="797"/>
      <c r="N2285" s="797"/>
      <c r="O2285" s="797"/>
      <c r="R2285" s="797"/>
      <c r="S2285" s="797"/>
      <c r="V2285" s="797"/>
      <c r="W2285" s="797"/>
      <c r="Z2285" s="797"/>
      <c r="AA2285" s="797"/>
      <c r="AD2285" s="797"/>
      <c r="AE2285" s="797"/>
      <c r="AH2285" s="797"/>
      <c r="AI2285" s="797"/>
      <c r="AL2285" s="797"/>
      <c r="AM2285" s="797"/>
      <c r="AP2285" s="797"/>
      <c r="AQ2285" s="797"/>
    </row>
    <row r="2286" spans="1:43" s="735" customFormat="1">
      <c r="A2286" s="1235"/>
      <c r="B2286" s="64"/>
      <c r="F2286" s="797"/>
      <c r="G2286" s="798"/>
      <c r="J2286" s="797"/>
      <c r="K2286" s="797"/>
      <c r="N2286" s="797"/>
      <c r="O2286" s="797"/>
      <c r="R2286" s="797"/>
      <c r="S2286" s="797"/>
      <c r="V2286" s="797"/>
      <c r="W2286" s="797"/>
      <c r="Z2286" s="797"/>
      <c r="AA2286" s="797"/>
      <c r="AD2286" s="797"/>
      <c r="AE2286" s="797"/>
      <c r="AH2286" s="797"/>
      <c r="AI2286" s="797"/>
      <c r="AL2286" s="797"/>
      <c r="AM2286" s="797"/>
      <c r="AP2286" s="797"/>
      <c r="AQ2286" s="797"/>
    </row>
    <row r="2287" spans="1:43" s="735" customFormat="1">
      <c r="A2287" s="1235"/>
      <c r="B2287" s="64"/>
      <c r="F2287" s="797"/>
      <c r="G2287" s="798"/>
      <c r="J2287" s="797"/>
      <c r="K2287" s="797"/>
      <c r="N2287" s="797"/>
      <c r="O2287" s="797"/>
      <c r="R2287" s="797"/>
      <c r="S2287" s="797"/>
      <c r="V2287" s="797"/>
      <c r="W2287" s="797"/>
      <c r="Z2287" s="797"/>
      <c r="AA2287" s="797"/>
      <c r="AD2287" s="797"/>
      <c r="AE2287" s="797"/>
      <c r="AH2287" s="797"/>
      <c r="AI2287" s="797"/>
      <c r="AL2287" s="797"/>
      <c r="AM2287" s="797"/>
      <c r="AP2287" s="797"/>
      <c r="AQ2287" s="797"/>
    </row>
    <row r="2288" spans="1:43" s="735" customFormat="1">
      <c r="A2288" s="1235"/>
      <c r="B2288" s="64"/>
      <c r="F2288" s="797"/>
      <c r="G2288" s="798"/>
      <c r="J2288" s="797"/>
      <c r="K2288" s="797"/>
      <c r="N2288" s="797"/>
      <c r="O2288" s="797"/>
      <c r="R2288" s="797"/>
      <c r="S2288" s="797"/>
      <c r="V2288" s="797"/>
      <c r="W2288" s="797"/>
      <c r="Z2288" s="797"/>
      <c r="AA2288" s="797"/>
      <c r="AD2288" s="797"/>
      <c r="AE2288" s="797"/>
      <c r="AH2288" s="797"/>
      <c r="AI2288" s="797"/>
      <c r="AL2288" s="797"/>
      <c r="AM2288" s="797"/>
      <c r="AP2288" s="797"/>
      <c r="AQ2288" s="797"/>
    </row>
    <row r="2289" spans="1:43" s="735" customFormat="1">
      <c r="A2289" s="1235"/>
      <c r="B2289" s="64"/>
      <c r="F2289" s="797"/>
      <c r="G2289" s="798"/>
      <c r="J2289" s="797"/>
      <c r="K2289" s="797"/>
      <c r="N2289" s="797"/>
      <c r="O2289" s="797"/>
      <c r="R2289" s="797"/>
      <c r="S2289" s="797"/>
      <c r="V2289" s="797"/>
      <c r="W2289" s="797"/>
      <c r="Z2289" s="797"/>
      <c r="AA2289" s="797"/>
      <c r="AD2289" s="797"/>
      <c r="AE2289" s="797"/>
      <c r="AH2289" s="797"/>
      <c r="AI2289" s="797"/>
      <c r="AL2289" s="797"/>
      <c r="AM2289" s="797"/>
      <c r="AP2289" s="797"/>
      <c r="AQ2289" s="797"/>
    </row>
    <row r="2290" spans="1:43" s="735" customFormat="1">
      <c r="A2290" s="1235"/>
      <c r="B2290" s="64"/>
      <c r="F2290" s="797"/>
      <c r="G2290" s="798"/>
      <c r="J2290" s="797"/>
      <c r="K2290" s="797"/>
      <c r="N2290" s="797"/>
      <c r="O2290" s="797"/>
      <c r="R2290" s="797"/>
      <c r="S2290" s="797"/>
      <c r="V2290" s="797"/>
      <c r="W2290" s="797"/>
      <c r="Z2290" s="797"/>
      <c r="AA2290" s="797"/>
      <c r="AD2290" s="797"/>
      <c r="AE2290" s="797"/>
      <c r="AH2290" s="797"/>
      <c r="AI2290" s="797"/>
      <c r="AL2290" s="797"/>
      <c r="AM2290" s="797"/>
      <c r="AP2290" s="797"/>
      <c r="AQ2290" s="797"/>
    </row>
    <row r="2291" spans="1:43" s="735" customFormat="1">
      <c r="A2291" s="1235"/>
      <c r="B2291" s="64"/>
      <c r="F2291" s="797"/>
      <c r="G2291" s="798"/>
      <c r="J2291" s="797"/>
      <c r="K2291" s="797"/>
      <c r="N2291" s="797"/>
      <c r="O2291" s="797"/>
      <c r="R2291" s="797"/>
      <c r="S2291" s="797"/>
      <c r="V2291" s="797"/>
      <c r="W2291" s="797"/>
      <c r="Z2291" s="797"/>
      <c r="AA2291" s="797"/>
      <c r="AD2291" s="797"/>
      <c r="AE2291" s="797"/>
      <c r="AH2291" s="797"/>
      <c r="AI2291" s="797"/>
      <c r="AL2291" s="797"/>
      <c r="AM2291" s="797"/>
      <c r="AP2291" s="797"/>
      <c r="AQ2291" s="797"/>
    </row>
    <row r="2292" spans="1:43" s="735" customFormat="1">
      <c r="A2292" s="1235"/>
      <c r="B2292" s="64"/>
      <c r="F2292" s="797"/>
      <c r="G2292" s="798"/>
      <c r="J2292" s="797"/>
      <c r="K2292" s="797"/>
      <c r="N2292" s="797"/>
      <c r="O2292" s="797"/>
      <c r="R2292" s="797"/>
      <c r="S2292" s="797"/>
      <c r="V2292" s="797"/>
      <c r="W2292" s="797"/>
      <c r="Z2292" s="797"/>
      <c r="AA2292" s="797"/>
      <c r="AD2292" s="797"/>
      <c r="AE2292" s="797"/>
      <c r="AH2292" s="797"/>
      <c r="AI2292" s="797"/>
      <c r="AL2292" s="797"/>
      <c r="AM2292" s="797"/>
      <c r="AP2292" s="797"/>
      <c r="AQ2292" s="797"/>
    </row>
    <row r="2293" spans="1:43" s="735" customFormat="1">
      <c r="A2293" s="1235"/>
      <c r="B2293" s="64"/>
      <c r="F2293" s="797"/>
      <c r="G2293" s="798"/>
      <c r="J2293" s="797"/>
      <c r="K2293" s="797"/>
      <c r="N2293" s="797"/>
      <c r="O2293" s="797"/>
      <c r="R2293" s="797"/>
      <c r="S2293" s="797"/>
      <c r="V2293" s="797"/>
      <c r="W2293" s="797"/>
      <c r="Z2293" s="797"/>
      <c r="AA2293" s="797"/>
      <c r="AD2293" s="797"/>
      <c r="AE2293" s="797"/>
      <c r="AH2293" s="797"/>
      <c r="AI2293" s="797"/>
      <c r="AL2293" s="797"/>
      <c r="AM2293" s="797"/>
      <c r="AP2293" s="797"/>
      <c r="AQ2293" s="797"/>
    </row>
    <row r="2294" spans="1:43" s="735" customFormat="1">
      <c r="A2294" s="1235"/>
      <c r="B2294" s="64"/>
      <c r="F2294" s="797"/>
      <c r="G2294" s="798"/>
      <c r="J2294" s="797"/>
      <c r="K2294" s="797"/>
      <c r="N2294" s="797"/>
      <c r="O2294" s="797"/>
      <c r="R2294" s="797"/>
      <c r="S2294" s="797"/>
      <c r="V2294" s="797"/>
      <c r="W2294" s="797"/>
      <c r="Z2294" s="797"/>
      <c r="AA2294" s="797"/>
      <c r="AD2294" s="797"/>
      <c r="AE2294" s="797"/>
      <c r="AH2294" s="797"/>
      <c r="AI2294" s="797"/>
      <c r="AL2294" s="797"/>
      <c r="AM2294" s="797"/>
      <c r="AP2294" s="797"/>
      <c r="AQ2294" s="797"/>
    </row>
    <row r="2295" spans="1:43" s="735" customFormat="1">
      <c r="A2295" s="1235"/>
      <c r="B2295" s="64"/>
      <c r="F2295" s="797"/>
      <c r="G2295" s="798"/>
      <c r="J2295" s="797"/>
      <c r="K2295" s="797"/>
      <c r="N2295" s="797"/>
      <c r="O2295" s="797"/>
      <c r="R2295" s="797"/>
      <c r="S2295" s="797"/>
      <c r="V2295" s="797"/>
      <c r="W2295" s="797"/>
      <c r="Z2295" s="797"/>
      <c r="AA2295" s="797"/>
      <c r="AD2295" s="797"/>
      <c r="AE2295" s="797"/>
      <c r="AH2295" s="797"/>
      <c r="AI2295" s="797"/>
      <c r="AL2295" s="797"/>
      <c r="AM2295" s="797"/>
      <c r="AP2295" s="797"/>
      <c r="AQ2295" s="797"/>
    </row>
    <row r="2296" spans="1:43" s="735" customFormat="1">
      <c r="A2296" s="1235"/>
      <c r="B2296" s="64"/>
      <c r="F2296" s="797"/>
      <c r="G2296" s="798"/>
      <c r="J2296" s="797"/>
      <c r="K2296" s="797"/>
      <c r="N2296" s="797"/>
      <c r="O2296" s="797"/>
      <c r="R2296" s="797"/>
      <c r="S2296" s="797"/>
      <c r="V2296" s="797"/>
      <c r="W2296" s="797"/>
      <c r="Z2296" s="797"/>
      <c r="AA2296" s="797"/>
      <c r="AD2296" s="797"/>
      <c r="AE2296" s="797"/>
      <c r="AH2296" s="797"/>
      <c r="AI2296" s="797"/>
      <c r="AL2296" s="797"/>
      <c r="AM2296" s="797"/>
      <c r="AP2296" s="797"/>
      <c r="AQ2296" s="797"/>
    </row>
    <row r="2297" spans="1:43" s="735" customFormat="1">
      <c r="A2297" s="1235"/>
      <c r="B2297" s="64"/>
      <c r="F2297" s="797"/>
      <c r="G2297" s="798"/>
      <c r="J2297" s="797"/>
      <c r="K2297" s="797"/>
      <c r="N2297" s="797"/>
      <c r="O2297" s="797"/>
      <c r="R2297" s="797"/>
      <c r="S2297" s="797"/>
      <c r="V2297" s="797"/>
      <c r="W2297" s="797"/>
      <c r="Z2297" s="797"/>
      <c r="AA2297" s="797"/>
      <c r="AD2297" s="797"/>
      <c r="AE2297" s="797"/>
      <c r="AH2297" s="797"/>
      <c r="AI2297" s="797"/>
      <c r="AL2297" s="797"/>
      <c r="AM2297" s="797"/>
      <c r="AP2297" s="797"/>
      <c r="AQ2297" s="797"/>
    </row>
    <row r="2298" spans="1:43" s="735" customFormat="1">
      <c r="A2298" s="1235"/>
      <c r="B2298" s="64"/>
      <c r="F2298" s="797"/>
      <c r="G2298" s="798"/>
      <c r="J2298" s="797"/>
      <c r="K2298" s="797"/>
      <c r="N2298" s="797"/>
      <c r="O2298" s="797"/>
      <c r="R2298" s="797"/>
      <c r="S2298" s="797"/>
      <c r="V2298" s="797"/>
      <c r="W2298" s="797"/>
      <c r="Z2298" s="797"/>
      <c r="AA2298" s="797"/>
      <c r="AD2298" s="797"/>
      <c r="AE2298" s="797"/>
      <c r="AH2298" s="797"/>
      <c r="AI2298" s="797"/>
      <c r="AL2298" s="797"/>
      <c r="AM2298" s="797"/>
      <c r="AP2298" s="797"/>
      <c r="AQ2298" s="797"/>
    </row>
    <row r="2299" spans="1:43" s="735" customFormat="1">
      <c r="A2299" s="1235"/>
      <c r="B2299" s="64"/>
      <c r="F2299" s="797"/>
      <c r="G2299" s="798"/>
      <c r="J2299" s="797"/>
      <c r="K2299" s="797"/>
      <c r="N2299" s="797"/>
      <c r="O2299" s="797"/>
      <c r="R2299" s="797"/>
      <c r="S2299" s="797"/>
      <c r="V2299" s="797"/>
      <c r="W2299" s="797"/>
      <c r="Z2299" s="797"/>
      <c r="AA2299" s="797"/>
      <c r="AD2299" s="797"/>
      <c r="AE2299" s="797"/>
      <c r="AH2299" s="797"/>
      <c r="AI2299" s="797"/>
      <c r="AL2299" s="797"/>
      <c r="AM2299" s="797"/>
      <c r="AP2299" s="797"/>
      <c r="AQ2299" s="797"/>
    </row>
    <row r="2300" spans="1:43" s="735" customFormat="1">
      <c r="A2300" s="1235"/>
      <c r="B2300" s="64"/>
      <c r="F2300" s="797"/>
      <c r="G2300" s="798"/>
      <c r="J2300" s="797"/>
      <c r="K2300" s="797"/>
      <c r="N2300" s="797"/>
      <c r="O2300" s="797"/>
      <c r="R2300" s="797"/>
      <c r="S2300" s="797"/>
      <c r="V2300" s="797"/>
      <c r="W2300" s="797"/>
      <c r="Z2300" s="797"/>
      <c r="AA2300" s="797"/>
      <c r="AD2300" s="797"/>
      <c r="AE2300" s="797"/>
      <c r="AH2300" s="797"/>
      <c r="AI2300" s="797"/>
      <c r="AL2300" s="797"/>
      <c r="AM2300" s="797"/>
      <c r="AP2300" s="797"/>
      <c r="AQ2300" s="797"/>
    </row>
    <row r="2301" spans="1:43" s="735" customFormat="1">
      <c r="A2301" s="1235"/>
      <c r="B2301" s="64"/>
      <c r="F2301" s="797"/>
      <c r="G2301" s="798"/>
      <c r="J2301" s="797"/>
      <c r="K2301" s="797"/>
      <c r="N2301" s="797"/>
      <c r="O2301" s="797"/>
      <c r="R2301" s="797"/>
      <c r="S2301" s="797"/>
      <c r="V2301" s="797"/>
      <c r="W2301" s="797"/>
      <c r="Z2301" s="797"/>
      <c r="AA2301" s="797"/>
      <c r="AD2301" s="797"/>
      <c r="AE2301" s="797"/>
      <c r="AH2301" s="797"/>
      <c r="AI2301" s="797"/>
      <c r="AL2301" s="797"/>
      <c r="AM2301" s="797"/>
      <c r="AP2301" s="797"/>
      <c r="AQ2301" s="797"/>
    </row>
    <row r="2302" spans="1:43" s="735" customFormat="1">
      <c r="A2302" s="1235"/>
      <c r="B2302" s="64"/>
      <c r="F2302" s="797"/>
      <c r="G2302" s="798"/>
      <c r="J2302" s="797"/>
      <c r="K2302" s="797"/>
      <c r="N2302" s="797"/>
      <c r="O2302" s="797"/>
      <c r="R2302" s="797"/>
      <c r="S2302" s="797"/>
      <c r="V2302" s="797"/>
      <c r="W2302" s="797"/>
      <c r="Z2302" s="797"/>
      <c r="AA2302" s="797"/>
      <c r="AD2302" s="797"/>
      <c r="AE2302" s="797"/>
      <c r="AH2302" s="797"/>
      <c r="AI2302" s="797"/>
      <c r="AL2302" s="797"/>
      <c r="AM2302" s="797"/>
      <c r="AP2302" s="797"/>
      <c r="AQ2302" s="797"/>
    </row>
    <row r="2303" spans="1:43" s="735" customFormat="1">
      <c r="A2303" s="1235"/>
      <c r="B2303" s="64"/>
      <c r="F2303" s="797"/>
      <c r="G2303" s="798"/>
      <c r="J2303" s="797"/>
      <c r="K2303" s="797"/>
      <c r="N2303" s="797"/>
      <c r="O2303" s="797"/>
      <c r="R2303" s="797"/>
      <c r="S2303" s="797"/>
      <c r="V2303" s="797"/>
      <c r="W2303" s="797"/>
      <c r="Z2303" s="797"/>
      <c r="AA2303" s="797"/>
      <c r="AD2303" s="797"/>
      <c r="AE2303" s="797"/>
      <c r="AH2303" s="797"/>
      <c r="AI2303" s="797"/>
      <c r="AL2303" s="797"/>
      <c r="AM2303" s="797"/>
      <c r="AP2303" s="797"/>
      <c r="AQ2303" s="797"/>
    </row>
    <row r="2304" spans="1:43" s="735" customFormat="1">
      <c r="A2304" s="1235"/>
      <c r="B2304" s="64"/>
      <c r="F2304" s="797"/>
      <c r="G2304" s="798"/>
      <c r="J2304" s="797"/>
      <c r="K2304" s="797"/>
      <c r="N2304" s="797"/>
      <c r="O2304" s="797"/>
      <c r="R2304" s="797"/>
      <c r="S2304" s="797"/>
      <c r="V2304" s="797"/>
      <c r="W2304" s="797"/>
      <c r="Z2304" s="797"/>
      <c r="AA2304" s="797"/>
      <c r="AD2304" s="797"/>
      <c r="AE2304" s="797"/>
      <c r="AH2304" s="797"/>
      <c r="AI2304" s="797"/>
      <c r="AL2304" s="797"/>
      <c r="AM2304" s="797"/>
      <c r="AP2304" s="797"/>
      <c r="AQ2304" s="797"/>
    </row>
    <row r="2305" spans="1:43" s="735" customFormat="1">
      <c r="A2305" s="1235"/>
      <c r="B2305" s="64"/>
      <c r="F2305" s="797"/>
      <c r="G2305" s="798"/>
      <c r="J2305" s="797"/>
      <c r="K2305" s="797"/>
      <c r="N2305" s="797"/>
      <c r="O2305" s="797"/>
      <c r="R2305" s="797"/>
      <c r="S2305" s="797"/>
      <c r="V2305" s="797"/>
      <c r="W2305" s="797"/>
      <c r="Z2305" s="797"/>
      <c r="AA2305" s="797"/>
      <c r="AD2305" s="797"/>
      <c r="AE2305" s="797"/>
      <c r="AH2305" s="797"/>
      <c r="AI2305" s="797"/>
      <c r="AL2305" s="797"/>
      <c r="AM2305" s="797"/>
      <c r="AP2305" s="797"/>
      <c r="AQ2305" s="797"/>
    </row>
    <row r="2306" spans="1:43" s="735" customFormat="1">
      <c r="A2306" s="1235"/>
      <c r="B2306" s="64"/>
      <c r="F2306" s="797"/>
      <c r="G2306" s="798"/>
      <c r="J2306" s="797"/>
      <c r="K2306" s="797"/>
      <c r="N2306" s="797"/>
      <c r="O2306" s="797"/>
      <c r="R2306" s="797"/>
      <c r="S2306" s="797"/>
      <c r="V2306" s="797"/>
      <c r="W2306" s="797"/>
      <c r="Z2306" s="797"/>
      <c r="AA2306" s="797"/>
      <c r="AD2306" s="797"/>
      <c r="AE2306" s="797"/>
      <c r="AH2306" s="797"/>
      <c r="AI2306" s="797"/>
      <c r="AL2306" s="797"/>
      <c r="AM2306" s="797"/>
      <c r="AP2306" s="797"/>
      <c r="AQ2306" s="797"/>
    </row>
    <row r="2307" spans="1:43" s="735" customFormat="1">
      <c r="A2307" s="1235"/>
      <c r="B2307" s="64"/>
      <c r="F2307" s="797"/>
      <c r="G2307" s="798"/>
      <c r="J2307" s="797"/>
      <c r="K2307" s="797"/>
      <c r="N2307" s="797"/>
      <c r="O2307" s="797"/>
      <c r="R2307" s="797"/>
      <c r="S2307" s="797"/>
      <c r="V2307" s="797"/>
      <c r="W2307" s="797"/>
      <c r="Z2307" s="797"/>
      <c r="AA2307" s="797"/>
      <c r="AD2307" s="797"/>
      <c r="AE2307" s="797"/>
      <c r="AH2307" s="797"/>
      <c r="AI2307" s="797"/>
      <c r="AL2307" s="797"/>
      <c r="AM2307" s="797"/>
      <c r="AP2307" s="797"/>
      <c r="AQ2307" s="797"/>
    </row>
    <row r="2308" spans="1:43" s="735" customFormat="1">
      <c r="A2308" s="1235"/>
      <c r="B2308" s="64"/>
      <c r="F2308" s="797"/>
      <c r="G2308" s="798"/>
      <c r="J2308" s="797"/>
      <c r="K2308" s="797"/>
      <c r="N2308" s="797"/>
      <c r="O2308" s="797"/>
      <c r="R2308" s="797"/>
      <c r="S2308" s="797"/>
      <c r="V2308" s="797"/>
      <c r="W2308" s="797"/>
      <c r="Z2308" s="797"/>
      <c r="AA2308" s="797"/>
      <c r="AD2308" s="797"/>
      <c r="AE2308" s="797"/>
      <c r="AH2308" s="797"/>
      <c r="AI2308" s="797"/>
      <c r="AL2308" s="797"/>
      <c r="AM2308" s="797"/>
      <c r="AP2308" s="797"/>
      <c r="AQ2308" s="797"/>
    </row>
    <row r="2309" spans="1:43" s="735" customFormat="1">
      <c r="A2309" s="1235"/>
      <c r="B2309" s="64"/>
      <c r="F2309" s="797"/>
      <c r="G2309" s="798"/>
      <c r="J2309" s="797"/>
      <c r="K2309" s="797"/>
      <c r="N2309" s="797"/>
      <c r="O2309" s="797"/>
      <c r="R2309" s="797"/>
      <c r="S2309" s="797"/>
      <c r="V2309" s="797"/>
      <c r="W2309" s="797"/>
      <c r="Z2309" s="797"/>
      <c r="AA2309" s="797"/>
      <c r="AD2309" s="797"/>
      <c r="AE2309" s="797"/>
      <c r="AH2309" s="797"/>
      <c r="AI2309" s="797"/>
      <c r="AL2309" s="797"/>
      <c r="AM2309" s="797"/>
      <c r="AP2309" s="797"/>
      <c r="AQ2309" s="797"/>
    </row>
    <row r="2310" spans="1:43" s="735" customFormat="1">
      <c r="A2310" s="1235"/>
      <c r="B2310" s="64"/>
      <c r="F2310" s="797"/>
      <c r="G2310" s="798"/>
      <c r="J2310" s="797"/>
      <c r="K2310" s="797"/>
      <c r="N2310" s="797"/>
      <c r="O2310" s="797"/>
      <c r="R2310" s="797"/>
      <c r="S2310" s="797"/>
      <c r="V2310" s="797"/>
      <c r="W2310" s="797"/>
      <c r="Z2310" s="797"/>
      <c r="AA2310" s="797"/>
      <c r="AD2310" s="797"/>
      <c r="AE2310" s="797"/>
      <c r="AH2310" s="797"/>
      <c r="AI2310" s="797"/>
      <c r="AL2310" s="797"/>
      <c r="AM2310" s="797"/>
      <c r="AP2310" s="797"/>
      <c r="AQ2310" s="797"/>
    </row>
    <row r="2311" spans="1:43" s="735" customFormat="1">
      <c r="A2311" s="1235"/>
      <c r="B2311" s="64"/>
      <c r="F2311" s="797"/>
      <c r="G2311" s="798"/>
      <c r="J2311" s="797"/>
      <c r="K2311" s="797"/>
      <c r="N2311" s="797"/>
      <c r="O2311" s="797"/>
      <c r="R2311" s="797"/>
      <c r="S2311" s="797"/>
      <c r="V2311" s="797"/>
      <c r="W2311" s="797"/>
      <c r="Z2311" s="797"/>
      <c r="AA2311" s="797"/>
      <c r="AD2311" s="797"/>
      <c r="AE2311" s="797"/>
      <c r="AH2311" s="797"/>
      <c r="AI2311" s="797"/>
      <c r="AL2311" s="797"/>
      <c r="AM2311" s="797"/>
      <c r="AP2311" s="797"/>
      <c r="AQ2311" s="797"/>
    </row>
    <row r="2312" spans="1:43" s="735" customFormat="1">
      <c r="A2312" s="1235"/>
      <c r="B2312" s="64"/>
      <c r="F2312" s="797"/>
      <c r="G2312" s="798"/>
      <c r="J2312" s="797"/>
      <c r="K2312" s="797"/>
      <c r="N2312" s="797"/>
      <c r="O2312" s="797"/>
      <c r="R2312" s="797"/>
      <c r="S2312" s="797"/>
      <c r="V2312" s="797"/>
      <c r="W2312" s="797"/>
      <c r="Z2312" s="797"/>
      <c r="AA2312" s="797"/>
      <c r="AD2312" s="797"/>
      <c r="AE2312" s="797"/>
      <c r="AH2312" s="797"/>
      <c r="AI2312" s="797"/>
      <c r="AL2312" s="797"/>
      <c r="AM2312" s="797"/>
      <c r="AP2312" s="797"/>
      <c r="AQ2312" s="797"/>
    </row>
    <row r="2313" spans="1:43" s="735" customFormat="1">
      <c r="A2313" s="1235"/>
      <c r="B2313" s="64"/>
      <c r="F2313" s="797"/>
      <c r="G2313" s="798"/>
      <c r="J2313" s="797"/>
      <c r="K2313" s="797"/>
      <c r="N2313" s="797"/>
      <c r="O2313" s="797"/>
      <c r="R2313" s="797"/>
      <c r="S2313" s="797"/>
      <c r="V2313" s="797"/>
      <c r="W2313" s="797"/>
      <c r="Z2313" s="797"/>
      <c r="AA2313" s="797"/>
      <c r="AD2313" s="797"/>
      <c r="AE2313" s="797"/>
      <c r="AH2313" s="797"/>
      <c r="AI2313" s="797"/>
      <c r="AL2313" s="797"/>
      <c r="AM2313" s="797"/>
      <c r="AP2313" s="797"/>
      <c r="AQ2313" s="797"/>
    </row>
    <row r="2314" spans="1:43" s="735" customFormat="1">
      <c r="A2314" s="1235"/>
      <c r="B2314" s="64"/>
      <c r="F2314" s="797"/>
      <c r="G2314" s="798"/>
      <c r="J2314" s="797"/>
      <c r="K2314" s="797"/>
      <c r="N2314" s="797"/>
      <c r="O2314" s="797"/>
      <c r="R2314" s="797"/>
      <c r="S2314" s="797"/>
      <c r="V2314" s="797"/>
      <c r="W2314" s="797"/>
      <c r="Z2314" s="797"/>
      <c r="AA2314" s="797"/>
      <c r="AD2314" s="797"/>
      <c r="AE2314" s="797"/>
      <c r="AH2314" s="797"/>
      <c r="AI2314" s="797"/>
      <c r="AL2314" s="797"/>
      <c r="AM2314" s="797"/>
      <c r="AP2314" s="797"/>
      <c r="AQ2314" s="797"/>
    </row>
    <row r="2315" spans="1:43" s="735" customFormat="1">
      <c r="A2315" s="1235"/>
      <c r="B2315" s="64"/>
      <c r="F2315" s="797"/>
      <c r="G2315" s="798"/>
      <c r="J2315" s="797"/>
      <c r="K2315" s="797"/>
      <c r="N2315" s="797"/>
      <c r="O2315" s="797"/>
      <c r="R2315" s="797"/>
      <c r="S2315" s="797"/>
      <c r="V2315" s="797"/>
      <c r="W2315" s="797"/>
      <c r="Z2315" s="797"/>
      <c r="AA2315" s="797"/>
      <c r="AD2315" s="797"/>
      <c r="AE2315" s="797"/>
      <c r="AH2315" s="797"/>
      <c r="AI2315" s="797"/>
      <c r="AL2315" s="797"/>
      <c r="AM2315" s="797"/>
      <c r="AP2315" s="797"/>
      <c r="AQ2315" s="797"/>
    </row>
    <row r="2316" spans="1:43" s="735" customFormat="1">
      <c r="A2316" s="1235"/>
      <c r="B2316" s="64"/>
      <c r="F2316" s="797"/>
      <c r="G2316" s="798"/>
      <c r="J2316" s="797"/>
      <c r="K2316" s="797"/>
      <c r="N2316" s="797"/>
      <c r="O2316" s="797"/>
      <c r="R2316" s="797"/>
      <c r="S2316" s="797"/>
      <c r="V2316" s="797"/>
      <c r="W2316" s="797"/>
      <c r="Z2316" s="797"/>
      <c r="AA2316" s="797"/>
      <c r="AD2316" s="797"/>
      <c r="AE2316" s="797"/>
      <c r="AH2316" s="797"/>
      <c r="AI2316" s="797"/>
      <c r="AL2316" s="797"/>
      <c r="AM2316" s="797"/>
      <c r="AP2316" s="797"/>
      <c r="AQ2316" s="797"/>
    </row>
    <row r="2317" spans="1:43" s="735" customFormat="1">
      <c r="A2317" s="1235"/>
      <c r="B2317" s="64"/>
      <c r="F2317" s="797"/>
      <c r="G2317" s="798"/>
      <c r="J2317" s="797"/>
      <c r="K2317" s="797"/>
      <c r="N2317" s="797"/>
      <c r="O2317" s="797"/>
      <c r="R2317" s="797"/>
      <c r="S2317" s="797"/>
      <c r="V2317" s="797"/>
      <c r="W2317" s="797"/>
      <c r="Z2317" s="797"/>
      <c r="AA2317" s="797"/>
      <c r="AD2317" s="797"/>
      <c r="AE2317" s="797"/>
      <c r="AH2317" s="797"/>
      <c r="AI2317" s="797"/>
      <c r="AL2317" s="797"/>
      <c r="AM2317" s="797"/>
      <c r="AP2317" s="797"/>
      <c r="AQ2317" s="797"/>
    </row>
    <row r="2318" spans="1:43" s="735" customFormat="1">
      <c r="A2318" s="1235"/>
      <c r="B2318" s="64"/>
      <c r="F2318" s="797"/>
      <c r="G2318" s="798"/>
      <c r="J2318" s="797"/>
      <c r="K2318" s="797"/>
      <c r="N2318" s="797"/>
      <c r="O2318" s="797"/>
      <c r="R2318" s="797"/>
      <c r="S2318" s="797"/>
      <c r="V2318" s="797"/>
      <c r="W2318" s="797"/>
      <c r="Z2318" s="797"/>
      <c r="AA2318" s="797"/>
      <c r="AD2318" s="797"/>
      <c r="AE2318" s="797"/>
      <c r="AH2318" s="797"/>
      <c r="AI2318" s="797"/>
      <c r="AL2318" s="797"/>
      <c r="AM2318" s="797"/>
      <c r="AP2318" s="797"/>
      <c r="AQ2318" s="797"/>
    </row>
    <row r="2319" spans="1:43" s="735" customFormat="1">
      <c r="A2319" s="1235"/>
      <c r="B2319" s="64"/>
      <c r="F2319" s="797"/>
      <c r="G2319" s="798"/>
      <c r="J2319" s="797"/>
      <c r="K2319" s="797"/>
      <c r="N2319" s="797"/>
      <c r="O2319" s="797"/>
      <c r="R2319" s="797"/>
      <c r="S2319" s="797"/>
      <c r="V2319" s="797"/>
      <c r="W2319" s="797"/>
      <c r="Z2319" s="797"/>
      <c r="AA2319" s="797"/>
      <c r="AD2319" s="797"/>
      <c r="AE2319" s="797"/>
      <c r="AH2319" s="797"/>
      <c r="AI2319" s="797"/>
      <c r="AL2319" s="797"/>
      <c r="AM2319" s="797"/>
      <c r="AP2319" s="797"/>
      <c r="AQ2319" s="797"/>
    </row>
    <row r="2320" spans="1:43" s="735" customFormat="1">
      <c r="A2320" s="1235"/>
      <c r="B2320" s="64"/>
      <c r="F2320" s="797"/>
      <c r="G2320" s="798"/>
      <c r="J2320" s="797"/>
      <c r="K2320" s="797"/>
      <c r="N2320" s="797"/>
      <c r="O2320" s="797"/>
      <c r="R2320" s="797"/>
      <c r="S2320" s="797"/>
      <c r="V2320" s="797"/>
      <c r="W2320" s="797"/>
      <c r="Z2320" s="797"/>
      <c r="AA2320" s="797"/>
      <c r="AD2320" s="797"/>
      <c r="AE2320" s="797"/>
      <c r="AH2320" s="797"/>
      <c r="AI2320" s="797"/>
      <c r="AL2320" s="797"/>
      <c r="AM2320" s="797"/>
      <c r="AP2320" s="797"/>
      <c r="AQ2320" s="797"/>
    </row>
    <row r="2321" spans="1:43" s="735" customFormat="1">
      <c r="A2321" s="1235"/>
      <c r="B2321" s="64"/>
      <c r="F2321" s="797"/>
      <c r="G2321" s="798"/>
      <c r="J2321" s="797"/>
      <c r="K2321" s="797"/>
      <c r="N2321" s="797"/>
      <c r="O2321" s="797"/>
      <c r="R2321" s="797"/>
      <c r="S2321" s="797"/>
      <c r="V2321" s="797"/>
      <c r="W2321" s="797"/>
      <c r="Z2321" s="797"/>
      <c r="AA2321" s="797"/>
      <c r="AD2321" s="797"/>
      <c r="AE2321" s="797"/>
      <c r="AH2321" s="797"/>
      <c r="AI2321" s="797"/>
      <c r="AL2321" s="797"/>
      <c r="AM2321" s="797"/>
      <c r="AP2321" s="797"/>
      <c r="AQ2321" s="797"/>
    </row>
    <row r="2322" spans="1:43" s="735" customFormat="1">
      <c r="A2322" s="1235"/>
      <c r="B2322" s="64"/>
      <c r="F2322" s="797"/>
      <c r="G2322" s="798"/>
      <c r="J2322" s="797"/>
      <c r="K2322" s="797"/>
      <c r="N2322" s="797"/>
      <c r="O2322" s="797"/>
      <c r="R2322" s="797"/>
      <c r="S2322" s="797"/>
      <c r="V2322" s="797"/>
      <c r="W2322" s="797"/>
      <c r="Z2322" s="797"/>
      <c r="AA2322" s="797"/>
      <c r="AD2322" s="797"/>
      <c r="AE2322" s="797"/>
      <c r="AH2322" s="797"/>
      <c r="AI2322" s="797"/>
      <c r="AL2322" s="797"/>
      <c r="AM2322" s="797"/>
      <c r="AP2322" s="797"/>
      <c r="AQ2322" s="797"/>
    </row>
    <row r="2323" spans="1:43" s="735" customFormat="1">
      <c r="A2323" s="1235"/>
      <c r="B2323" s="64"/>
      <c r="F2323" s="797"/>
      <c r="G2323" s="798"/>
      <c r="J2323" s="797"/>
      <c r="K2323" s="797"/>
      <c r="N2323" s="797"/>
      <c r="O2323" s="797"/>
      <c r="R2323" s="797"/>
      <c r="S2323" s="797"/>
      <c r="V2323" s="797"/>
      <c r="W2323" s="797"/>
      <c r="Z2323" s="797"/>
      <c r="AA2323" s="797"/>
      <c r="AD2323" s="797"/>
      <c r="AE2323" s="797"/>
      <c r="AH2323" s="797"/>
      <c r="AI2323" s="797"/>
      <c r="AL2323" s="797"/>
      <c r="AM2323" s="797"/>
      <c r="AP2323" s="797"/>
      <c r="AQ2323" s="797"/>
    </row>
    <row r="2324" spans="1:43" s="735" customFormat="1">
      <c r="A2324" s="1235"/>
      <c r="B2324" s="64"/>
      <c r="F2324" s="797"/>
      <c r="G2324" s="798"/>
      <c r="J2324" s="797"/>
      <c r="K2324" s="797"/>
      <c r="N2324" s="797"/>
      <c r="O2324" s="797"/>
      <c r="R2324" s="797"/>
      <c r="S2324" s="797"/>
      <c r="V2324" s="797"/>
      <c r="W2324" s="797"/>
      <c r="Z2324" s="797"/>
      <c r="AA2324" s="797"/>
      <c r="AD2324" s="797"/>
      <c r="AE2324" s="797"/>
      <c r="AH2324" s="797"/>
      <c r="AI2324" s="797"/>
      <c r="AL2324" s="797"/>
      <c r="AM2324" s="797"/>
      <c r="AP2324" s="797"/>
      <c r="AQ2324" s="797"/>
    </row>
    <row r="2325" spans="1:43" s="735" customFormat="1">
      <c r="A2325" s="1235"/>
      <c r="B2325" s="64"/>
      <c r="F2325" s="797"/>
      <c r="G2325" s="798"/>
      <c r="J2325" s="797"/>
      <c r="K2325" s="797"/>
      <c r="N2325" s="797"/>
      <c r="O2325" s="797"/>
      <c r="R2325" s="797"/>
      <c r="S2325" s="797"/>
      <c r="V2325" s="797"/>
      <c r="W2325" s="797"/>
      <c r="Z2325" s="797"/>
      <c r="AA2325" s="797"/>
      <c r="AD2325" s="797"/>
      <c r="AE2325" s="797"/>
      <c r="AH2325" s="797"/>
      <c r="AI2325" s="797"/>
      <c r="AL2325" s="797"/>
      <c r="AM2325" s="797"/>
      <c r="AP2325" s="797"/>
      <c r="AQ2325" s="797"/>
    </row>
    <row r="2326" spans="1:43" s="735" customFormat="1">
      <c r="A2326" s="1235"/>
      <c r="B2326" s="64"/>
      <c r="F2326" s="797"/>
      <c r="G2326" s="798"/>
      <c r="J2326" s="797"/>
      <c r="K2326" s="797"/>
      <c r="N2326" s="797"/>
      <c r="O2326" s="797"/>
      <c r="R2326" s="797"/>
      <c r="S2326" s="797"/>
      <c r="V2326" s="797"/>
      <c r="W2326" s="797"/>
      <c r="Z2326" s="797"/>
      <c r="AA2326" s="797"/>
      <c r="AD2326" s="797"/>
      <c r="AE2326" s="797"/>
      <c r="AH2326" s="797"/>
      <c r="AI2326" s="797"/>
      <c r="AL2326" s="797"/>
      <c r="AM2326" s="797"/>
      <c r="AP2326" s="797"/>
      <c r="AQ2326" s="797"/>
    </row>
    <row r="2327" spans="1:43" s="735" customFormat="1">
      <c r="A2327" s="1235"/>
      <c r="B2327" s="64"/>
      <c r="F2327" s="797"/>
      <c r="G2327" s="798"/>
      <c r="J2327" s="797"/>
      <c r="K2327" s="797"/>
      <c r="N2327" s="797"/>
      <c r="O2327" s="797"/>
      <c r="R2327" s="797"/>
      <c r="S2327" s="797"/>
      <c r="V2327" s="797"/>
      <c r="W2327" s="797"/>
      <c r="Z2327" s="797"/>
      <c r="AA2327" s="797"/>
      <c r="AD2327" s="797"/>
      <c r="AE2327" s="797"/>
      <c r="AH2327" s="797"/>
      <c r="AI2327" s="797"/>
      <c r="AL2327" s="797"/>
      <c r="AM2327" s="797"/>
      <c r="AP2327" s="797"/>
      <c r="AQ2327" s="797"/>
    </row>
    <row r="2328" spans="1:43" s="735" customFormat="1">
      <c r="A2328" s="1235"/>
      <c r="B2328" s="64"/>
      <c r="F2328" s="797"/>
      <c r="G2328" s="798"/>
      <c r="J2328" s="797"/>
      <c r="K2328" s="797"/>
      <c r="N2328" s="797"/>
      <c r="O2328" s="797"/>
      <c r="R2328" s="797"/>
      <c r="S2328" s="797"/>
      <c r="V2328" s="797"/>
      <c r="W2328" s="797"/>
      <c r="Z2328" s="797"/>
      <c r="AA2328" s="797"/>
      <c r="AD2328" s="797"/>
      <c r="AE2328" s="797"/>
      <c r="AH2328" s="797"/>
      <c r="AI2328" s="797"/>
      <c r="AL2328" s="797"/>
      <c r="AM2328" s="797"/>
      <c r="AP2328" s="797"/>
      <c r="AQ2328" s="797"/>
    </row>
    <row r="2329" spans="1:43" s="735" customFormat="1">
      <c r="A2329" s="1235"/>
      <c r="B2329" s="64"/>
      <c r="F2329" s="797"/>
      <c r="G2329" s="798"/>
      <c r="J2329" s="797"/>
      <c r="K2329" s="797"/>
      <c r="N2329" s="797"/>
      <c r="O2329" s="797"/>
      <c r="R2329" s="797"/>
      <c r="S2329" s="797"/>
      <c r="V2329" s="797"/>
      <c r="W2329" s="797"/>
      <c r="Z2329" s="797"/>
      <c r="AA2329" s="797"/>
      <c r="AD2329" s="797"/>
      <c r="AE2329" s="797"/>
      <c r="AH2329" s="797"/>
      <c r="AI2329" s="797"/>
      <c r="AL2329" s="797"/>
      <c r="AM2329" s="797"/>
      <c r="AP2329" s="797"/>
      <c r="AQ2329" s="797"/>
    </row>
    <row r="2330" spans="1:43" s="735" customFormat="1">
      <c r="A2330" s="1235"/>
      <c r="B2330" s="64"/>
      <c r="F2330" s="797"/>
      <c r="G2330" s="798"/>
      <c r="J2330" s="797"/>
      <c r="K2330" s="797"/>
      <c r="N2330" s="797"/>
      <c r="O2330" s="797"/>
      <c r="R2330" s="797"/>
      <c r="S2330" s="797"/>
      <c r="V2330" s="797"/>
      <c r="W2330" s="797"/>
      <c r="Z2330" s="797"/>
      <c r="AA2330" s="797"/>
      <c r="AD2330" s="797"/>
      <c r="AE2330" s="797"/>
      <c r="AH2330" s="797"/>
      <c r="AI2330" s="797"/>
      <c r="AL2330" s="797"/>
      <c r="AM2330" s="797"/>
      <c r="AP2330" s="797"/>
      <c r="AQ2330" s="797"/>
    </row>
    <row r="2331" spans="1:43" s="735" customFormat="1">
      <c r="A2331" s="1235"/>
      <c r="B2331" s="64"/>
      <c r="F2331" s="797"/>
      <c r="G2331" s="798"/>
      <c r="J2331" s="797"/>
      <c r="K2331" s="797"/>
      <c r="N2331" s="797"/>
      <c r="O2331" s="797"/>
      <c r="R2331" s="797"/>
      <c r="S2331" s="797"/>
      <c r="V2331" s="797"/>
      <c r="W2331" s="797"/>
      <c r="Z2331" s="797"/>
      <c r="AA2331" s="797"/>
      <c r="AD2331" s="797"/>
      <c r="AE2331" s="797"/>
      <c r="AH2331" s="797"/>
      <c r="AI2331" s="797"/>
      <c r="AL2331" s="797"/>
      <c r="AM2331" s="797"/>
      <c r="AP2331" s="797"/>
      <c r="AQ2331" s="797"/>
    </row>
    <row r="2332" spans="1:43" s="735" customFormat="1">
      <c r="A2332" s="1235"/>
      <c r="B2332" s="64"/>
      <c r="F2332" s="797"/>
      <c r="G2332" s="798"/>
      <c r="J2332" s="797"/>
      <c r="K2332" s="797"/>
      <c r="N2332" s="797"/>
      <c r="O2332" s="797"/>
      <c r="R2332" s="797"/>
      <c r="S2332" s="797"/>
      <c r="V2332" s="797"/>
      <c r="W2332" s="797"/>
      <c r="Z2332" s="797"/>
      <c r="AA2332" s="797"/>
      <c r="AD2332" s="797"/>
      <c r="AE2332" s="797"/>
      <c r="AH2332" s="797"/>
      <c r="AI2332" s="797"/>
      <c r="AL2332" s="797"/>
      <c r="AM2332" s="797"/>
      <c r="AP2332" s="797"/>
      <c r="AQ2332" s="797"/>
    </row>
    <row r="2333" spans="1:43" s="735" customFormat="1">
      <c r="A2333" s="1235"/>
      <c r="B2333" s="64"/>
      <c r="F2333" s="797"/>
      <c r="G2333" s="798"/>
      <c r="J2333" s="797"/>
      <c r="K2333" s="797"/>
      <c r="N2333" s="797"/>
      <c r="O2333" s="797"/>
      <c r="R2333" s="797"/>
      <c r="S2333" s="797"/>
      <c r="V2333" s="797"/>
      <c r="W2333" s="797"/>
      <c r="Z2333" s="797"/>
      <c r="AA2333" s="797"/>
      <c r="AD2333" s="797"/>
      <c r="AE2333" s="797"/>
      <c r="AH2333" s="797"/>
      <c r="AI2333" s="797"/>
      <c r="AL2333" s="797"/>
      <c r="AM2333" s="797"/>
      <c r="AP2333" s="797"/>
      <c r="AQ2333" s="797"/>
    </row>
    <row r="2334" spans="1:43" s="735" customFormat="1">
      <c r="A2334" s="1235"/>
      <c r="B2334" s="64"/>
      <c r="F2334" s="797"/>
      <c r="G2334" s="798"/>
      <c r="J2334" s="797"/>
      <c r="K2334" s="797"/>
      <c r="N2334" s="797"/>
      <c r="O2334" s="797"/>
      <c r="R2334" s="797"/>
      <c r="S2334" s="797"/>
      <c r="V2334" s="797"/>
      <c r="W2334" s="797"/>
      <c r="Z2334" s="797"/>
      <c r="AA2334" s="797"/>
      <c r="AD2334" s="797"/>
      <c r="AE2334" s="797"/>
      <c r="AH2334" s="797"/>
      <c r="AI2334" s="797"/>
      <c r="AL2334" s="797"/>
      <c r="AM2334" s="797"/>
      <c r="AP2334" s="797"/>
      <c r="AQ2334" s="797"/>
    </row>
    <row r="2335" spans="1:43" s="735" customFormat="1">
      <c r="A2335" s="1235"/>
      <c r="B2335" s="64"/>
      <c r="F2335" s="797"/>
      <c r="G2335" s="798"/>
      <c r="J2335" s="797"/>
      <c r="K2335" s="797"/>
      <c r="N2335" s="797"/>
      <c r="O2335" s="797"/>
      <c r="R2335" s="797"/>
      <c r="S2335" s="797"/>
      <c r="V2335" s="797"/>
      <c r="W2335" s="797"/>
      <c r="Z2335" s="797"/>
      <c r="AA2335" s="797"/>
      <c r="AD2335" s="797"/>
      <c r="AE2335" s="797"/>
      <c r="AH2335" s="797"/>
      <c r="AI2335" s="797"/>
      <c r="AL2335" s="797"/>
      <c r="AM2335" s="797"/>
      <c r="AP2335" s="797"/>
      <c r="AQ2335" s="797"/>
    </row>
    <row r="2336" spans="1:43" s="735" customFormat="1">
      <c r="A2336" s="1235"/>
      <c r="B2336" s="64"/>
      <c r="F2336" s="797"/>
      <c r="G2336" s="798"/>
      <c r="J2336" s="797"/>
      <c r="K2336" s="797"/>
      <c r="N2336" s="797"/>
      <c r="O2336" s="797"/>
      <c r="R2336" s="797"/>
      <c r="S2336" s="797"/>
      <c r="V2336" s="797"/>
      <c r="W2336" s="797"/>
      <c r="Z2336" s="797"/>
      <c r="AA2336" s="797"/>
      <c r="AD2336" s="797"/>
      <c r="AE2336" s="797"/>
      <c r="AH2336" s="797"/>
      <c r="AI2336" s="797"/>
      <c r="AL2336" s="797"/>
      <c r="AM2336" s="797"/>
      <c r="AP2336" s="797"/>
      <c r="AQ2336" s="797"/>
    </row>
    <row r="2337" spans="1:43" s="735" customFormat="1">
      <c r="A2337" s="1235"/>
      <c r="B2337" s="64"/>
      <c r="F2337" s="797"/>
      <c r="G2337" s="798"/>
      <c r="J2337" s="797"/>
      <c r="K2337" s="797"/>
      <c r="N2337" s="797"/>
      <c r="O2337" s="797"/>
      <c r="R2337" s="797"/>
      <c r="S2337" s="797"/>
      <c r="V2337" s="797"/>
      <c r="W2337" s="797"/>
      <c r="Z2337" s="797"/>
      <c r="AA2337" s="797"/>
      <c r="AD2337" s="797"/>
      <c r="AE2337" s="797"/>
      <c r="AH2337" s="797"/>
      <c r="AI2337" s="797"/>
      <c r="AL2337" s="797"/>
      <c r="AM2337" s="797"/>
      <c r="AP2337" s="797"/>
      <c r="AQ2337" s="797"/>
    </row>
    <row r="2338" spans="1:43" s="735" customFormat="1">
      <c r="A2338" s="1235"/>
      <c r="B2338" s="64"/>
      <c r="F2338" s="797"/>
      <c r="G2338" s="798"/>
      <c r="J2338" s="797"/>
      <c r="K2338" s="797"/>
      <c r="N2338" s="797"/>
      <c r="O2338" s="797"/>
      <c r="R2338" s="797"/>
      <c r="S2338" s="797"/>
      <c r="V2338" s="797"/>
      <c r="W2338" s="797"/>
      <c r="Z2338" s="797"/>
      <c r="AA2338" s="797"/>
      <c r="AD2338" s="797"/>
      <c r="AE2338" s="797"/>
      <c r="AH2338" s="797"/>
      <c r="AI2338" s="797"/>
      <c r="AL2338" s="797"/>
      <c r="AM2338" s="797"/>
      <c r="AP2338" s="797"/>
      <c r="AQ2338" s="797"/>
    </row>
    <row r="2339" spans="1:43" s="735" customFormat="1">
      <c r="A2339" s="1235"/>
      <c r="B2339" s="64"/>
      <c r="F2339" s="797"/>
      <c r="G2339" s="798"/>
      <c r="J2339" s="797"/>
      <c r="K2339" s="797"/>
      <c r="N2339" s="797"/>
      <c r="O2339" s="797"/>
      <c r="R2339" s="797"/>
      <c r="S2339" s="797"/>
      <c r="V2339" s="797"/>
      <c r="W2339" s="797"/>
      <c r="Z2339" s="797"/>
      <c r="AA2339" s="797"/>
      <c r="AD2339" s="797"/>
      <c r="AE2339" s="797"/>
      <c r="AH2339" s="797"/>
      <c r="AI2339" s="797"/>
      <c r="AL2339" s="797"/>
      <c r="AM2339" s="797"/>
      <c r="AP2339" s="797"/>
      <c r="AQ2339" s="797"/>
    </row>
    <row r="2340" spans="1:43" s="735" customFormat="1">
      <c r="A2340" s="1235"/>
      <c r="B2340" s="64"/>
      <c r="F2340" s="797"/>
      <c r="G2340" s="798"/>
      <c r="J2340" s="797"/>
      <c r="K2340" s="797"/>
      <c r="N2340" s="797"/>
      <c r="O2340" s="797"/>
      <c r="R2340" s="797"/>
      <c r="S2340" s="797"/>
      <c r="V2340" s="797"/>
      <c r="W2340" s="797"/>
      <c r="Z2340" s="797"/>
      <c r="AA2340" s="797"/>
      <c r="AD2340" s="797"/>
      <c r="AE2340" s="797"/>
      <c r="AH2340" s="797"/>
      <c r="AI2340" s="797"/>
      <c r="AL2340" s="797"/>
      <c r="AM2340" s="797"/>
      <c r="AP2340" s="797"/>
      <c r="AQ2340" s="797"/>
    </row>
    <row r="2341" spans="1:43" s="735" customFormat="1">
      <c r="A2341" s="1235"/>
      <c r="B2341" s="64"/>
      <c r="F2341" s="797"/>
      <c r="G2341" s="798"/>
      <c r="J2341" s="797"/>
      <c r="K2341" s="797"/>
      <c r="N2341" s="797"/>
      <c r="O2341" s="797"/>
      <c r="R2341" s="797"/>
      <c r="S2341" s="797"/>
      <c r="V2341" s="797"/>
      <c r="W2341" s="797"/>
      <c r="Z2341" s="797"/>
      <c r="AA2341" s="797"/>
      <c r="AD2341" s="797"/>
      <c r="AE2341" s="797"/>
      <c r="AH2341" s="797"/>
      <c r="AI2341" s="797"/>
      <c r="AL2341" s="797"/>
      <c r="AM2341" s="797"/>
      <c r="AP2341" s="797"/>
      <c r="AQ2341" s="797"/>
    </row>
    <row r="2342" spans="1:43" s="735" customFormat="1">
      <c r="A2342" s="1235"/>
      <c r="B2342" s="64"/>
      <c r="F2342" s="797"/>
      <c r="G2342" s="798"/>
      <c r="J2342" s="797"/>
      <c r="K2342" s="797"/>
      <c r="N2342" s="797"/>
      <c r="O2342" s="797"/>
      <c r="R2342" s="797"/>
      <c r="S2342" s="797"/>
      <c r="V2342" s="797"/>
      <c r="W2342" s="797"/>
      <c r="Z2342" s="797"/>
      <c r="AA2342" s="797"/>
      <c r="AD2342" s="797"/>
      <c r="AE2342" s="797"/>
      <c r="AH2342" s="797"/>
      <c r="AI2342" s="797"/>
      <c r="AL2342" s="797"/>
      <c r="AM2342" s="797"/>
      <c r="AP2342" s="797"/>
      <c r="AQ2342" s="797"/>
    </row>
    <row r="2343" spans="1:43" s="735" customFormat="1">
      <c r="A2343" s="1235"/>
      <c r="B2343" s="64"/>
      <c r="F2343" s="797"/>
      <c r="G2343" s="798"/>
      <c r="J2343" s="797"/>
      <c r="K2343" s="797"/>
      <c r="N2343" s="797"/>
      <c r="O2343" s="797"/>
      <c r="R2343" s="797"/>
      <c r="S2343" s="797"/>
      <c r="V2343" s="797"/>
      <c r="W2343" s="797"/>
      <c r="Z2343" s="797"/>
      <c r="AA2343" s="797"/>
      <c r="AD2343" s="797"/>
      <c r="AE2343" s="797"/>
      <c r="AH2343" s="797"/>
      <c r="AI2343" s="797"/>
      <c r="AL2343" s="797"/>
      <c r="AM2343" s="797"/>
      <c r="AP2343" s="797"/>
      <c r="AQ2343" s="797"/>
    </row>
    <row r="2344" spans="1:43" s="735" customFormat="1">
      <c r="A2344" s="1235"/>
      <c r="B2344" s="64"/>
      <c r="F2344" s="797"/>
      <c r="G2344" s="798"/>
      <c r="J2344" s="797"/>
      <c r="K2344" s="797"/>
      <c r="N2344" s="797"/>
      <c r="O2344" s="797"/>
      <c r="R2344" s="797"/>
      <c r="S2344" s="797"/>
      <c r="V2344" s="797"/>
      <c r="W2344" s="797"/>
      <c r="Z2344" s="797"/>
      <c r="AA2344" s="797"/>
      <c r="AD2344" s="797"/>
      <c r="AE2344" s="797"/>
      <c r="AH2344" s="797"/>
      <c r="AI2344" s="797"/>
      <c r="AL2344" s="797"/>
      <c r="AM2344" s="797"/>
      <c r="AP2344" s="797"/>
      <c r="AQ2344" s="797"/>
    </row>
    <row r="2345" spans="1:43" s="735" customFormat="1">
      <c r="A2345" s="1235"/>
      <c r="B2345" s="64"/>
      <c r="F2345" s="797"/>
      <c r="G2345" s="798"/>
      <c r="J2345" s="797"/>
      <c r="K2345" s="797"/>
      <c r="N2345" s="797"/>
      <c r="O2345" s="797"/>
      <c r="R2345" s="797"/>
      <c r="S2345" s="797"/>
      <c r="V2345" s="797"/>
      <c r="W2345" s="797"/>
      <c r="Z2345" s="797"/>
      <c r="AA2345" s="797"/>
      <c r="AD2345" s="797"/>
      <c r="AE2345" s="797"/>
      <c r="AH2345" s="797"/>
      <c r="AI2345" s="797"/>
      <c r="AL2345" s="797"/>
      <c r="AM2345" s="797"/>
      <c r="AP2345" s="797"/>
      <c r="AQ2345" s="797"/>
    </row>
    <row r="2346" spans="1:43" s="735" customFormat="1">
      <c r="A2346" s="1235"/>
      <c r="B2346" s="64"/>
      <c r="F2346" s="797"/>
      <c r="G2346" s="798"/>
      <c r="J2346" s="797"/>
      <c r="K2346" s="797"/>
      <c r="N2346" s="797"/>
      <c r="O2346" s="797"/>
      <c r="R2346" s="797"/>
      <c r="S2346" s="797"/>
      <c r="V2346" s="797"/>
      <c r="W2346" s="797"/>
      <c r="Z2346" s="797"/>
      <c r="AA2346" s="797"/>
      <c r="AD2346" s="797"/>
      <c r="AE2346" s="797"/>
      <c r="AH2346" s="797"/>
      <c r="AI2346" s="797"/>
      <c r="AL2346" s="797"/>
      <c r="AM2346" s="797"/>
      <c r="AP2346" s="797"/>
      <c r="AQ2346" s="797"/>
    </row>
    <row r="2347" spans="1:43" s="735" customFormat="1">
      <c r="A2347" s="1235"/>
      <c r="B2347" s="64"/>
      <c r="F2347" s="797"/>
      <c r="G2347" s="798"/>
      <c r="J2347" s="797"/>
      <c r="K2347" s="797"/>
      <c r="N2347" s="797"/>
      <c r="O2347" s="797"/>
      <c r="R2347" s="797"/>
      <c r="S2347" s="797"/>
      <c r="V2347" s="797"/>
      <c r="W2347" s="797"/>
      <c r="Z2347" s="797"/>
      <c r="AA2347" s="797"/>
      <c r="AD2347" s="797"/>
      <c r="AE2347" s="797"/>
      <c r="AH2347" s="797"/>
      <c r="AI2347" s="797"/>
      <c r="AL2347" s="797"/>
      <c r="AM2347" s="797"/>
      <c r="AP2347" s="797"/>
      <c r="AQ2347" s="797"/>
    </row>
    <row r="2348" spans="1:43" s="735" customFormat="1">
      <c r="A2348" s="1235"/>
      <c r="B2348" s="64"/>
      <c r="F2348" s="797"/>
      <c r="G2348" s="798"/>
      <c r="J2348" s="797"/>
      <c r="K2348" s="797"/>
      <c r="N2348" s="797"/>
      <c r="O2348" s="797"/>
      <c r="R2348" s="797"/>
      <c r="S2348" s="797"/>
      <c r="V2348" s="797"/>
      <c r="W2348" s="797"/>
      <c r="Z2348" s="797"/>
      <c r="AA2348" s="797"/>
      <c r="AD2348" s="797"/>
      <c r="AE2348" s="797"/>
      <c r="AH2348" s="797"/>
      <c r="AI2348" s="797"/>
      <c r="AL2348" s="797"/>
      <c r="AM2348" s="797"/>
      <c r="AP2348" s="797"/>
      <c r="AQ2348" s="797"/>
    </row>
    <row r="2349" spans="1:43" s="735" customFormat="1">
      <c r="A2349" s="1235"/>
      <c r="B2349" s="64"/>
      <c r="F2349" s="797"/>
      <c r="G2349" s="798"/>
      <c r="J2349" s="797"/>
      <c r="K2349" s="797"/>
      <c r="N2349" s="797"/>
      <c r="O2349" s="797"/>
      <c r="R2349" s="797"/>
      <c r="S2349" s="797"/>
      <c r="V2349" s="797"/>
      <c r="W2349" s="797"/>
      <c r="Z2349" s="797"/>
      <c r="AA2349" s="797"/>
      <c r="AD2349" s="797"/>
      <c r="AE2349" s="797"/>
      <c r="AH2349" s="797"/>
      <c r="AI2349" s="797"/>
      <c r="AL2349" s="797"/>
      <c r="AM2349" s="797"/>
      <c r="AP2349" s="797"/>
      <c r="AQ2349" s="797"/>
    </row>
    <row r="2350" spans="1:43" s="735" customFormat="1">
      <c r="A2350" s="1235"/>
      <c r="B2350" s="64"/>
      <c r="F2350" s="797"/>
      <c r="G2350" s="798"/>
      <c r="J2350" s="797"/>
      <c r="K2350" s="797"/>
      <c r="N2350" s="797"/>
      <c r="O2350" s="797"/>
      <c r="R2350" s="797"/>
      <c r="S2350" s="797"/>
      <c r="V2350" s="797"/>
      <c r="W2350" s="797"/>
      <c r="Z2350" s="797"/>
      <c r="AA2350" s="797"/>
      <c r="AD2350" s="797"/>
      <c r="AE2350" s="797"/>
      <c r="AH2350" s="797"/>
      <c r="AI2350" s="797"/>
      <c r="AL2350" s="797"/>
      <c r="AM2350" s="797"/>
      <c r="AP2350" s="797"/>
      <c r="AQ2350" s="797"/>
    </row>
    <row r="2351" spans="1:43" s="735" customFormat="1">
      <c r="A2351" s="1235"/>
      <c r="B2351" s="64"/>
      <c r="F2351" s="797"/>
      <c r="G2351" s="798"/>
      <c r="J2351" s="797"/>
      <c r="K2351" s="797"/>
      <c r="N2351" s="797"/>
      <c r="O2351" s="797"/>
      <c r="R2351" s="797"/>
      <c r="S2351" s="797"/>
      <c r="V2351" s="797"/>
      <c r="W2351" s="797"/>
      <c r="Z2351" s="797"/>
      <c r="AA2351" s="797"/>
      <c r="AD2351" s="797"/>
      <c r="AE2351" s="797"/>
      <c r="AH2351" s="797"/>
      <c r="AI2351" s="797"/>
      <c r="AL2351" s="797"/>
      <c r="AM2351" s="797"/>
      <c r="AP2351" s="797"/>
      <c r="AQ2351" s="797"/>
    </row>
    <row r="2352" spans="1:43" s="735" customFormat="1">
      <c r="A2352" s="1235"/>
      <c r="B2352" s="64"/>
      <c r="F2352" s="797"/>
      <c r="G2352" s="798"/>
      <c r="J2352" s="797"/>
      <c r="K2352" s="797"/>
      <c r="N2352" s="797"/>
      <c r="O2352" s="797"/>
      <c r="R2352" s="797"/>
      <c r="S2352" s="797"/>
      <c r="V2352" s="797"/>
      <c r="W2352" s="797"/>
      <c r="Z2352" s="797"/>
      <c r="AA2352" s="797"/>
      <c r="AD2352" s="797"/>
      <c r="AE2352" s="797"/>
      <c r="AH2352" s="797"/>
      <c r="AI2352" s="797"/>
      <c r="AL2352" s="797"/>
      <c r="AM2352" s="797"/>
      <c r="AP2352" s="797"/>
      <c r="AQ2352" s="797"/>
    </row>
    <row r="2353" spans="1:43" s="735" customFormat="1">
      <c r="A2353" s="1235"/>
      <c r="B2353" s="64"/>
      <c r="F2353" s="797"/>
      <c r="G2353" s="798"/>
      <c r="J2353" s="797"/>
      <c r="K2353" s="797"/>
      <c r="N2353" s="797"/>
      <c r="O2353" s="797"/>
      <c r="R2353" s="797"/>
      <c r="S2353" s="797"/>
      <c r="V2353" s="797"/>
      <c r="W2353" s="797"/>
      <c r="Z2353" s="797"/>
      <c r="AA2353" s="797"/>
      <c r="AD2353" s="797"/>
      <c r="AE2353" s="797"/>
      <c r="AH2353" s="797"/>
      <c r="AI2353" s="797"/>
      <c r="AL2353" s="797"/>
      <c r="AM2353" s="797"/>
      <c r="AP2353" s="797"/>
      <c r="AQ2353" s="797"/>
    </row>
    <row r="2354" spans="1:43" s="735" customFormat="1">
      <c r="A2354" s="1235"/>
      <c r="B2354" s="64"/>
      <c r="F2354" s="797"/>
      <c r="G2354" s="798"/>
      <c r="J2354" s="797"/>
      <c r="K2354" s="797"/>
      <c r="N2354" s="797"/>
      <c r="O2354" s="797"/>
      <c r="R2354" s="797"/>
      <c r="S2354" s="797"/>
      <c r="V2354" s="797"/>
      <c r="W2354" s="797"/>
      <c r="Z2354" s="797"/>
      <c r="AA2354" s="797"/>
      <c r="AD2354" s="797"/>
      <c r="AE2354" s="797"/>
      <c r="AH2354" s="797"/>
      <c r="AI2354" s="797"/>
      <c r="AL2354" s="797"/>
      <c r="AM2354" s="797"/>
      <c r="AP2354" s="797"/>
      <c r="AQ2354" s="797"/>
    </row>
    <row r="2355" spans="1:43" s="735" customFormat="1">
      <c r="A2355" s="1235"/>
      <c r="B2355" s="64"/>
      <c r="F2355" s="797"/>
      <c r="G2355" s="798"/>
      <c r="J2355" s="797"/>
      <c r="K2355" s="797"/>
      <c r="N2355" s="797"/>
      <c r="O2355" s="797"/>
      <c r="R2355" s="797"/>
      <c r="S2355" s="797"/>
      <c r="V2355" s="797"/>
      <c r="W2355" s="797"/>
      <c r="Z2355" s="797"/>
      <c r="AA2355" s="797"/>
      <c r="AD2355" s="797"/>
      <c r="AE2355" s="797"/>
      <c r="AH2355" s="797"/>
      <c r="AI2355" s="797"/>
      <c r="AL2355" s="797"/>
      <c r="AM2355" s="797"/>
      <c r="AP2355" s="797"/>
      <c r="AQ2355" s="797"/>
    </row>
    <row r="2356" spans="1:43" s="735" customFormat="1">
      <c r="A2356" s="1235"/>
      <c r="B2356" s="64"/>
      <c r="F2356" s="797"/>
      <c r="G2356" s="798"/>
      <c r="J2356" s="797"/>
      <c r="K2356" s="797"/>
      <c r="N2356" s="797"/>
      <c r="O2356" s="797"/>
      <c r="R2356" s="797"/>
      <c r="S2356" s="797"/>
      <c r="V2356" s="797"/>
      <c r="W2356" s="797"/>
      <c r="Z2356" s="797"/>
      <c r="AA2356" s="797"/>
      <c r="AD2356" s="797"/>
      <c r="AE2356" s="797"/>
      <c r="AH2356" s="797"/>
      <c r="AI2356" s="797"/>
      <c r="AL2356" s="797"/>
      <c r="AM2356" s="797"/>
      <c r="AP2356" s="797"/>
      <c r="AQ2356" s="797"/>
    </row>
    <row r="2357" spans="1:43" s="735" customFormat="1">
      <c r="A2357" s="1235"/>
      <c r="B2357" s="64"/>
      <c r="F2357" s="797"/>
      <c r="G2357" s="798"/>
      <c r="J2357" s="797"/>
      <c r="K2357" s="797"/>
      <c r="N2357" s="797"/>
      <c r="O2357" s="797"/>
      <c r="R2357" s="797"/>
      <c r="S2357" s="797"/>
      <c r="V2357" s="797"/>
      <c r="W2357" s="797"/>
      <c r="Z2357" s="797"/>
      <c r="AA2357" s="797"/>
      <c r="AD2357" s="797"/>
      <c r="AE2357" s="797"/>
      <c r="AH2357" s="797"/>
      <c r="AI2357" s="797"/>
      <c r="AL2357" s="797"/>
      <c r="AM2357" s="797"/>
      <c r="AP2357" s="797"/>
      <c r="AQ2357" s="797"/>
    </row>
    <row r="2358" spans="1:43" s="735" customFormat="1">
      <c r="A2358" s="1235"/>
      <c r="B2358" s="64"/>
      <c r="F2358" s="797"/>
      <c r="G2358" s="798"/>
      <c r="J2358" s="797"/>
      <c r="K2358" s="797"/>
      <c r="N2358" s="797"/>
      <c r="O2358" s="797"/>
      <c r="R2358" s="797"/>
      <c r="S2358" s="797"/>
      <c r="V2358" s="797"/>
      <c r="W2358" s="797"/>
      <c r="Z2358" s="797"/>
      <c r="AA2358" s="797"/>
      <c r="AD2358" s="797"/>
      <c r="AE2358" s="797"/>
      <c r="AH2358" s="797"/>
      <c r="AI2358" s="797"/>
      <c r="AL2358" s="797"/>
      <c r="AM2358" s="797"/>
      <c r="AP2358" s="797"/>
      <c r="AQ2358" s="797"/>
    </row>
    <row r="2359" spans="1:43" s="735" customFormat="1">
      <c r="A2359" s="1235"/>
      <c r="B2359" s="64"/>
      <c r="F2359" s="797"/>
      <c r="G2359" s="798"/>
      <c r="J2359" s="797"/>
      <c r="K2359" s="797"/>
      <c r="N2359" s="797"/>
      <c r="O2359" s="797"/>
      <c r="R2359" s="797"/>
      <c r="S2359" s="797"/>
      <c r="V2359" s="797"/>
      <c r="W2359" s="797"/>
      <c r="Z2359" s="797"/>
      <c r="AA2359" s="797"/>
      <c r="AD2359" s="797"/>
      <c r="AE2359" s="797"/>
      <c r="AH2359" s="797"/>
      <c r="AI2359" s="797"/>
      <c r="AL2359" s="797"/>
      <c r="AM2359" s="797"/>
      <c r="AP2359" s="797"/>
      <c r="AQ2359" s="797"/>
    </row>
    <row r="2360" spans="1:43" s="735" customFormat="1">
      <c r="A2360" s="1235"/>
      <c r="B2360" s="64"/>
      <c r="F2360" s="797"/>
      <c r="G2360" s="798"/>
      <c r="J2360" s="797"/>
      <c r="K2360" s="797"/>
      <c r="N2360" s="797"/>
      <c r="O2360" s="797"/>
      <c r="R2360" s="797"/>
      <c r="S2360" s="797"/>
      <c r="V2360" s="797"/>
      <c r="W2360" s="797"/>
      <c r="Z2360" s="797"/>
      <c r="AA2360" s="797"/>
      <c r="AD2360" s="797"/>
      <c r="AE2360" s="797"/>
      <c r="AH2360" s="797"/>
      <c r="AI2360" s="797"/>
      <c r="AL2360" s="797"/>
      <c r="AM2360" s="797"/>
      <c r="AP2360" s="797"/>
      <c r="AQ2360" s="797"/>
    </row>
    <row r="2361" spans="1:43" s="735" customFormat="1">
      <c r="A2361" s="1235"/>
      <c r="B2361" s="64"/>
      <c r="F2361" s="797"/>
      <c r="G2361" s="798"/>
      <c r="J2361" s="797"/>
      <c r="K2361" s="797"/>
      <c r="N2361" s="797"/>
      <c r="O2361" s="797"/>
      <c r="R2361" s="797"/>
      <c r="S2361" s="797"/>
      <c r="V2361" s="797"/>
      <c r="W2361" s="797"/>
      <c r="Z2361" s="797"/>
      <c r="AA2361" s="797"/>
      <c r="AD2361" s="797"/>
      <c r="AE2361" s="797"/>
      <c r="AH2361" s="797"/>
      <c r="AI2361" s="797"/>
      <c r="AL2361" s="797"/>
      <c r="AM2361" s="797"/>
      <c r="AP2361" s="797"/>
      <c r="AQ2361" s="797"/>
    </row>
    <row r="2362" spans="1:43" s="735" customFormat="1">
      <c r="A2362" s="1235"/>
      <c r="B2362" s="64"/>
      <c r="F2362" s="797"/>
      <c r="G2362" s="798"/>
      <c r="J2362" s="797"/>
      <c r="K2362" s="797"/>
      <c r="N2362" s="797"/>
      <c r="O2362" s="797"/>
      <c r="R2362" s="797"/>
      <c r="S2362" s="797"/>
      <c r="V2362" s="797"/>
      <c r="W2362" s="797"/>
      <c r="Z2362" s="797"/>
      <c r="AA2362" s="797"/>
      <c r="AD2362" s="797"/>
      <c r="AE2362" s="797"/>
      <c r="AH2362" s="797"/>
      <c r="AI2362" s="797"/>
      <c r="AL2362" s="797"/>
      <c r="AM2362" s="797"/>
      <c r="AP2362" s="797"/>
      <c r="AQ2362" s="797"/>
    </row>
    <row r="2363" spans="1:43" s="735" customFormat="1">
      <c r="A2363" s="1235"/>
      <c r="B2363" s="64"/>
      <c r="F2363" s="797"/>
      <c r="G2363" s="798"/>
      <c r="J2363" s="797"/>
      <c r="K2363" s="797"/>
      <c r="N2363" s="797"/>
      <c r="O2363" s="797"/>
      <c r="R2363" s="797"/>
      <c r="S2363" s="797"/>
      <c r="V2363" s="797"/>
      <c r="W2363" s="797"/>
      <c r="Z2363" s="797"/>
      <c r="AA2363" s="797"/>
      <c r="AD2363" s="797"/>
      <c r="AE2363" s="797"/>
      <c r="AH2363" s="797"/>
      <c r="AI2363" s="797"/>
      <c r="AL2363" s="797"/>
      <c r="AM2363" s="797"/>
      <c r="AP2363" s="797"/>
      <c r="AQ2363" s="797"/>
    </row>
    <row r="2364" spans="1:43" s="735" customFormat="1">
      <c r="A2364" s="1235"/>
      <c r="B2364" s="64"/>
      <c r="F2364" s="797"/>
      <c r="G2364" s="798"/>
      <c r="J2364" s="797"/>
      <c r="K2364" s="797"/>
      <c r="N2364" s="797"/>
      <c r="O2364" s="797"/>
      <c r="R2364" s="797"/>
      <c r="S2364" s="797"/>
      <c r="V2364" s="797"/>
      <c r="W2364" s="797"/>
      <c r="Z2364" s="797"/>
      <c r="AA2364" s="797"/>
      <c r="AD2364" s="797"/>
      <c r="AE2364" s="797"/>
      <c r="AH2364" s="797"/>
      <c r="AI2364" s="797"/>
      <c r="AL2364" s="797"/>
      <c r="AM2364" s="797"/>
      <c r="AP2364" s="797"/>
      <c r="AQ2364" s="797"/>
    </row>
    <row r="2365" spans="1:43" s="735" customFormat="1">
      <c r="A2365" s="1235"/>
      <c r="B2365" s="64"/>
      <c r="F2365" s="797"/>
      <c r="G2365" s="798"/>
      <c r="J2365" s="797"/>
      <c r="K2365" s="797"/>
      <c r="N2365" s="797"/>
      <c r="O2365" s="797"/>
      <c r="R2365" s="797"/>
      <c r="S2365" s="797"/>
      <c r="V2365" s="797"/>
      <c r="W2365" s="797"/>
      <c r="Z2365" s="797"/>
      <c r="AA2365" s="797"/>
      <c r="AD2365" s="797"/>
      <c r="AE2365" s="797"/>
      <c r="AH2365" s="797"/>
      <c r="AI2365" s="797"/>
      <c r="AL2365" s="797"/>
      <c r="AM2365" s="797"/>
      <c r="AP2365" s="797"/>
      <c r="AQ2365" s="797"/>
    </row>
    <row r="2366" spans="1:43" s="735" customFormat="1">
      <c r="A2366" s="1235"/>
      <c r="B2366" s="64"/>
      <c r="F2366" s="797"/>
      <c r="G2366" s="798"/>
      <c r="J2366" s="797"/>
      <c r="K2366" s="797"/>
      <c r="N2366" s="797"/>
      <c r="O2366" s="797"/>
      <c r="R2366" s="797"/>
      <c r="S2366" s="797"/>
      <c r="V2366" s="797"/>
      <c r="W2366" s="797"/>
      <c r="Z2366" s="797"/>
      <c r="AA2366" s="797"/>
      <c r="AD2366" s="797"/>
      <c r="AE2366" s="797"/>
      <c r="AH2366" s="797"/>
      <c r="AI2366" s="797"/>
      <c r="AL2366" s="797"/>
      <c r="AM2366" s="797"/>
      <c r="AP2366" s="797"/>
      <c r="AQ2366" s="797"/>
    </row>
    <row r="2367" spans="1:43" s="735" customFormat="1">
      <c r="A2367" s="1235"/>
      <c r="B2367" s="64"/>
      <c r="F2367" s="797"/>
      <c r="G2367" s="798"/>
      <c r="J2367" s="797"/>
      <c r="K2367" s="797"/>
      <c r="N2367" s="797"/>
      <c r="O2367" s="797"/>
      <c r="R2367" s="797"/>
      <c r="S2367" s="797"/>
      <c r="V2367" s="797"/>
      <c r="W2367" s="797"/>
      <c r="Z2367" s="797"/>
      <c r="AA2367" s="797"/>
      <c r="AD2367" s="797"/>
      <c r="AE2367" s="797"/>
      <c r="AH2367" s="797"/>
      <c r="AI2367" s="797"/>
      <c r="AL2367" s="797"/>
      <c r="AM2367" s="797"/>
      <c r="AP2367" s="797"/>
      <c r="AQ2367" s="797"/>
    </row>
    <row r="2368" spans="1:43" s="735" customFormat="1">
      <c r="A2368" s="1235"/>
      <c r="B2368" s="64"/>
      <c r="F2368" s="797"/>
      <c r="G2368" s="798"/>
      <c r="J2368" s="797"/>
      <c r="K2368" s="797"/>
      <c r="N2368" s="797"/>
      <c r="O2368" s="797"/>
      <c r="R2368" s="797"/>
      <c r="S2368" s="797"/>
      <c r="V2368" s="797"/>
      <c r="W2368" s="797"/>
      <c r="Z2368" s="797"/>
      <c r="AA2368" s="797"/>
      <c r="AD2368" s="797"/>
      <c r="AE2368" s="797"/>
      <c r="AH2368" s="797"/>
      <c r="AI2368" s="797"/>
      <c r="AL2368" s="797"/>
      <c r="AM2368" s="797"/>
      <c r="AP2368" s="797"/>
      <c r="AQ2368" s="797"/>
    </row>
    <row r="2369" spans="1:43" s="735" customFormat="1">
      <c r="A2369" s="1235"/>
      <c r="B2369" s="64"/>
      <c r="F2369" s="797"/>
      <c r="G2369" s="798"/>
      <c r="J2369" s="797"/>
      <c r="K2369" s="797"/>
      <c r="N2369" s="797"/>
      <c r="O2369" s="797"/>
      <c r="R2369" s="797"/>
      <c r="S2369" s="797"/>
      <c r="V2369" s="797"/>
      <c r="W2369" s="797"/>
      <c r="Z2369" s="797"/>
      <c r="AA2369" s="797"/>
      <c r="AD2369" s="797"/>
      <c r="AE2369" s="797"/>
      <c r="AH2369" s="797"/>
      <c r="AI2369" s="797"/>
      <c r="AL2369" s="797"/>
      <c r="AM2369" s="797"/>
      <c r="AP2369" s="797"/>
      <c r="AQ2369" s="797"/>
    </row>
    <row r="2370" spans="1:43" s="735" customFormat="1">
      <c r="A2370" s="1235"/>
      <c r="B2370" s="64"/>
      <c r="F2370" s="797"/>
      <c r="G2370" s="798"/>
      <c r="J2370" s="797"/>
      <c r="K2370" s="797"/>
      <c r="N2370" s="797"/>
      <c r="O2370" s="797"/>
      <c r="R2370" s="797"/>
      <c r="S2370" s="797"/>
      <c r="V2370" s="797"/>
      <c r="W2370" s="797"/>
      <c r="Z2370" s="797"/>
      <c r="AA2370" s="797"/>
      <c r="AD2370" s="797"/>
      <c r="AE2370" s="797"/>
      <c r="AH2370" s="797"/>
      <c r="AI2370" s="797"/>
      <c r="AL2370" s="797"/>
      <c r="AM2370" s="797"/>
      <c r="AP2370" s="797"/>
      <c r="AQ2370" s="797"/>
    </row>
    <row r="2371" spans="1:43" s="735" customFormat="1">
      <c r="A2371" s="1235"/>
      <c r="B2371" s="64"/>
      <c r="F2371" s="797"/>
      <c r="G2371" s="798"/>
      <c r="J2371" s="797"/>
      <c r="K2371" s="797"/>
      <c r="N2371" s="797"/>
      <c r="O2371" s="797"/>
      <c r="R2371" s="797"/>
      <c r="S2371" s="797"/>
      <c r="V2371" s="797"/>
      <c r="W2371" s="797"/>
      <c r="Z2371" s="797"/>
      <c r="AA2371" s="797"/>
      <c r="AD2371" s="797"/>
      <c r="AE2371" s="797"/>
      <c r="AH2371" s="797"/>
      <c r="AI2371" s="797"/>
      <c r="AL2371" s="797"/>
      <c r="AM2371" s="797"/>
      <c r="AP2371" s="797"/>
      <c r="AQ2371" s="797"/>
    </row>
    <row r="2372" spans="1:43" s="735" customFormat="1">
      <c r="A2372" s="1235"/>
      <c r="B2372" s="64"/>
      <c r="F2372" s="797"/>
      <c r="G2372" s="798"/>
      <c r="J2372" s="797"/>
      <c r="K2372" s="797"/>
      <c r="N2372" s="797"/>
      <c r="O2372" s="797"/>
      <c r="R2372" s="797"/>
      <c r="S2372" s="797"/>
      <c r="V2372" s="797"/>
      <c r="W2372" s="797"/>
      <c r="Z2372" s="797"/>
      <c r="AA2372" s="797"/>
      <c r="AD2372" s="797"/>
      <c r="AE2372" s="797"/>
      <c r="AH2372" s="797"/>
      <c r="AI2372" s="797"/>
      <c r="AL2372" s="797"/>
      <c r="AM2372" s="797"/>
      <c r="AP2372" s="797"/>
      <c r="AQ2372" s="797"/>
    </row>
    <row r="2373" spans="1:43" s="735" customFormat="1">
      <c r="A2373" s="1235"/>
      <c r="B2373" s="64"/>
      <c r="F2373" s="797"/>
      <c r="G2373" s="798"/>
      <c r="J2373" s="797"/>
      <c r="K2373" s="797"/>
      <c r="N2373" s="797"/>
      <c r="O2373" s="797"/>
      <c r="R2373" s="797"/>
      <c r="S2373" s="797"/>
      <c r="V2373" s="797"/>
      <c r="W2373" s="797"/>
      <c r="Z2373" s="797"/>
      <c r="AA2373" s="797"/>
      <c r="AD2373" s="797"/>
      <c r="AE2373" s="797"/>
      <c r="AH2373" s="797"/>
      <c r="AI2373" s="797"/>
      <c r="AL2373" s="797"/>
      <c r="AM2373" s="797"/>
      <c r="AP2373" s="797"/>
      <c r="AQ2373" s="797"/>
    </row>
    <row r="2374" spans="1:43" s="735" customFormat="1">
      <c r="A2374" s="1235"/>
      <c r="B2374" s="64"/>
      <c r="F2374" s="797"/>
      <c r="G2374" s="798"/>
      <c r="J2374" s="797"/>
      <c r="K2374" s="797"/>
      <c r="N2374" s="797"/>
      <c r="O2374" s="797"/>
      <c r="R2374" s="797"/>
      <c r="S2374" s="797"/>
      <c r="V2374" s="797"/>
      <c r="W2374" s="797"/>
      <c r="Z2374" s="797"/>
      <c r="AA2374" s="797"/>
      <c r="AD2374" s="797"/>
      <c r="AE2374" s="797"/>
      <c r="AH2374" s="797"/>
      <c r="AI2374" s="797"/>
      <c r="AL2374" s="797"/>
      <c r="AM2374" s="797"/>
      <c r="AP2374" s="797"/>
      <c r="AQ2374" s="797"/>
    </row>
    <row r="2375" spans="1:43" s="735" customFormat="1">
      <c r="A2375" s="1235"/>
      <c r="B2375" s="64"/>
      <c r="F2375" s="797"/>
      <c r="G2375" s="798"/>
      <c r="J2375" s="797"/>
      <c r="K2375" s="797"/>
      <c r="N2375" s="797"/>
      <c r="O2375" s="797"/>
      <c r="R2375" s="797"/>
      <c r="S2375" s="797"/>
      <c r="V2375" s="797"/>
      <c r="W2375" s="797"/>
      <c r="Z2375" s="797"/>
      <c r="AA2375" s="797"/>
      <c r="AD2375" s="797"/>
      <c r="AE2375" s="797"/>
      <c r="AH2375" s="797"/>
      <c r="AI2375" s="797"/>
      <c r="AL2375" s="797"/>
      <c r="AM2375" s="797"/>
      <c r="AP2375" s="797"/>
      <c r="AQ2375" s="797"/>
    </row>
    <row r="2376" spans="1:43" s="735" customFormat="1">
      <c r="A2376" s="1235"/>
      <c r="B2376" s="64"/>
      <c r="F2376" s="797"/>
      <c r="G2376" s="798"/>
      <c r="J2376" s="797"/>
      <c r="K2376" s="797"/>
      <c r="N2376" s="797"/>
      <c r="O2376" s="797"/>
      <c r="R2376" s="797"/>
      <c r="S2376" s="797"/>
      <c r="V2376" s="797"/>
      <c r="W2376" s="797"/>
      <c r="Z2376" s="797"/>
      <c r="AA2376" s="797"/>
      <c r="AD2376" s="797"/>
      <c r="AE2376" s="797"/>
      <c r="AH2376" s="797"/>
      <c r="AI2376" s="797"/>
      <c r="AL2376" s="797"/>
      <c r="AM2376" s="797"/>
      <c r="AP2376" s="797"/>
      <c r="AQ2376" s="797"/>
    </row>
    <row r="2377" spans="1:43" s="735" customFormat="1">
      <c r="A2377" s="1235"/>
      <c r="B2377" s="64"/>
      <c r="F2377" s="797"/>
      <c r="G2377" s="798"/>
      <c r="J2377" s="797"/>
      <c r="K2377" s="797"/>
      <c r="N2377" s="797"/>
      <c r="O2377" s="797"/>
      <c r="R2377" s="797"/>
      <c r="S2377" s="797"/>
      <c r="V2377" s="797"/>
      <c r="W2377" s="797"/>
      <c r="Z2377" s="797"/>
      <c r="AA2377" s="797"/>
      <c r="AD2377" s="797"/>
      <c r="AE2377" s="797"/>
      <c r="AH2377" s="797"/>
      <c r="AI2377" s="797"/>
      <c r="AL2377" s="797"/>
      <c r="AM2377" s="797"/>
      <c r="AP2377" s="797"/>
      <c r="AQ2377" s="797"/>
    </row>
    <row r="2378" spans="1:43" s="735" customFormat="1">
      <c r="A2378" s="1235"/>
      <c r="B2378" s="64"/>
      <c r="F2378" s="797"/>
      <c r="G2378" s="798"/>
      <c r="J2378" s="797"/>
      <c r="K2378" s="797"/>
      <c r="N2378" s="797"/>
      <c r="O2378" s="797"/>
      <c r="R2378" s="797"/>
      <c r="S2378" s="797"/>
      <c r="V2378" s="797"/>
      <c r="W2378" s="797"/>
      <c r="Z2378" s="797"/>
      <c r="AA2378" s="797"/>
      <c r="AD2378" s="797"/>
      <c r="AE2378" s="797"/>
      <c r="AH2378" s="797"/>
      <c r="AI2378" s="797"/>
      <c r="AL2378" s="797"/>
      <c r="AM2378" s="797"/>
      <c r="AP2378" s="797"/>
      <c r="AQ2378" s="797"/>
    </row>
    <row r="2379" spans="1:43" s="735" customFormat="1">
      <c r="A2379" s="1235"/>
      <c r="B2379" s="64"/>
      <c r="F2379" s="797"/>
      <c r="G2379" s="798"/>
      <c r="J2379" s="797"/>
      <c r="K2379" s="797"/>
      <c r="N2379" s="797"/>
      <c r="O2379" s="797"/>
      <c r="R2379" s="797"/>
      <c r="S2379" s="797"/>
      <c r="V2379" s="797"/>
      <c r="W2379" s="797"/>
      <c r="Z2379" s="797"/>
      <c r="AA2379" s="797"/>
      <c r="AD2379" s="797"/>
      <c r="AE2379" s="797"/>
      <c r="AH2379" s="797"/>
      <c r="AI2379" s="797"/>
      <c r="AL2379" s="797"/>
      <c r="AM2379" s="797"/>
      <c r="AP2379" s="797"/>
      <c r="AQ2379" s="797"/>
    </row>
    <row r="2380" spans="1:43" s="735" customFormat="1">
      <c r="A2380" s="1235"/>
      <c r="B2380" s="64"/>
      <c r="F2380" s="797"/>
      <c r="G2380" s="798"/>
      <c r="J2380" s="797"/>
      <c r="K2380" s="797"/>
      <c r="N2380" s="797"/>
      <c r="O2380" s="797"/>
      <c r="R2380" s="797"/>
      <c r="S2380" s="797"/>
      <c r="V2380" s="797"/>
      <c r="W2380" s="797"/>
      <c r="Z2380" s="797"/>
      <c r="AA2380" s="797"/>
      <c r="AD2380" s="797"/>
      <c r="AE2380" s="797"/>
      <c r="AH2380" s="797"/>
      <c r="AI2380" s="797"/>
      <c r="AL2380" s="797"/>
      <c r="AM2380" s="797"/>
      <c r="AP2380" s="797"/>
      <c r="AQ2380" s="797"/>
    </row>
    <row r="2381" spans="1:43" s="735" customFormat="1">
      <c r="A2381" s="1235"/>
      <c r="B2381" s="64"/>
      <c r="F2381" s="797"/>
      <c r="G2381" s="798"/>
      <c r="J2381" s="797"/>
      <c r="K2381" s="797"/>
      <c r="N2381" s="797"/>
      <c r="O2381" s="797"/>
      <c r="R2381" s="797"/>
      <c r="S2381" s="797"/>
      <c r="V2381" s="797"/>
      <c r="W2381" s="797"/>
      <c r="Z2381" s="797"/>
      <c r="AA2381" s="797"/>
      <c r="AD2381" s="797"/>
      <c r="AE2381" s="797"/>
      <c r="AH2381" s="797"/>
      <c r="AI2381" s="797"/>
      <c r="AL2381" s="797"/>
      <c r="AM2381" s="797"/>
      <c r="AP2381" s="797"/>
      <c r="AQ2381" s="797"/>
    </row>
    <row r="2382" spans="1:43" s="735" customFormat="1">
      <c r="A2382" s="1235"/>
      <c r="B2382" s="64"/>
      <c r="F2382" s="797"/>
      <c r="G2382" s="798"/>
      <c r="J2382" s="797"/>
      <c r="K2382" s="797"/>
      <c r="N2382" s="797"/>
      <c r="O2382" s="797"/>
      <c r="R2382" s="797"/>
      <c r="S2382" s="797"/>
      <c r="V2382" s="797"/>
      <c r="W2382" s="797"/>
      <c r="Z2382" s="797"/>
      <c r="AA2382" s="797"/>
      <c r="AD2382" s="797"/>
      <c r="AE2382" s="797"/>
      <c r="AH2382" s="797"/>
      <c r="AI2382" s="797"/>
      <c r="AL2382" s="797"/>
      <c r="AM2382" s="797"/>
      <c r="AP2382" s="797"/>
      <c r="AQ2382" s="797"/>
    </row>
    <row r="2383" spans="1:43" s="735" customFormat="1">
      <c r="A2383" s="1235"/>
      <c r="B2383" s="64"/>
      <c r="F2383" s="797"/>
      <c r="G2383" s="798"/>
      <c r="J2383" s="797"/>
      <c r="K2383" s="797"/>
      <c r="N2383" s="797"/>
      <c r="O2383" s="797"/>
      <c r="R2383" s="797"/>
      <c r="S2383" s="797"/>
      <c r="V2383" s="797"/>
      <c r="W2383" s="797"/>
      <c r="Z2383" s="797"/>
      <c r="AA2383" s="797"/>
      <c r="AD2383" s="797"/>
      <c r="AE2383" s="797"/>
      <c r="AH2383" s="797"/>
      <c r="AI2383" s="797"/>
      <c r="AL2383" s="797"/>
      <c r="AM2383" s="797"/>
      <c r="AP2383" s="797"/>
      <c r="AQ2383" s="797"/>
    </row>
    <row r="2384" spans="1:43" s="735" customFormat="1">
      <c r="A2384" s="1235"/>
      <c r="B2384" s="64"/>
      <c r="F2384" s="797"/>
      <c r="G2384" s="798"/>
      <c r="J2384" s="797"/>
      <c r="K2384" s="797"/>
      <c r="N2384" s="797"/>
      <c r="O2384" s="797"/>
      <c r="R2384" s="797"/>
      <c r="S2384" s="797"/>
      <c r="V2384" s="797"/>
      <c r="W2384" s="797"/>
      <c r="Z2384" s="797"/>
      <c r="AA2384" s="797"/>
      <c r="AD2384" s="797"/>
      <c r="AE2384" s="797"/>
      <c r="AH2384" s="797"/>
      <c r="AI2384" s="797"/>
      <c r="AL2384" s="797"/>
      <c r="AM2384" s="797"/>
      <c r="AP2384" s="797"/>
      <c r="AQ2384" s="797"/>
    </row>
    <row r="2385" spans="1:43" s="735" customFormat="1">
      <c r="A2385" s="1235"/>
      <c r="B2385" s="64"/>
      <c r="F2385" s="797"/>
      <c r="G2385" s="798"/>
      <c r="J2385" s="797"/>
      <c r="K2385" s="797"/>
      <c r="N2385" s="797"/>
      <c r="O2385" s="797"/>
      <c r="R2385" s="797"/>
      <c r="S2385" s="797"/>
      <c r="V2385" s="797"/>
      <c r="W2385" s="797"/>
      <c r="Z2385" s="797"/>
      <c r="AA2385" s="797"/>
      <c r="AD2385" s="797"/>
      <c r="AE2385" s="797"/>
      <c r="AH2385" s="797"/>
      <c r="AI2385" s="797"/>
      <c r="AL2385" s="797"/>
      <c r="AM2385" s="797"/>
      <c r="AP2385" s="797"/>
      <c r="AQ2385" s="797"/>
    </row>
    <row r="2386" spans="1:43" s="735" customFormat="1">
      <c r="A2386" s="1235"/>
      <c r="B2386" s="64"/>
      <c r="F2386" s="797"/>
      <c r="G2386" s="798"/>
      <c r="J2386" s="797"/>
      <c r="K2386" s="797"/>
      <c r="N2386" s="797"/>
      <c r="O2386" s="797"/>
      <c r="R2386" s="797"/>
      <c r="S2386" s="797"/>
      <c r="V2386" s="797"/>
      <c r="W2386" s="797"/>
      <c r="Z2386" s="797"/>
      <c r="AA2386" s="797"/>
      <c r="AD2386" s="797"/>
      <c r="AE2386" s="797"/>
      <c r="AH2386" s="797"/>
      <c r="AI2386" s="797"/>
      <c r="AL2386" s="797"/>
      <c r="AM2386" s="797"/>
      <c r="AP2386" s="797"/>
      <c r="AQ2386" s="797"/>
    </row>
    <row r="2387" spans="1:43" s="735" customFormat="1">
      <c r="A2387" s="1235"/>
      <c r="B2387" s="64"/>
      <c r="F2387" s="797"/>
      <c r="G2387" s="798"/>
      <c r="J2387" s="797"/>
      <c r="K2387" s="797"/>
      <c r="N2387" s="797"/>
      <c r="O2387" s="797"/>
      <c r="R2387" s="797"/>
      <c r="S2387" s="797"/>
      <c r="V2387" s="797"/>
      <c r="W2387" s="797"/>
      <c r="Z2387" s="797"/>
      <c r="AA2387" s="797"/>
      <c r="AD2387" s="797"/>
      <c r="AE2387" s="797"/>
      <c r="AH2387" s="797"/>
      <c r="AI2387" s="797"/>
      <c r="AL2387" s="797"/>
      <c r="AM2387" s="797"/>
      <c r="AP2387" s="797"/>
      <c r="AQ2387" s="797"/>
    </row>
    <row r="2388" spans="1:43" s="735" customFormat="1">
      <c r="A2388" s="1235"/>
      <c r="B2388" s="64"/>
      <c r="F2388" s="797"/>
      <c r="G2388" s="798"/>
      <c r="J2388" s="797"/>
      <c r="K2388" s="797"/>
      <c r="N2388" s="797"/>
      <c r="O2388" s="797"/>
      <c r="R2388" s="797"/>
      <c r="S2388" s="797"/>
      <c r="V2388" s="797"/>
      <c r="W2388" s="797"/>
      <c r="Z2388" s="797"/>
      <c r="AA2388" s="797"/>
      <c r="AD2388" s="797"/>
      <c r="AE2388" s="797"/>
      <c r="AH2388" s="797"/>
      <c r="AI2388" s="797"/>
      <c r="AL2388" s="797"/>
      <c r="AM2388" s="797"/>
      <c r="AP2388" s="797"/>
      <c r="AQ2388" s="797"/>
    </row>
    <row r="2389" spans="1:43" s="735" customFormat="1">
      <c r="A2389" s="1235"/>
      <c r="B2389" s="64"/>
      <c r="F2389" s="797"/>
      <c r="G2389" s="798"/>
      <c r="J2389" s="797"/>
      <c r="K2389" s="797"/>
      <c r="N2389" s="797"/>
      <c r="O2389" s="797"/>
      <c r="R2389" s="797"/>
      <c r="S2389" s="797"/>
      <c r="V2389" s="797"/>
      <c r="W2389" s="797"/>
      <c r="Z2389" s="797"/>
      <c r="AA2389" s="797"/>
      <c r="AD2389" s="797"/>
      <c r="AE2389" s="797"/>
      <c r="AH2389" s="797"/>
      <c r="AI2389" s="797"/>
      <c r="AL2389" s="797"/>
      <c r="AM2389" s="797"/>
      <c r="AP2389" s="797"/>
      <c r="AQ2389" s="797"/>
    </row>
    <row r="2390" spans="1:43" s="735" customFormat="1">
      <c r="A2390" s="1235"/>
      <c r="B2390" s="64"/>
      <c r="F2390" s="797"/>
      <c r="G2390" s="798"/>
      <c r="J2390" s="797"/>
      <c r="K2390" s="797"/>
      <c r="N2390" s="797"/>
      <c r="O2390" s="797"/>
      <c r="R2390" s="797"/>
      <c r="S2390" s="797"/>
      <c r="V2390" s="797"/>
      <c r="W2390" s="797"/>
      <c r="Z2390" s="797"/>
      <c r="AA2390" s="797"/>
      <c r="AD2390" s="797"/>
      <c r="AE2390" s="797"/>
      <c r="AH2390" s="797"/>
      <c r="AI2390" s="797"/>
      <c r="AL2390" s="797"/>
      <c r="AM2390" s="797"/>
      <c r="AP2390" s="797"/>
      <c r="AQ2390" s="797"/>
    </row>
    <row r="2391" spans="1:43" s="735" customFormat="1">
      <c r="A2391" s="1235"/>
      <c r="B2391" s="64"/>
      <c r="F2391" s="797"/>
      <c r="G2391" s="798"/>
      <c r="J2391" s="797"/>
      <c r="K2391" s="797"/>
      <c r="N2391" s="797"/>
      <c r="O2391" s="797"/>
      <c r="R2391" s="797"/>
      <c r="S2391" s="797"/>
      <c r="V2391" s="797"/>
      <c r="W2391" s="797"/>
      <c r="Z2391" s="797"/>
      <c r="AA2391" s="797"/>
      <c r="AD2391" s="797"/>
      <c r="AE2391" s="797"/>
      <c r="AH2391" s="797"/>
      <c r="AI2391" s="797"/>
      <c r="AL2391" s="797"/>
      <c r="AM2391" s="797"/>
      <c r="AP2391" s="797"/>
      <c r="AQ2391" s="797"/>
    </row>
    <row r="2392" spans="1:43" s="735" customFormat="1">
      <c r="A2392" s="1235"/>
      <c r="B2392" s="64"/>
      <c r="F2392" s="797"/>
      <c r="G2392" s="798"/>
      <c r="J2392" s="797"/>
      <c r="K2392" s="797"/>
      <c r="N2392" s="797"/>
      <c r="O2392" s="797"/>
      <c r="R2392" s="797"/>
      <c r="S2392" s="797"/>
      <c r="V2392" s="797"/>
      <c r="W2392" s="797"/>
      <c r="Z2392" s="797"/>
      <c r="AA2392" s="797"/>
      <c r="AD2392" s="797"/>
      <c r="AE2392" s="797"/>
      <c r="AH2392" s="797"/>
      <c r="AI2392" s="797"/>
      <c r="AL2392" s="797"/>
      <c r="AM2392" s="797"/>
      <c r="AP2392" s="797"/>
      <c r="AQ2392" s="797"/>
    </row>
    <row r="2393" spans="1:43" s="735" customFormat="1">
      <c r="A2393" s="1235"/>
      <c r="B2393" s="64"/>
      <c r="F2393" s="797"/>
      <c r="G2393" s="798"/>
      <c r="J2393" s="797"/>
      <c r="K2393" s="797"/>
      <c r="N2393" s="797"/>
      <c r="O2393" s="797"/>
      <c r="R2393" s="797"/>
      <c r="S2393" s="797"/>
      <c r="V2393" s="797"/>
      <c r="W2393" s="797"/>
      <c r="Z2393" s="797"/>
      <c r="AA2393" s="797"/>
      <c r="AD2393" s="797"/>
      <c r="AE2393" s="797"/>
      <c r="AH2393" s="797"/>
      <c r="AI2393" s="797"/>
      <c r="AL2393" s="797"/>
      <c r="AM2393" s="797"/>
      <c r="AP2393" s="797"/>
      <c r="AQ2393" s="797"/>
    </row>
    <row r="2394" spans="1:43" s="735" customFormat="1">
      <c r="A2394" s="1235"/>
      <c r="B2394" s="64"/>
      <c r="F2394" s="797"/>
      <c r="G2394" s="798"/>
      <c r="J2394" s="797"/>
      <c r="K2394" s="797"/>
      <c r="N2394" s="797"/>
      <c r="O2394" s="797"/>
      <c r="R2394" s="797"/>
      <c r="S2394" s="797"/>
      <c r="V2394" s="797"/>
      <c r="W2394" s="797"/>
      <c r="Z2394" s="797"/>
      <c r="AA2394" s="797"/>
      <c r="AD2394" s="797"/>
      <c r="AE2394" s="797"/>
      <c r="AH2394" s="797"/>
      <c r="AI2394" s="797"/>
      <c r="AL2394" s="797"/>
      <c r="AM2394" s="797"/>
      <c r="AP2394" s="797"/>
      <c r="AQ2394" s="797"/>
    </row>
    <row r="2395" spans="1:43" s="735" customFormat="1">
      <c r="A2395" s="1235"/>
      <c r="B2395" s="64"/>
      <c r="F2395" s="797"/>
      <c r="G2395" s="798"/>
      <c r="J2395" s="797"/>
      <c r="K2395" s="797"/>
      <c r="N2395" s="797"/>
      <c r="O2395" s="797"/>
      <c r="R2395" s="797"/>
      <c r="S2395" s="797"/>
      <c r="V2395" s="797"/>
      <c r="W2395" s="797"/>
      <c r="Z2395" s="797"/>
      <c r="AA2395" s="797"/>
      <c r="AD2395" s="797"/>
      <c r="AE2395" s="797"/>
      <c r="AH2395" s="797"/>
      <c r="AI2395" s="797"/>
      <c r="AL2395" s="797"/>
      <c r="AM2395" s="797"/>
      <c r="AP2395" s="797"/>
      <c r="AQ2395" s="797"/>
    </row>
    <row r="2396" spans="1:43" s="735" customFormat="1">
      <c r="A2396" s="1235"/>
      <c r="B2396" s="64"/>
      <c r="F2396" s="797"/>
      <c r="G2396" s="798"/>
      <c r="J2396" s="797"/>
      <c r="K2396" s="797"/>
      <c r="N2396" s="797"/>
      <c r="O2396" s="797"/>
      <c r="R2396" s="797"/>
      <c r="S2396" s="797"/>
      <c r="V2396" s="797"/>
      <c r="W2396" s="797"/>
      <c r="Z2396" s="797"/>
      <c r="AA2396" s="797"/>
      <c r="AD2396" s="797"/>
      <c r="AE2396" s="797"/>
      <c r="AH2396" s="797"/>
      <c r="AI2396" s="797"/>
      <c r="AL2396" s="797"/>
      <c r="AM2396" s="797"/>
      <c r="AP2396" s="797"/>
      <c r="AQ2396" s="797"/>
    </row>
    <row r="2397" spans="1:43" s="735" customFormat="1">
      <c r="A2397" s="1235"/>
      <c r="B2397" s="64"/>
      <c r="F2397" s="797"/>
      <c r="G2397" s="798"/>
      <c r="J2397" s="797"/>
      <c r="K2397" s="797"/>
      <c r="N2397" s="797"/>
      <c r="O2397" s="797"/>
      <c r="R2397" s="797"/>
      <c r="S2397" s="797"/>
      <c r="V2397" s="797"/>
      <c r="W2397" s="797"/>
      <c r="Z2397" s="797"/>
      <c r="AA2397" s="797"/>
      <c r="AD2397" s="797"/>
      <c r="AE2397" s="797"/>
      <c r="AH2397" s="797"/>
      <c r="AI2397" s="797"/>
      <c r="AL2397" s="797"/>
      <c r="AM2397" s="797"/>
      <c r="AP2397" s="797"/>
      <c r="AQ2397" s="797"/>
    </row>
    <row r="2398" spans="1:43" s="735" customFormat="1">
      <c r="A2398" s="1235"/>
      <c r="B2398" s="64"/>
      <c r="F2398" s="797"/>
      <c r="G2398" s="798"/>
      <c r="J2398" s="797"/>
      <c r="K2398" s="797"/>
      <c r="N2398" s="797"/>
      <c r="O2398" s="797"/>
      <c r="R2398" s="797"/>
      <c r="S2398" s="797"/>
      <c r="V2398" s="797"/>
      <c r="W2398" s="797"/>
      <c r="Z2398" s="797"/>
      <c r="AA2398" s="797"/>
      <c r="AD2398" s="797"/>
      <c r="AE2398" s="797"/>
      <c r="AH2398" s="797"/>
      <c r="AI2398" s="797"/>
      <c r="AL2398" s="797"/>
      <c r="AM2398" s="797"/>
      <c r="AP2398" s="797"/>
      <c r="AQ2398" s="797"/>
    </row>
    <row r="2399" spans="1:43" s="735" customFormat="1">
      <c r="A2399" s="1235"/>
      <c r="B2399" s="64"/>
      <c r="F2399" s="797"/>
      <c r="G2399" s="798"/>
      <c r="J2399" s="797"/>
      <c r="K2399" s="797"/>
      <c r="N2399" s="797"/>
      <c r="O2399" s="797"/>
      <c r="R2399" s="797"/>
      <c r="S2399" s="797"/>
      <c r="V2399" s="797"/>
      <c r="W2399" s="797"/>
      <c r="Z2399" s="797"/>
      <c r="AA2399" s="797"/>
      <c r="AD2399" s="797"/>
      <c r="AE2399" s="797"/>
      <c r="AH2399" s="797"/>
      <c r="AI2399" s="797"/>
      <c r="AL2399" s="797"/>
      <c r="AM2399" s="797"/>
      <c r="AP2399" s="797"/>
      <c r="AQ2399" s="797"/>
    </row>
    <row r="2400" spans="1:43" s="735" customFormat="1">
      <c r="A2400" s="1235"/>
      <c r="B2400" s="64"/>
      <c r="F2400" s="797"/>
      <c r="G2400" s="798"/>
      <c r="J2400" s="797"/>
      <c r="K2400" s="797"/>
      <c r="N2400" s="797"/>
      <c r="O2400" s="797"/>
      <c r="R2400" s="797"/>
      <c r="S2400" s="797"/>
      <c r="V2400" s="797"/>
      <c r="W2400" s="797"/>
      <c r="Z2400" s="797"/>
      <c r="AA2400" s="797"/>
      <c r="AD2400" s="797"/>
      <c r="AE2400" s="797"/>
      <c r="AH2400" s="797"/>
      <c r="AI2400" s="797"/>
      <c r="AL2400" s="797"/>
      <c r="AM2400" s="797"/>
      <c r="AP2400" s="797"/>
      <c r="AQ2400" s="797"/>
    </row>
    <row r="2401" spans="1:43" s="735" customFormat="1">
      <c r="A2401" s="1235"/>
      <c r="B2401" s="64"/>
      <c r="F2401" s="797"/>
      <c r="G2401" s="798"/>
      <c r="J2401" s="797"/>
      <c r="K2401" s="797"/>
      <c r="N2401" s="797"/>
      <c r="O2401" s="797"/>
      <c r="R2401" s="797"/>
      <c r="S2401" s="797"/>
      <c r="V2401" s="797"/>
      <c r="W2401" s="797"/>
      <c r="Z2401" s="797"/>
      <c r="AA2401" s="797"/>
      <c r="AD2401" s="797"/>
      <c r="AE2401" s="797"/>
      <c r="AH2401" s="797"/>
      <c r="AI2401" s="797"/>
      <c r="AL2401" s="797"/>
      <c r="AM2401" s="797"/>
      <c r="AP2401" s="797"/>
      <c r="AQ2401" s="797"/>
    </row>
    <row r="2402" spans="1:43" s="735" customFormat="1">
      <c r="A2402" s="1235"/>
      <c r="B2402" s="64"/>
      <c r="F2402" s="797"/>
      <c r="G2402" s="798"/>
      <c r="J2402" s="797"/>
      <c r="K2402" s="797"/>
      <c r="N2402" s="797"/>
      <c r="O2402" s="797"/>
      <c r="R2402" s="797"/>
      <c r="S2402" s="797"/>
      <c r="V2402" s="797"/>
      <c r="W2402" s="797"/>
      <c r="Z2402" s="797"/>
      <c r="AA2402" s="797"/>
      <c r="AD2402" s="797"/>
      <c r="AE2402" s="797"/>
      <c r="AH2402" s="797"/>
      <c r="AI2402" s="797"/>
      <c r="AL2402" s="797"/>
      <c r="AM2402" s="797"/>
      <c r="AP2402" s="797"/>
      <c r="AQ2402" s="797"/>
    </row>
    <row r="2403" spans="1:43" s="735" customFormat="1">
      <c r="A2403" s="1235"/>
      <c r="B2403" s="64"/>
      <c r="F2403" s="797"/>
      <c r="G2403" s="798"/>
      <c r="J2403" s="797"/>
      <c r="K2403" s="797"/>
      <c r="N2403" s="797"/>
      <c r="O2403" s="797"/>
      <c r="R2403" s="797"/>
      <c r="S2403" s="797"/>
      <c r="V2403" s="797"/>
      <c r="W2403" s="797"/>
      <c r="Z2403" s="797"/>
      <c r="AA2403" s="797"/>
      <c r="AD2403" s="797"/>
      <c r="AE2403" s="797"/>
      <c r="AH2403" s="797"/>
      <c r="AI2403" s="797"/>
      <c r="AL2403" s="797"/>
      <c r="AM2403" s="797"/>
      <c r="AP2403" s="797"/>
      <c r="AQ2403" s="797"/>
    </row>
    <row r="2404" spans="1:43" s="735" customFormat="1">
      <c r="A2404" s="1235"/>
      <c r="B2404" s="64"/>
      <c r="F2404" s="797"/>
      <c r="G2404" s="798"/>
      <c r="J2404" s="797"/>
      <c r="K2404" s="797"/>
      <c r="N2404" s="797"/>
      <c r="O2404" s="797"/>
      <c r="R2404" s="797"/>
      <c r="S2404" s="797"/>
      <c r="V2404" s="797"/>
      <c r="W2404" s="797"/>
      <c r="Z2404" s="797"/>
      <c r="AA2404" s="797"/>
      <c r="AD2404" s="797"/>
      <c r="AE2404" s="797"/>
      <c r="AH2404" s="797"/>
      <c r="AI2404" s="797"/>
      <c r="AL2404" s="797"/>
      <c r="AM2404" s="797"/>
      <c r="AP2404" s="797"/>
      <c r="AQ2404" s="797"/>
    </row>
    <row r="2405" spans="1:43" s="735" customFormat="1">
      <c r="A2405" s="1235"/>
      <c r="B2405" s="64"/>
      <c r="F2405" s="797"/>
      <c r="G2405" s="798"/>
      <c r="J2405" s="797"/>
      <c r="K2405" s="797"/>
      <c r="N2405" s="797"/>
      <c r="O2405" s="797"/>
      <c r="R2405" s="797"/>
      <c r="S2405" s="797"/>
      <c r="V2405" s="797"/>
      <c r="W2405" s="797"/>
      <c r="Z2405" s="797"/>
      <c r="AA2405" s="797"/>
      <c r="AD2405" s="797"/>
      <c r="AE2405" s="797"/>
      <c r="AH2405" s="797"/>
      <c r="AI2405" s="797"/>
      <c r="AL2405" s="797"/>
      <c r="AM2405" s="797"/>
      <c r="AP2405" s="797"/>
      <c r="AQ2405" s="797"/>
    </row>
    <row r="2406" spans="1:43" s="735" customFormat="1">
      <c r="A2406" s="1235"/>
      <c r="B2406" s="64"/>
      <c r="F2406" s="797"/>
      <c r="G2406" s="798"/>
      <c r="J2406" s="797"/>
      <c r="K2406" s="797"/>
      <c r="N2406" s="797"/>
      <c r="O2406" s="797"/>
      <c r="R2406" s="797"/>
      <c r="S2406" s="797"/>
      <c r="V2406" s="797"/>
      <c r="W2406" s="797"/>
      <c r="Z2406" s="797"/>
      <c r="AA2406" s="797"/>
      <c r="AD2406" s="797"/>
      <c r="AE2406" s="797"/>
      <c r="AH2406" s="797"/>
      <c r="AI2406" s="797"/>
      <c r="AL2406" s="797"/>
      <c r="AM2406" s="797"/>
      <c r="AP2406" s="797"/>
      <c r="AQ2406" s="797"/>
    </row>
    <row r="2407" spans="1:43" s="735" customFormat="1">
      <c r="A2407" s="1235"/>
      <c r="B2407" s="64"/>
      <c r="F2407" s="797"/>
      <c r="G2407" s="798"/>
      <c r="J2407" s="797"/>
      <c r="K2407" s="797"/>
      <c r="N2407" s="797"/>
      <c r="O2407" s="797"/>
      <c r="R2407" s="797"/>
      <c r="S2407" s="797"/>
      <c r="V2407" s="797"/>
      <c r="W2407" s="797"/>
      <c r="Z2407" s="797"/>
      <c r="AA2407" s="797"/>
      <c r="AD2407" s="797"/>
      <c r="AE2407" s="797"/>
      <c r="AH2407" s="797"/>
      <c r="AI2407" s="797"/>
      <c r="AL2407" s="797"/>
      <c r="AM2407" s="797"/>
      <c r="AP2407" s="797"/>
      <c r="AQ2407" s="797"/>
    </row>
    <row r="2408" spans="1:43" s="735" customFormat="1">
      <c r="A2408" s="1235"/>
      <c r="B2408" s="64"/>
      <c r="F2408" s="797"/>
      <c r="G2408" s="798"/>
      <c r="J2408" s="797"/>
      <c r="K2408" s="797"/>
      <c r="N2408" s="797"/>
      <c r="O2408" s="797"/>
      <c r="R2408" s="797"/>
      <c r="S2408" s="797"/>
      <c r="V2408" s="797"/>
      <c r="W2408" s="797"/>
      <c r="Z2408" s="797"/>
      <c r="AA2408" s="797"/>
      <c r="AD2408" s="797"/>
      <c r="AE2408" s="797"/>
      <c r="AH2408" s="797"/>
      <c r="AI2408" s="797"/>
      <c r="AL2408" s="797"/>
      <c r="AM2408" s="797"/>
      <c r="AP2408" s="797"/>
      <c r="AQ2408" s="797"/>
    </row>
    <row r="2409" spans="1:43" s="735" customFormat="1">
      <c r="A2409" s="1235"/>
      <c r="B2409" s="64"/>
      <c r="F2409" s="797"/>
      <c r="G2409" s="798"/>
      <c r="J2409" s="797"/>
      <c r="K2409" s="797"/>
      <c r="N2409" s="797"/>
      <c r="O2409" s="797"/>
      <c r="R2409" s="797"/>
      <c r="S2409" s="797"/>
      <c r="V2409" s="797"/>
      <c r="W2409" s="797"/>
      <c r="Z2409" s="797"/>
      <c r="AA2409" s="797"/>
      <c r="AD2409" s="797"/>
      <c r="AE2409" s="797"/>
      <c r="AH2409" s="797"/>
      <c r="AI2409" s="797"/>
      <c r="AL2409" s="797"/>
      <c r="AM2409" s="797"/>
      <c r="AP2409" s="797"/>
      <c r="AQ2409" s="797"/>
    </row>
    <row r="2410" spans="1:43" s="735" customFormat="1">
      <c r="A2410" s="1235"/>
      <c r="B2410" s="64"/>
      <c r="F2410" s="797"/>
      <c r="G2410" s="798"/>
      <c r="J2410" s="797"/>
      <c r="K2410" s="797"/>
      <c r="N2410" s="797"/>
      <c r="O2410" s="797"/>
      <c r="R2410" s="797"/>
      <c r="S2410" s="797"/>
      <c r="V2410" s="797"/>
      <c r="W2410" s="797"/>
      <c r="Z2410" s="797"/>
      <c r="AA2410" s="797"/>
      <c r="AD2410" s="797"/>
      <c r="AE2410" s="797"/>
      <c r="AH2410" s="797"/>
      <c r="AI2410" s="797"/>
      <c r="AL2410" s="797"/>
      <c r="AM2410" s="797"/>
      <c r="AP2410" s="797"/>
      <c r="AQ2410" s="797"/>
    </row>
    <row r="2411" spans="1:43" s="735" customFormat="1">
      <c r="A2411" s="1235"/>
      <c r="B2411" s="64"/>
      <c r="F2411" s="797"/>
      <c r="G2411" s="798"/>
      <c r="J2411" s="797"/>
      <c r="K2411" s="797"/>
      <c r="N2411" s="797"/>
      <c r="O2411" s="797"/>
      <c r="R2411" s="797"/>
      <c r="S2411" s="797"/>
      <c r="V2411" s="797"/>
      <c r="W2411" s="797"/>
      <c r="Z2411" s="797"/>
      <c r="AA2411" s="797"/>
      <c r="AD2411" s="797"/>
      <c r="AE2411" s="797"/>
      <c r="AH2411" s="797"/>
      <c r="AI2411" s="797"/>
      <c r="AL2411" s="797"/>
      <c r="AM2411" s="797"/>
      <c r="AP2411" s="797"/>
      <c r="AQ2411" s="797"/>
    </row>
    <row r="2412" spans="1:43" s="735" customFormat="1">
      <c r="A2412" s="1235"/>
      <c r="B2412" s="64"/>
      <c r="F2412" s="797"/>
      <c r="G2412" s="798"/>
      <c r="J2412" s="797"/>
      <c r="K2412" s="797"/>
      <c r="N2412" s="797"/>
      <c r="O2412" s="797"/>
      <c r="R2412" s="797"/>
      <c r="S2412" s="797"/>
      <c r="V2412" s="797"/>
      <c r="W2412" s="797"/>
      <c r="Z2412" s="797"/>
      <c r="AA2412" s="797"/>
      <c r="AD2412" s="797"/>
      <c r="AE2412" s="797"/>
      <c r="AH2412" s="797"/>
      <c r="AI2412" s="797"/>
      <c r="AL2412" s="797"/>
      <c r="AM2412" s="797"/>
      <c r="AP2412" s="797"/>
      <c r="AQ2412" s="797"/>
    </row>
    <row r="2413" spans="1:43" s="735" customFormat="1">
      <c r="A2413" s="1235"/>
      <c r="B2413" s="64"/>
      <c r="F2413" s="797"/>
      <c r="G2413" s="798"/>
      <c r="J2413" s="797"/>
      <c r="K2413" s="797"/>
      <c r="N2413" s="797"/>
      <c r="O2413" s="797"/>
      <c r="R2413" s="797"/>
      <c r="S2413" s="797"/>
      <c r="V2413" s="797"/>
      <c r="W2413" s="797"/>
      <c r="Z2413" s="797"/>
      <c r="AA2413" s="797"/>
      <c r="AD2413" s="797"/>
      <c r="AE2413" s="797"/>
      <c r="AH2413" s="797"/>
      <c r="AI2413" s="797"/>
      <c r="AL2413" s="797"/>
      <c r="AM2413" s="797"/>
      <c r="AP2413" s="797"/>
      <c r="AQ2413" s="797"/>
    </row>
    <row r="2414" spans="1:43" s="735" customFormat="1">
      <c r="A2414" s="1235"/>
      <c r="B2414" s="64"/>
      <c r="F2414" s="797"/>
      <c r="G2414" s="798"/>
      <c r="J2414" s="797"/>
      <c r="K2414" s="797"/>
      <c r="N2414" s="797"/>
      <c r="O2414" s="797"/>
      <c r="R2414" s="797"/>
      <c r="S2414" s="797"/>
      <c r="V2414" s="797"/>
      <c r="W2414" s="797"/>
      <c r="Z2414" s="797"/>
      <c r="AA2414" s="797"/>
      <c r="AD2414" s="797"/>
      <c r="AE2414" s="797"/>
      <c r="AH2414" s="797"/>
      <c r="AI2414" s="797"/>
      <c r="AL2414" s="797"/>
      <c r="AM2414" s="797"/>
      <c r="AP2414" s="797"/>
      <c r="AQ2414" s="797"/>
    </row>
    <row r="2415" spans="1:43" s="735" customFormat="1">
      <c r="A2415" s="1235"/>
      <c r="B2415" s="64"/>
      <c r="F2415" s="797"/>
      <c r="G2415" s="798"/>
      <c r="J2415" s="797"/>
      <c r="K2415" s="797"/>
      <c r="N2415" s="797"/>
      <c r="O2415" s="797"/>
      <c r="R2415" s="797"/>
      <c r="S2415" s="797"/>
      <c r="V2415" s="797"/>
      <c r="W2415" s="797"/>
      <c r="Z2415" s="797"/>
      <c r="AA2415" s="797"/>
      <c r="AD2415" s="797"/>
      <c r="AE2415" s="797"/>
      <c r="AH2415" s="797"/>
      <c r="AI2415" s="797"/>
      <c r="AL2415" s="797"/>
      <c r="AM2415" s="797"/>
      <c r="AP2415" s="797"/>
      <c r="AQ2415" s="797"/>
    </row>
    <row r="2416" spans="1:43" s="735" customFormat="1">
      <c r="A2416" s="1235"/>
      <c r="B2416" s="64"/>
      <c r="F2416" s="797"/>
      <c r="G2416" s="798"/>
      <c r="J2416" s="797"/>
      <c r="K2416" s="797"/>
      <c r="N2416" s="797"/>
      <c r="O2416" s="797"/>
      <c r="R2416" s="797"/>
      <c r="S2416" s="797"/>
      <c r="V2416" s="797"/>
      <c r="W2416" s="797"/>
      <c r="Z2416" s="797"/>
      <c r="AA2416" s="797"/>
      <c r="AD2416" s="797"/>
      <c r="AE2416" s="797"/>
      <c r="AH2416" s="797"/>
      <c r="AI2416" s="797"/>
      <c r="AL2416" s="797"/>
      <c r="AM2416" s="797"/>
      <c r="AP2416" s="797"/>
      <c r="AQ2416" s="797"/>
    </row>
    <row r="2417" spans="1:43" s="735" customFormat="1">
      <c r="A2417" s="1235"/>
      <c r="B2417" s="64"/>
      <c r="F2417" s="797"/>
      <c r="G2417" s="798"/>
      <c r="J2417" s="797"/>
      <c r="K2417" s="797"/>
      <c r="N2417" s="797"/>
      <c r="O2417" s="797"/>
      <c r="R2417" s="797"/>
      <c r="S2417" s="797"/>
      <c r="V2417" s="797"/>
      <c r="W2417" s="797"/>
      <c r="Z2417" s="797"/>
      <c r="AA2417" s="797"/>
      <c r="AD2417" s="797"/>
      <c r="AE2417" s="797"/>
      <c r="AH2417" s="797"/>
      <c r="AI2417" s="797"/>
      <c r="AL2417" s="797"/>
      <c r="AM2417" s="797"/>
      <c r="AP2417" s="797"/>
      <c r="AQ2417" s="797"/>
    </row>
    <row r="2418" spans="1:43" s="735" customFormat="1">
      <c r="A2418" s="1235"/>
      <c r="B2418" s="64"/>
      <c r="F2418" s="797"/>
      <c r="G2418" s="798"/>
      <c r="J2418" s="797"/>
      <c r="K2418" s="797"/>
      <c r="N2418" s="797"/>
      <c r="O2418" s="797"/>
      <c r="R2418" s="797"/>
      <c r="S2418" s="797"/>
      <c r="V2418" s="797"/>
      <c r="W2418" s="797"/>
      <c r="Z2418" s="797"/>
      <c r="AA2418" s="797"/>
      <c r="AD2418" s="797"/>
      <c r="AE2418" s="797"/>
      <c r="AH2418" s="797"/>
      <c r="AI2418" s="797"/>
      <c r="AL2418" s="797"/>
      <c r="AM2418" s="797"/>
      <c r="AP2418" s="797"/>
      <c r="AQ2418" s="797"/>
    </row>
    <row r="2419" spans="1:43" s="735" customFormat="1">
      <c r="A2419" s="1235"/>
      <c r="B2419" s="64"/>
      <c r="F2419" s="797"/>
      <c r="G2419" s="798"/>
      <c r="J2419" s="797"/>
      <c r="K2419" s="797"/>
      <c r="N2419" s="797"/>
      <c r="O2419" s="797"/>
      <c r="R2419" s="797"/>
      <c r="S2419" s="797"/>
      <c r="V2419" s="797"/>
      <c r="W2419" s="797"/>
      <c r="Z2419" s="797"/>
      <c r="AA2419" s="797"/>
      <c r="AD2419" s="797"/>
      <c r="AE2419" s="797"/>
      <c r="AH2419" s="797"/>
      <c r="AI2419" s="797"/>
      <c r="AL2419" s="797"/>
      <c r="AM2419" s="797"/>
      <c r="AP2419" s="797"/>
      <c r="AQ2419" s="797"/>
    </row>
    <row r="2420" spans="1:43" s="735" customFormat="1">
      <c r="A2420" s="1235"/>
      <c r="B2420" s="64"/>
      <c r="F2420" s="797"/>
      <c r="G2420" s="798"/>
      <c r="J2420" s="797"/>
      <c r="K2420" s="797"/>
      <c r="N2420" s="797"/>
      <c r="O2420" s="797"/>
      <c r="R2420" s="797"/>
      <c r="S2420" s="797"/>
      <c r="V2420" s="797"/>
      <c r="W2420" s="797"/>
      <c r="Z2420" s="797"/>
      <c r="AA2420" s="797"/>
      <c r="AD2420" s="797"/>
      <c r="AE2420" s="797"/>
      <c r="AH2420" s="797"/>
      <c r="AI2420" s="797"/>
      <c r="AL2420" s="797"/>
      <c r="AM2420" s="797"/>
      <c r="AP2420" s="797"/>
      <c r="AQ2420" s="797"/>
    </row>
    <row r="2421" spans="1:43" s="735" customFormat="1">
      <c r="A2421" s="1235"/>
      <c r="B2421" s="64"/>
      <c r="F2421" s="797"/>
      <c r="G2421" s="798"/>
      <c r="J2421" s="797"/>
      <c r="K2421" s="797"/>
      <c r="N2421" s="797"/>
      <c r="O2421" s="797"/>
      <c r="R2421" s="797"/>
      <c r="S2421" s="797"/>
      <c r="V2421" s="797"/>
      <c r="W2421" s="797"/>
      <c r="Z2421" s="797"/>
      <c r="AA2421" s="797"/>
      <c r="AD2421" s="797"/>
      <c r="AE2421" s="797"/>
      <c r="AH2421" s="797"/>
      <c r="AI2421" s="797"/>
      <c r="AL2421" s="797"/>
      <c r="AM2421" s="797"/>
      <c r="AP2421" s="797"/>
      <c r="AQ2421" s="797"/>
    </row>
    <row r="2422" spans="1:43" s="735" customFormat="1">
      <c r="A2422" s="1235"/>
      <c r="B2422" s="64"/>
      <c r="F2422" s="797"/>
      <c r="G2422" s="798"/>
      <c r="J2422" s="797"/>
      <c r="K2422" s="797"/>
      <c r="N2422" s="797"/>
      <c r="O2422" s="797"/>
      <c r="R2422" s="797"/>
      <c r="S2422" s="797"/>
      <c r="V2422" s="797"/>
      <c r="W2422" s="797"/>
      <c r="Z2422" s="797"/>
      <c r="AA2422" s="797"/>
      <c r="AD2422" s="797"/>
      <c r="AE2422" s="797"/>
      <c r="AH2422" s="797"/>
      <c r="AI2422" s="797"/>
      <c r="AL2422" s="797"/>
      <c r="AM2422" s="797"/>
      <c r="AP2422" s="797"/>
      <c r="AQ2422" s="797"/>
    </row>
    <row r="2423" spans="1:43" s="735" customFormat="1">
      <c r="A2423" s="1235"/>
      <c r="B2423" s="64"/>
      <c r="F2423" s="797"/>
      <c r="G2423" s="798"/>
      <c r="J2423" s="797"/>
      <c r="K2423" s="797"/>
      <c r="N2423" s="797"/>
      <c r="O2423" s="797"/>
      <c r="R2423" s="797"/>
      <c r="S2423" s="797"/>
      <c r="V2423" s="797"/>
      <c r="W2423" s="797"/>
      <c r="Z2423" s="797"/>
      <c r="AA2423" s="797"/>
      <c r="AD2423" s="797"/>
      <c r="AE2423" s="797"/>
      <c r="AH2423" s="797"/>
      <c r="AI2423" s="797"/>
      <c r="AL2423" s="797"/>
      <c r="AM2423" s="797"/>
      <c r="AP2423" s="797"/>
      <c r="AQ2423" s="797"/>
    </row>
    <row r="2424" spans="1:43" s="735" customFormat="1">
      <c r="A2424" s="1235"/>
      <c r="B2424" s="64"/>
      <c r="F2424" s="797"/>
      <c r="G2424" s="798"/>
      <c r="J2424" s="797"/>
      <c r="K2424" s="797"/>
      <c r="N2424" s="797"/>
      <c r="O2424" s="797"/>
      <c r="R2424" s="797"/>
      <c r="S2424" s="797"/>
      <c r="V2424" s="797"/>
      <c r="W2424" s="797"/>
      <c r="Z2424" s="797"/>
      <c r="AA2424" s="797"/>
      <c r="AD2424" s="797"/>
      <c r="AE2424" s="797"/>
      <c r="AH2424" s="797"/>
      <c r="AI2424" s="797"/>
      <c r="AL2424" s="797"/>
      <c r="AM2424" s="797"/>
      <c r="AP2424" s="797"/>
      <c r="AQ2424" s="797"/>
    </row>
    <row r="2425" spans="1:43" s="735" customFormat="1">
      <c r="A2425" s="1235"/>
      <c r="B2425" s="64"/>
      <c r="F2425" s="797"/>
      <c r="G2425" s="798"/>
      <c r="J2425" s="797"/>
      <c r="K2425" s="797"/>
      <c r="N2425" s="797"/>
      <c r="O2425" s="797"/>
      <c r="R2425" s="797"/>
      <c r="S2425" s="797"/>
      <c r="V2425" s="797"/>
      <c r="W2425" s="797"/>
      <c r="Z2425" s="797"/>
      <c r="AA2425" s="797"/>
      <c r="AD2425" s="797"/>
      <c r="AE2425" s="797"/>
      <c r="AH2425" s="797"/>
      <c r="AI2425" s="797"/>
      <c r="AL2425" s="797"/>
      <c r="AM2425" s="797"/>
      <c r="AP2425" s="797"/>
      <c r="AQ2425" s="797"/>
    </row>
    <row r="2426" spans="1:43" s="735" customFormat="1">
      <c r="A2426" s="1235"/>
      <c r="B2426" s="64"/>
      <c r="F2426" s="797"/>
      <c r="G2426" s="798"/>
      <c r="J2426" s="797"/>
      <c r="K2426" s="797"/>
      <c r="N2426" s="797"/>
      <c r="O2426" s="797"/>
      <c r="R2426" s="797"/>
      <c r="S2426" s="797"/>
      <c r="V2426" s="797"/>
      <c r="W2426" s="797"/>
      <c r="Z2426" s="797"/>
      <c r="AA2426" s="797"/>
      <c r="AD2426" s="797"/>
      <c r="AE2426" s="797"/>
      <c r="AH2426" s="797"/>
      <c r="AI2426" s="797"/>
      <c r="AL2426" s="797"/>
      <c r="AM2426" s="797"/>
      <c r="AP2426" s="797"/>
      <c r="AQ2426" s="797"/>
    </row>
    <row r="2427" spans="1:43" s="735" customFormat="1">
      <c r="A2427" s="1235"/>
      <c r="B2427" s="64"/>
      <c r="F2427" s="797"/>
      <c r="G2427" s="798"/>
      <c r="J2427" s="797"/>
      <c r="K2427" s="797"/>
      <c r="N2427" s="797"/>
      <c r="O2427" s="797"/>
      <c r="R2427" s="797"/>
      <c r="S2427" s="797"/>
      <c r="V2427" s="797"/>
      <c r="W2427" s="797"/>
      <c r="Z2427" s="797"/>
      <c r="AA2427" s="797"/>
      <c r="AD2427" s="797"/>
      <c r="AE2427" s="797"/>
      <c r="AH2427" s="797"/>
      <c r="AI2427" s="797"/>
      <c r="AL2427" s="797"/>
      <c r="AM2427" s="797"/>
      <c r="AP2427" s="797"/>
      <c r="AQ2427" s="797"/>
    </row>
    <row r="2428" spans="1:43" s="735" customFormat="1">
      <c r="A2428" s="1235"/>
      <c r="B2428" s="64"/>
      <c r="F2428" s="797"/>
      <c r="G2428" s="798"/>
      <c r="J2428" s="797"/>
      <c r="K2428" s="797"/>
      <c r="N2428" s="797"/>
      <c r="O2428" s="797"/>
      <c r="R2428" s="797"/>
      <c r="S2428" s="797"/>
      <c r="V2428" s="797"/>
      <c r="W2428" s="797"/>
      <c r="Z2428" s="797"/>
      <c r="AA2428" s="797"/>
      <c r="AD2428" s="797"/>
      <c r="AE2428" s="797"/>
      <c r="AH2428" s="797"/>
      <c r="AI2428" s="797"/>
      <c r="AL2428" s="797"/>
      <c r="AM2428" s="797"/>
      <c r="AP2428" s="797"/>
      <c r="AQ2428" s="797"/>
    </row>
    <row r="2429" spans="1:43" s="735" customFormat="1">
      <c r="A2429" s="1235"/>
      <c r="B2429" s="64"/>
      <c r="F2429" s="797"/>
      <c r="G2429" s="798"/>
      <c r="J2429" s="797"/>
      <c r="K2429" s="797"/>
      <c r="N2429" s="797"/>
      <c r="O2429" s="797"/>
      <c r="R2429" s="797"/>
      <c r="S2429" s="797"/>
      <c r="V2429" s="797"/>
      <c r="W2429" s="797"/>
      <c r="Z2429" s="797"/>
      <c r="AA2429" s="797"/>
      <c r="AD2429" s="797"/>
      <c r="AE2429" s="797"/>
      <c r="AH2429" s="797"/>
      <c r="AI2429" s="797"/>
      <c r="AL2429" s="797"/>
      <c r="AM2429" s="797"/>
      <c r="AP2429" s="797"/>
      <c r="AQ2429" s="797"/>
    </row>
    <row r="2430" spans="1:43" s="735" customFormat="1">
      <c r="A2430" s="1235"/>
      <c r="B2430" s="64"/>
      <c r="F2430" s="797"/>
      <c r="G2430" s="798"/>
      <c r="J2430" s="797"/>
      <c r="K2430" s="797"/>
      <c r="N2430" s="797"/>
      <c r="O2430" s="797"/>
      <c r="R2430" s="797"/>
      <c r="S2430" s="797"/>
      <c r="V2430" s="797"/>
      <c r="W2430" s="797"/>
      <c r="Z2430" s="797"/>
      <c r="AA2430" s="797"/>
      <c r="AD2430" s="797"/>
      <c r="AE2430" s="797"/>
      <c r="AH2430" s="797"/>
      <c r="AI2430" s="797"/>
      <c r="AL2430" s="797"/>
      <c r="AM2430" s="797"/>
      <c r="AP2430" s="797"/>
      <c r="AQ2430" s="797"/>
    </row>
    <row r="2431" spans="1:43" s="735" customFormat="1">
      <c r="A2431" s="1235"/>
      <c r="B2431" s="64"/>
      <c r="F2431" s="797"/>
      <c r="G2431" s="798"/>
      <c r="J2431" s="797"/>
      <c r="K2431" s="797"/>
      <c r="N2431" s="797"/>
      <c r="O2431" s="797"/>
      <c r="R2431" s="797"/>
      <c r="S2431" s="797"/>
      <c r="V2431" s="797"/>
      <c r="W2431" s="797"/>
      <c r="Z2431" s="797"/>
      <c r="AA2431" s="797"/>
      <c r="AD2431" s="797"/>
      <c r="AE2431" s="797"/>
      <c r="AH2431" s="797"/>
      <c r="AI2431" s="797"/>
      <c r="AL2431" s="797"/>
      <c r="AM2431" s="797"/>
      <c r="AP2431" s="797"/>
      <c r="AQ2431" s="797"/>
    </row>
    <row r="2432" spans="1:43" s="735" customFormat="1">
      <c r="A2432" s="1235"/>
      <c r="B2432" s="64"/>
      <c r="F2432" s="797"/>
      <c r="G2432" s="798"/>
      <c r="J2432" s="797"/>
      <c r="K2432" s="797"/>
      <c r="N2432" s="797"/>
      <c r="O2432" s="797"/>
      <c r="R2432" s="797"/>
      <c r="S2432" s="797"/>
      <c r="V2432" s="797"/>
      <c r="W2432" s="797"/>
      <c r="Z2432" s="797"/>
      <c r="AA2432" s="797"/>
      <c r="AD2432" s="797"/>
      <c r="AE2432" s="797"/>
      <c r="AH2432" s="797"/>
      <c r="AI2432" s="797"/>
      <c r="AL2432" s="797"/>
      <c r="AM2432" s="797"/>
      <c r="AP2432" s="797"/>
      <c r="AQ2432" s="797"/>
    </row>
    <row r="2433" spans="1:43" s="735" customFormat="1">
      <c r="A2433" s="1235"/>
      <c r="B2433" s="64"/>
      <c r="F2433" s="797"/>
      <c r="G2433" s="798"/>
      <c r="J2433" s="797"/>
      <c r="K2433" s="797"/>
      <c r="N2433" s="797"/>
      <c r="O2433" s="797"/>
      <c r="R2433" s="797"/>
      <c r="S2433" s="797"/>
      <c r="V2433" s="797"/>
      <c r="W2433" s="797"/>
      <c r="Z2433" s="797"/>
      <c r="AA2433" s="797"/>
      <c r="AD2433" s="797"/>
      <c r="AE2433" s="797"/>
      <c r="AH2433" s="797"/>
      <c r="AI2433" s="797"/>
      <c r="AL2433" s="797"/>
      <c r="AM2433" s="797"/>
      <c r="AP2433" s="797"/>
      <c r="AQ2433" s="797"/>
    </row>
    <row r="2434" spans="1:43" s="735" customFormat="1">
      <c r="A2434" s="1235"/>
      <c r="B2434" s="64"/>
      <c r="F2434" s="797"/>
      <c r="G2434" s="798"/>
      <c r="J2434" s="797"/>
      <c r="K2434" s="797"/>
      <c r="N2434" s="797"/>
      <c r="O2434" s="797"/>
      <c r="R2434" s="797"/>
      <c r="S2434" s="797"/>
      <c r="V2434" s="797"/>
      <c r="W2434" s="797"/>
      <c r="Z2434" s="797"/>
      <c r="AA2434" s="797"/>
      <c r="AD2434" s="797"/>
      <c r="AE2434" s="797"/>
      <c r="AH2434" s="797"/>
      <c r="AI2434" s="797"/>
      <c r="AL2434" s="797"/>
      <c r="AM2434" s="797"/>
      <c r="AP2434" s="797"/>
      <c r="AQ2434" s="797"/>
    </row>
    <row r="2435" spans="1:43" s="735" customFormat="1">
      <c r="A2435" s="1235"/>
      <c r="B2435" s="64"/>
      <c r="F2435" s="797"/>
      <c r="G2435" s="798"/>
      <c r="J2435" s="797"/>
      <c r="K2435" s="797"/>
      <c r="N2435" s="797"/>
      <c r="O2435" s="797"/>
      <c r="R2435" s="797"/>
      <c r="S2435" s="797"/>
      <c r="V2435" s="797"/>
      <c r="W2435" s="797"/>
      <c r="Z2435" s="797"/>
      <c r="AA2435" s="797"/>
      <c r="AD2435" s="797"/>
      <c r="AE2435" s="797"/>
      <c r="AH2435" s="797"/>
      <c r="AI2435" s="797"/>
      <c r="AL2435" s="797"/>
      <c r="AM2435" s="797"/>
      <c r="AP2435" s="797"/>
      <c r="AQ2435" s="797"/>
    </row>
    <row r="2436" spans="1:43" s="735" customFormat="1">
      <c r="A2436" s="1235"/>
      <c r="B2436" s="64"/>
      <c r="F2436" s="797"/>
      <c r="G2436" s="798"/>
      <c r="J2436" s="797"/>
      <c r="K2436" s="797"/>
      <c r="N2436" s="797"/>
      <c r="O2436" s="797"/>
      <c r="R2436" s="797"/>
      <c r="S2436" s="797"/>
      <c r="V2436" s="797"/>
      <c r="W2436" s="797"/>
      <c r="Z2436" s="797"/>
      <c r="AA2436" s="797"/>
      <c r="AD2436" s="797"/>
      <c r="AE2436" s="797"/>
      <c r="AH2436" s="797"/>
      <c r="AI2436" s="797"/>
      <c r="AL2436" s="797"/>
      <c r="AM2436" s="797"/>
      <c r="AP2436" s="797"/>
      <c r="AQ2436" s="797"/>
    </row>
    <row r="2437" spans="1:43" s="735" customFormat="1">
      <c r="A2437" s="1235"/>
      <c r="B2437" s="64"/>
      <c r="F2437" s="797"/>
      <c r="G2437" s="798"/>
      <c r="J2437" s="797"/>
      <c r="K2437" s="797"/>
      <c r="N2437" s="797"/>
      <c r="O2437" s="797"/>
      <c r="R2437" s="797"/>
      <c r="S2437" s="797"/>
      <c r="V2437" s="797"/>
      <c r="W2437" s="797"/>
      <c r="Z2437" s="797"/>
      <c r="AA2437" s="797"/>
      <c r="AD2437" s="797"/>
      <c r="AE2437" s="797"/>
      <c r="AH2437" s="797"/>
      <c r="AI2437" s="797"/>
      <c r="AL2437" s="797"/>
      <c r="AM2437" s="797"/>
      <c r="AP2437" s="797"/>
      <c r="AQ2437" s="797"/>
    </row>
    <row r="2438" spans="1:43" s="735" customFormat="1">
      <c r="A2438" s="1235"/>
      <c r="B2438" s="64"/>
      <c r="F2438" s="797"/>
      <c r="G2438" s="798"/>
      <c r="J2438" s="797"/>
      <c r="K2438" s="797"/>
      <c r="N2438" s="797"/>
      <c r="O2438" s="797"/>
      <c r="R2438" s="797"/>
      <c r="S2438" s="797"/>
      <c r="V2438" s="797"/>
      <c r="W2438" s="797"/>
      <c r="Z2438" s="797"/>
      <c r="AA2438" s="797"/>
      <c r="AD2438" s="797"/>
      <c r="AE2438" s="797"/>
      <c r="AH2438" s="797"/>
      <c r="AI2438" s="797"/>
      <c r="AL2438" s="797"/>
      <c r="AM2438" s="797"/>
      <c r="AP2438" s="797"/>
      <c r="AQ2438" s="797"/>
    </row>
    <row r="2439" spans="1:43" s="735" customFormat="1">
      <c r="A2439" s="1235"/>
      <c r="B2439" s="64"/>
      <c r="F2439" s="797"/>
      <c r="G2439" s="798"/>
      <c r="J2439" s="797"/>
      <c r="K2439" s="797"/>
      <c r="N2439" s="797"/>
      <c r="O2439" s="797"/>
      <c r="R2439" s="797"/>
      <c r="S2439" s="797"/>
      <c r="V2439" s="797"/>
      <c r="W2439" s="797"/>
      <c r="Z2439" s="797"/>
      <c r="AA2439" s="797"/>
      <c r="AD2439" s="797"/>
      <c r="AE2439" s="797"/>
      <c r="AH2439" s="797"/>
      <c r="AI2439" s="797"/>
      <c r="AL2439" s="797"/>
      <c r="AM2439" s="797"/>
      <c r="AP2439" s="797"/>
      <c r="AQ2439" s="797"/>
    </row>
    <row r="2440" spans="1:43" s="735" customFormat="1">
      <c r="A2440" s="1235"/>
      <c r="B2440" s="64"/>
      <c r="F2440" s="797"/>
      <c r="G2440" s="798"/>
      <c r="J2440" s="797"/>
      <c r="K2440" s="797"/>
      <c r="N2440" s="797"/>
      <c r="O2440" s="797"/>
      <c r="R2440" s="797"/>
      <c r="S2440" s="797"/>
      <c r="V2440" s="797"/>
      <c r="W2440" s="797"/>
      <c r="Z2440" s="797"/>
      <c r="AA2440" s="797"/>
      <c r="AD2440" s="797"/>
      <c r="AE2440" s="797"/>
      <c r="AH2440" s="797"/>
      <c r="AI2440" s="797"/>
      <c r="AL2440" s="797"/>
      <c r="AM2440" s="797"/>
      <c r="AP2440" s="797"/>
      <c r="AQ2440" s="797"/>
    </row>
    <row r="2441" spans="1:43" s="735" customFormat="1">
      <c r="A2441" s="1235"/>
      <c r="B2441" s="64"/>
      <c r="F2441" s="797"/>
      <c r="G2441" s="798"/>
      <c r="J2441" s="797"/>
      <c r="K2441" s="797"/>
      <c r="N2441" s="797"/>
      <c r="O2441" s="797"/>
      <c r="R2441" s="797"/>
      <c r="S2441" s="797"/>
      <c r="V2441" s="797"/>
      <c r="W2441" s="797"/>
      <c r="Z2441" s="797"/>
      <c r="AA2441" s="797"/>
      <c r="AD2441" s="797"/>
      <c r="AE2441" s="797"/>
      <c r="AH2441" s="797"/>
      <c r="AI2441" s="797"/>
      <c r="AL2441" s="797"/>
      <c r="AM2441" s="797"/>
      <c r="AP2441" s="797"/>
      <c r="AQ2441" s="797"/>
    </row>
    <row r="2442" spans="1:43" s="735" customFormat="1">
      <c r="A2442" s="1235"/>
      <c r="B2442" s="64"/>
      <c r="F2442" s="797"/>
      <c r="G2442" s="798"/>
      <c r="J2442" s="797"/>
      <c r="K2442" s="797"/>
      <c r="N2442" s="797"/>
      <c r="O2442" s="797"/>
      <c r="R2442" s="797"/>
      <c r="S2442" s="797"/>
      <c r="V2442" s="797"/>
      <c r="W2442" s="797"/>
      <c r="Z2442" s="797"/>
      <c r="AA2442" s="797"/>
      <c r="AD2442" s="797"/>
      <c r="AE2442" s="797"/>
      <c r="AH2442" s="797"/>
      <c r="AI2442" s="797"/>
      <c r="AL2442" s="797"/>
      <c r="AM2442" s="797"/>
      <c r="AP2442" s="797"/>
      <c r="AQ2442" s="797"/>
    </row>
    <row r="2443" spans="1:43" s="735" customFormat="1">
      <c r="A2443" s="1235"/>
      <c r="B2443" s="64"/>
      <c r="F2443" s="797"/>
      <c r="G2443" s="798"/>
      <c r="J2443" s="797"/>
      <c r="K2443" s="797"/>
      <c r="N2443" s="797"/>
      <c r="O2443" s="797"/>
      <c r="R2443" s="797"/>
      <c r="S2443" s="797"/>
      <c r="V2443" s="797"/>
      <c r="W2443" s="797"/>
      <c r="Z2443" s="797"/>
      <c r="AA2443" s="797"/>
      <c r="AD2443" s="797"/>
      <c r="AE2443" s="797"/>
      <c r="AH2443" s="797"/>
      <c r="AI2443" s="797"/>
      <c r="AL2443" s="797"/>
      <c r="AM2443" s="797"/>
      <c r="AP2443" s="797"/>
      <c r="AQ2443" s="797"/>
    </row>
    <row r="2444" spans="1:43" s="735" customFormat="1">
      <c r="A2444" s="1235"/>
      <c r="B2444" s="64"/>
      <c r="F2444" s="797"/>
      <c r="G2444" s="798"/>
      <c r="J2444" s="797"/>
      <c r="K2444" s="797"/>
      <c r="N2444" s="797"/>
      <c r="O2444" s="797"/>
      <c r="R2444" s="797"/>
      <c r="S2444" s="797"/>
      <c r="V2444" s="797"/>
      <c r="W2444" s="797"/>
      <c r="Z2444" s="797"/>
      <c r="AA2444" s="797"/>
      <c r="AD2444" s="797"/>
      <c r="AE2444" s="797"/>
      <c r="AH2444" s="797"/>
      <c r="AI2444" s="797"/>
      <c r="AL2444" s="797"/>
      <c r="AM2444" s="797"/>
      <c r="AP2444" s="797"/>
      <c r="AQ2444" s="797"/>
    </row>
    <row r="2445" spans="1:43" s="735" customFormat="1">
      <c r="A2445" s="1235"/>
      <c r="B2445" s="64"/>
      <c r="F2445" s="797"/>
      <c r="G2445" s="798"/>
      <c r="J2445" s="797"/>
      <c r="K2445" s="797"/>
      <c r="N2445" s="797"/>
      <c r="O2445" s="797"/>
      <c r="R2445" s="797"/>
      <c r="S2445" s="797"/>
      <c r="V2445" s="797"/>
      <c r="W2445" s="797"/>
      <c r="Z2445" s="797"/>
      <c r="AA2445" s="797"/>
      <c r="AD2445" s="797"/>
      <c r="AE2445" s="797"/>
      <c r="AH2445" s="797"/>
      <c r="AI2445" s="797"/>
      <c r="AL2445" s="797"/>
      <c r="AM2445" s="797"/>
      <c r="AP2445" s="797"/>
      <c r="AQ2445" s="797"/>
    </row>
    <row r="2446" spans="1:43" s="735" customFormat="1">
      <c r="A2446" s="1235"/>
      <c r="B2446" s="64"/>
      <c r="F2446" s="797"/>
      <c r="G2446" s="798"/>
      <c r="J2446" s="797"/>
      <c r="K2446" s="797"/>
      <c r="N2446" s="797"/>
      <c r="O2446" s="797"/>
      <c r="R2446" s="797"/>
      <c r="S2446" s="797"/>
      <c r="V2446" s="797"/>
      <c r="W2446" s="797"/>
      <c r="Z2446" s="797"/>
      <c r="AA2446" s="797"/>
      <c r="AD2446" s="797"/>
      <c r="AE2446" s="797"/>
      <c r="AH2446" s="797"/>
      <c r="AI2446" s="797"/>
      <c r="AL2446" s="797"/>
      <c r="AM2446" s="797"/>
      <c r="AP2446" s="797"/>
      <c r="AQ2446" s="797"/>
    </row>
    <row r="2447" spans="1:43" s="735" customFormat="1">
      <c r="A2447" s="1235"/>
      <c r="B2447" s="64"/>
      <c r="F2447" s="797"/>
      <c r="G2447" s="798"/>
      <c r="J2447" s="797"/>
      <c r="K2447" s="797"/>
      <c r="N2447" s="797"/>
      <c r="O2447" s="797"/>
      <c r="R2447" s="797"/>
      <c r="S2447" s="797"/>
      <c r="V2447" s="797"/>
      <c r="W2447" s="797"/>
      <c r="Z2447" s="797"/>
      <c r="AA2447" s="797"/>
      <c r="AD2447" s="797"/>
      <c r="AE2447" s="797"/>
      <c r="AH2447" s="797"/>
      <c r="AI2447" s="797"/>
      <c r="AL2447" s="797"/>
      <c r="AM2447" s="797"/>
      <c r="AP2447" s="797"/>
      <c r="AQ2447" s="797"/>
    </row>
    <row r="2448" spans="1:43" s="735" customFormat="1">
      <c r="A2448" s="1235"/>
      <c r="B2448" s="64"/>
      <c r="F2448" s="797"/>
      <c r="G2448" s="798"/>
      <c r="J2448" s="797"/>
      <c r="K2448" s="797"/>
      <c r="N2448" s="797"/>
      <c r="O2448" s="797"/>
      <c r="R2448" s="797"/>
      <c r="S2448" s="797"/>
      <c r="V2448" s="797"/>
      <c r="W2448" s="797"/>
      <c r="Z2448" s="797"/>
      <c r="AA2448" s="797"/>
      <c r="AD2448" s="797"/>
      <c r="AE2448" s="797"/>
      <c r="AH2448" s="797"/>
      <c r="AI2448" s="797"/>
      <c r="AL2448" s="797"/>
      <c r="AM2448" s="797"/>
      <c r="AP2448" s="797"/>
      <c r="AQ2448" s="797"/>
    </row>
    <row r="2449" spans="1:43" s="735" customFormat="1">
      <c r="A2449" s="1235"/>
      <c r="B2449" s="64"/>
      <c r="F2449" s="797"/>
      <c r="G2449" s="798"/>
      <c r="J2449" s="797"/>
      <c r="K2449" s="797"/>
      <c r="N2449" s="797"/>
      <c r="O2449" s="797"/>
      <c r="R2449" s="797"/>
      <c r="S2449" s="797"/>
      <c r="V2449" s="797"/>
      <c r="W2449" s="797"/>
      <c r="Z2449" s="797"/>
      <c r="AA2449" s="797"/>
      <c r="AD2449" s="797"/>
      <c r="AE2449" s="797"/>
      <c r="AH2449" s="797"/>
      <c r="AI2449" s="797"/>
      <c r="AL2449" s="797"/>
      <c r="AM2449" s="797"/>
      <c r="AP2449" s="797"/>
      <c r="AQ2449" s="797"/>
    </row>
    <row r="2450" spans="1:43" s="735" customFormat="1">
      <c r="A2450" s="1235"/>
      <c r="B2450" s="64"/>
      <c r="F2450" s="797"/>
      <c r="G2450" s="798"/>
      <c r="J2450" s="797"/>
      <c r="K2450" s="797"/>
      <c r="N2450" s="797"/>
      <c r="O2450" s="797"/>
      <c r="R2450" s="797"/>
      <c r="S2450" s="797"/>
      <c r="V2450" s="797"/>
      <c r="W2450" s="797"/>
      <c r="Z2450" s="797"/>
      <c r="AA2450" s="797"/>
      <c r="AD2450" s="797"/>
      <c r="AE2450" s="797"/>
      <c r="AH2450" s="797"/>
      <c r="AI2450" s="797"/>
      <c r="AL2450" s="797"/>
      <c r="AM2450" s="797"/>
      <c r="AP2450" s="797"/>
      <c r="AQ2450" s="797"/>
    </row>
    <row r="2451" spans="1:43" s="735" customFormat="1">
      <c r="A2451" s="1235"/>
      <c r="B2451" s="64"/>
      <c r="F2451" s="797"/>
      <c r="G2451" s="798"/>
      <c r="J2451" s="797"/>
      <c r="K2451" s="797"/>
      <c r="N2451" s="797"/>
      <c r="O2451" s="797"/>
      <c r="R2451" s="797"/>
      <c r="S2451" s="797"/>
      <c r="V2451" s="797"/>
      <c r="W2451" s="797"/>
      <c r="Z2451" s="797"/>
      <c r="AA2451" s="797"/>
      <c r="AD2451" s="797"/>
      <c r="AE2451" s="797"/>
      <c r="AH2451" s="797"/>
      <c r="AI2451" s="797"/>
      <c r="AL2451" s="797"/>
      <c r="AM2451" s="797"/>
      <c r="AP2451" s="797"/>
      <c r="AQ2451" s="797"/>
    </row>
    <row r="2452" spans="1:43" s="735" customFormat="1">
      <c r="A2452" s="1235"/>
      <c r="B2452" s="64"/>
      <c r="F2452" s="797"/>
      <c r="G2452" s="798"/>
      <c r="J2452" s="797"/>
      <c r="K2452" s="797"/>
      <c r="N2452" s="797"/>
      <c r="O2452" s="797"/>
      <c r="R2452" s="797"/>
      <c r="S2452" s="797"/>
      <c r="V2452" s="797"/>
      <c r="W2452" s="797"/>
      <c r="Z2452" s="797"/>
      <c r="AA2452" s="797"/>
      <c r="AD2452" s="797"/>
      <c r="AE2452" s="797"/>
      <c r="AH2452" s="797"/>
      <c r="AI2452" s="797"/>
      <c r="AL2452" s="797"/>
      <c r="AM2452" s="797"/>
      <c r="AP2452" s="797"/>
      <c r="AQ2452" s="797"/>
    </row>
    <row r="2453" spans="1:43" s="735" customFormat="1">
      <c r="A2453" s="1235"/>
      <c r="B2453" s="64"/>
      <c r="F2453" s="797"/>
      <c r="G2453" s="798"/>
      <c r="J2453" s="797"/>
      <c r="K2453" s="797"/>
      <c r="N2453" s="797"/>
      <c r="O2453" s="797"/>
      <c r="R2453" s="797"/>
      <c r="S2453" s="797"/>
      <c r="V2453" s="797"/>
      <c r="W2453" s="797"/>
      <c r="Z2453" s="797"/>
      <c r="AA2453" s="797"/>
      <c r="AD2453" s="797"/>
      <c r="AE2453" s="797"/>
      <c r="AH2453" s="797"/>
      <c r="AI2453" s="797"/>
      <c r="AL2453" s="797"/>
      <c r="AM2453" s="797"/>
      <c r="AP2453" s="797"/>
      <c r="AQ2453" s="797"/>
    </row>
    <row r="2454" spans="1:43" s="735" customFormat="1">
      <c r="A2454" s="1235"/>
      <c r="B2454" s="64"/>
      <c r="F2454" s="797"/>
      <c r="G2454" s="798"/>
      <c r="J2454" s="797"/>
      <c r="K2454" s="797"/>
      <c r="N2454" s="797"/>
      <c r="O2454" s="797"/>
      <c r="R2454" s="797"/>
      <c r="S2454" s="797"/>
      <c r="V2454" s="797"/>
      <c r="W2454" s="797"/>
      <c r="Z2454" s="797"/>
      <c r="AA2454" s="797"/>
      <c r="AD2454" s="797"/>
      <c r="AE2454" s="797"/>
      <c r="AH2454" s="797"/>
      <c r="AI2454" s="797"/>
      <c r="AL2454" s="797"/>
      <c r="AM2454" s="797"/>
      <c r="AP2454" s="797"/>
      <c r="AQ2454" s="797"/>
    </row>
    <row r="2455" spans="1:43" s="735" customFormat="1">
      <c r="A2455" s="1235"/>
      <c r="B2455" s="64"/>
      <c r="F2455" s="797"/>
      <c r="G2455" s="798"/>
      <c r="J2455" s="797"/>
      <c r="K2455" s="797"/>
      <c r="N2455" s="797"/>
      <c r="O2455" s="797"/>
      <c r="R2455" s="797"/>
      <c r="S2455" s="797"/>
      <c r="V2455" s="797"/>
      <c r="W2455" s="797"/>
      <c r="Z2455" s="797"/>
      <c r="AA2455" s="797"/>
      <c r="AD2455" s="797"/>
      <c r="AE2455" s="797"/>
      <c r="AH2455" s="797"/>
      <c r="AI2455" s="797"/>
      <c r="AL2455" s="797"/>
      <c r="AM2455" s="797"/>
      <c r="AP2455" s="797"/>
      <c r="AQ2455" s="797"/>
    </row>
    <row r="2456" spans="1:43" s="735" customFormat="1">
      <c r="A2456" s="1235"/>
      <c r="B2456" s="64"/>
      <c r="F2456" s="797"/>
      <c r="G2456" s="798"/>
      <c r="J2456" s="797"/>
      <c r="K2456" s="797"/>
      <c r="N2456" s="797"/>
      <c r="O2456" s="797"/>
      <c r="R2456" s="797"/>
      <c r="S2456" s="797"/>
      <c r="V2456" s="797"/>
      <c r="W2456" s="797"/>
      <c r="Z2456" s="797"/>
      <c r="AA2456" s="797"/>
      <c r="AD2456" s="797"/>
      <c r="AE2456" s="797"/>
      <c r="AH2456" s="797"/>
      <c r="AI2456" s="797"/>
      <c r="AL2456" s="797"/>
      <c r="AM2456" s="797"/>
      <c r="AP2456" s="797"/>
      <c r="AQ2456" s="797"/>
    </row>
    <row r="2457" spans="1:43" s="735" customFormat="1">
      <c r="A2457" s="1235"/>
      <c r="B2457" s="64"/>
      <c r="F2457" s="797"/>
      <c r="G2457" s="798"/>
      <c r="J2457" s="797"/>
      <c r="K2457" s="797"/>
      <c r="N2457" s="797"/>
      <c r="O2457" s="797"/>
      <c r="R2457" s="797"/>
      <c r="S2457" s="797"/>
      <c r="V2457" s="797"/>
      <c r="W2457" s="797"/>
      <c r="Z2457" s="797"/>
      <c r="AA2457" s="797"/>
      <c r="AD2457" s="797"/>
      <c r="AE2457" s="797"/>
      <c r="AH2457" s="797"/>
      <c r="AI2457" s="797"/>
      <c r="AL2457" s="797"/>
      <c r="AM2457" s="797"/>
      <c r="AP2457" s="797"/>
      <c r="AQ2457" s="797"/>
    </row>
    <row r="2458" spans="1:43" s="735" customFormat="1">
      <c r="A2458" s="1235"/>
      <c r="B2458" s="64"/>
      <c r="F2458" s="797"/>
      <c r="G2458" s="798"/>
      <c r="J2458" s="797"/>
      <c r="K2458" s="797"/>
      <c r="N2458" s="797"/>
      <c r="O2458" s="797"/>
      <c r="R2458" s="797"/>
      <c r="S2458" s="797"/>
      <c r="V2458" s="797"/>
      <c r="W2458" s="797"/>
      <c r="Z2458" s="797"/>
      <c r="AA2458" s="797"/>
      <c r="AD2458" s="797"/>
      <c r="AE2458" s="797"/>
      <c r="AH2458" s="797"/>
      <c r="AI2458" s="797"/>
      <c r="AL2458" s="797"/>
      <c r="AM2458" s="797"/>
      <c r="AP2458" s="797"/>
      <c r="AQ2458" s="797"/>
    </row>
    <row r="2459" spans="1:43" s="735" customFormat="1">
      <c r="A2459" s="1235"/>
      <c r="B2459" s="64"/>
      <c r="F2459" s="797"/>
      <c r="G2459" s="798"/>
      <c r="J2459" s="797"/>
      <c r="K2459" s="797"/>
      <c r="N2459" s="797"/>
      <c r="O2459" s="797"/>
      <c r="R2459" s="797"/>
      <c r="S2459" s="797"/>
      <c r="V2459" s="797"/>
      <c r="W2459" s="797"/>
      <c r="Z2459" s="797"/>
      <c r="AA2459" s="797"/>
      <c r="AD2459" s="797"/>
      <c r="AE2459" s="797"/>
      <c r="AH2459" s="797"/>
      <c r="AI2459" s="797"/>
      <c r="AL2459" s="797"/>
      <c r="AM2459" s="797"/>
      <c r="AP2459" s="797"/>
      <c r="AQ2459" s="797"/>
    </row>
    <row r="2460" spans="1:43" s="735" customFormat="1">
      <c r="A2460" s="1235"/>
      <c r="B2460" s="64"/>
      <c r="F2460" s="797"/>
      <c r="G2460" s="798"/>
      <c r="J2460" s="797"/>
      <c r="K2460" s="797"/>
      <c r="N2460" s="797"/>
      <c r="O2460" s="797"/>
      <c r="R2460" s="797"/>
      <c r="S2460" s="797"/>
      <c r="V2460" s="797"/>
      <c r="W2460" s="797"/>
      <c r="Z2460" s="797"/>
      <c r="AA2460" s="797"/>
      <c r="AD2460" s="797"/>
      <c r="AE2460" s="797"/>
      <c r="AH2460" s="797"/>
      <c r="AI2460" s="797"/>
      <c r="AL2460" s="797"/>
      <c r="AM2460" s="797"/>
      <c r="AP2460" s="797"/>
      <c r="AQ2460" s="797"/>
    </row>
    <row r="2461" spans="1:43" s="735" customFormat="1">
      <c r="A2461" s="1235"/>
      <c r="B2461" s="64"/>
      <c r="F2461" s="797"/>
      <c r="G2461" s="798"/>
      <c r="J2461" s="797"/>
      <c r="K2461" s="797"/>
      <c r="N2461" s="797"/>
      <c r="O2461" s="797"/>
      <c r="R2461" s="797"/>
      <c r="S2461" s="797"/>
      <c r="V2461" s="797"/>
      <c r="W2461" s="797"/>
      <c r="Z2461" s="797"/>
      <c r="AA2461" s="797"/>
      <c r="AD2461" s="797"/>
      <c r="AE2461" s="797"/>
      <c r="AH2461" s="797"/>
      <c r="AI2461" s="797"/>
      <c r="AL2461" s="797"/>
      <c r="AM2461" s="797"/>
      <c r="AP2461" s="797"/>
      <c r="AQ2461" s="797"/>
    </row>
    <row r="2462" spans="1:43" s="735" customFormat="1">
      <c r="A2462" s="1235"/>
      <c r="B2462" s="64"/>
      <c r="F2462" s="797"/>
      <c r="G2462" s="798"/>
      <c r="J2462" s="797"/>
      <c r="K2462" s="797"/>
      <c r="N2462" s="797"/>
      <c r="O2462" s="797"/>
      <c r="R2462" s="797"/>
      <c r="S2462" s="797"/>
      <c r="V2462" s="797"/>
      <c r="W2462" s="797"/>
      <c r="Z2462" s="797"/>
      <c r="AA2462" s="797"/>
      <c r="AD2462" s="797"/>
      <c r="AE2462" s="797"/>
      <c r="AH2462" s="797"/>
      <c r="AI2462" s="797"/>
      <c r="AL2462" s="797"/>
      <c r="AM2462" s="797"/>
      <c r="AP2462" s="797"/>
      <c r="AQ2462" s="797"/>
    </row>
    <row r="2463" spans="1:43" s="735" customFormat="1">
      <c r="A2463" s="1235"/>
      <c r="B2463" s="64"/>
      <c r="F2463" s="797"/>
      <c r="G2463" s="798"/>
      <c r="J2463" s="797"/>
      <c r="K2463" s="797"/>
      <c r="N2463" s="797"/>
      <c r="O2463" s="797"/>
      <c r="R2463" s="797"/>
      <c r="S2463" s="797"/>
      <c r="V2463" s="797"/>
      <c r="W2463" s="797"/>
      <c r="Z2463" s="797"/>
      <c r="AA2463" s="797"/>
      <c r="AD2463" s="797"/>
      <c r="AE2463" s="797"/>
      <c r="AH2463" s="797"/>
      <c r="AI2463" s="797"/>
      <c r="AL2463" s="797"/>
      <c r="AM2463" s="797"/>
      <c r="AP2463" s="797"/>
      <c r="AQ2463" s="797"/>
    </row>
    <row r="2464" spans="1:43" s="735" customFormat="1">
      <c r="A2464" s="1235"/>
      <c r="B2464" s="64"/>
      <c r="F2464" s="797"/>
      <c r="G2464" s="798"/>
      <c r="J2464" s="797"/>
      <c r="K2464" s="797"/>
      <c r="N2464" s="797"/>
      <c r="O2464" s="797"/>
      <c r="R2464" s="797"/>
      <c r="S2464" s="797"/>
      <c r="V2464" s="797"/>
      <c r="W2464" s="797"/>
      <c r="Z2464" s="797"/>
      <c r="AA2464" s="797"/>
      <c r="AD2464" s="797"/>
      <c r="AE2464" s="797"/>
      <c r="AH2464" s="797"/>
      <c r="AI2464" s="797"/>
      <c r="AL2464" s="797"/>
      <c r="AM2464" s="797"/>
      <c r="AP2464" s="797"/>
      <c r="AQ2464" s="797"/>
    </row>
    <row r="2465" spans="1:43" s="735" customFormat="1">
      <c r="A2465" s="1235"/>
      <c r="B2465" s="64"/>
      <c r="F2465" s="797"/>
      <c r="G2465" s="798"/>
      <c r="J2465" s="797"/>
      <c r="K2465" s="797"/>
      <c r="N2465" s="797"/>
      <c r="O2465" s="797"/>
      <c r="R2465" s="797"/>
      <c r="S2465" s="797"/>
      <c r="V2465" s="797"/>
      <c r="W2465" s="797"/>
      <c r="Z2465" s="797"/>
      <c r="AA2465" s="797"/>
      <c r="AD2465" s="797"/>
      <c r="AE2465" s="797"/>
      <c r="AH2465" s="797"/>
      <c r="AI2465" s="797"/>
      <c r="AL2465" s="797"/>
      <c r="AM2465" s="797"/>
      <c r="AP2465" s="797"/>
      <c r="AQ2465" s="797"/>
    </row>
    <row r="2466" spans="1:43" s="735" customFormat="1">
      <c r="A2466" s="1235"/>
      <c r="B2466" s="64"/>
      <c r="F2466" s="797"/>
      <c r="G2466" s="798"/>
      <c r="J2466" s="797"/>
      <c r="K2466" s="797"/>
      <c r="N2466" s="797"/>
      <c r="O2466" s="797"/>
      <c r="R2466" s="797"/>
      <c r="S2466" s="797"/>
      <c r="V2466" s="797"/>
      <c r="W2466" s="797"/>
      <c r="Z2466" s="797"/>
      <c r="AA2466" s="797"/>
      <c r="AD2466" s="797"/>
      <c r="AE2466" s="797"/>
      <c r="AH2466" s="797"/>
      <c r="AI2466" s="797"/>
      <c r="AL2466" s="797"/>
      <c r="AM2466" s="797"/>
      <c r="AP2466" s="797"/>
      <c r="AQ2466" s="797"/>
    </row>
    <row r="2467" spans="1:43" s="735" customFormat="1">
      <c r="A2467" s="1235"/>
      <c r="B2467" s="64"/>
      <c r="F2467" s="797"/>
      <c r="G2467" s="798"/>
      <c r="J2467" s="797"/>
      <c r="K2467" s="797"/>
      <c r="N2467" s="797"/>
      <c r="O2467" s="797"/>
      <c r="R2467" s="797"/>
      <c r="S2467" s="797"/>
      <c r="V2467" s="797"/>
      <c r="W2467" s="797"/>
      <c r="Z2467" s="797"/>
      <c r="AA2467" s="797"/>
      <c r="AD2467" s="797"/>
      <c r="AE2467" s="797"/>
      <c r="AH2467" s="797"/>
      <c r="AI2467" s="797"/>
      <c r="AL2467" s="797"/>
      <c r="AM2467" s="797"/>
      <c r="AP2467" s="797"/>
      <c r="AQ2467" s="797"/>
    </row>
    <row r="2468" spans="1:43" s="735" customFormat="1">
      <c r="A2468" s="1235"/>
      <c r="B2468" s="64"/>
      <c r="F2468" s="797"/>
      <c r="G2468" s="798"/>
      <c r="J2468" s="797"/>
      <c r="K2468" s="797"/>
      <c r="N2468" s="797"/>
      <c r="O2468" s="797"/>
      <c r="R2468" s="797"/>
      <c r="S2468" s="797"/>
      <c r="V2468" s="797"/>
      <c r="W2468" s="797"/>
      <c r="Z2468" s="797"/>
      <c r="AA2468" s="797"/>
      <c r="AD2468" s="797"/>
      <c r="AE2468" s="797"/>
      <c r="AH2468" s="797"/>
      <c r="AI2468" s="797"/>
      <c r="AL2468" s="797"/>
      <c r="AM2468" s="797"/>
      <c r="AP2468" s="797"/>
      <c r="AQ2468" s="797"/>
    </row>
    <row r="2469" spans="1:43" s="735" customFormat="1">
      <c r="A2469" s="1235"/>
      <c r="B2469" s="64"/>
      <c r="F2469" s="797"/>
      <c r="G2469" s="798"/>
      <c r="J2469" s="797"/>
      <c r="K2469" s="797"/>
      <c r="N2469" s="797"/>
      <c r="O2469" s="797"/>
      <c r="R2469" s="797"/>
      <c r="S2469" s="797"/>
      <c r="V2469" s="797"/>
      <c r="W2469" s="797"/>
      <c r="Z2469" s="797"/>
      <c r="AA2469" s="797"/>
      <c r="AD2469" s="797"/>
      <c r="AE2469" s="797"/>
      <c r="AH2469" s="797"/>
      <c r="AI2469" s="797"/>
      <c r="AL2469" s="797"/>
      <c r="AM2469" s="797"/>
      <c r="AP2469" s="797"/>
      <c r="AQ2469" s="797"/>
    </row>
    <row r="2470" spans="1:43" s="735" customFormat="1">
      <c r="A2470" s="1235"/>
      <c r="B2470" s="64"/>
      <c r="F2470" s="797"/>
      <c r="G2470" s="798"/>
      <c r="J2470" s="797"/>
      <c r="K2470" s="797"/>
      <c r="N2470" s="797"/>
      <c r="O2470" s="797"/>
      <c r="R2470" s="797"/>
      <c r="S2470" s="797"/>
      <c r="V2470" s="797"/>
      <c r="W2470" s="797"/>
      <c r="Z2470" s="797"/>
      <c r="AA2470" s="797"/>
      <c r="AD2470" s="797"/>
      <c r="AE2470" s="797"/>
      <c r="AH2470" s="797"/>
      <c r="AI2470" s="797"/>
      <c r="AL2470" s="797"/>
      <c r="AM2470" s="797"/>
      <c r="AP2470" s="797"/>
      <c r="AQ2470" s="797"/>
    </row>
    <row r="2471" spans="1:43" s="735" customFormat="1">
      <c r="A2471" s="1235"/>
      <c r="B2471" s="64"/>
      <c r="F2471" s="797"/>
      <c r="G2471" s="798"/>
      <c r="J2471" s="797"/>
      <c r="K2471" s="797"/>
      <c r="N2471" s="797"/>
      <c r="O2471" s="797"/>
      <c r="R2471" s="797"/>
      <c r="S2471" s="797"/>
      <c r="V2471" s="797"/>
      <c r="W2471" s="797"/>
      <c r="Z2471" s="797"/>
      <c r="AA2471" s="797"/>
      <c r="AD2471" s="797"/>
      <c r="AE2471" s="797"/>
      <c r="AH2471" s="797"/>
      <c r="AI2471" s="797"/>
      <c r="AL2471" s="797"/>
      <c r="AM2471" s="797"/>
      <c r="AP2471" s="797"/>
      <c r="AQ2471" s="797"/>
    </row>
    <row r="2472" spans="1:43" s="735" customFormat="1">
      <c r="A2472" s="1235"/>
      <c r="B2472" s="64"/>
      <c r="F2472" s="797"/>
      <c r="G2472" s="798"/>
      <c r="J2472" s="797"/>
      <c r="K2472" s="797"/>
      <c r="N2472" s="797"/>
      <c r="O2472" s="797"/>
      <c r="R2472" s="797"/>
      <c r="S2472" s="797"/>
      <c r="V2472" s="797"/>
      <c r="W2472" s="797"/>
      <c r="Z2472" s="797"/>
      <c r="AA2472" s="797"/>
      <c r="AD2472" s="797"/>
      <c r="AE2472" s="797"/>
      <c r="AH2472" s="797"/>
      <c r="AI2472" s="797"/>
      <c r="AL2472" s="797"/>
      <c r="AM2472" s="797"/>
      <c r="AP2472" s="797"/>
      <c r="AQ2472" s="797"/>
    </row>
    <row r="2473" spans="1:43" s="735" customFormat="1">
      <c r="A2473" s="1235"/>
      <c r="B2473" s="64"/>
      <c r="F2473" s="797"/>
      <c r="G2473" s="798"/>
      <c r="J2473" s="797"/>
      <c r="K2473" s="797"/>
      <c r="N2473" s="797"/>
      <c r="O2473" s="797"/>
      <c r="R2473" s="797"/>
      <c r="S2473" s="797"/>
      <c r="V2473" s="797"/>
      <c r="W2473" s="797"/>
      <c r="Z2473" s="797"/>
      <c r="AA2473" s="797"/>
      <c r="AD2473" s="797"/>
      <c r="AE2473" s="797"/>
      <c r="AH2473" s="797"/>
      <c r="AI2473" s="797"/>
      <c r="AL2473" s="797"/>
      <c r="AM2473" s="797"/>
      <c r="AP2473" s="797"/>
      <c r="AQ2473" s="797"/>
    </row>
    <row r="2474" spans="1:43" s="735" customFormat="1">
      <c r="A2474" s="1235"/>
      <c r="B2474" s="64"/>
      <c r="F2474" s="797"/>
      <c r="G2474" s="798"/>
      <c r="J2474" s="797"/>
      <c r="K2474" s="797"/>
      <c r="N2474" s="797"/>
      <c r="O2474" s="797"/>
      <c r="R2474" s="797"/>
      <c r="S2474" s="797"/>
      <c r="V2474" s="797"/>
      <c r="W2474" s="797"/>
      <c r="Z2474" s="797"/>
      <c r="AA2474" s="797"/>
      <c r="AD2474" s="797"/>
      <c r="AE2474" s="797"/>
      <c r="AH2474" s="797"/>
      <c r="AI2474" s="797"/>
      <c r="AL2474" s="797"/>
      <c r="AM2474" s="797"/>
      <c r="AP2474" s="797"/>
      <c r="AQ2474" s="797"/>
    </row>
    <row r="2475" spans="1:43" s="735" customFormat="1">
      <c r="A2475" s="1235"/>
      <c r="B2475" s="64"/>
      <c r="F2475" s="797"/>
      <c r="G2475" s="798"/>
      <c r="J2475" s="797"/>
      <c r="K2475" s="797"/>
      <c r="N2475" s="797"/>
      <c r="O2475" s="797"/>
      <c r="R2475" s="797"/>
      <c r="S2475" s="797"/>
      <c r="V2475" s="797"/>
      <c r="W2475" s="797"/>
      <c r="Z2475" s="797"/>
      <c r="AA2475" s="797"/>
      <c r="AD2475" s="797"/>
      <c r="AE2475" s="797"/>
      <c r="AH2475" s="797"/>
      <c r="AI2475" s="797"/>
      <c r="AL2475" s="797"/>
      <c r="AM2475" s="797"/>
      <c r="AP2475" s="797"/>
      <c r="AQ2475" s="797"/>
    </row>
    <row r="2476" spans="1:43" s="735" customFormat="1">
      <c r="A2476" s="1235"/>
      <c r="B2476" s="64"/>
      <c r="F2476" s="797"/>
      <c r="G2476" s="798"/>
      <c r="J2476" s="797"/>
      <c r="K2476" s="797"/>
      <c r="N2476" s="797"/>
      <c r="O2476" s="797"/>
      <c r="R2476" s="797"/>
      <c r="S2476" s="797"/>
      <c r="V2476" s="797"/>
      <c r="W2476" s="797"/>
      <c r="Z2476" s="797"/>
      <c r="AA2476" s="797"/>
      <c r="AD2476" s="797"/>
      <c r="AE2476" s="797"/>
      <c r="AH2476" s="797"/>
      <c r="AI2476" s="797"/>
      <c r="AL2476" s="797"/>
      <c r="AM2476" s="797"/>
      <c r="AP2476" s="797"/>
      <c r="AQ2476" s="797"/>
    </row>
    <row r="2477" spans="1:43" s="735" customFormat="1">
      <c r="A2477" s="1235"/>
      <c r="B2477" s="64"/>
      <c r="F2477" s="797"/>
      <c r="G2477" s="798"/>
      <c r="J2477" s="797"/>
      <c r="K2477" s="797"/>
      <c r="N2477" s="797"/>
      <c r="O2477" s="797"/>
      <c r="R2477" s="797"/>
      <c r="S2477" s="797"/>
      <c r="V2477" s="797"/>
      <c r="W2477" s="797"/>
      <c r="Z2477" s="797"/>
      <c r="AA2477" s="797"/>
      <c r="AD2477" s="797"/>
      <c r="AE2477" s="797"/>
      <c r="AH2477" s="797"/>
      <c r="AI2477" s="797"/>
      <c r="AL2477" s="797"/>
      <c r="AM2477" s="797"/>
      <c r="AP2477" s="797"/>
      <c r="AQ2477" s="797"/>
    </row>
    <row r="2478" spans="1:43" s="735" customFormat="1">
      <c r="A2478" s="1235"/>
      <c r="B2478" s="64"/>
      <c r="F2478" s="797"/>
      <c r="G2478" s="798"/>
      <c r="J2478" s="797"/>
      <c r="K2478" s="797"/>
      <c r="N2478" s="797"/>
      <c r="O2478" s="797"/>
      <c r="R2478" s="797"/>
      <c r="S2478" s="797"/>
      <c r="V2478" s="797"/>
      <c r="W2478" s="797"/>
      <c r="Z2478" s="797"/>
      <c r="AA2478" s="797"/>
      <c r="AD2478" s="797"/>
      <c r="AE2478" s="797"/>
      <c r="AH2478" s="797"/>
      <c r="AI2478" s="797"/>
      <c r="AL2478" s="797"/>
      <c r="AM2478" s="797"/>
      <c r="AP2478" s="797"/>
      <c r="AQ2478" s="797"/>
    </row>
    <row r="2479" spans="1:43" s="735" customFormat="1">
      <c r="A2479" s="1235"/>
      <c r="B2479" s="64"/>
      <c r="F2479" s="797"/>
      <c r="G2479" s="798"/>
      <c r="J2479" s="797"/>
      <c r="K2479" s="797"/>
      <c r="N2479" s="797"/>
      <c r="O2479" s="797"/>
      <c r="R2479" s="797"/>
      <c r="S2479" s="797"/>
      <c r="V2479" s="797"/>
      <c r="W2479" s="797"/>
      <c r="Z2479" s="797"/>
      <c r="AA2479" s="797"/>
      <c r="AD2479" s="797"/>
      <c r="AE2479" s="797"/>
      <c r="AH2479" s="797"/>
      <c r="AI2479" s="797"/>
      <c r="AL2479" s="797"/>
      <c r="AM2479" s="797"/>
      <c r="AP2479" s="797"/>
      <c r="AQ2479" s="797"/>
    </row>
    <row r="2480" spans="1:43" s="735" customFormat="1">
      <c r="A2480" s="1235"/>
      <c r="B2480" s="64"/>
      <c r="F2480" s="797"/>
      <c r="G2480" s="798"/>
      <c r="J2480" s="797"/>
      <c r="K2480" s="797"/>
      <c r="N2480" s="797"/>
      <c r="O2480" s="797"/>
      <c r="R2480" s="797"/>
      <c r="S2480" s="797"/>
      <c r="V2480" s="797"/>
      <c r="W2480" s="797"/>
      <c r="Z2480" s="797"/>
      <c r="AA2480" s="797"/>
      <c r="AD2480" s="797"/>
      <c r="AE2480" s="797"/>
      <c r="AH2480" s="797"/>
      <c r="AI2480" s="797"/>
      <c r="AL2480" s="797"/>
      <c r="AM2480" s="797"/>
      <c r="AP2480" s="797"/>
      <c r="AQ2480" s="797"/>
    </row>
    <row r="2481" spans="1:43" s="735" customFormat="1">
      <c r="A2481" s="1235"/>
      <c r="B2481" s="64"/>
      <c r="F2481" s="797"/>
      <c r="G2481" s="798"/>
      <c r="J2481" s="797"/>
      <c r="K2481" s="797"/>
      <c r="N2481" s="797"/>
      <c r="O2481" s="797"/>
      <c r="R2481" s="797"/>
      <c r="S2481" s="797"/>
      <c r="V2481" s="797"/>
      <c r="W2481" s="797"/>
      <c r="Z2481" s="797"/>
      <c r="AA2481" s="797"/>
      <c r="AD2481" s="797"/>
      <c r="AE2481" s="797"/>
      <c r="AH2481" s="797"/>
      <c r="AI2481" s="797"/>
      <c r="AL2481" s="797"/>
      <c r="AM2481" s="797"/>
      <c r="AP2481" s="797"/>
      <c r="AQ2481" s="797"/>
    </row>
    <row r="2482" spans="1:43" s="735" customFormat="1">
      <c r="A2482" s="1235"/>
      <c r="B2482" s="64"/>
      <c r="F2482" s="797"/>
      <c r="G2482" s="798"/>
      <c r="J2482" s="797"/>
      <c r="K2482" s="797"/>
      <c r="N2482" s="797"/>
      <c r="O2482" s="797"/>
      <c r="R2482" s="797"/>
      <c r="S2482" s="797"/>
      <c r="V2482" s="797"/>
      <c r="W2482" s="797"/>
      <c r="Z2482" s="797"/>
      <c r="AA2482" s="797"/>
      <c r="AD2482" s="797"/>
      <c r="AE2482" s="797"/>
      <c r="AH2482" s="797"/>
      <c r="AI2482" s="797"/>
      <c r="AL2482" s="797"/>
      <c r="AM2482" s="797"/>
      <c r="AP2482" s="797"/>
      <c r="AQ2482" s="797"/>
    </row>
    <row r="2483" spans="1:43" s="735" customFormat="1">
      <c r="A2483" s="1235"/>
      <c r="B2483" s="64"/>
      <c r="F2483" s="797"/>
      <c r="G2483" s="798"/>
      <c r="J2483" s="797"/>
      <c r="K2483" s="797"/>
      <c r="N2483" s="797"/>
      <c r="O2483" s="797"/>
      <c r="R2483" s="797"/>
      <c r="S2483" s="797"/>
      <c r="V2483" s="797"/>
      <c r="W2483" s="797"/>
      <c r="Z2483" s="797"/>
      <c r="AA2483" s="797"/>
      <c r="AD2483" s="797"/>
      <c r="AE2483" s="797"/>
      <c r="AH2483" s="797"/>
      <c r="AI2483" s="797"/>
      <c r="AL2483" s="797"/>
      <c r="AM2483" s="797"/>
      <c r="AP2483" s="797"/>
      <c r="AQ2483" s="797"/>
    </row>
    <row r="2484" spans="1:43" s="735" customFormat="1">
      <c r="A2484" s="1235"/>
      <c r="B2484" s="64"/>
      <c r="F2484" s="797"/>
      <c r="G2484" s="798"/>
      <c r="J2484" s="797"/>
      <c r="K2484" s="797"/>
      <c r="N2484" s="797"/>
      <c r="O2484" s="797"/>
      <c r="R2484" s="797"/>
      <c r="S2484" s="797"/>
      <c r="V2484" s="797"/>
      <c r="W2484" s="797"/>
      <c r="Z2484" s="797"/>
      <c r="AA2484" s="797"/>
      <c r="AD2484" s="797"/>
      <c r="AE2484" s="797"/>
      <c r="AH2484" s="797"/>
      <c r="AI2484" s="797"/>
      <c r="AL2484" s="797"/>
      <c r="AM2484" s="797"/>
      <c r="AP2484" s="797"/>
      <c r="AQ2484" s="797"/>
    </row>
    <row r="2485" spans="1:43" s="735" customFormat="1">
      <c r="A2485" s="1235"/>
      <c r="B2485" s="64"/>
      <c r="F2485" s="797"/>
      <c r="G2485" s="798"/>
      <c r="J2485" s="797"/>
      <c r="K2485" s="797"/>
      <c r="N2485" s="797"/>
      <c r="O2485" s="797"/>
      <c r="R2485" s="797"/>
      <c r="S2485" s="797"/>
      <c r="V2485" s="797"/>
      <c r="W2485" s="797"/>
      <c r="Z2485" s="797"/>
      <c r="AA2485" s="797"/>
      <c r="AD2485" s="797"/>
      <c r="AE2485" s="797"/>
      <c r="AH2485" s="797"/>
      <c r="AI2485" s="797"/>
      <c r="AL2485" s="797"/>
      <c r="AM2485" s="797"/>
      <c r="AP2485" s="797"/>
      <c r="AQ2485" s="797"/>
    </row>
    <row r="2486" spans="1:43" s="735" customFormat="1">
      <c r="A2486" s="1235"/>
      <c r="B2486" s="64"/>
      <c r="F2486" s="797"/>
      <c r="G2486" s="798"/>
      <c r="J2486" s="797"/>
      <c r="K2486" s="797"/>
      <c r="N2486" s="797"/>
      <c r="O2486" s="797"/>
      <c r="R2486" s="797"/>
      <c r="S2486" s="797"/>
      <c r="V2486" s="797"/>
      <c r="W2486" s="797"/>
      <c r="Z2486" s="797"/>
      <c r="AA2486" s="797"/>
      <c r="AD2486" s="797"/>
      <c r="AE2486" s="797"/>
      <c r="AH2486" s="797"/>
      <c r="AI2486" s="797"/>
      <c r="AL2486" s="797"/>
      <c r="AM2486" s="797"/>
      <c r="AP2486" s="797"/>
      <c r="AQ2486" s="797"/>
    </row>
    <row r="2487" spans="1:43" s="735" customFormat="1">
      <c r="A2487" s="1235"/>
      <c r="B2487" s="64"/>
      <c r="F2487" s="797"/>
      <c r="G2487" s="798"/>
      <c r="J2487" s="797"/>
      <c r="K2487" s="797"/>
      <c r="N2487" s="797"/>
      <c r="O2487" s="797"/>
      <c r="R2487" s="797"/>
      <c r="S2487" s="797"/>
      <c r="V2487" s="797"/>
      <c r="W2487" s="797"/>
      <c r="Z2487" s="797"/>
      <c r="AA2487" s="797"/>
      <c r="AD2487" s="797"/>
      <c r="AE2487" s="797"/>
      <c r="AH2487" s="797"/>
      <c r="AI2487" s="797"/>
      <c r="AL2487" s="797"/>
      <c r="AM2487" s="797"/>
      <c r="AP2487" s="797"/>
      <c r="AQ2487" s="797"/>
    </row>
    <row r="2488" spans="1:43" s="735" customFormat="1">
      <c r="A2488" s="1235"/>
      <c r="B2488" s="64"/>
      <c r="F2488" s="797"/>
      <c r="G2488" s="798"/>
      <c r="J2488" s="797"/>
      <c r="K2488" s="797"/>
      <c r="N2488" s="797"/>
      <c r="O2488" s="797"/>
      <c r="R2488" s="797"/>
      <c r="S2488" s="797"/>
      <c r="V2488" s="797"/>
      <c r="W2488" s="797"/>
      <c r="Z2488" s="797"/>
      <c r="AA2488" s="797"/>
      <c r="AD2488" s="797"/>
      <c r="AE2488" s="797"/>
      <c r="AH2488" s="797"/>
      <c r="AI2488" s="797"/>
      <c r="AL2488" s="797"/>
      <c r="AM2488" s="797"/>
      <c r="AP2488" s="797"/>
      <c r="AQ2488" s="797"/>
    </row>
    <row r="2489" spans="1:43" s="735" customFormat="1">
      <c r="A2489" s="1235"/>
      <c r="B2489" s="64"/>
      <c r="F2489" s="797"/>
      <c r="G2489" s="798"/>
      <c r="J2489" s="797"/>
      <c r="K2489" s="797"/>
      <c r="N2489" s="797"/>
      <c r="O2489" s="797"/>
      <c r="R2489" s="797"/>
      <c r="S2489" s="797"/>
      <c r="V2489" s="797"/>
      <c r="W2489" s="797"/>
      <c r="Z2489" s="797"/>
      <c r="AA2489" s="797"/>
      <c r="AD2489" s="797"/>
      <c r="AE2489" s="797"/>
      <c r="AH2489" s="797"/>
      <c r="AI2489" s="797"/>
      <c r="AL2489" s="797"/>
      <c r="AM2489" s="797"/>
      <c r="AP2489" s="797"/>
      <c r="AQ2489" s="797"/>
    </row>
    <row r="2490" spans="1:43" s="735" customFormat="1">
      <c r="A2490" s="1235"/>
      <c r="B2490" s="64"/>
      <c r="F2490" s="797"/>
      <c r="G2490" s="798"/>
      <c r="J2490" s="797"/>
      <c r="K2490" s="797"/>
      <c r="N2490" s="797"/>
      <c r="O2490" s="797"/>
      <c r="R2490" s="797"/>
      <c r="S2490" s="797"/>
      <c r="V2490" s="797"/>
      <c r="W2490" s="797"/>
      <c r="Z2490" s="797"/>
      <c r="AA2490" s="797"/>
      <c r="AD2490" s="797"/>
      <c r="AE2490" s="797"/>
      <c r="AH2490" s="797"/>
      <c r="AI2490" s="797"/>
      <c r="AL2490" s="797"/>
      <c r="AM2490" s="797"/>
      <c r="AP2490" s="797"/>
      <c r="AQ2490" s="797"/>
    </row>
    <row r="2491" spans="1:43" s="735" customFormat="1">
      <c r="A2491" s="1235"/>
      <c r="B2491" s="64"/>
      <c r="F2491" s="797"/>
      <c r="G2491" s="798"/>
      <c r="J2491" s="797"/>
      <c r="K2491" s="797"/>
      <c r="N2491" s="797"/>
      <c r="O2491" s="797"/>
      <c r="R2491" s="797"/>
      <c r="S2491" s="797"/>
      <c r="V2491" s="797"/>
      <c r="W2491" s="797"/>
      <c r="Z2491" s="797"/>
      <c r="AA2491" s="797"/>
      <c r="AD2491" s="797"/>
      <c r="AE2491" s="797"/>
      <c r="AH2491" s="797"/>
      <c r="AI2491" s="797"/>
      <c r="AL2491" s="797"/>
      <c r="AM2491" s="797"/>
      <c r="AP2491" s="797"/>
      <c r="AQ2491" s="797"/>
    </row>
    <row r="2492" spans="1:43" s="735" customFormat="1">
      <c r="A2492" s="1235"/>
      <c r="B2492" s="64"/>
      <c r="F2492" s="797"/>
      <c r="G2492" s="798"/>
      <c r="J2492" s="797"/>
      <c r="K2492" s="797"/>
      <c r="N2492" s="797"/>
      <c r="O2492" s="797"/>
      <c r="R2492" s="797"/>
      <c r="S2492" s="797"/>
      <c r="V2492" s="797"/>
      <c r="W2492" s="797"/>
      <c r="Z2492" s="797"/>
      <c r="AA2492" s="797"/>
      <c r="AD2492" s="797"/>
      <c r="AE2492" s="797"/>
      <c r="AH2492" s="797"/>
      <c r="AI2492" s="797"/>
      <c r="AL2492" s="797"/>
      <c r="AM2492" s="797"/>
      <c r="AP2492" s="797"/>
      <c r="AQ2492" s="797"/>
    </row>
    <row r="2493" spans="1:43" s="735" customFormat="1">
      <c r="A2493" s="1235"/>
      <c r="B2493" s="64"/>
      <c r="F2493" s="797"/>
      <c r="G2493" s="798"/>
      <c r="J2493" s="797"/>
      <c r="K2493" s="797"/>
      <c r="N2493" s="797"/>
      <c r="O2493" s="797"/>
      <c r="R2493" s="797"/>
      <c r="S2493" s="797"/>
      <c r="V2493" s="797"/>
      <c r="W2493" s="797"/>
      <c r="Z2493" s="797"/>
      <c r="AA2493" s="797"/>
      <c r="AD2493" s="797"/>
      <c r="AE2493" s="797"/>
      <c r="AH2493" s="797"/>
      <c r="AI2493" s="797"/>
      <c r="AL2493" s="797"/>
      <c r="AM2493" s="797"/>
      <c r="AP2493" s="797"/>
      <c r="AQ2493" s="797"/>
    </row>
    <row r="2494" spans="1:43" s="735" customFormat="1">
      <c r="A2494" s="1235"/>
      <c r="B2494" s="64"/>
      <c r="F2494" s="797"/>
      <c r="G2494" s="798"/>
      <c r="J2494" s="797"/>
      <c r="K2494" s="797"/>
      <c r="N2494" s="797"/>
      <c r="O2494" s="797"/>
      <c r="R2494" s="797"/>
      <c r="S2494" s="797"/>
      <c r="V2494" s="797"/>
      <c r="W2494" s="797"/>
      <c r="Z2494" s="797"/>
      <c r="AA2494" s="797"/>
      <c r="AD2494" s="797"/>
      <c r="AE2494" s="797"/>
      <c r="AH2494" s="797"/>
      <c r="AI2494" s="797"/>
      <c r="AL2494" s="797"/>
      <c r="AM2494" s="797"/>
      <c r="AP2494" s="797"/>
      <c r="AQ2494" s="797"/>
    </row>
    <row r="2495" spans="1:43" s="735" customFormat="1">
      <c r="A2495" s="1235"/>
      <c r="B2495" s="64"/>
      <c r="F2495" s="797"/>
      <c r="G2495" s="798"/>
      <c r="J2495" s="797"/>
      <c r="K2495" s="797"/>
      <c r="N2495" s="797"/>
      <c r="O2495" s="797"/>
      <c r="R2495" s="797"/>
      <c r="S2495" s="797"/>
      <c r="V2495" s="797"/>
      <c r="W2495" s="797"/>
      <c r="Z2495" s="797"/>
      <c r="AA2495" s="797"/>
      <c r="AD2495" s="797"/>
      <c r="AE2495" s="797"/>
      <c r="AH2495" s="797"/>
      <c r="AI2495" s="797"/>
      <c r="AL2495" s="797"/>
      <c r="AM2495" s="797"/>
      <c r="AP2495" s="797"/>
      <c r="AQ2495" s="797"/>
    </row>
    <row r="2496" spans="1:43" s="735" customFormat="1">
      <c r="A2496" s="1235"/>
      <c r="B2496" s="64"/>
      <c r="F2496" s="797"/>
      <c r="G2496" s="798"/>
      <c r="J2496" s="797"/>
      <c r="K2496" s="797"/>
      <c r="N2496" s="797"/>
      <c r="O2496" s="797"/>
      <c r="R2496" s="797"/>
      <c r="S2496" s="797"/>
      <c r="V2496" s="797"/>
      <c r="W2496" s="797"/>
      <c r="Z2496" s="797"/>
      <c r="AA2496" s="797"/>
      <c r="AD2496" s="797"/>
      <c r="AE2496" s="797"/>
      <c r="AH2496" s="797"/>
      <c r="AI2496" s="797"/>
      <c r="AL2496" s="797"/>
      <c r="AM2496" s="797"/>
      <c r="AP2496" s="797"/>
      <c r="AQ2496" s="797"/>
    </row>
    <row r="2497" spans="1:43" s="735" customFormat="1">
      <c r="A2497" s="1235"/>
      <c r="B2497" s="64"/>
      <c r="F2497" s="797"/>
      <c r="G2497" s="798"/>
      <c r="J2497" s="797"/>
      <c r="K2497" s="797"/>
      <c r="N2497" s="797"/>
      <c r="O2497" s="797"/>
      <c r="R2497" s="797"/>
      <c r="S2497" s="797"/>
      <c r="V2497" s="797"/>
      <c r="W2497" s="797"/>
      <c r="Z2497" s="797"/>
      <c r="AA2497" s="797"/>
      <c r="AD2497" s="797"/>
      <c r="AE2497" s="797"/>
      <c r="AH2497" s="797"/>
      <c r="AI2497" s="797"/>
      <c r="AL2497" s="797"/>
      <c r="AM2497" s="797"/>
      <c r="AP2497" s="797"/>
      <c r="AQ2497" s="797"/>
    </row>
    <row r="2498" spans="1:43" s="735" customFormat="1">
      <c r="A2498" s="1235"/>
      <c r="B2498" s="64"/>
      <c r="F2498" s="797"/>
      <c r="G2498" s="798"/>
      <c r="J2498" s="797"/>
      <c r="K2498" s="797"/>
      <c r="N2498" s="797"/>
      <c r="O2498" s="797"/>
      <c r="R2498" s="797"/>
      <c r="S2498" s="797"/>
      <c r="V2498" s="797"/>
      <c r="W2498" s="797"/>
      <c r="Z2498" s="797"/>
      <c r="AA2498" s="797"/>
      <c r="AD2498" s="797"/>
      <c r="AE2498" s="797"/>
      <c r="AH2498" s="797"/>
      <c r="AI2498" s="797"/>
      <c r="AL2498" s="797"/>
      <c r="AM2498" s="797"/>
      <c r="AP2498" s="797"/>
      <c r="AQ2498" s="797"/>
    </row>
    <row r="2499" spans="1:43" s="735" customFormat="1">
      <c r="A2499" s="1235"/>
      <c r="B2499" s="64"/>
      <c r="F2499" s="797"/>
      <c r="G2499" s="798"/>
      <c r="J2499" s="797"/>
      <c r="K2499" s="797"/>
      <c r="N2499" s="797"/>
      <c r="O2499" s="797"/>
      <c r="R2499" s="797"/>
      <c r="S2499" s="797"/>
      <c r="V2499" s="797"/>
      <c r="W2499" s="797"/>
      <c r="Z2499" s="797"/>
      <c r="AA2499" s="797"/>
      <c r="AD2499" s="797"/>
      <c r="AE2499" s="797"/>
      <c r="AH2499" s="797"/>
      <c r="AI2499" s="797"/>
      <c r="AL2499" s="797"/>
      <c r="AM2499" s="797"/>
      <c r="AP2499" s="797"/>
      <c r="AQ2499" s="797"/>
    </row>
    <row r="2500" spans="1:43" s="735" customFormat="1">
      <c r="A2500" s="1235"/>
      <c r="B2500" s="64"/>
      <c r="F2500" s="797"/>
      <c r="G2500" s="798"/>
      <c r="J2500" s="797"/>
      <c r="K2500" s="797"/>
      <c r="N2500" s="797"/>
      <c r="O2500" s="797"/>
      <c r="R2500" s="797"/>
      <c r="S2500" s="797"/>
      <c r="V2500" s="797"/>
      <c r="W2500" s="797"/>
      <c r="Z2500" s="797"/>
      <c r="AA2500" s="797"/>
      <c r="AD2500" s="797"/>
      <c r="AE2500" s="797"/>
      <c r="AH2500" s="797"/>
      <c r="AI2500" s="797"/>
      <c r="AL2500" s="797"/>
      <c r="AM2500" s="797"/>
      <c r="AP2500" s="797"/>
      <c r="AQ2500" s="797"/>
    </row>
    <row r="2501" spans="1:43" s="735" customFormat="1">
      <c r="A2501" s="1235"/>
      <c r="B2501" s="64"/>
      <c r="F2501" s="797"/>
      <c r="G2501" s="798"/>
      <c r="J2501" s="797"/>
      <c r="K2501" s="797"/>
      <c r="N2501" s="797"/>
      <c r="O2501" s="797"/>
      <c r="R2501" s="797"/>
      <c r="S2501" s="797"/>
      <c r="V2501" s="797"/>
      <c r="W2501" s="797"/>
      <c r="Z2501" s="797"/>
      <c r="AA2501" s="797"/>
      <c r="AD2501" s="797"/>
      <c r="AE2501" s="797"/>
      <c r="AH2501" s="797"/>
      <c r="AI2501" s="797"/>
      <c r="AL2501" s="797"/>
      <c r="AM2501" s="797"/>
      <c r="AP2501" s="797"/>
      <c r="AQ2501" s="797"/>
    </row>
    <row r="2502" spans="1:43" s="735" customFormat="1">
      <c r="A2502" s="1235"/>
      <c r="B2502" s="64"/>
      <c r="F2502" s="797"/>
      <c r="G2502" s="798"/>
      <c r="J2502" s="797"/>
      <c r="K2502" s="797"/>
      <c r="N2502" s="797"/>
      <c r="O2502" s="797"/>
      <c r="R2502" s="797"/>
      <c r="S2502" s="797"/>
      <c r="V2502" s="797"/>
      <c r="W2502" s="797"/>
      <c r="Z2502" s="797"/>
      <c r="AA2502" s="797"/>
      <c r="AD2502" s="797"/>
      <c r="AE2502" s="797"/>
      <c r="AH2502" s="797"/>
      <c r="AI2502" s="797"/>
      <c r="AL2502" s="797"/>
      <c r="AM2502" s="797"/>
      <c r="AP2502" s="797"/>
      <c r="AQ2502" s="797"/>
    </row>
    <row r="2503" spans="1:43" s="735" customFormat="1">
      <c r="A2503" s="1235"/>
      <c r="B2503" s="64"/>
      <c r="F2503" s="797"/>
      <c r="G2503" s="798"/>
      <c r="J2503" s="797"/>
      <c r="K2503" s="797"/>
      <c r="N2503" s="797"/>
      <c r="O2503" s="797"/>
      <c r="R2503" s="797"/>
      <c r="S2503" s="797"/>
      <c r="V2503" s="797"/>
      <c r="W2503" s="797"/>
      <c r="Z2503" s="797"/>
      <c r="AA2503" s="797"/>
      <c r="AD2503" s="797"/>
      <c r="AE2503" s="797"/>
      <c r="AH2503" s="797"/>
      <c r="AI2503" s="797"/>
      <c r="AL2503" s="797"/>
      <c r="AM2503" s="797"/>
      <c r="AP2503" s="797"/>
      <c r="AQ2503" s="797"/>
    </row>
    <row r="2504" spans="1:43" s="735" customFormat="1">
      <c r="A2504" s="1235"/>
      <c r="B2504" s="64"/>
      <c r="F2504" s="797"/>
      <c r="G2504" s="798"/>
      <c r="J2504" s="797"/>
      <c r="K2504" s="797"/>
      <c r="N2504" s="797"/>
      <c r="O2504" s="797"/>
      <c r="R2504" s="797"/>
      <c r="S2504" s="797"/>
      <c r="V2504" s="797"/>
      <c r="W2504" s="797"/>
      <c r="Z2504" s="797"/>
      <c r="AA2504" s="797"/>
      <c r="AD2504" s="797"/>
      <c r="AE2504" s="797"/>
      <c r="AH2504" s="797"/>
      <c r="AI2504" s="797"/>
      <c r="AL2504" s="797"/>
      <c r="AM2504" s="797"/>
      <c r="AP2504" s="797"/>
      <c r="AQ2504" s="797"/>
    </row>
    <row r="2505" spans="1:43" s="735" customFormat="1">
      <c r="A2505" s="1235"/>
      <c r="B2505" s="64"/>
      <c r="F2505" s="797"/>
      <c r="G2505" s="798"/>
      <c r="J2505" s="797"/>
      <c r="K2505" s="797"/>
      <c r="N2505" s="797"/>
      <c r="O2505" s="797"/>
      <c r="R2505" s="797"/>
      <c r="S2505" s="797"/>
      <c r="V2505" s="797"/>
      <c r="W2505" s="797"/>
      <c r="Z2505" s="797"/>
      <c r="AA2505" s="797"/>
      <c r="AD2505" s="797"/>
      <c r="AE2505" s="797"/>
      <c r="AH2505" s="797"/>
      <c r="AI2505" s="797"/>
      <c r="AL2505" s="797"/>
      <c r="AM2505" s="797"/>
      <c r="AP2505" s="797"/>
      <c r="AQ2505" s="797"/>
    </row>
    <row r="2506" spans="1:43" s="735" customFormat="1">
      <c r="A2506" s="1235"/>
      <c r="B2506" s="64"/>
      <c r="F2506" s="797"/>
      <c r="G2506" s="798"/>
      <c r="J2506" s="797"/>
      <c r="K2506" s="797"/>
      <c r="N2506" s="797"/>
      <c r="O2506" s="797"/>
      <c r="R2506" s="797"/>
      <c r="S2506" s="797"/>
      <c r="V2506" s="797"/>
      <c r="W2506" s="797"/>
      <c r="Z2506" s="797"/>
      <c r="AA2506" s="797"/>
      <c r="AD2506" s="797"/>
      <c r="AE2506" s="797"/>
      <c r="AH2506" s="797"/>
      <c r="AI2506" s="797"/>
      <c r="AL2506" s="797"/>
      <c r="AM2506" s="797"/>
      <c r="AP2506" s="797"/>
      <c r="AQ2506" s="797"/>
    </row>
    <row r="2507" spans="1:43" s="735" customFormat="1">
      <c r="A2507" s="1235"/>
      <c r="B2507" s="64"/>
      <c r="F2507" s="797"/>
      <c r="G2507" s="798"/>
      <c r="J2507" s="797"/>
      <c r="K2507" s="797"/>
      <c r="N2507" s="797"/>
      <c r="O2507" s="797"/>
      <c r="R2507" s="797"/>
      <c r="S2507" s="797"/>
      <c r="V2507" s="797"/>
      <c r="W2507" s="797"/>
      <c r="Z2507" s="797"/>
      <c r="AA2507" s="797"/>
      <c r="AD2507" s="797"/>
      <c r="AE2507" s="797"/>
      <c r="AH2507" s="797"/>
      <c r="AI2507" s="797"/>
      <c r="AL2507" s="797"/>
      <c r="AM2507" s="797"/>
      <c r="AP2507" s="797"/>
      <c r="AQ2507" s="797"/>
    </row>
    <row r="2508" spans="1:43" s="735" customFormat="1">
      <c r="A2508" s="1235"/>
      <c r="B2508" s="64"/>
      <c r="F2508" s="797"/>
      <c r="G2508" s="798"/>
      <c r="J2508" s="797"/>
      <c r="K2508" s="797"/>
      <c r="N2508" s="797"/>
      <c r="O2508" s="797"/>
      <c r="R2508" s="797"/>
      <c r="S2508" s="797"/>
      <c r="V2508" s="797"/>
      <c r="W2508" s="797"/>
      <c r="Z2508" s="797"/>
      <c r="AA2508" s="797"/>
      <c r="AD2508" s="797"/>
      <c r="AE2508" s="797"/>
      <c r="AH2508" s="797"/>
      <c r="AI2508" s="797"/>
      <c r="AL2508" s="797"/>
      <c r="AM2508" s="797"/>
      <c r="AP2508" s="797"/>
      <c r="AQ2508" s="797"/>
    </row>
    <row r="2509" spans="1:43" s="735" customFormat="1">
      <c r="A2509" s="1235"/>
      <c r="B2509" s="64"/>
      <c r="F2509" s="797"/>
      <c r="G2509" s="798"/>
      <c r="J2509" s="797"/>
      <c r="K2509" s="797"/>
      <c r="N2509" s="797"/>
      <c r="O2509" s="797"/>
      <c r="R2509" s="797"/>
      <c r="S2509" s="797"/>
      <c r="V2509" s="797"/>
      <c r="W2509" s="797"/>
      <c r="Z2509" s="797"/>
      <c r="AA2509" s="797"/>
      <c r="AD2509" s="797"/>
      <c r="AE2509" s="797"/>
      <c r="AH2509" s="797"/>
      <c r="AI2509" s="797"/>
      <c r="AL2509" s="797"/>
      <c r="AM2509" s="797"/>
      <c r="AP2509" s="797"/>
      <c r="AQ2509" s="797"/>
    </row>
    <row r="2510" spans="1:43" s="735" customFormat="1">
      <c r="A2510" s="1235"/>
      <c r="B2510" s="64"/>
      <c r="F2510" s="797"/>
      <c r="G2510" s="798"/>
      <c r="J2510" s="797"/>
      <c r="K2510" s="797"/>
      <c r="N2510" s="797"/>
      <c r="O2510" s="797"/>
      <c r="R2510" s="797"/>
      <c r="S2510" s="797"/>
      <c r="V2510" s="797"/>
      <c r="W2510" s="797"/>
      <c r="Z2510" s="797"/>
      <c r="AA2510" s="797"/>
      <c r="AD2510" s="797"/>
      <c r="AE2510" s="797"/>
      <c r="AH2510" s="797"/>
      <c r="AI2510" s="797"/>
      <c r="AL2510" s="797"/>
      <c r="AM2510" s="797"/>
      <c r="AP2510" s="797"/>
      <c r="AQ2510" s="797"/>
    </row>
    <row r="2511" spans="1:43" s="735" customFormat="1">
      <c r="A2511" s="1235"/>
      <c r="B2511" s="64"/>
      <c r="F2511" s="797"/>
      <c r="G2511" s="798"/>
      <c r="J2511" s="797"/>
      <c r="K2511" s="797"/>
      <c r="N2511" s="797"/>
      <c r="O2511" s="797"/>
      <c r="R2511" s="797"/>
      <c r="S2511" s="797"/>
      <c r="V2511" s="797"/>
      <c r="W2511" s="797"/>
      <c r="Z2511" s="797"/>
      <c r="AA2511" s="797"/>
      <c r="AD2511" s="797"/>
      <c r="AE2511" s="797"/>
      <c r="AH2511" s="797"/>
      <c r="AI2511" s="797"/>
      <c r="AL2511" s="797"/>
      <c r="AM2511" s="797"/>
      <c r="AP2511" s="797"/>
      <c r="AQ2511" s="797"/>
    </row>
    <row r="2512" spans="1:43" s="735" customFormat="1">
      <c r="A2512" s="1235"/>
      <c r="B2512" s="64"/>
      <c r="F2512" s="797"/>
      <c r="G2512" s="798"/>
      <c r="J2512" s="797"/>
      <c r="K2512" s="797"/>
      <c r="N2512" s="797"/>
      <c r="O2512" s="797"/>
      <c r="R2512" s="797"/>
      <c r="S2512" s="797"/>
      <c r="V2512" s="797"/>
      <c r="W2512" s="797"/>
      <c r="Z2512" s="797"/>
      <c r="AA2512" s="797"/>
      <c r="AD2512" s="797"/>
      <c r="AE2512" s="797"/>
      <c r="AH2512" s="797"/>
      <c r="AI2512" s="797"/>
      <c r="AL2512" s="797"/>
      <c r="AM2512" s="797"/>
      <c r="AP2512" s="797"/>
      <c r="AQ2512" s="797"/>
    </row>
    <row r="2513" spans="1:43" s="735" customFormat="1">
      <c r="A2513" s="1235"/>
      <c r="B2513" s="64"/>
      <c r="F2513" s="797"/>
      <c r="G2513" s="798"/>
      <c r="J2513" s="797"/>
      <c r="K2513" s="797"/>
      <c r="N2513" s="797"/>
      <c r="O2513" s="797"/>
      <c r="R2513" s="797"/>
      <c r="S2513" s="797"/>
      <c r="V2513" s="797"/>
      <c r="W2513" s="797"/>
      <c r="Z2513" s="797"/>
      <c r="AA2513" s="797"/>
      <c r="AD2513" s="797"/>
      <c r="AE2513" s="797"/>
      <c r="AH2513" s="797"/>
      <c r="AI2513" s="797"/>
      <c r="AL2513" s="797"/>
      <c r="AM2513" s="797"/>
      <c r="AP2513" s="797"/>
      <c r="AQ2513" s="797"/>
    </row>
    <row r="2514" spans="1:43" s="735" customFormat="1">
      <c r="A2514" s="1235"/>
      <c r="B2514" s="64"/>
      <c r="F2514" s="797"/>
      <c r="G2514" s="798"/>
      <c r="J2514" s="797"/>
      <c r="K2514" s="797"/>
      <c r="N2514" s="797"/>
      <c r="O2514" s="797"/>
      <c r="R2514" s="797"/>
      <c r="S2514" s="797"/>
      <c r="V2514" s="797"/>
      <c r="W2514" s="797"/>
      <c r="Z2514" s="797"/>
      <c r="AA2514" s="797"/>
      <c r="AD2514" s="797"/>
      <c r="AE2514" s="797"/>
      <c r="AH2514" s="797"/>
      <c r="AI2514" s="797"/>
      <c r="AL2514" s="797"/>
      <c r="AM2514" s="797"/>
      <c r="AP2514" s="797"/>
      <c r="AQ2514" s="797"/>
    </row>
    <row r="2515" spans="1:43" s="735" customFormat="1">
      <c r="A2515" s="1235"/>
      <c r="B2515" s="64"/>
      <c r="F2515" s="797"/>
      <c r="G2515" s="798"/>
      <c r="J2515" s="797"/>
      <c r="K2515" s="797"/>
      <c r="N2515" s="797"/>
      <c r="O2515" s="797"/>
      <c r="R2515" s="797"/>
      <c r="S2515" s="797"/>
      <c r="V2515" s="797"/>
      <c r="W2515" s="797"/>
      <c r="Z2515" s="797"/>
      <c r="AA2515" s="797"/>
      <c r="AD2515" s="797"/>
      <c r="AE2515" s="797"/>
      <c r="AH2515" s="797"/>
      <c r="AI2515" s="797"/>
      <c r="AL2515" s="797"/>
      <c r="AM2515" s="797"/>
      <c r="AP2515" s="797"/>
      <c r="AQ2515" s="797"/>
    </row>
    <row r="2516" spans="1:43" s="735" customFormat="1">
      <c r="A2516" s="1235"/>
      <c r="B2516" s="64"/>
      <c r="F2516" s="797"/>
      <c r="G2516" s="798"/>
      <c r="J2516" s="797"/>
      <c r="K2516" s="797"/>
      <c r="N2516" s="797"/>
      <c r="O2516" s="797"/>
      <c r="R2516" s="797"/>
      <c r="S2516" s="797"/>
      <c r="V2516" s="797"/>
      <c r="W2516" s="797"/>
      <c r="Z2516" s="797"/>
      <c r="AA2516" s="797"/>
      <c r="AD2516" s="797"/>
      <c r="AE2516" s="797"/>
      <c r="AH2516" s="797"/>
      <c r="AI2516" s="797"/>
      <c r="AL2516" s="797"/>
      <c r="AM2516" s="797"/>
      <c r="AP2516" s="797"/>
      <c r="AQ2516" s="797"/>
    </row>
    <row r="2517" spans="1:43" s="735" customFormat="1">
      <c r="A2517" s="1235"/>
      <c r="B2517" s="64"/>
      <c r="F2517" s="797"/>
      <c r="G2517" s="798"/>
      <c r="J2517" s="797"/>
      <c r="K2517" s="797"/>
      <c r="N2517" s="797"/>
      <c r="O2517" s="797"/>
      <c r="R2517" s="797"/>
      <c r="S2517" s="797"/>
      <c r="V2517" s="797"/>
      <c r="W2517" s="797"/>
      <c r="Z2517" s="797"/>
      <c r="AA2517" s="797"/>
      <c r="AD2517" s="797"/>
      <c r="AE2517" s="797"/>
      <c r="AH2517" s="797"/>
      <c r="AI2517" s="797"/>
      <c r="AL2517" s="797"/>
      <c r="AM2517" s="797"/>
      <c r="AP2517" s="797"/>
      <c r="AQ2517" s="797"/>
    </row>
    <row r="2518" spans="1:43" s="735" customFormat="1">
      <c r="A2518" s="1235"/>
      <c r="B2518" s="64"/>
      <c r="F2518" s="797"/>
      <c r="G2518" s="798"/>
      <c r="J2518" s="797"/>
      <c r="K2518" s="797"/>
      <c r="N2518" s="797"/>
      <c r="O2518" s="797"/>
      <c r="R2518" s="797"/>
      <c r="S2518" s="797"/>
      <c r="V2518" s="797"/>
      <c r="W2518" s="797"/>
      <c r="Z2518" s="797"/>
      <c r="AA2518" s="797"/>
      <c r="AD2518" s="797"/>
      <c r="AE2518" s="797"/>
      <c r="AH2518" s="797"/>
      <c r="AI2518" s="797"/>
      <c r="AL2518" s="797"/>
      <c r="AM2518" s="797"/>
      <c r="AP2518" s="797"/>
      <c r="AQ2518" s="797"/>
    </row>
    <row r="2519" spans="1:43" s="735" customFormat="1">
      <c r="A2519" s="1235"/>
      <c r="B2519" s="64"/>
      <c r="F2519" s="797"/>
      <c r="G2519" s="798"/>
      <c r="J2519" s="797"/>
      <c r="K2519" s="797"/>
      <c r="N2519" s="797"/>
      <c r="O2519" s="797"/>
      <c r="R2519" s="797"/>
      <c r="S2519" s="797"/>
      <c r="V2519" s="797"/>
      <c r="W2519" s="797"/>
      <c r="Z2519" s="797"/>
      <c r="AA2519" s="797"/>
      <c r="AD2519" s="797"/>
      <c r="AE2519" s="797"/>
      <c r="AH2519" s="797"/>
      <c r="AI2519" s="797"/>
      <c r="AL2519" s="797"/>
      <c r="AM2519" s="797"/>
      <c r="AP2519" s="797"/>
      <c r="AQ2519" s="797"/>
    </row>
    <row r="2520" spans="1:43" s="735" customFormat="1">
      <c r="A2520" s="1235"/>
      <c r="B2520" s="64"/>
      <c r="F2520" s="797"/>
      <c r="G2520" s="798"/>
      <c r="J2520" s="797"/>
      <c r="K2520" s="797"/>
      <c r="N2520" s="797"/>
      <c r="O2520" s="797"/>
      <c r="R2520" s="797"/>
      <c r="S2520" s="797"/>
      <c r="V2520" s="797"/>
      <c r="W2520" s="797"/>
      <c r="Z2520" s="797"/>
      <c r="AA2520" s="797"/>
      <c r="AD2520" s="797"/>
      <c r="AE2520" s="797"/>
      <c r="AH2520" s="797"/>
      <c r="AI2520" s="797"/>
      <c r="AL2520" s="797"/>
      <c r="AM2520" s="797"/>
      <c r="AP2520" s="797"/>
      <c r="AQ2520" s="797"/>
    </row>
    <row r="2521" spans="1:43" s="735" customFormat="1">
      <c r="A2521" s="1235"/>
      <c r="B2521" s="64"/>
      <c r="F2521" s="797"/>
      <c r="G2521" s="798"/>
      <c r="J2521" s="797"/>
      <c r="K2521" s="797"/>
      <c r="N2521" s="797"/>
      <c r="O2521" s="797"/>
      <c r="R2521" s="797"/>
      <c r="S2521" s="797"/>
      <c r="V2521" s="797"/>
      <c r="W2521" s="797"/>
      <c r="Z2521" s="797"/>
      <c r="AA2521" s="797"/>
      <c r="AD2521" s="797"/>
      <c r="AE2521" s="797"/>
      <c r="AH2521" s="797"/>
      <c r="AI2521" s="797"/>
      <c r="AL2521" s="797"/>
      <c r="AM2521" s="797"/>
      <c r="AP2521" s="797"/>
      <c r="AQ2521" s="797"/>
    </row>
    <row r="2522" spans="1:43" s="735" customFormat="1">
      <c r="A2522" s="1235"/>
      <c r="B2522" s="64"/>
      <c r="F2522" s="797"/>
      <c r="G2522" s="798"/>
      <c r="J2522" s="797"/>
      <c r="K2522" s="797"/>
      <c r="N2522" s="797"/>
      <c r="O2522" s="797"/>
      <c r="R2522" s="797"/>
      <c r="S2522" s="797"/>
      <c r="V2522" s="797"/>
      <c r="W2522" s="797"/>
      <c r="Z2522" s="797"/>
      <c r="AA2522" s="797"/>
      <c r="AD2522" s="797"/>
      <c r="AE2522" s="797"/>
      <c r="AH2522" s="797"/>
      <c r="AI2522" s="797"/>
      <c r="AL2522" s="797"/>
      <c r="AM2522" s="797"/>
      <c r="AP2522" s="797"/>
      <c r="AQ2522" s="797"/>
    </row>
    <row r="2523" spans="1:43" s="735" customFormat="1">
      <c r="A2523" s="1235"/>
      <c r="B2523" s="64"/>
      <c r="F2523" s="797"/>
      <c r="G2523" s="798"/>
      <c r="J2523" s="797"/>
      <c r="K2523" s="797"/>
      <c r="N2523" s="797"/>
      <c r="O2523" s="797"/>
      <c r="R2523" s="797"/>
      <c r="S2523" s="797"/>
      <c r="V2523" s="797"/>
      <c r="W2523" s="797"/>
      <c r="Z2523" s="797"/>
      <c r="AA2523" s="797"/>
      <c r="AD2523" s="797"/>
      <c r="AE2523" s="797"/>
      <c r="AH2523" s="797"/>
      <c r="AI2523" s="797"/>
      <c r="AL2523" s="797"/>
      <c r="AM2523" s="797"/>
      <c r="AP2523" s="797"/>
      <c r="AQ2523" s="797"/>
    </row>
    <row r="2524" spans="1:43" s="735" customFormat="1">
      <c r="A2524" s="1235"/>
      <c r="B2524" s="64"/>
      <c r="F2524" s="797"/>
      <c r="G2524" s="798"/>
      <c r="J2524" s="797"/>
      <c r="K2524" s="797"/>
      <c r="N2524" s="797"/>
      <c r="O2524" s="797"/>
      <c r="R2524" s="797"/>
      <c r="S2524" s="797"/>
      <c r="V2524" s="797"/>
      <c r="W2524" s="797"/>
      <c r="Z2524" s="797"/>
      <c r="AA2524" s="797"/>
      <c r="AD2524" s="797"/>
      <c r="AE2524" s="797"/>
      <c r="AH2524" s="797"/>
      <c r="AI2524" s="797"/>
      <c r="AL2524" s="797"/>
      <c r="AM2524" s="797"/>
      <c r="AP2524" s="797"/>
      <c r="AQ2524" s="797"/>
    </row>
    <row r="2525" spans="1:43" s="735" customFormat="1">
      <c r="A2525" s="1235"/>
      <c r="B2525" s="64"/>
      <c r="F2525" s="797"/>
      <c r="G2525" s="798"/>
      <c r="J2525" s="797"/>
      <c r="K2525" s="797"/>
      <c r="N2525" s="797"/>
      <c r="O2525" s="797"/>
      <c r="R2525" s="797"/>
      <c r="S2525" s="797"/>
      <c r="V2525" s="797"/>
      <c r="W2525" s="797"/>
      <c r="Z2525" s="797"/>
      <c r="AA2525" s="797"/>
      <c r="AD2525" s="797"/>
      <c r="AE2525" s="797"/>
      <c r="AH2525" s="797"/>
      <c r="AI2525" s="797"/>
      <c r="AL2525" s="797"/>
      <c r="AM2525" s="797"/>
      <c r="AP2525" s="797"/>
      <c r="AQ2525" s="797"/>
    </row>
    <row r="2526" spans="1:43" s="735" customFormat="1">
      <c r="A2526" s="1235"/>
      <c r="B2526" s="64"/>
      <c r="F2526" s="797"/>
      <c r="G2526" s="798"/>
      <c r="J2526" s="797"/>
      <c r="K2526" s="797"/>
      <c r="N2526" s="797"/>
      <c r="O2526" s="797"/>
      <c r="R2526" s="797"/>
      <c r="S2526" s="797"/>
      <c r="V2526" s="797"/>
      <c r="W2526" s="797"/>
      <c r="Z2526" s="797"/>
      <c r="AA2526" s="797"/>
      <c r="AD2526" s="797"/>
      <c r="AE2526" s="797"/>
      <c r="AH2526" s="797"/>
      <c r="AI2526" s="797"/>
      <c r="AL2526" s="797"/>
      <c r="AM2526" s="797"/>
      <c r="AP2526" s="797"/>
      <c r="AQ2526" s="797"/>
    </row>
    <row r="2527" spans="1:43" s="735" customFormat="1">
      <c r="A2527" s="1235"/>
      <c r="B2527" s="64"/>
      <c r="F2527" s="797"/>
      <c r="G2527" s="798"/>
      <c r="J2527" s="797"/>
      <c r="K2527" s="797"/>
      <c r="N2527" s="797"/>
      <c r="O2527" s="797"/>
      <c r="R2527" s="797"/>
      <c r="S2527" s="797"/>
      <c r="V2527" s="797"/>
      <c r="W2527" s="797"/>
      <c r="Z2527" s="797"/>
      <c r="AA2527" s="797"/>
      <c r="AD2527" s="797"/>
      <c r="AE2527" s="797"/>
      <c r="AH2527" s="797"/>
      <c r="AI2527" s="797"/>
      <c r="AL2527" s="797"/>
      <c r="AM2527" s="797"/>
      <c r="AP2527" s="797"/>
      <c r="AQ2527" s="797"/>
    </row>
    <row r="2528" spans="1:43" s="735" customFormat="1">
      <c r="A2528" s="1235"/>
      <c r="B2528" s="64"/>
      <c r="F2528" s="797"/>
      <c r="G2528" s="798"/>
      <c r="J2528" s="797"/>
      <c r="K2528" s="797"/>
      <c r="N2528" s="797"/>
      <c r="O2528" s="797"/>
      <c r="R2528" s="797"/>
      <c r="S2528" s="797"/>
      <c r="V2528" s="797"/>
      <c r="W2528" s="797"/>
      <c r="Z2528" s="797"/>
      <c r="AA2528" s="797"/>
      <c r="AD2528" s="797"/>
      <c r="AE2528" s="797"/>
      <c r="AH2528" s="797"/>
      <c r="AI2528" s="797"/>
      <c r="AL2528" s="797"/>
      <c r="AM2528" s="797"/>
      <c r="AP2528" s="797"/>
      <c r="AQ2528" s="797"/>
    </row>
    <row r="2529" spans="1:43" s="735" customFormat="1">
      <c r="A2529" s="1235"/>
      <c r="B2529" s="64"/>
      <c r="F2529" s="797"/>
      <c r="G2529" s="798"/>
      <c r="J2529" s="797"/>
      <c r="K2529" s="797"/>
      <c r="N2529" s="797"/>
      <c r="O2529" s="797"/>
      <c r="R2529" s="797"/>
      <c r="S2529" s="797"/>
      <c r="V2529" s="797"/>
      <c r="W2529" s="797"/>
      <c r="Z2529" s="797"/>
      <c r="AA2529" s="797"/>
      <c r="AD2529" s="797"/>
      <c r="AE2529" s="797"/>
      <c r="AH2529" s="797"/>
      <c r="AI2529" s="797"/>
      <c r="AL2529" s="797"/>
      <c r="AM2529" s="797"/>
      <c r="AP2529" s="797"/>
      <c r="AQ2529" s="797"/>
    </row>
    <row r="2530" spans="1:43" s="735" customFormat="1">
      <c r="A2530" s="1235"/>
      <c r="B2530" s="64"/>
      <c r="F2530" s="797"/>
      <c r="G2530" s="798"/>
      <c r="J2530" s="797"/>
      <c r="K2530" s="797"/>
      <c r="N2530" s="797"/>
      <c r="O2530" s="797"/>
      <c r="R2530" s="797"/>
      <c r="S2530" s="797"/>
      <c r="V2530" s="797"/>
      <c r="W2530" s="797"/>
      <c r="Z2530" s="797"/>
      <c r="AA2530" s="797"/>
      <c r="AD2530" s="797"/>
      <c r="AE2530" s="797"/>
      <c r="AH2530" s="797"/>
      <c r="AI2530" s="797"/>
      <c r="AL2530" s="797"/>
      <c r="AM2530" s="797"/>
      <c r="AP2530" s="797"/>
      <c r="AQ2530" s="797"/>
    </row>
    <row r="2531" spans="1:43" s="735" customFormat="1">
      <c r="A2531" s="1235"/>
      <c r="B2531" s="64"/>
      <c r="F2531" s="797"/>
      <c r="G2531" s="798"/>
      <c r="J2531" s="797"/>
      <c r="K2531" s="797"/>
      <c r="N2531" s="797"/>
      <c r="O2531" s="797"/>
      <c r="R2531" s="797"/>
      <c r="S2531" s="797"/>
      <c r="V2531" s="797"/>
      <c r="W2531" s="797"/>
      <c r="Z2531" s="797"/>
      <c r="AA2531" s="797"/>
      <c r="AD2531" s="797"/>
      <c r="AE2531" s="797"/>
      <c r="AH2531" s="797"/>
      <c r="AI2531" s="797"/>
      <c r="AL2531" s="797"/>
      <c r="AM2531" s="797"/>
      <c r="AP2531" s="797"/>
      <c r="AQ2531" s="797"/>
    </row>
    <row r="2532" spans="1:43" s="735" customFormat="1">
      <c r="A2532" s="1235"/>
      <c r="B2532" s="64"/>
      <c r="F2532" s="797"/>
      <c r="G2532" s="798"/>
      <c r="J2532" s="797"/>
      <c r="K2532" s="797"/>
      <c r="N2532" s="797"/>
      <c r="O2532" s="797"/>
      <c r="R2532" s="797"/>
      <c r="S2532" s="797"/>
      <c r="V2532" s="797"/>
      <c r="W2532" s="797"/>
      <c r="Z2532" s="797"/>
      <c r="AA2532" s="797"/>
      <c r="AD2532" s="797"/>
      <c r="AE2532" s="797"/>
      <c r="AH2532" s="797"/>
      <c r="AI2532" s="797"/>
      <c r="AL2532" s="797"/>
      <c r="AM2532" s="797"/>
      <c r="AP2532" s="797"/>
      <c r="AQ2532" s="797"/>
    </row>
    <row r="2533" spans="1:43" s="735" customFormat="1">
      <c r="A2533" s="1235"/>
      <c r="B2533" s="64"/>
      <c r="F2533" s="797"/>
      <c r="G2533" s="798"/>
      <c r="J2533" s="797"/>
      <c r="K2533" s="797"/>
      <c r="N2533" s="797"/>
      <c r="O2533" s="797"/>
      <c r="R2533" s="797"/>
      <c r="S2533" s="797"/>
      <c r="V2533" s="797"/>
      <c r="W2533" s="797"/>
      <c r="Z2533" s="797"/>
      <c r="AA2533" s="797"/>
      <c r="AD2533" s="797"/>
      <c r="AE2533" s="797"/>
      <c r="AH2533" s="797"/>
      <c r="AI2533" s="797"/>
      <c r="AL2533" s="797"/>
      <c r="AM2533" s="797"/>
      <c r="AP2533" s="797"/>
      <c r="AQ2533" s="797"/>
    </row>
    <row r="2534" spans="1:43" s="735" customFormat="1">
      <c r="A2534" s="1235"/>
      <c r="B2534" s="64"/>
      <c r="F2534" s="797"/>
      <c r="G2534" s="798"/>
      <c r="J2534" s="797"/>
      <c r="K2534" s="797"/>
      <c r="N2534" s="797"/>
      <c r="O2534" s="797"/>
      <c r="R2534" s="797"/>
      <c r="S2534" s="797"/>
      <c r="V2534" s="797"/>
      <c r="W2534" s="797"/>
      <c r="Z2534" s="797"/>
      <c r="AA2534" s="797"/>
      <c r="AD2534" s="797"/>
      <c r="AE2534" s="797"/>
      <c r="AH2534" s="797"/>
      <c r="AI2534" s="797"/>
      <c r="AL2534" s="797"/>
      <c r="AM2534" s="797"/>
      <c r="AP2534" s="797"/>
      <c r="AQ2534" s="797"/>
    </row>
    <row r="2535" spans="1:43" s="735" customFormat="1">
      <c r="A2535" s="1235"/>
      <c r="B2535" s="64"/>
      <c r="F2535" s="797"/>
      <c r="G2535" s="798"/>
      <c r="J2535" s="797"/>
      <c r="K2535" s="797"/>
      <c r="N2535" s="797"/>
      <c r="O2535" s="797"/>
      <c r="R2535" s="797"/>
      <c r="S2535" s="797"/>
      <c r="V2535" s="797"/>
      <c r="W2535" s="797"/>
      <c r="Z2535" s="797"/>
      <c r="AA2535" s="797"/>
      <c r="AD2535" s="797"/>
      <c r="AE2535" s="797"/>
      <c r="AH2535" s="797"/>
      <c r="AI2535" s="797"/>
      <c r="AL2535" s="797"/>
      <c r="AM2535" s="797"/>
      <c r="AP2535" s="797"/>
      <c r="AQ2535" s="797"/>
    </row>
    <row r="2536" spans="1:43" s="735" customFormat="1">
      <c r="A2536" s="1235"/>
      <c r="B2536" s="64"/>
      <c r="F2536" s="797"/>
      <c r="G2536" s="798"/>
      <c r="J2536" s="797"/>
      <c r="K2536" s="797"/>
      <c r="N2536" s="797"/>
      <c r="O2536" s="797"/>
      <c r="R2536" s="797"/>
      <c r="S2536" s="797"/>
      <c r="V2536" s="797"/>
      <c r="W2536" s="797"/>
      <c r="Z2536" s="797"/>
      <c r="AA2536" s="797"/>
      <c r="AD2536" s="797"/>
      <c r="AE2536" s="797"/>
      <c r="AH2536" s="797"/>
      <c r="AI2536" s="797"/>
      <c r="AL2536" s="797"/>
      <c r="AM2536" s="797"/>
      <c r="AP2536" s="797"/>
      <c r="AQ2536" s="797"/>
    </row>
    <row r="2537" spans="1:43" s="735" customFormat="1">
      <c r="A2537" s="1235"/>
      <c r="B2537" s="64"/>
      <c r="F2537" s="797"/>
      <c r="G2537" s="798"/>
      <c r="J2537" s="797"/>
      <c r="K2537" s="797"/>
      <c r="N2537" s="797"/>
      <c r="O2537" s="797"/>
      <c r="R2537" s="797"/>
      <c r="S2537" s="797"/>
      <c r="V2537" s="797"/>
      <c r="W2537" s="797"/>
      <c r="Z2537" s="797"/>
      <c r="AA2537" s="797"/>
      <c r="AD2537" s="797"/>
      <c r="AE2537" s="797"/>
      <c r="AH2537" s="797"/>
      <c r="AI2537" s="797"/>
      <c r="AL2537" s="797"/>
      <c r="AM2537" s="797"/>
      <c r="AP2537" s="797"/>
      <c r="AQ2537" s="797"/>
    </row>
    <row r="2538" spans="1:43" s="735" customFormat="1">
      <c r="A2538" s="1235"/>
      <c r="B2538" s="64"/>
      <c r="F2538" s="797"/>
      <c r="G2538" s="798"/>
      <c r="J2538" s="797"/>
      <c r="K2538" s="797"/>
      <c r="N2538" s="797"/>
      <c r="O2538" s="797"/>
      <c r="R2538" s="797"/>
      <c r="S2538" s="797"/>
      <c r="V2538" s="797"/>
      <c r="W2538" s="797"/>
      <c r="Z2538" s="797"/>
      <c r="AA2538" s="797"/>
      <c r="AD2538" s="797"/>
      <c r="AE2538" s="797"/>
      <c r="AH2538" s="797"/>
      <c r="AI2538" s="797"/>
      <c r="AL2538" s="797"/>
      <c r="AM2538" s="797"/>
      <c r="AP2538" s="797"/>
      <c r="AQ2538" s="797"/>
    </row>
    <row r="2539" spans="1:43" s="735" customFormat="1">
      <c r="A2539" s="1235"/>
      <c r="B2539" s="64"/>
      <c r="F2539" s="797"/>
      <c r="G2539" s="798"/>
      <c r="J2539" s="797"/>
      <c r="K2539" s="797"/>
      <c r="N2539" s="797"/>
      <c r="O2539" s="797"/>
      <c r="R2539" s="797"/>
      <c r="S2539" s="797"/>
      <c r="V2539" s="797"/>
      <c r="W2539" s="797"/>
      <c r="Z2539" s="797"/>
      <c r="AA2539" s="797"/>
      <c r="AD2539" s="797"/>
      <c r="AE2539" s="797"/>
      <c r="AH2539" s="797"/>
      <c r="AI2539" s="797"/>
      <c r="AL2539" s="797"/>
      <c r="AM2539" s="797"/>
      <c r="AP2539" s="797"/>
      <c r="AQ2539" s="797"/>
    </row>
    <row r="2540" spans="1:43" s="735" customFormat="1">
      <c r="A2540" s="1235"/>
      <c r="B2540" s="64"/>
      <c r="F2540" s="797"/>
      <c r="G2540" s="798"/>
      <c r="J2540" s="797"/>
      <c r="K2540" s="797"/>
      <c r="N2540" s="797"/>
      <c r="O2540" s="797"/>
      <c r="R2540" s="797"/>
      <c r="S2540" s="797"/>
      <c r="V2540" s="797"/>
      <c r="W2540" s="797"/>
      <c r="Z2540" s="797"/>
      <c r="AA2540" s="797"/>
      <c r="AD2540" s="797"/>
      <c r="AE2540" s="797"/>
      <c r="AH2540" s="797"/>
      <c r="AI2540" s="797"/>
      <c r="AL2540" s="797"/>
      <c r="AM2540" s="797"/>
      <c r="AP2540" s="797"/>
      <c r="AQ2540" s="797"/>
    </row>
    <row r="2541" spans="1:43" s="735" customFormat="1">
      <c r="A2541" s="1235"/>
      <c r="B2541" s="64"/>
      <c r="F2541" s="797"/>
      <c r="G2541" s="798"/>
      <c r="J2541" s="797"/>
      <c r="K2541" s="797"/>
      <c r="N2541" s="797"/>
      <c r="O2541" s="797"/>
      <c r="R2541" s="797"/>
      <c r="S2541" s="797"/>
      <c r="V2541" s="797"/>
      <c r="W2541" s="797"/>
      <c r="Z2541" s="797"/>
      <c r="AA2541" s="797"/>
      <c r="AD2541" s="797"/>
      <c r="AE2541" s="797"/>
      <c r="AH2541" s="797"/>
      <c r="AI2541" s="797"/>
      <c r="AL2541" s="797"/>
      <c r="AM2541" s="797"/>
      <c r="AP2541" s="797"/>
      <c r="AQ2541" s="797"/>
    </row>
    <row r="2542" spans="1:43" s="735" customFormat="1">
      <c r="A2542" s="1235"/>
      <c r="B2542" s="64"/>
      <c r="F2542" s="797"/>
      <c r="G2542" s="798"/>
      <c r="J2542" s="797"/>
      <c r="K2542" s="797"/>
      <c r="N2542" s="797"/>
      <c r="O2542" s="797"/>
      <c r="R2542" s="797"/>
      <c r="S2542" s="797"/>
      <c r="V2542" s="797"/>
      <c r="W2542" s="797"/>
      <c r="Z2542" s="797"/>
      <c r="AA2542" s="797"/>
      <c r="AD2542" s="797"/>
      <c r="AE2542" s="797"/>
      <c r="AH2542" s="797"/>
      <c r="AI2542" s="797"/>
      <c r="AL2542" s="797"/>
      <c r="AM2542" s="797"/>
      <c r="AP2542" s="797"/>
      <c r="AQ2542" s="797"/>
    </row>
    <row r="2543" spans="1:43" s="735" customFormat="1">
      <c r="A2543" s="1235"/>
      <c r="B2543" s="64"/>
      <c r="F2543" s="797"/>
      <c r="G2543" s="798"/>
      <c r="J2543" s="797"/>
      <c r="K2543" s="797"/>
      <c r="N2543" s="797"/>
      <c r="O2543" s="797"/>
      <c r="R2543" s="797"/>
      <c r="S2543" s="797"/>
      <c r="V2543" s="797"/>
      <c r="W2543" s="797"/>
      <c r="Z2543" s="797"/>
      <c r="AA2543" s="797"/>
      <c r="AD2543" s="797"/>
      <c r="AE2543" s="797"/>
      <c r="AH2543" s="797"/>
      <c r="AI2543" s="797"/>
      <c r="AL2543" s="797"/>
      <c r="AM2543" s="797"/>
      <c r="AP2543" s="797"/>
      <c r="AQ2543" s="797"/>
    </row>
    <row r="2544" spans="1:43" s="735" customFormat="1">
      <c r="A2544" s="1235"/>
      <c r="B2544" s="64"/>
      <c r="F2544" s="797"/>
      <c r="G2544" s="798"/>
      <c r="J2544" s="797"/>
      <c r="K2544" s="797"/>
      <c r="N2544" s="797"/>
      <c r="O2544" s="797"/>
      <c r="R2544" s="797"/>
      <c r="S2544" s="797"/>
      <c r="V2544" s="797"/>
      <c r="W2544" s="797"/>
      <c r="Z2544" s="797"/>
      <c r="AA2544" s="797"/>
      <c r="AD2544" s="797"/>
      <c r="AE2544" s="797"/>
      <c r="AH2544" s="797"/>
      <c r="AI2544" s="797"/>
      <c r="AL2544" s="797"/>
      <c r="AM2544" s="797"/>
      <c r="AP2544" s="797"/>
      <c r="AQ2544" s="797"/>
    </row>
    <row r="2545" spans="1:43" s="735" customFormat="1">
      <c r="A2545" s="1235"/>
      <c r="B2545" s="64"/>
      <c r="F2545" s="797"/>
      <c r="G2545" s="798"/>
      <c r="J2545" s="797"/>
      <c r="K2545" s="797"/>
      <c r="N2545" s="797"/>
      <c r="O2545" s="797"/>
      <c r="R2545" s="797"/>
      <c r="S2545" s="797"/>
      <c r="V2545" s="797"/>
      <c r="W2545" s="797"/>
      <c r="Z2545" s="797"/>
      <c r="AA2545" s="797"/>
      <c r="AD2545" s="797"/>
      <c r="AE2545" s="797"/>
      <c r="AH2545" s="797"/>
      <c r="AI2545" s="797"/>
      <c r="AL2545" s="797"/>
      <c r="AM2545" s="797"/>
      <c r="AP2545" s="797"/>
      <c r="AQ2545" s="797"/>
    </row>
    <row r="2546" spans="1:43" s="735" customFormat="1">
      <c r="A2546" s="1235"/>
      <c r="B2546" s="64"/>
      <c r="F2546" s="797"/>
      <c r="G2546" s="798"/>
      <c r="J2546" s="797"/>
      <c r="K2546" s="797"/>
      <c r="N2546" s="797"/>
      <c r="O2546" s="797"/>
      <c r="R2546" s="797"/>
      <c r="S2546" s="797"/>
      <c r="V2546" s="797"/>
      <c r="W2546" s="797"/>
      <c r="Z2546" s="797"/>
      <c r="AA2546" s="797"/>
      <c r="AD2546" s="797"/>
      <c r="AE2546" s="797"/>
      <c r="AH2546" s="797"/>
      <c r="AI2546" s="797"/>
      <c r="AL2546" s="797"/>
      <c r="AM2546" s="797"/>
      <c r="AP2546" s="797"/>
      <c r="AQ2546" s="797"/>
    </row>
    <row r="2547" spans="1:43" s="735" customFormat="1">
      <c r="A2547" s="1235"/>
      <c r="B2547" s="64"/>
      <c r="F2547" s="797"/>
      <c r="G2547" s="798"/>
      <c r="J2547" s="797"/>
      <c r="K2547" s="797"/>
      <c r="N2547" s="797"/>
      <c r="O2547" s="797"/>
      <c r="R2547" s="797"/>
      <c r="S2547" s="797"/>
      <c r="V2547" s="797"/>
      <c r="W2547" s="797"/>
      <c r="Z2547" s="797"/>
      <c r="AA2547" s="797"/>
      <c r="AD2547" s="797"/>
      <c r="AE2547" s="797"/>
      <c r="AH2547" s="797"/>
      <c r="AI2547" s="797"/>
      <c r="AL2547" s="797"/>
      <c r="AM2547" s="797"/>
      <c r="AP2547" s="797"/>
      <c r="AQ2547" s="797"/>
    </row>
    <row r="2548" spans="1:43" s="735" customFormat="1">
      <c r="A2548" s="1235"/>
      <c r="B2548" s="64"/>
      <c r="F2548" s="797"/>
      <c r="G2548" s="798"/>
      <c r="J2548" s="797"/>
      <c r="K2548" s="797"/>
      <c r="N2548" s="797"/>
      <c r="O2548" s="797"/>
      <c r="R2548" s="797"/>
      <c r="S2548" s="797"/>
      <c r="V2548" s="797"/>
      <c r="W2548" s="797"/>
      <c r="Z2548" s="797"/>
      <c r="AA2548" s="797"/>
      <c r="AD2548" s="797"/>
      <c r="AE2548" s="797"/>
      <c r="AH2548" s="797"/>
      <c r="AI2548" s="797"/>
      <c r="AL2548" s="797"/>
      <c r="AM2548" s="797"/>
      <c r="AP2548" s="797"/>
      <c r="AQ2548" s="797"/>
    </row>
    <row r="2549" spans="1:43" s="735" customFormat="1">
      <c r="A2549" s="1235"/>
      <c r="B2549" s="64"/>
      <c r="F2549" s="797"/>
      <c r="G2549" s="798"/>
      <c r="J2549" s="797"/>
      <c r="K2549" s="797"/>
      <c r="N2549" s="797"/>
      <c r="O2549" s="797"/>
      <c r="R2549" s="797"/>
      <c r="S2549" s="797"/>
      <c r="V2549" s="797"/>
      <c r="W2549" s="797"/>
      <c r="Z2549" s="797"/>
      <c r="AA2549" s="797"/>
      <c r="AD2549" s="797"/>
      <c r="AE2549" s="797"/>
      <c r="AH2549" s="797"/>
      <c r="AI2549" s="797"/>
      <c r="AL2549" s="797"/>
      <c r="AM2549" s="797"/>
      <c r="AP2549" s="797"/>
      <c r="AQ2549" s="797"/>
    </row>
    <row r="2550" spans="1:43" s="735" customFormat="1">
      <c r="A2550" s="1235"/>
      <c r="B2550" s="64"/>
      <c r="F2550" s="797"/>
      <c r="G2550" s="798"/>
      <c r="J2550" s="797"/>
      <c r="K2550" s="797"/>
      <c r="N2550" s="797"/>
      <c r="O2550" s="797"/>
      <c r="R2550" s="797"/>
      <c r="S2550" s="797"/>
      <c r="V2550" s="797"/>
      <c r="W2550" s="797"/>
      <c r="Z2550" s="797"/>
      <c r="AA2550" s="797"/>
      <c r="AD2550" s="797"/>
      <c r="AE2550" s="797"/>
      <c r="AH2550" s="797"/>
      <c r="AI2550" s="797"/>
      <c r="AL2550" s="797"/>
      <c r="AM2550" s="797"/>
      <c r="AP2550" s="797"/>
      <c r="AQ2550" s="797"/>
    </row>
    <row r="2551" spans="1:43" s="735" customFormat="1">
      <c r="A2551" s="1235"/>
      <c r="B2551" s="64"/>
      <c r="F2551" s="797"/>
      <c r="G2551" s="798"/>
      <c r="J2551" s="797"/>
      <c r="K2551" s="797"/>
      <c r="N2551" s="797"/>
      <c r="O2551" s="797"/>
      <c r="R2551" s="797"/>
      <c r="S2551" s="797"/>
      <c r="V2551" s="797"/>
      <c r="W2551" s="797"/>
      <c r="Z2551" s="797"/>
      <c r="AA2551" s="797"/>
      <c r="AD2551" s="797"/>
      <c r="AE2551" s="797"/>
      <c r="AH2551" s="797"/>
      <c r="AI2551" s="797"/>
      <c r="AL2551" s="797"/>
      <c r="AM2551" s="797"/>
      <c r="AP2551" s="797"/>
      <c r="AQ2551" s="797"/>
    </row>
    <row r="2552" spans="1:43" s="735" customFormat="1">
      <c r="A2552" s="1235"/>
      <c r="B2552" s="64"/>
      <c r="F2552" s="797"/>
      <c r="G2552" s="798"/>
      <c r="J2552" s="797"/>
      <c r="K2552" s="797"/>
      <c r="N2552" s="797"/>
      <c r="O2552" s="797"/>
      <c r="R2552" s="797"/>
      <c r="S2552" s="797"/>
      <c r="V2552" s="797"/>
      <c r="W2552" s="797"/>
      <c r="Z2552" s="797"/>
      <c r="AA2552" s="797"/>
      <c r="AD2552" s="797"/>
      <c r="AE2552" s="797"/>
      <c r="AH2552" s="797"/>
      <c r="AI2552" s="797"/>
      <c r="AL2552" s="797"/>
      <c r="AM2552" s="797"/>
      <c r="AP2552" s="797"/>
      <c r="AQ2552" s="797"/>
    </row>
    <row r="2553" spans="1:43" s="735" customFormat="1">
      <c r="A2553" s="1235"/>
      <c r="B2553" s="64"/>
      <c r="F2553" s="797"/>
      <c r="G2553" s="798"/>
      <c r="J2553" s="797"/>
      <c r="K2553" s="797"/>
      <c r="N2553" s="797"/>
      <c r="O2553" s="797"/>
      <c r="R2553" s="797"/>
      <c r="S2553" s="797"/>
      <c r="V2553" s="797"/>
      <c r="W2553" s="797"/>
      <c r="Z2553" s="797"/>
      <c r="AA2553" s="797"/>
      <c r="AD2553" s="797"/>
      <c r="AE2553" s="797"/>
      <c r="AH2553" s="797"/>
      <c r="AI2553" s="797"/>
      <c r="AL2553" s="797"/>
      <c r="AM2553" s="797"/>
      <c r="AP2553" s="797"/>
      <c r="AQ2553" s="797"/>
    </row>
    <row r="2554" spans="1:43" s="735" customFormat="1">
      <c r="A2554" s="1235"/>
      <c r="B2554" s="64"/>
      <c r="F2554" s="797"/>
      <c r="G2554" s="798"/>
      <c r="J2554" s="797"/>
      <c r="K2554" s="797"/>
      <c r="N2554" s="797"/>
      <c r="O2554" s="797"/>
      <c r="R2554" s="797"/>
      <c r="S2554" s="797"/>
      <c r="V2554" s="797"/>
      <c r="W2554" s="797"/>
      <c r="Z2554" s="797"/>
      <c r="AA2554" s="797"/>
      <c r="AD2554" s="797"/>
      <c r="AE2554" s="797"/>
      <c r="AH2554" s="797"/>
      <c r="AI2554" s="797"/>
      <c r="AL2554" s="797"/>
      <c r="AM2554" s="797"/>
      <c r="AP2554" s="797"/>
      <c r="AQ2554" s="797"/>
    </row>
    <row r="2555" spans="1:43" s="735" customFormat="1">
      <c r="A2555" s="1235"/>
      <c r="B2555" s="64"/>
      <c r="F2555" s="797"/>
      <c r="G2555" s="798"/>
      <c r="J2555" s="797"/>
      <c r="K2555" s="797"/>
      <c r="N2555" s="797"/>
      <c r="O2555" s="797"/>
      <c r="R2555" s="797"/>
      <c r="S2555" s="797"/>
      <c r="V2555" s="797"/>
      <c r="W2555" s="797"/>
      <c r="Z2555" s="797"/>
      <c r="AA2555" s="797"/>
      <c r="AD2555" s="797"/>
      <c r="AE2555" s="797"/>
      <c r="AH2555" s="797"/>
      <c r="AI2555" s="797"/>
      <c r="AL2555" s="797"/>
      <c r="AM2555" s="797"/>
      <c r="AP2555" s="797"/>
      <c r="AQ2555" s="797"/>
    </row>
    <row r="2556" spans="1:43" s="735" customFormat="1">
      <c r="A2556" s="1235"/>
      <c r="B2556" s="64"/>
      <c r="F2556" s="797"/>
      <c r="G2556" s="798"/>
      <c r="J2556" s="797"/>
      <c r="K2556" s="797"/>
      <c r="N2556" s="797"/>
      <c r="O2556" s="797"/>
      <c r="R2556" s="797"/>
      <c r="S2556" s="797"/>
      <c r="V2556" s="797"/>
      <c r="W2556" s="797"/>
      <c r="Z2556" s="797"/>
      <c r="AA2556" s="797"/>
      <c r="AD2556" s="797"/>
      <c r="AE2556" s="797"/>
      <c r="AH2556" s="797"/>
      <c r="AI2556" s="797"/>
      <c r="AL2556" s="797"/>
      <c r="AM2556" s="797"/>
      <c r="AP2556" s="797"/>
      <c r="AQ2556" s="797"/>
    </row>
    <row r="2557" spans="1:43" s="735" customFormat="1">
      <c r="A2557" s="1235"/>
      <c r="B2557" s="64"/>
      <c r="F2557" s="797"/>
      <c r="G2557" s="798"/>
      <c r="J2557" s="797"/>
      <c r="K2557" s="797"/>
      <c r="N2557" s="797"/>
      <c r="O2557" s="797"/>
      <c r="R2557" s="797"/>
      <c r="S2557" s="797"/>
      <c r="V2557" s="797"/>
      <c r="W2557" s="797"/>
      <c r="Z2557" s="797"/>
      <c r="AA2557" s="797"/>
      <c r="AD2557" s="797"/>
      <c r="AE2557" s="797"/>
      <c r="AH2557" s="797"/>
      <c r="AI2557" s="797"/>
      <c r="AL2557" s="797"/>
      <c r="AM2557" s="797"/>
      <c r="AP2557" s="797"/>
      <c r="AQ2557" s="797"/>
    </row>
    <row r="2558" spans="1:43" s="735" customFormat="1">
      <c r="A2558" s="1235"/>
      <c r="B2558" s="64"/>
      <c r="F2558" s="797"/>
      <c r="G2558" s="798"/>
      <c r="J2558" s="797"/>
      <c r="K2558" s="797"/>
      <c r="N2558" s="797"/>
      <c r="O2558" s="797"/>
      <c r="R2558" s="797"/>
      <c r="S2558" s="797"/>
      <c r="V2558" s="797"/>
      <c r="W2558" s="797"/>
      <c r="Z2558" s="797"/>
      <c r="AA2558" s="797"/>
      <c r="AD2558" s="797"/>
      <c r="AE2558" s="797"/>
      <c r="AH2558" s="797"/>
      <c r="AI2558" s="797"/>
      <c r="AL2558" s="797"/>
      <c r="AM2558" s="797"/>
      <c r="AP2558" s="797"/>
      <c r="AQ2558" s="797"/>
    </row>
    <row r="2559" spans="1:43" s="735" customFormat="1">
      <c r="A2559" s="1235"/>
      <c r="B2559" s="64"/>
      <c r="F2559" s="797"/>
      <c r="G2559" s="798"/>
      <c r="J2559" s="797"/>
      <c r="K2559" s="797"/>
      <c r="N2559" s="797"/>
      <c r="O2559" s="797"/>
      <c r="R2559" s="797"/>
      <c r="S2559" s="797"/>
      <c r="V2559" s="797"/>
      <c r="W2559" s="797"/>
      <c r="Z2559" s="797"/>
      <c r="AA2559" s="797"/>
      <c r="AD2559" s="797"/>
      <c r="AE2559" s="797"/>
      <c r="AH2559" s="797"/>
      <c r="AI2559" s="797"/>
      <c r="AL2559" s="797"/>
      <c r="AM2559" s="797"/>
      <c r="AP2559" s="797"/>
      <c r="AQ2559" s="797"/>
    </row>
    <row r="2560" spans="1:43" s="735" customFormat="1">
      <c r="A2560" s="1235"/>
      <c r="B2560" s="64"/>
      <c r="F2560" s="797"/>
      <c r="G2560" s="798"/>
      <c r="J2560" s="797"/>
      <c r="K2560" s="797"/>
      <c r="N2560" s="797"/>
      <c r="O2560" s="797"/>
      <c r="R2560" s="797"/>
      <c r="S2560" s="797"/>
      <c r="V2560" s="797"/>
      <c r="W2560" s="797"/>
      <c r="Z2560" s="797"/>
      <c r="AA2560" s="797"/>
      <c r="AD2560" s="797"/>
      <c r="AE2560" s="797"/>
      <c r="AH2560" s="797"/>
      <c r="AI2560" s="797"/>
      <c r="AL2560" s="797"/>
      <c r="AM2560" s="797"/>
      <c r="AP2560" s="797"/>
      <c r="AQ2560" s="797"/>
    </row>
    <row r="2561" spans="1:43" s="735" customFormat="1">
      <c r="A2561" s="1235"/>
      <c r="B2561" s="64"/>
      <c r="F2561" s="797"/>
      <c r="G2561" s="798"/>
      <c r="J2561" s="797"/>
      <c r="K2561" s="797"/>
      <c r="N2561" s="797"/>
      <c r="O2561" s="797"/>
      <c r="R2561" s="797"/>
      <c r="S2561" s="797"/>
      <c r="V2561" s="797"/>
      <c r="W2561" s="797"/>
      <c r="Z2561" s="797"/>
      <c r="AA2561" s="797"/>
      <c r="AD2561" s="797"/>
      <c r="AE2561" s="797"/>
      <c r="AH2561" s="797"/>
      <c r="AI2561" s="797"/>
      <c r="AL2561" s="797"/>
      <c r="AM2561" s="797"/>
      <c r="AP2561" s="797"/>
      <c r="AQ2561" s="797"/>
    </row>
    <row r="2562" spans="1:43" s="735" customFormat="1">
      <c r="A2562" s="1235"/>
      <c r="B2562" s="64"/>
      <c r="F2562" s="797"/>
      <c r="G2562" s="798"/>
      <c r="J2562" s="797"/>
      <c r="K2562" s="797"/>
      <c r="N2562" s="797"/>
      <c r="O2562" s="797"/>
      <c r="R2562" s="797"/>
      <c r="S2562" s="797"/>
      <c r="V2562" s="797"/>
      <c r="W2562" s="797"/>
      <c r="Z2562" s="797"/>
      <c r="AA2562" s="797"/>
      <c r="AD2562" s="797"/>
      <c r="AE2562" s="797"/>
      <c r="AH2562" s="797"/>
      <c r="AI2562" s="797"/>
      <c r="AL2562" s="797"/>
      <c r="AM2562" s="797"/>
      <c r="AP2562" s="797"/>
      <c r="AQ2562" s="797"/>
    </row>
    <row r="2563" spans="1:43" s="735" customFormat="1">
      <c r="A2563" s="1235"/>
      <c r="B2563" s="64"/>
      <c r="F2563" s="797"/>
      <c r="G2563" s="798"/>
      <c r="J2563" s="797"/>
      <c r="K2563" s="797"/>
      <c r="N2563" s="797"/>
      <c r="O2563" s="797"/>
      <c r="R2563" s="797"/>
      <c r="S2563" s="797"/>
      <c r="V2563" s="797"/>
      <c r="W2563" s="797"/>
      <c r="Z2563" s="797"/>
      <c r="AA2563" s="797"/>
      <c r="AD2563" s="797"/>
      <c r="AE2563" s="797"/>
      <c r="AH2563" s="797"/>
      <c r="AI2563" s="797"/>
      <c r="AL2563" s="797"/>
      <c r="AM2563" s="797"/>
      <c r="AP2563" s="797"/>
      <c r="AQ2563" s="797"/>
    </row>
    <row r="2564" spans="1:43" s="735" customFormat="1">
      <c r="A2564" s="1235"/>
      <c r="B2564" s="64"/>
      <c r="F2564" s="797"/>
      <c r="G2564" s="798"/>
      <c r="J2564" s="797"/>
      <c r="K2564" s="797"/>
      <c r="N2564" s="797"/>
      <c r="O2564" s="797"/>
      <c r="R2564" s="797"/>
      <c r="S2564" s="797"/>
      <c r="V2564" s="797"/>
      <c r="W2564" s="797"/>
      <c r="Z2564" s="797"/>
      <c r="AA2564" s="797"/>
      <c r="AD2564" s="797"/>
      <c r="AE2564" s="797"/>
      <c r="AH2564" s="797"/>
      <c r="AI2564" s="797"/>
      <c r="AL2564" s="797"/>
      <c r="AM2564" s="797"/>
      <c r="AP2564" s="797"/>
      <c r="AQ2564" s="797"/>
    </row>
    <row r="2565" spans="1:43" s="735" customFormat="1">
      <c r="A2565" s="1235"/>
      <c r="B2565" s="64"/>
      <c r="F2565" s="797"/>
      <c r="G2565" s="798"/>
      <c r="J2565" s="797"/>
      <c r="K2565" s="797"/>
      <c r="N2565" s="797"/>
      <c r="O2565" s="797"/>
      <c r="R2565" s="797"/>
      <c r="S2565" s="797"/>
      <c r="V2565" s="797"/>
      <c r="W2565" s="797"/>
      <c r="Z2565" s="797"/>
      <c r="AA2565" s="797"/>
      <c r="AD2565" s="797"/>
      <c r="AE2565" s="797"/>
      <c r="AH2565" s="797"/>
      <c r="AI2565" s="797"/>
      <c r="AL2565" s="797"/>
      <c r="AM2565" s="797"/>
      <c r="AP2565" s="797"/>
      <c r="AQ2565" s="797"/>
    </row>
    <row r="2566" spans="1:43" s="735" customFormat="1">
      <c r="A2566" s="1235"/>
      <c r="B2566" s="64"/>
      <c r="F2566" s="797"/>
      <c r="G2566" s="798"/>
      <c r="J2566" s="797"/>
      <c r="K2566" s="797"/>
      <c r="N2566" s="797"/>
      <c r="O2566" s="797"/>
      <c r="R2566" s="797"/>
      <c r="S2566" s="797"/>
      <c r="V2566" s="797"/>
      <c r="W2566" s="797"/>
      <c r="Z2566" s="797"/>
      <c r="AA2566" s="797"/>
      <c r="AD2566" s="797"/>
      <c r="AE2566" s="797"/>
      <c r="AH2566" s="797"/>
      <c r="AI2566" s="797"/>
      <c r="AL2566" s="797"/>
      <c r="AM2566" s="797"/>
      <c r="AP2566" s="797"/>
      <c r="AQ2566" s="797"/>
    </row>
    <row r="2567" spans="1:43" s="735" customFormat="1">
      <c r="A2567" s="1235"/>
      <c r="B2567" s="64"/>
      <c r="F2567" s="797"/>
      <c r="G2567" s="798"/>
      <c r="J2567" s="797"/>
      <c r="K2567" s="797"/>
      <c r="N2567" s="797"/>
      <c r="O2567" s="797"/>
      <c r="R2567" s="797"/>
      <c r="S2567" s="797"/>
      <c r="V2567" s="797"/>
      <c r="W2567" s="797"/>
      <c r="Z2567" s="797"/>
      <c r="AA2567" s="797"/>
      <c r="AD2567" s="797"/>
      <c r="AE2567" s="797"/>
      <c r="AH2567" s="797"/>
      <c r="AI2567" s="797"/>
      <c r="AL2567" s="797"/>
      <c r="AM2567" s="797"/>
      <c r="AP2567" s="797"/>
      <c r="AQ2567" s="797"/>
    </row>
    <row r="2568" spans="1:43" s="735" customFormat="1">
      <c r="A2568" s="1235"/>
      <c r="B2568" s="64"/>
      <c r="F2568" s="797"/>
      <c r="G2568" s="798"/>
      <c r="J2568" s="797"/>
      <c r="K2568" s="797"/>
      <c r="N2568" s="797"/>
      <c r="O2568" s="797"/>
      <c r="R2568" s="797"/>
      <c r="S2568" s="797"/>
      <c r="V2568" s="797"/>
      <c r="W2568" s="797"/>
      <c r="Z2568" s="797"/>
      <c r="AA2568" s="797"/>
      <c r="AD2568" s="797"/>
      <c r="AE2568" s="797"/>
      <c r="AH2568" s="797"/>
      <c r="AI2568" s="797"/>
      <c r="AL2568" s="797"/>
      <c r="AM2568" s="797"/>
      <c r="AP2568" s="797"/>
      <c r="AQ2568" s="797"/>
    </row>
    <row r="2569" spans="1:43" s="735" customFormat="1">
      <c r="A2569" s="1235"/>
      <c r="B2569" s="64"/>
      <c r="F2569" s="797"/>
      <c r="G2569" s="798"/>
      <c r="J2569" s="797"/>
      <c r="K2569" s="797"/>
      <c r="N2569" s="797"/>
      <c r="O2569" s="797"/>
      <c r="R2569" s="797"/>
      <c r="S2569" s="797"/>
      <c r="V2569" s="797"/>
      <c r="W2569" s="797"/>
      <c r="Z2569" s="797"/>
      <c r="AA2569" s="797"/>
      <c r="AD2569" s="797"/>
      <c r="AE2569" s="797"/>
      <c r="AH2569" s="797"/>
      <c r="AI2569" s="797"/>
      <c r="AL2569" s="797"/>
      <c r="AM2569" s="797"/>
      <c r="AP2569" s="797"/>
      <c r="AQ2569" s="797"/>
    </row>
    <row r="2570" spans="1:43" s="735" customFormat="1">
      <c r="A2570" s="1235"/>
      <c r="B2570" s="64"/>
      <c r="F2570" s="797"/>
      <c r="G2570" s="798"/>
      <c r="J2570" s="797"/>
      <c r="K2570" s="797"/>
      <c r="N2570" s="797"/>
      <c r="O2570" s="797"/>
      <c r="R2570" s="797"/>
      <c r="S2570" s="797"/>
      <c r="V2570" s="797"/>
      <c r="W2570" s="797"/>
      <c r="Z2570" s="797"/>
      <c r="AA2570" s="797"/>
      <c r="AD2570" s="797"/>
      <c r="AE2570" s="797"/>
      <c r="AH2570" s="797"/>
      <c r="AI2570" s="797"/>
      <c r="AL2570" s="797"/>
      <c r="AM2570" s="797"/>
      <c r="AP2570" s="797"/>
      <c r="AQ2570" s="797"/>
    </row>
    <row r="2571" spans="1:43" s="735" customFormat="1">
      <c r="A2571" s="1235"/>
      <c r="B2571" s="64"/>
      <c r="F2571" s="797"/>
      <c r="G2571" s="798"/>
      <c r="J2571" s="797"/>
      <c r="K2571" s="797"/>
      <c r="N2571" s="797"/>
      <c r="O2571" s="797"/>
      <c r="R2571" s="797"/>
      <c r="S2571" s="797"/>
      <c r="V2571" s="797"/>
      <c r="W2571" s="797"/>
      <c r="Z2571" s="797"/>
      <c r="AA2571" s="797"/>
      <c r="AD2571" s="797"/>
      <c r="AE2571" s="797"/>
      <c r="AH2571" s="797"/>
      <c r="AI2571" s="797"/>
      <c r="AL2571" s="797"/>
      <c r="AM2571" s="797"/>
      <c r="AP2571" s="797"/>
      <c r="AQ2571" s="797"/>
    </row>
    <row r="2572" spans="1:43" s="735" customFormat="1">
      <c r="A2572" s="1235"/>
      <c r="B2572" s="64"/>
      <c r="F2572" s="797"/>
      <c r="G2572" s="798"/>
      <c r="J2572" s="797"/>
      <c r="K2572" s="797"/>
      <c r="N2572" s="797"/>
      <c r="O2572" s="797"/>
      <c r="R2572" s="797"/>
      <c r="S2572" s="797"/>
      <c r="V2572" s="797"/>
      <c r="W2572" s="797"/>
      <c r="Z2572" s="797"/>
      <c r="AA2572" s="797"/>
      <c r="AD2572" s="797"/>
      <c r="AE2572" s="797"/>
      <c r="AH2572" s="797"/>
      <c r="AI2572" s="797"/>
      <c r="AL2572" s="797"/>
      <c r="AM2572" s="797"/>
      <c r="AP2572" s="797"/>
      <c r="AQ2572" s="797"/>
    </row>
    <row r="2573" spans="1:43" s="735" customFormat="1">
      <c r="A2573" s="1235"/>
      <c r="B2573" s="64"/>
      <c r="F2573" s="797"/>
      <c r="G2573" s="798"/>
      <c r="J2573" s="797"/>
      <c r="K2573" s="797"/>
      <c r="N2573" s="797"/>
      <c r="O2573" s="797"/>
      <c r="R2573" s="797"/>
      <c r="S2573" s="797"/>
      <c r="V2573" s="797"/>
      <c r="W2573" s="797"/>
      <c r="Z2573" s="797"/>
      <c r="AA2573" s="797"/>
      <c r="AD2573" s="797"/>
      <c r="AE2573" s="797"/>
      <c r="AH2573" s="797"/>
      <c r="AI2573" s="797"/>
      <c r="AL2573" s="797"/>
      <c r="AM2573" s="797"/>
      <c r="AP2573" s="797"/>
      <c r="AQ2573" s="797"/>
    </row>
    <row r="2574" spans="1:43" s="735" customFormat="1">
      <c r="A2574" s="1235"/>
      <c r="B2574" s="64"/>
      <c r="F2574" s="797"/>
      <c r="G2574" s="798"/>
      <c r="J2574" s="797"/>
      <c r="K2574" s="797"/>
      <c r="N2574" s="797"/>
      <c r="O2574" s="797"/>
      <c r="R2574" s="797"/>
      <c r="S2574" s="797"/>
      <c r="V2574" s="797"/>
      <c r="W2574" s="797"/>
      <c r="Z2574" s="797"/>
      <c r="AA2574" s="797"/>
      <c r="AD2574" s="797"/>
      <c r="AE2574" s="797"/>
      <c r="AH2574" s="797"/>
      <c r="AI2574" s="797"/>
      <c r="AL2574" s="797"/>
      <c r="AM2574" s="797"/>
      <c r="AP2574" s="797"/>
      <c r="AQ2574" s="797"/>
    </row>
    <row r="2575" spans="1:43" s="735" customFormat="1">
      <c r="A2575" s="1235"/>
      <c r="B2575" s="64"/>
      <c r="F2575" s="797"/>
      <c r="G2575" s="798"/>
      <c r="J2575" s="797"/>
      <c r="K2575" s="797"/>
      <c r="N2575" s="797"/>
      <c r="O2575" s="797"/>
      <c r="R2575" s="797"/>
      <c r="S2575" s="797"/>
      <c r="V2575" s="797"/>
      <c r="W2575" s="797"/>
      <c r="Z2575" s="797"/>
      <c r="AA2575" s="797"/>
      <c r="AD2575" s="797"/>
      <c r="AE2575" s="797"/>
      <c r="AH2575" s="797"/>
      <c r="AI2575" s="797"/>
      <c r="AL2575" s="797"/>
      <c r="AM2575" s="797"/>
      <c r="AP2575" s="797"/>
      <c r="AQ2575" s="797"/>
    </row>
    <row r="2576" spans="1:43" s="735" customFormat="1">
      <c r="A2576" s="1235"/>
      <c r="B2576" s="64"/>
      <c r="F2576" s="797"/>
      <c r="G2576" s="798"/>
      <c r="J2576" s="797"/>
      <c r="K2576" s="797"/>
      <c r="N2576" s="797"/>
      <c r="O2576" s="797"/>
      <c r="R2576" s="797"/>
      <c r="S2576" s="797"/>
      <c r="V2576" s="797"/>
      <c r="W2576" s="797"/>
      <c r="Z2576" s="797"/>
      <c r="AA2576" s="797"/>
      <c r="AD2576" s="797"/>
      <c r="AE2576" s="797"/>
      <c r="AH2576" s="797"/>
      <c r="AI2576" s="797"/>
      <c r="AL2576" s="797"/>
      <c r="AM2576" s="797"/>
      <c r="AP2576" s="797"/>
      <c r="AQ2576" s="797"/>
    </row>
    <row r="2577" spans="1:43" s="735" customFormat="1">
      <c r="A2577" s="1235"/>
      <c r="B2577" s="64"/>
      <c r="F2577" s="797"/>
      <c r="G2577" s="798"/>
      <c r="J2577" s="797"/>
      <c r="K2577" s="797"/>
      <c r="N2577" s="797"/>
      <c r="O2577" s="797"/>
      <c r="R2577" s="797"/>
      <c r="S2577" s="797"/>
      <c r="V2577" s="797"/>
      <c r="W2577" s="797"/>
      <c r="Z2577" s="797"/>
      <c r="AA2577" s="797"/>
      <c r="AD2577" s="797"/>
      <c r="AE2577" s="797"/>
      <c r="AH2577" s="797"/>
      <c r="AI2577" s="797"/>
      <c r="AL2577" s="797"/>
      <c r="AM2577" s="797"/>
      <c r="AP2577" s="797"/>
      <c r="AQ2577" s="797"/>
    </row>
    <row r="2578" spans="1:43" s="735" customFormat="1">
      <c r="A2578" s="1235"/>
      <c r="B2578" s="64"/>
      <c r="F2578" s="797"/>
      <c r="G2578" s="798"/>
      <c r="J2578" s="797"/>
      <c r="K2578" s="797"/>
      <c r="N2578" s="797"/>
      <c r="O2578" s="797"/>
      <c r="R2578" s="797"/>
      <c r="S2578" s="797"/>
      <c r="V2578" s="797"/>
      <c r="W2578" s="797"/>
      <c r="Z2578" s="797"/>
      <c r="AA2578" s="797"/>
      <c r="AD2578" s="797"/>
      <c r="AE2578" s="797"/>
      <c r="AH2578" s="797"/>
      <c r="AI2578" s="797"/>
      <c r="AL2578" s="797"/>
      <c r="AM2578" s="797"/>
      <c r="AP2578" s="797"/>
      <c r="AQ2578" s="797"/>
    </row>
    <row r="2579" spans="1:43" s="735" customFormat="1">
      <c r="A2579" s="1235"/>
      <c r="B2579" s="64"/>
      <c r="F2579" s="797"/>
      <c r="G2579" s="798"/>
      <c r="J2579" s="797"/>
      <c r="K2579" s="797"/>
      <c r="N2579" s="797"/>
      <c r="O2579" s="797"/>
      <c r="R2579" s="797"/>
      <c r="S2579" s="797"/>
      <c r="V2579" s="797"/>
      <c r="W2579" s="797"/>
      <c r="Z2579" s="797"/>
      <c r="AA2579" s="797"/>
      <c r="AD2579" s="797"/>
      <c r="AE2579" s="797"/>
      <c r="AH2579" s="797"/>
      <c r="AI2579" s="797"/>
      <c r="AL2579" s="797"/>
      <c r="AM2579" s="797"/>
      <c r="AP2579" s="797"/>
      <c r="AQ2579" s="797"/>
    </row>
    <row r="2580" spans="1:43" s="735" customFormat="1">
      <c r="A2580" s="1235"/>
      <c r="B2580" s="64"/>
      <c r="F2580" s="797"/>
      <c r="G2580" s="798"/>
      <c r="J2580" s="797"/>
      <c r="K2580" s="797"/>
      <c r="N2580" s="797"/>
      <c r="O2580" s="797"/>
      <c r="R2580" s="797"/>
      <c r="S2580" s="797"/>
      <c r="V2580" s="797"/>
      <c r="W2580" s="797"/>
      <c r="Z2580" s="797"/>
      <c r="AA2580" s="797"/>
      <c r="AD2580" s="797"/>
      <c r="AE2580" s="797"/>
      <c r="AH2580" s="797"/>
      <c r="AI2580" s="797"/>
      <c r="AL2580" s="797"/>
      <c r="AM2580" s="797"/>
      <c r="AP2580" s="797"/>
      <c r="AQ2580" s="797"/>
    </row>
    <row r="2581" spans="1:43" s="735" customFormat="1">
      <c r="A2581" s="1235"/>
      <c r="B2581" s="64"/>
      <c r="F2581" s="797"/>
      <c r="G2581" s="798"/>
      <c r="J2581" s="797"/>
      <c r="K2581" s="797"/>
      <c r="N2581" s="797"/>
      <c r="O2581" s="797"/>
      <c r="R2581" s="797"/>
      <c r="S2581" s="797"/>
      <c r="V2581" s="797"/>
      <c r="W2581" s="797"/>
      <c r="Z2581" s="797"/>
      <c r="AA2581" s="797"/>
      <c r="AD2581" s="797"/>
      <c r="AE2581" s="797"/>
      <c r="AH2581" s="797"/>
      <c r="AI2581" s="797"/>
      <c r="AL2581" s="797"/>
      <c r="AM2581" s="797"/>
      <c r="AP2581" s="797"/>
      <c r="AQ2581" s="797"/>
    </row>
    <row r="2582" spans="1:43" s="735" customFormat="1">
      <c r="A2582" s="1235"/>
      <c r="B2582" s="64"/>
      <c r="F2582" s="797"/>
      <c r="G2582" s="798"/>
      <c r="J2582" s="797"/>
      <c r="K2582" s="797"/>
      <c r="N2582" s="797"/>
      <c r="O2582" s="797"/>
      <c r="R2582" s="797"/>
      <c r="S2582" s="797"/>
      <c r="V2582" s="797"/>
      <c r="W2582" s="797"/>
      <c r="Z2582" s="797"/>
      <c r="AA2582" s="797"/>
      <c r="AD2582" s="797"/>
      <c r="AE2582" s="797"/>
      <c r="AH2582" s="797"/>
      <c r="AI2582" s="797"/>
      <c r="AL2582" s="797"/>
      <c r="AM2582" s="797"/>
      <c r="AP2582" s="797"/>
      <c r="AQ2582" s="797"/>
    </row>
    <row r="2583" spans="1:43" s="735" customFormat="1">
      <c r="A2583" s="1235"/>
      <c r="B2583" s="64"/>
      <c r="F2583" s="797"/>
      <c r="G2583" s="798"/>
      <c r="J2583" s="797"/>
      <c r="K2583" s="797"/>
      <c r="N2583" s="797"/>
      <c r="O2583" s="797"/>
      <c r="R2583" s="797"/>
      <c r="S2583" s="797"/>
      <c r="V2583" s="797"/>
      <c r="W2583" s="797"/>
      <c r="Z2583" s="797"/>
      <c r="AA2583" s="797"/>
      <c r="AD2583" s="797"/>
      <c r="AE2583" s="797"/>
      <c r="AH2583" s="797"/>
      <c r="AI2583" s="797"/>
      <c r="AL2583" s="797"/>
      <c r="AM2583" s="797"/>
      <c r="AP2583" s="797"/>
      <c r="AQ2583" s="797"/>
    </row>
    <row r="2584" spans="1:43" s="735" customFormat="1">
      <c r="A2584" s="1235"/>
      <c r="B2584" s="64"/>
      <c r="F2584" s="797"/>
      <c r="G2584" s="798"/>
      <c r="J2584" s="797"/>
      <c r="K2584" s="797"/>
      <c r="N2584" s="797"/>
      <c r="O2584" s="797"/>
      <c r="R2584" s="797"/>
      <c r="S2584" s="797"/>
      <c r="V2584" s="797"/>
      <c r="W2584" s="797"/>
      <c r="Z2584" s="797"/>
      <c r="AA2584" s="797"/>
      <c r="AD2584" s="797"/>
      <c r="AE2584" s="797"/>
      <c r="AH2584" s="797"/>
      <c r="AI2584" s="797"/>
      <c r="AL2584" s="797"/>
      <c r="AM2584" s="797"/>
      <c r="AP2584" s="797"/>
      <c r="AQ2584" s="797"/>
    </row>
    <row r="2585" spans="1:43" s="735" customFormat="1">
      <c r="A2585" s="1235"/>
      <c r="B2585" s="64"/>
      <c r="F2585" s="797"/>
      <c r="G2585" s="798"/>
      <c r="J2585" s="797"/>
      <c r="K2585" s="797"/>
      <c r="N2585" s="797"/>
      <c r="O2585" s="797"/>
      <c r="R2585" s="797"/>
      <c r="S2585" s="797"/>
      <c r="V2585" s="797"/>
      <c r="W2585" s="797"/>
      <c r="Z2585" s="797"/>
      <c r="AA2585" s="797"/>
      <c r="AD2585" s="797"/>
      <c r="AE2585" s="797"/>
      <c r="AH2585" s="797"/>
      <c r="AI2585" s="797"/>
      <c r="AL2585" s="797"/>
      <c r="AM2585" s="797"/>
      <c r="AP2585" s="797"/>
      <c r="AQ2585" s="797"/>
    </row>
    <row r="2586" spans="1:43" s="735" customFormat="1">
      <c r="A2586" s="1235"/>
      <c r="B2586" s="64"/>
      <c r="F2586" s="797"/>
      <c r="G2586" s="798"/>
      <c r="J2586" s="797"/>
      <c r="K2586" s="797"/>
      <c r="N2586" s="797"/>
      <c r="O2586" s="797"/>
      <c r="R2586" s="797"/>
      <c r="S2586" s="797"/>
      <c r="V2586" s="797"/>
      <c r="W2586" s="797"/>
      <c r="Z2586" s="797"/>
      <c r="AA2586" s="797"/>
      <c r="AD2586" s="797"/>
      <c r="AE2586" s="797"/>
      <c r="AH2586" s="797"/>
      <c r="AI2586" s="797"/>
      <c r="AL2586" s="797"/>
      <c r="AM2586" s="797"/>
      <c r="AP2586" s="797"/>
      <c r="AQ2586" s="797"/>
    </row>
    <row r="2587" spans="1:43" s="735" customFormat="1">
      <c r="A2587" s="1235"/>
      <c r="B2587" s="64"/>
      <c r="F2587" s="797"/>
      <c r="G2587" s="798"/>
      <c r="J2587" s="797"/>
      <c r="K2587" s="797"/>
      <c r="N2587" s="797"/>
      <c r="O2587" s="797"/>
      <c r="R2587" s="797"/>
      <c r="S2587" s="797"/>
      <c r="V2587" s="797"/>
      <c r="W2587" s="797"/>
      <c r="Z2587" s="797"/>
      <c r="AA2587" s="797"/>
      <c r="AD2587" s="797"/>
      <c r="AE2587" s="797"/>
      <c r="AH2587" s="797"/>
      <c r="AI2587" s="797"/>
      <c r="AL2587" s="797"/>
      <c r="AM2587" s="797"/>
      <c r="AP2587" s="797"/>
      <c r="AQ2587" s="797"/>
    </row>
    <row r="2588" spans="1:43" s="735" customFormat="1">
      <c r="A2588" s="1235"/>
      <c r="B2588" s="64"/>
      <c r="F2588" s="797"/>
      <c r="G2588" s="798"/>
      <c r="J2588" s="797"/>
      <c r="K2588" s="797"/>
      <c r="N2588" s="797"/>
      <c r="O2588" s="797"/>
      <c r="R2588" s="797"/>
      <c r="S2588" s="797"/>
      <c r="V2588" s="797"/>
      <c r="W2588" s="797"/>
      <c r="Z2588" s="797"/>
      <c r="AA2588" s="797"/>
      <c r="AD2588" s="797"/>
      <c r="AE2588" s="797"/>
      <c r="AH2588" s="797"/>
      <c r="AI2588" s="797"/>
      <c r="AL2588" s="797"/>
      <c r="AM2588" s="797"/>
      <c r="AP2588" s="797"/>
      <c r="AQ2588" s="797"/>
    </row>
    <row r="2589" spans="1:43" s="735" customFormat="1">
      <c r="A2589" s="1235"/>
      <c r="B2589" s="64"/>
      <c r="F2589" s="797"/>
      <c r="G2589" s="798"/>
      <c r="J2589" s="797"/>
      <c r="K2589" s="797"/>
      <c r="N2589" s="797"/>
      <c r="O2589" s="797"/>
      <c r="R2589" s="797"/>
      <c r="S2589" s="797"/>
      <c r="V2589" s="797"/>
      <c r="W2589" s="797"/>
      <c r="Z2589" s="797"/>
      <c r="AA2589" s="797"/>
      <c r="AD2589" s="797"/>
      <c r="AE2589" s="797"/>
      <c r="AH2589" s="797"/>
      <c r="AI2589" s="797"/>
      <c r="AL2589" s="797"/>
      <c r="AM2589" s="797"/>
      <c r="AP2589" s="797"/>
      <c r="AQ2589" s="797"/>
    </row>
    <row r="2590" spans="1:43" s="735" customFormat="1">
      <c r="A2590" s="1235"/>
      <c r="B2590" s="64"/>
      <c r="F2590" s="797"/>
      <c r="G2590" s="798"/>
      <c r="J2590" s="797"/>
      <c r="K2590" s="797"/>
      <c r="N2590" s="797"/>
      <c r="O2590" s="797"/>
      <c r="R2590" s="797"/>
      <c r="S2590" s="797"/>
      <c r="V2590" s="797"/>
      <c r="W2590" s="797"/>
      <c r="Z2590" s="797"/>
      <c r="AA2590" s="797"/>
      <c r="AD2590" s="797"/>
      <c r="AE2590" s="797"/>
      <c r="AH2590" s="797"/>
      <c r="AI2590" s="797"/>
      <c r="AL2590" s="797"/>
      <c r="AM2590" s="797"/>
      <c r="AP2590" s="797"/>
      <c r="AQ2590" s="797"/>
    </row>
    <row r="2591" spans="1:43" s="735" customFormat="1">
      <c r="A2591" s="1235"/>
      <c r="B2591" s="64"/>
      <c r="F2591" s="797"/>
      <c r="G2591" s="798"/>
      <c r="J2591" s="797"/>
      <c r="K2591" s="797"/>
      <c r="N2591" s="797"/>
      <c r="O2591" s="797"/>
      <c r="R2591" s="797"/>
      <c r="S2591" s="797"/>
      <c r="V2591" s="797"/>
      <c r="W2591" s="797"/>
      <c r="Z2591" s="797"/>
      <c r="AA2591" s="797"/>
      <c r="AD2591" s="797"/>
      <c r="AE2591" s="797"/>
      <c r="AH2591" s="797"/>
      <c r="AI2591" s="797"/>
      <c r="AL2591" s="797"/>
      <c r="AM2591" s="797"/>
      <c r="AP2591" s="797"/>
      <c r="AQ2591" s="797"/>
    </row>
    <row r="2592" spans="1:43" s="735" customFormat="1">
      <c r="A2592" s="1235"/>
      <c r="B2592" s="64"/>
      <c r="F2592" s="797"/>
      <c r="G2592" s="798"/>
      <c r="J2592" s="797"/>
      <c r="K2592" s="797"/>
      <c r="N2592" s="797"/>
      <c r="O2592" s="797"/>
      <c r="R2592" s="797"/>
      <c r="S2592" s="797"/>
      <c r="V2592" s="797"/>
      <c r="W2592" s="797"/>
      <c r="Z2592" s="797"/>
      <c r="AA2592" s="797"/>
      <c r="AD2592" s="797"/>
      <c r="AE2592" s="797"/>
      <c r="AH2592" s="797"/>
      <c r="AI2592" s="797"/>
      <c r="AL2592" s="797"/>
      <c r="AM2592" s="797"/>
      <c r="AP2592" s="797"/>
      <c r="AQ2592" s="797"/>
    </row>
    <row r="2593" spans="1:43" s="735" customFormat="1">
      <c r="A2593" s="1235"/>
      <c r="B2593" s="64"/>
      <c r="F2593" s="797"/>
      <c r="G2593" s="798"/>
      <c r="J2593" s="797"/>
      <c r="K2593" s="797"/>
      <c r="N2593" s="797"/>
      <c r="O2593" s="797"/>
      <c r="R2593" s="797"/>
      <c r="S2593" s="797"/>
      <c r="V2593" s="797"/>
      <c r="W2593" s="797"/>
      <c r="Z2593" s="797"/>
      <c r="AA2593" s="797"/>
      <c r="AD2593" s="797"/>
      <c r="AE2593" s="797"/>
      <c r="AH2593" s="797"/>
      <c r="AI2593" s="797"/>
      <c r="AL2593" s="797"/>
      <c r="AM2593" s="797"/>
      <c r="AP2593" s="797"/>
      <c r="AQ2593" s="797"/>
    </row>
    <row r="2594" spans="1:43" s="735" customFormat="1">
      <c r="A2594" s="1235"/>
      <c r="B2594" s="64"/>
      <c r="F2594" s="797"/>
      <c r="G2594" s="798"/>
      <c r="J2594" s="797"/>
      <c r="K2594" s="797"/>
      <c r="N2594" s="797"/>
      <c r="O2594" s="797"/>
      <c r="R2594" s="797"/>
      <c r="S2594" s="797"/>
      <c r="V2594" s="797"/>
      <c r="W2594" s="797"/>
      <c r="Z2594" s="797"/>
      <c r="AA2594" s="797"/>
      <c r="AD2594" s="797"/>
      <c r="AE2594" s="797"/>
      <c r="AH2594" s="797"/>
      <c r="AI2594" s="797"/>
      <c r="AL2594" s="797"/>
      <c r="AM2594" s="797"/>
      <c r="AP2594" s="797"/>
      <c r="AQ2594" s="797"/>
    </row>
    <row r="2595" spans="1:43" s="735" customFormat="1">
      <c r="A2595" s="1235"/>
      <c r="B2595" s="64"/>
      <c r="F2595" s="797"/>
      <c r="G2595" s="798"/>
      <c r="J2595" s="797"/>
      <c r="K2595" s="797"/>
      <c r="N2595" s="797"/>
      <c r="O2595" s="797"/>
      <c r="R2595" s="797"/>
      <c r="S2595" s="797"/>
      <c r="V2595" s="797"/>
      <c r="W2595" s="797"/>
      <c r="Z2595" s="797"/>
      <c r="AA2595" s="797"/>
      <c r="AD2595" s="797"/>
      <c r="AE2595" s="797"/>
      <c r="AH2595" s="797"/>
      <c r="AI2595" s="797"/>
      <c r="AL2595" s="797"/>
      <c r="AM2595" s="797"/>
      <c r="AP2595" s="797"/>
      <c r="AQ2595" s="797"/>
    </row>
    <row r="2596" spans="1:43" s="735" customFormat="1">
      <c r="A2596" s="1235"/>
      <c r="B2596" s="64"/>
      <c r="F2596" s="797"/>
      <c r="G2596" s="798"/>
      <c r="J2596" s="797"/>
      <c r="K2596" s="797"/>
      <c r="N2596" s="797"/>
      <c r="O2596" s="797"/>
      <c r="R2596" s="797"/>
      <c r="S2596" s="797"/>
      <c r="V2596" s="797"/>
      <c r="W2596" s="797"/>
      <c r="Z2596" s="797"/>
      <c r="AA2596" s="797"/>
      <c r="AD2596" s="797"/>
      <c r="AE2596" s="797"/>
      <c r="AH2596" s="797"/>
      <c r="AI2596" s="797"/>
      <c r="AL2596" s="797"/>
      <c r="AM2596" s="797"/>
      <c r="AP2596" s="797"/>
      <c r="AQ2596" s="797"/>
    </row>
    <row r="2597" spans="1:43" s="735" customFormat="1">
      <c r="A2597" s="1235"/>
      <c r="B2597" s="64"/>
      <c r="F2597" s="797"/>
      <c r="G2597" s="798"/>
      <c r="J2597" s="797"/>
      <c r="K2597" s="797"/>
      <c r="N2597" s="797"/>
      <c r="O2597" s="797"/>
      <c r="R2597" s="797"/>
      <c r="S2597" s="797"/>
      <c r="V2597" s="797"/>
      <c r="W2597" s="797"/>
      <c r="Z2597" s="797"/>
      <c r="AA2597" s="797"/>
      <c r="AD2597" s="797"/>
      <c r="AE2597" s="797"/>
      <c r="AH2597" s="797"/>
      <c r="AI2597" s="797"/>
      <c r="AL2597" s="797"/>
      <c r="AM2597" s="797"/>
      <c r="AP2597" s="797"/>
      <c r="AQ2597" s="797"/>
    </row>
    <row r="2598" spans="1:43" s="735" customFormat="1">
      <c r="A2598" s="1235"/>
      <c r="B2598" s="64"/>
      <c r="F2598" s="797"/>
      <c r="G2598" s="798"/>
      <c r="J2598" s="797"/>
      <c r="K2598" s="797"/>
      <c r="N2598" s="797"/>
      <c r="O2598" s="797"/>
      <c r="R2598" s="797"/>
      <c r="S2598" s="797"/>
      <c r="V2598" s="797"/>
      <c r="W2598" s="797"/>
      <c r="Z2598" s="797"/>
      <c r="AA2598" s="797"/>
      <c r="AD2598" s="797"/>
      <c r="AE2598" s="797"/>
      <c r="AH2598" s="797"/>
      <c r="AI2598" s="797"/>
      <c r="AL2598" s="797"/>
      <c r="AM2598" s="797"/>
      <c r="AP2598" s="797"/>
      <c r="AQ2598" s="797"/>
    </row>
    <row r="2599" spans="1:43" s="735" customFormat="1">
      <c r="A2599" s="1235"/>
      <c r="B2599" s="64"/>
      <c r="F2599" s="797"/>
      <c r="G2599" s="798"/>
      <c r="J2599" s="797"/>
      <c r="K2599" s="797"/>
      <c r="N2599" s="797"/>
      <c r="O2599" s="797"/>
      <c r="R2599" s="797"/>
      <c r="S2599" s="797"/>
      <c r="V2599" s="797"/>
      <c r="W2599" s="797"/>
      <c r="Z2599" s="797"/>
      <c r="AA2599" s="797"/>
      <c r="AD2599" s="797"/>
      <c r="AE2599" s="797"/>
      <c r="AH2599" s="797"/>
      <c r="AI2599" s="797"/>
      <c r="AL2599" s="797"/>
      <c r="AM2599" s="797"/>
      <c r="AP2599" s="797"/>
      <c r="AQ2599" s="797"/>
    </row>
    <row r="2600" spans="1:43" s="735" customFormat="1">
      <c r="A2600" s="1235"/>
      <c r="B2600" s="64"/>
      <c r="F2600" s="797"/>
      <c r="G2600" s="798"/>
      <c r="J2600" s="797"/>
      <c r="K2600" s="797"/>
      <c r="N2600" s="797"/>
      <c r="O2600" s="797"/>
      <c r="R2600" s="797"/>
      <c r="S2600" s="797"/>
      <c r="V2600" s="797"/>
      <c r="W2600" s="797"/>
      <c r="Z2600" s="797"/>
      <c r="AA2600" s="797"/>
      <c r="AD2600" s="797"/>
      <c r="AE2600" s="797"/>
      <c r="AH2600" s="797"/>
      <c r="AI2600" s="797"/>
      <c r="AL2600" s="797"/>
      <c r="AM2600" s="797"/>
      <c r="AP2600" s="797"/>
      <c r="AQ2600" s="797"/>
    </row>
    <row r="2601" spans="1:43" s="735" customFormat="1">
      <c r="A2601" s="1235"/>
      <c r="B2601" s="64"/>
      <c r="F2601" s="797"/>
      <c r="G2601" s="798"/>
      <c r="J2601" s="797"/>
      <c r="K2601" s="797"/>
      <c r="N2601" s="797"/>
      <c r="O2601" s="797"/>
      <c r="R2601" s="797"/>
      <c r="S2601" s="797"/>
      <c r="V2601" s="797"/>
      <c r="W2601" s="797"/>
      <c r="Z2601" s="797"/>
      <c r="AA2601" s="797"/>
      <c r="AD2601" s="797"/>
      <c r="AE2601" s="797"/>
      <c r="AH2601" s="797"/>
      <c r="AI2601" s="797"/>
      <c r="AL2601" s="797"/>
      <c r="AM2601" s="797"/>
      <c r="AP2601" s="797"/>
      <c r="AQ2601" s="797"/>
    </row>
    <row r="2602" spans="1:43" s="735" customFormat="1">
      <c r="A2602" s="1235"/>
      <c r="B2602" s="64"/>
      <c r="F2602" s="797"/>
      <c r="G2602" s="798"/>
      <c r="J2602" s="797"/>
      <c r="K2602" s="797"/>
      <c r="N2602" s="797"/>
      <c r="O2602" s="797"/>
      <c r="R2602" s="797"/>
      <c r="S2602" s="797"/>
      <c r="V2602" s="797"/>
      <c r="W2602" s="797"/>
      <c r="Z2602" s="797"/>
      <c r="AA2602" s="797"/>
      <c r="AD2602" s="797"/>
      <c r="AE2602" s="797"/>
      <c r="AH2602" s="797"/>
      <c r="AI2602" s="797"/>
      <c r="AL2602" s="797"/>
      <c r="AM2602" s="797"/>
      <c r="AP2602" s="797"/>
      <c r="AQ2602" s="797"/>
    </row>
    <row r="2603" spans="1:43" s="735" customFormat="1">
      <c r="A2603" s="1235"/>
      <c r="B2603" s="64"/>
      <c r="F2603" s="797"/>
      <c r="G2603" s="798"/>
      <c r="J2603" s="797"/>
      <c r="K2603" s="797"/>
      <c r="N2603" s="797"/>
      <c r="O2603" s="797"/>
      <c r="R2603" s="797"/>
      <c r="S2603" s="797"/>
      <c r="V2603" s="797"/>
      <c r="W2603" s="797"/>
      <c r="Z2603" s="797"/>
      <c r="AA2603" s="797"/>
      <c r="AD2603" s="797"/>
      <c r="AE2603" s="797"/>
      <c r="AH2603" s="797"/>
      <c r="AI2603" s="797"/>
      <c r="AL2603" s="797"/>
      <c r="AM2603" s="797"/>
      <c r="AP2603" s="797"/>
      <c r="AQ2603" s="797"/>
    </row>
    <row r="2604" spans="1:43" s="735" customFormat="1">
      <c r="A2604" s="1235"/>
      <c r="B2604" s="64"/>
      <c r="F2604" s="797"/>
      <c r="G2604" s="798"/>
      <c r="J2604" s="797"/>
      <c r="K2604" s="797"/>
      <c r="N2604" s="797"/>
      <c r="O2604" s="797"/>
      <c r="R2604" s="797"/>
      <c r="S2604" s="797"/>
      <c r="V2604" s="797"/>
      <c r="W2604" s="797"/>
      <c r="Z2604" s="797"/>
      <c r="AA2604" s="797"/>
      <c r="AD2604" s="797"/>
      <c r="AE2604" s="797"/>
      <c r="AH2604" s="797"/>
      <c r="AI2604" s="797"/>
      <c r="AL2604" s="797"/>
      <c r="AM2604" s="797"/>
      <c r="AP2604" s="797"/>
      <c r="AQ2604" s="797"/>
    </row>
    <row r="2605" spans="1:43" s="735" customFormat="1">
      <c r="A2605" s="1235"/>
      <c r="B2605" s="64"/>
      <c r="F2605" s="797"/>
      <c r="G2605" s="798"/>
      <c r="J2605" s="797"/>
      <c r="K2605" s="797"/>
      <c r="N2605" s="797"/>
      <c r="O2605" s="797"/>
      <c r="R2605" s="797"/>
      <c r="S2605" s="797"/>
      <c r="V2605" s="797"/>
      <c r="W2605" s="797"/>
      <c r="Z2605" s="797"/>
      <c r="AA2605" s="797"/>
      <c r="AD2605" s="797"/>
      <c r="AE2605" s="797"/>
      <c r="AH2605" s="797"/>
      <c r="AI2605" s="797"/>
      <c r="AL2605" s="797"/>
      <c r="AM2605" s="797"/>
      <c r="AP2605" s="797"/>
      <c r="AQ2605" s="797"/>
    </row>
    <row r="2606" spans="1:43" s="735" customFormat="1">
      <c r="A2606" s="1235"/>
      <c r="B2606" s="64"/>
      <c r="F2606" s="797"/>
      <c r="G2606" s="798"/>
      <c r="J2606" s="797"/>
      <c r="K2606" s="797"/>
      <c r="N2606" s="797"/>
      <c r="O2606" s="797"/>
      <c r="R2606" s="797"/>
      <c r="S2606" s="797"/>
      <c r="V2606" s="797"/>
      <c r="W2606" s="797"/>
      <c r="Z2606" s="797"/>
      <c r="AA2606" s="797"/>
      <c r="AD2606" s="797"/>
      <c r="AE2606" s="797"/>
      <c r="AH2606" s="797"/>
      <c r="AI2606" s="797"/>
      <c r="AL2606" s="797"/>
      <c r="AM2606" s="797"/>
      <c r="AP2606" s="797"/>
      <c r="AQ2606" s="797"/>
    </row>
    <row r="2607" spans="1:43" s="735" customFormat="1">
      <c r="A2607" s="1235"/>
      <c r="B2607" s="64"/>
      <c r="F2607" s="797"/>
      <c r="G2607" s="798"/>
      <c r="J2607" s="797"/>
      <c r="K2607" s="797"/>
      <c r="N2607" s="797"/>
      <c r="O2607" s="797"/>
      <c r="R2607" s="797"/>
      <c r="S2607" s="797"/>
      <c r="V2607" s="797"/>
      <c r="W2607" s="797"/>
      <c r="Z2607" s="797"/>
      <c r="AA2607" s="797"/>
      <c r="AD2607" s="797"/>
      <c r="AE2607" s="797"/>
      <c r="AH2607" s="797"/>
      <c r="AI2607" s="797"/>
      <c r="AL2607" s="797"/>
      <c r="AM2607" s="797"/>
      <c r="AP2607" s="797"/>
      <c r="AQ2607" s="797"/>
    </row>
    <row r="2608" spans="1:43" s="735" customFormat="1">
      <c r="A2608" s="1235"/>
      <c r="B2608" s="64"/>
      <c r="F2608" s="797"/>
      <c r="G2608" s="798"/>
      <c r="J2608" s="797"/>
      <c r="K2608" s="797"/>
      <c r="N2608" s="797"/>
      <c r="O2608" s="797"/>
      <c r="R2608" s="797"/>
      <c r="S2608" s="797"/>
      <c r="V2608" s="797"/>
      <c r="W2608" s="797"/>
      <c r="Z2608" s="797"/>
      <c r="AA2608" s="797"/>
      <c r="AD2608" s="797"/>
      <c r="AE2608" s="797"/>
      <c r="AH2608" s="797"/>
      <c r="AI2608" s="797"/>
      <c r="AL2608" s="797"/>
      <c r="AM2608" s="797"/>
      <c r="AP2608" s="797"/>
      <c r="AQ2608" s="797"/>
    </row>
    <row r="2609" spans="1:43" s="735" customFormat="1">
      <c r="A2609" s="1235"/>
      <c r="B2609" s="64"/>
      <c r="F2609" s="797"/>
      <c r="G2609" s="798"/>
      <c r="J2609" s="797"/>
      <c r="K2609" s="797"/>
      <c r="N2609" s="797"/>
      <c r="O2609" s="797"/>
      <c r="R2609" s="797"/>
      <c r="S2609" s="797"/>
      <c r="V2609" s="797"/>
      <c r="W2609" s="797"/>
      <c r="Z2609" s="797"/>
      <c r="AA2609" s="797"/>
      <c r="AD2609" s="797"/>
      <c r="AE2609" s="797"/>
      <c r="AH2609" s="797"/>
      <c r="AI2609" s="797"/>
      <c r="AL2609" s="797"/>
      <c r="AM2609" s="797"/>
      <c r="AP2609" s="797"/>
      <c r="AQ2609" s="797"/>
    </row>
    <row r="2610" spans="1:43" s="735" customFormat="1">
      <c r="A2610" s="1235"/>
      <c r="B2610" s="64"/>
      <c r="F2610" s="797"/>
      <c r="G2610" s="798"/>
      <c r="J2610" s="797"/>
      <c r="K2610" s="797"/>
      <c r="N2610" s="797"/>
      <c r="O2610" s="797"/>
      <c r="R2610" s="797"/>
      <c r="S2610" s="797"/>
      <c r="V2610" s="797"/>
      <c r="W2610" s="797"/>
      <c r="Z2610" s="797"/>
      <c r="AA2610" s="797"/>
      <c r="AD2610" s="797"/>
      <c r="AE2610" s="797"/>
      <c r="AH2610" s="797"/>
      <c r="AI2610" s="797"/>
      <c r="AL2610" s="797"/>
      <c r="AM2610" s="797"/>
      <c r="AP2610" s="797"/>
      <c r="AQ2610" s="797"/>
    </row>
    <row r="2611" spans="1:43" s="735" customFormat="1">
      <c r="A2611" s="1235"/>
      <c r="B2611" s="64"/>
      <c r="F2611" s="797"/>
      <c r="G2611" s="798"/>
      <c r="J2611" s="797"/>
      <c r="K2611" s="797"/>
      <c r="N2611" s="797"/>
      <c r="O2611" s="797"/>
      <c r="R2611" s="797"/>
      <c r="S2611" s="797"/>
      <c r="V2611" s="797"/>
      <c r="W2611" s="797"/>
      <c r="Z2611" s="797"/>
      <c r="AA2611" s="797"/>
      <c r="AD2611" s="797"/>
      <c r="AE2611" s="797"/>
      <c r="AH2611" s="797"/>
      <c r="AI2611" s="797"/>
      <c r="AL2611" s="797"/>
      <c r="AM2611" s="797"/>
      <c r="AP2611" s="797"/>
      <c r="AQ2611" s="797"/>
    </row>
    <row r="2612" spans="1:43" s="735" customFormat="1">
      <c r="A2612" s="1235"/>
      <c r="B2612" s="64"/>
      <c r="F2612" s="797"/>
      <c r="G2612" s="798"/>
      <c r="J2612" s="797"/>
      <c r="K2612" s="797"/>
      <c r="N2612" s="797"/>
      <c r="O2612" s="797"/>
      <c r="R2612" s="797"/>
      <c r="S2612" s="797"/>
      <c r="V2612" s="797"/>
      <c r="W2612" s="797"/>
      <c r="Z2612" s="797"/>
      <c r="AA2612" s="797"/>
      <c r="AD2612" s="797"/>
      <c r="AE2612" s="797"/>
      <c r="AH2612" s="797"/>
      <c r="AI2612" s="797"/>
      <c r="AL2612" s="797"/>
      <c r="AM2612" s="797"/>
      <c r="AP2612" s="797"/>
      <c r="AQ2612" s="797"/>
    </row>
    <row r="2613" spans="1:43" s="735" customFormat="1">
      <c r="A2613" s="1235"/>
      <c r="B2613" s="64"/>
      <c r="F2613" s="797"/>
      <c r="G2613" s="798"/>
      <c r="J2613" s="797"/>
      <c r="K2613" s="797"/>
      <c r="N2613" s="797"/>
      <c r="O2613" s="797"/>
      <c r="R2613" s="797"/>
      <c r="S2613" s="797"/>
      <c r="V2613" s="797"/>
      <c r="W2613" s="797"/>
      <c r="Z2613" s="797"/>
      <c r="AA2613" s="797"/>
      <c r="AD2613" s="797"/>
      <c r="AE2613" s="797"/>
      <c r="AH2613" s="797"/>
      <c r="AI2613" s="797"/>
      <c r="AL2613" s="797"/>
      <c r="AM2613" s="797"/>
      <c r="AP2613" s="797"/>
      <c r="AQ2613" s="797"/>
    </row>
    <row r="2614" spans="1:43" s="735" customFormat="1">
      <c r="A2614" s="1235"/>
      <c r="B2614" s="64"/>
      <c r="F2614" s="797"/>
      <c r="G2614" s="798"/>
      <c r="J2614" s="797"/>
      <c r="K2614" s="797"/>
      <c r="N2614" s="797"/>
      <c r="O2614" s="797"/>
      <c r="R2614" s="797"/>
      <c r="S2614" s="797"/>
      <c r="V2614" s="797"/>
      <c r="W2614" s="797"/>
      <c r="Z2614" s="797"/>
      <c r="AA2614" s="797"/>
      <c r="AD2614" s="797"/>
      <c r="AE2614" s="797"/>
      <c r="AH2614" s="797"/>
      <c r="AI2614" s="797"/>
      <c r="AL2614" s="797"/>
      <c r="AM2614" s="797"/>
      <c r="AP2614" s="797"/>
      <c r="AQ2614" s="797"/>
    </row>
    <row r="2615" spans="1:43" s="735" customFormat="1">
      <c r="A2615" s="1235"/>
      <c r="B2615" s="64"/>
      <c r="F2615" s="797"/>
      <c r="G2615" s="798"/>
      <c r="J2615" s="797"/>
      <c r="K2615" s="797"/>
      <c r="N2615" s="797"/>
      <c r="O2615" s="797"/>
      <c r="R2615" s="797"/>
      <c r="S2615" s="797"/>
      <c r="V2615" s="797"/>
      <c r="W2615" s="797"/>
      <c r="Z2615" s="797"/>
      <c r="AA2615" s="797"/>
      <c r="AD2615" s="797"/>
      <c r="AE2615" s="797"/>
      <c r="AH2615" s="797"/>
      <c r="AI2615" s="797"/>
      <c r="AL2615" s="797"/>
      <c r="AM2615" s="797"/>
      <c r="AP2615" s="797"/>
      <c r="AQ2615" s="797"/>
    </row>
    <row r="2616" spans="1:43" s="735" customFormat="1">
      <c r="A2616" s="1235"/>
      <c r="B2616" s="64"/>
      <c r="F2616" s="797"/>
      <c r="G2616" s="798"/>
      <c r="J2616" s="797"/>
      <c r="K2616" s="797"/>
      <c r="N2616" s="797"/>
      <c r="O2616" s="797"/>
      <c r="R2616" s="797"/>
      <c r="S2616" s="797"/>
      <c r="V2616" s="797"/>
      <c r="W2616" s="797"/>
      <c r="Z2616" s="797"/>
      <c r="AA2616" s="797"/>
      <c r="AD2616" s="797"/>
      <c r="AE2616" s="797"/>
      <c r="AH2616" s="797"/>
      <c r="AI2616" s="797"/>
      <c r="AL2616" s="797"/>
      <c r="AM2616" s="797"/>
      <c r="AP2616" s="797"/>
      <c r="AQ2616" s="797"/>
    </row>
    <row r="2617" spans="1:43" s="735" customFormat="1">
      <c r="A2617" s="1235"/>
      <c r="B2617" s="64"/>
      <c r="F2617" s="797"/>
      <c r="G2617" s="798"/>
      <c r="J2617" s="797"/>
      <c r="K2617" s="797"/>
      <c r="N2617" s="797"/>
      <c r="O2617" s="797"/>
      <c r="R2617" s="797"/>
      <c r="S2617" s="797"/>
      <c r="V2617" s="797"/>
      <c r="W2617" s="797"/>
      <c r="Z2617" s="797"/>
      <c r="AA2617" s="797"/>
      <c r="AD2617" s="797"/>
      <c r="AE2617" s="797"/>
      <c r="AH2617" s="797"/>
      <c r="AI2617" s="797"/>
      <c r="AL2617" s="797"/>
      <c r="AM2617" s="797"/>
      <c r="AP2617" s="797"/>
      <c r="AQ2617" s="797"/>
    </row>
    <row r="2618" spans="1:43" s="735" customFormat="1">
      <c r="A2618" s="1235"/>
      <c r="B2618" s="64"/>
      <c r="F2618" s="797"/>
      <c r="G2618" s="798"/>
      <c r="J2618" s="797"/>
      <c r="K2618" s="797"/>
      <c r="N2618" s="797"/>
      <c r="O2618" s="797"/>
      <c r="R2618" s="797"/>
      <c r="S2618" s="797"/>
      <c r="V2618" s="797"/>
      <c r="W2618" s="797"/>
      <c r="Z2618" s="797"/>
      <c r="AA2618" s="797"/>
      <c r="AD2618" s="797"/>
      <c r="AE2618" s="797"/>
      <c r="AH2618" s="797"/>
      <c r="AI2618" s="797"/>
      <c r="AL2618" s="797"/>
      <c r="AM2618" s="797"/>
      <c r="AP2618" s="797"/>
      <c r="AQ2618" s="797"/>
    </row>
    <row r="2619" spans="1:43" s="735" customFormat="1">
      <c r="A2619" s="1235"/>
      <c r="B2619" s="64"/>
      <c r="F2619" s="797"/>
      <c r="G2619" s="798"/>
      <c r="J2619" s="797"/>
      <c r="K2619" s="797"/>
      <c r="N2619" s="797"/>
      <c r="O2619" s="797"/>
      <c r="R2619" s="797"/>
      <c r="S2619" s="797"/>
      <c r="V2619" s="797"/>
      <c r="W2619" s="797"/>
      <c r="Z2619" s="797"/>
      <c r="AA2619" s="797"/>
      <c r="AD2619" s="797"/>
      <c r="AE2619" s="797"/>
      <c r="AH2619" s="797"/>
      <c r="AI2619" s="797"/>
      <c r="AL2619" s="797"/>
      <c r="AM2619" s="797"/>
      <c r="AP2619" s="797"/>
      <c r="AQ2619" s="797"/>
    </row>
    <row r="2620" spans="1:43" s="735" customFormat="1">
      <c r="A2620" s="1235"/>
      <c r="B2620" s="64"/>
      <c r="F2620" s="797"/>
      <c r="G2620" s="798"/>
      <c r="J2620" s="797"/>
      <c r="K2620" s="797"/>
      <c r="N2620" s="797"/>
      <c r="O2620" s="797"/>
      <c r="R2620" s="797"/>
      <c r="S2620" s="797"/>
      <c r="V2620" s="797"/>
      <c r="W2620" s="797"/>
      <c r="Z2620" s="797"/>
      <c r="AA2620" s="797"/>
      <c r="AD2620" s="797"/>
      <c r="AE2620" s="797"/>
      <c r="AH2620" s="797"/>
      <c r="AI2620" s="797"/>
      <c r="AL2620" s="797"/>
      <c r="AM2620" s="797"/>
      <c r="AP2620" s="797"/>
      <c r="AQ2620" s="797"/>
    </row>
    <row r="2621" spans="1:43" s="735" customFormat="1">
      <c r="A2621" s="1235"/>
      <c r="B2621" s="64"/>
      <c r="F2621" s="797"/>
      <c r="G2621" s="798"/>
      <c r="J2621" s="797"/>
      <c r="K2621" s="797"/>
      <c r="N2621" s="797"/>
      <c r="O2621" s="797"/>
      <c r="R2621" s="797"/>
      <c r="S2621" s="797"/>
      <c r="V2621" s="797"/>
      <c r="W2621" s="797"/>
      <c r="Z2621" s="797"/>
      <c r="AA2621" s="797"/>
      <c r="AD2621" s="797"/>
      <c r="AE2621" s="797"/>
      <c r="AH2621" s="797"/>
      <c r="AI2621" s="797"/>
      <c r="AL2621" s="797"/>
      <c r="AM2621" s="797"/>
      <c r="AP2621" s="797"/>
      <c r="AQ2621" s="797"/>
    </row>
    <row r="2622" spans="1:43" s="735" customFormat="1">
      <c r="A2622" s="1235"/>
      <c r="B2622" s="64"/>
      <c r="F2622" s="797"/>
      <c r="G2622" s="798"/>
      <c r="J2622" s="797"/>
      <c r="K2622" s="797"/>
      <c r="N2622" s="797"/>
      <c r="O2622" s="797"/>
      <c r="R2622" s="797"/>
      <c r="S2622" s="797"/>
      <c r="V2622" s="797"/>
      <c r="W2622" s="797"/>
      <c r="Z2622" s="797"/>
      <c r="AA2622" s="797"/>
      <c r="AD2622" s="797"/>
      <c r="AE2622" s="797"/>
      <c r="AH2622" s="797"/>
      <c r="AI2622" s="797"/>
      <c r="AL2622" s="797"/>
      <c r="AM2622" s="797"/>
      <c r="AP2622" s="797"/>
      <c r="AQ2622" s="797"/>
    </row>
    <row r="2623" spans="1:43" s="735" customFormat="1">
      <c r="A2623" s="1235"/>
      <c r="B2623" s="64"/>
      <c r="F2623" s="797"/>
      <c r="G2623" s="798"/>
      <c r="J2623" s="797"/>
      <c r="K2623" s="797"/>
      <c r="N2623" s="797"/>
      <c r="O2623" s="797"/>
      <c r="R2623" s="797"/>
      <c r="S2623" s="797"/>
      <c r="V2623" s="797"/>
      <c r="W2623" s="797"/>
      <c r="Z2623" s="797"/>
      <c r="AA2623" s="797"/>
      <c r="AD2623" s="797"/>
      <c r="AE2623" s="797"/>
      <c r="AH2623" s="797"/>
      <c r="AI2623" s="797"/>
      <c r="AL2623" s="797"/>
      <c r="AM2623" s="797"/>
      <c r="AP2623" s="797"/>
      <c r="AQ2623" s="797"/>
    </row>
    <row r="2624" spans="1:43" s="735" customFormat="1">
      <c r="A2624" s="1235"/>
      <c r="B2624" s="64"/>
      <c r="F2624" s="797"/>
      <c r="G2624" s="798"/>
      <c r="J2624" s="797"/>
      <c r="K2624" s="797"/>
      <c r="N2624" s="797"/>
      <c r="O2624" s="797"/>
      <c r="R2624" s="797"/>
      <c r="S2624" s="797"/>
      <c r="V2624" s="797"/>
      <c r="W2624" s="797"/>
      <c r="Z2624" s="797"/>
      <c r="AA2624" s="797"/>
      <c r="AD2624" s="797"/>
      <c r="AE2624" s="797"/>
      <c r="AH2624" s="797"/>
      <c r="AI2624" s="797"/>
      <c r="AL2624" s="797"/>
      <c r="AM2624" s="797"/>
      <c r="AP2624" s="797"/>
      <c r="AQ2624" s="797"/>
    </row>
    <row r="2625" spans="1:43" s="735" customFormat="1">
      <c r="A2625" s="1235"/>
      <c r="B2625" s="64"/>
      <c r="F2625" s="797"/>
      <c r="G2625" s="798"/>
      <c r="J2625" s="797"/>
      <c r="K2625" s="797"/>
      <c r="N2625" s="797"/>
      <c r="O2625" s="797"/>
      <c r="R2625" s="797"/>
      <c r="S2625" s="797"/>
      <c r="V2625" s="797"/>
      <c r="W2625" s="797"/>
      <c r="Z2625" s="797"/>
      <c r="AA2625" s="797"/>
      <c r="AD2625" s="797"/>
      <c r="AE2625" s="797"/>
      <c r="AH2625" s="797"/>
      <c r="AI2625" s="797"/>
      <c r="AL2625" s="797"/>
      <c r="AM2625" s="797"/>
      <c r="AP2625" s="797"/>
      <c r="AQ2625" s="797"/>
    </row>
    <row r="2626" spans="1:43" s="735" customFormat="1">
      <c r="A2626" s="1235"/>
      <c r="B2626" s="64"/>
      <c r="F2626" s="797"/>
      <c r="G2626" s="798"/>
      <c r="J2626" s="797"/>
      <c r="K2626" s="797"/>
      <c r="N2626" s="797"/>
      <c r="O2626" s="797"/>
      <c r="R2626" s="797"/>
      <c r="S2626" s="797"/>
      <c r="V2626" s="797"/>
      <c r="W2626" s="797"/>
      <c r="Z2626" s="797"/>
      <c r="AA2626" s="797"/>
      <c r="AD2626" s="797"/>
      <c r="AE2626" s="797"/>
      <c r="AH2626" s="797"/>
      <c r="AI2626" s="797"/>
      <c r="AL2626" s="797"/>
      <c r="AM2626" s="797"/>
      <c r="AP2626" s="797"/>
      <c r="AQ2626" s="797"/>
    </row>
    <row r="2627" spans="1:43" s="735" customFormat="1">
      <c r="A2627" s="1235"/>
      <c r="B2627" s="64"/>
      <c r="F2627" s="797"/>
      <c r="G2627" s="798"/>
      <c r="J2627" s="797"/>
      <c r="K2627" s="797"/>
      <c r="N2627" s="797"/>
      <c r="O2627" s="797"/>
      <c r="R2627" s="797"/>
      <c r="S2627" s="797"/>
      <c r="V2627" s="797"/>
      <c r="W2627" s="797"/>
      <c r="Z2627" s="797"/>
      <c r="AA2627" s="797"/>
      <c r="AD2627" s="797"/>
      <c r="AE2627" s="797"/>
      <c r="AH2627" s="797"/>
      <c r="AI2627" s="797"/>
      <c r="AL2627" s="797"/>
      <c r="AM2627" s="797"/>
      <c r="AP2627" s="797"/>
      <c r="AQ2627" s="797"/>
    </row>
    <row r="2628" spans="1:43" s="735" customFormat="1">
      <c r="A2628" s="1235"/>
      <c r="B2628" s="64"/>
      <c r="F2628" s="797"/>
      <c r="G2628" s="798"/>
      <c r="J2628" s="797"/>
      <c r="K2628" s="797"/>
      <c r="N2628" s="797"/>
      <c r="O2628" s="797"/>
      <c r="R2628" s="797"/>
      <c r="S2628" s="797"/>
      <c r="V2628" s="797"/>
      <c r="W2628" s="797"/>
      <c r="Z2628" s="797"/>
      <c r="AA2628" s="797"/>
      <c r="AD2628" s="797"/>
      <c r="AE2628" s="797"/>
      <c r="AH2628" s="797"/>
      <c r="AI2628" s="797"/>
      <c r="AL2628" s="797"/>
      <c r="AM2628" s="797"/>
      <c r="AP2628" s="797"/>
      <c r="AQ2628" s="797"/>
    </row>
    <row r="2629" spans="1:43" s="735" customFormat="1">
      <c r="A2629" s="1235"/>
      <c r="B2629" s="64"/>
      <c r="F2629" s="797"/>
      <c r="G2629" s="798"/>
      <c r="J2629" s="797"/>
      <c r="K2629" s="797"/>
      <c r="N2629" s="797"/>
      <c r="O2629" s="797"/>
      <c r="R2629" s="797"/>
      <c r="S2629" s="797"/>
      <c r="V2629" s="797"/>
      <c r="W2629" s="797"/>
      <c r="Z2629" s="797"/>
      <c r="AA2629" s="797"/>
      <c r="AD2629" s="797"/>
      <c r="AE2629" s="797"/>
      <c r="AH2629" s="797"/>
      <c r="AI2629" s="797"/>
      <c r="AL2629" s="797"/>
      <c r="AM2629" s="797"/>
      <c r="AP2629" s="797"/>
      <c r="AQ2629" s="797"/>
    </row>
    <row r="2630" spans="1:43" s="735" customFormat="1">
      <c r="A2630" s="1235"/>
      <c r="B2630" s="64"/>
      <c r="F2630" s="797"/>
      <c r="G2630" s="798"/>
      <c r="J2630" s="797"/>
      <c r="K2630" s="797"/>
      <c r="N2630" s="797"/>
      <c r="O2630" s="797"/>
      <c r="R2630" s="797"/>
      <c r="S2630" s="797"/>
      <c r="V2630" s="797"/>
      <c r="W2630" s="797"/>
      <c r="Z2630" s="797"/>
      <c r="AA2630" s="797"/>
      <c r="AD2630" s="797"/>
      <c r="AE2630" s="797"/>
      <c r="AH2630" s="797"/>
      <c r="AI2630" s="797"/>
      <c r="AL2630" s="797"/>
      <c r="AM2630" s="797"/>
      <c r="AP2630" s="797"/>
      <c r="AQ2630" s="797"/>
    </row>
    <row r="2631" spans="1:43" s="735" customFormat="1">
      <c r="A2631" s="1235"/>
      <c r="B2631" s="64"/>
      <c r="F2631" s="797"/>
      <c r="G2631" s="798"/>
      <c r="J2631" s="797"/>
      <c r="K2631" s="797"/>
      <c r="N2631" s="797"/>
      <c r="O2631" s="797"/>
      <c r="R2631" s="797"/>
      <c r="S2631" s="797"/>
      <c r="V2631" s="797"/>
      <c r="W2631" s="797"/>
      <c r="Z2631" s="797"/>
      <c r="AA2631" s="797"/>
      <c r="AD2631" s="797"/>
      <c r="AE2631" s="797"/>
      <c r="AH2631" s="797"/>
      <c r="AI2631" s="797"/>
      <c r="AL2631" s="797"/>
      <c r="AM2631" s="797"/>
      <c r="AP2631" s="797"/>
      <c r="AQ2631" s="797"/>
    </row>
    <row r="2632" spans="1:43" s="735" customFormat="1">
      <c r="A2632" s="1235"/>
      <c r="B2632" s="64"/>
      <c r="F2632" s="797"/>
      <c r="G2632" s="798"/>
      <c r="J2632" s="797"/>
      <c r="K2632" s="797"/>
      <c r="N2632" s="797"/>
      <c r="O2632" s="797"/>
      <c r="R2632" s="797"/>
      <c r="S2632" s="797"/>
      <c r="V2632" s="797"/>
      <c r="W2632" s="797"/>
      <c r="Z2632" s="797"/>
      <c r="AA2632" s="797"/>
      <c r="AD2632" s="797"/>
      <c r="AE2632" s="797"/>
      <c r="AH2632" s="797"/>
      <c r="AI2632" s="797"/>
      <c r="AL2632" s="797"/>
      <c r="AM2632" s="797"/>
      <c r="AP2632" s="797"/>
      <c r="AQ2632" s="797"/>
    </row>
    <row r="2633" spans="1:43" s="735" customFormat="1">
      <c r="A2633" s="1235"/>
      <c r="B2633" s="64"/>
      <c r="F2633" s="797"/>
      <c r="G2633" s="798"/>
      <c r="J2633" s="797"/>
      <c r="K2633" s="797"/>
      <c r="N2633" s="797"/>
      <c r="O2633" s="797"/>
      <c r="R2633" s="797"/>
      <c r="S2633" s="797"/>
      <c r="V2633" s="797"/>
      <c r="W2633" s="797"/>
      <c r="Z2633" s="797"/>
      <c r="AA2633" s="797"/>
      <c r="AD2633" s="797"/>
      <c r="AE2633" s="797"/>
      <c r="AH2633" s="797"/>
      <c r="AI2633" s="797"/>
      <c r="AL2633" s="797"/>
      <c r="AM2633" s="797"/>
      <c r="AP2633" s="797"/>
      <c r="AQ2633" s="797"/>
    </row>
    <row r="2634" spans="1:43" s="735" customFormat="1">
      <c r="A2634" s="1235"/>
      <c r="B2634" s="64"/>
      <c r="F2634" s="797"/>
      <c r="G2634" s="798"/>
      <c r="J2634" s="797"/>
      <c r="K2634" s="797"/>
      <c r="N2634" s="797"/>
      <c r="O2634" s="797"/>
      <c r="R2634" s="797"/>
      <c r="S2634" s="797"/>
      <c r="V2634" s="797"/>
      <c r="W2634" s="797"/>
      <c r="Z2634" s="797"/>
      <c r="AA2634" s="797"/>
      <c r="AD2634" s="797"/>
      <c r="AE2634" s="797"/>
      <c r="AH2634" s="797"/>
      <c r="AI2634" s="797"/>
      <c r="AL2634" s="797"/>
      <c r="AM2634" s="797"/>
      <c r="AP2634" s="797"/>
      <c r="AQ2634" s="797"/>
    </row>
    <row r="2635" spans="1:43" s="735" customFormat="1">
      <c r="A2635" s="1235"/>
      <c r="B2635" s="64"/>
      <c r="F2635" s="797"/>
      <c r="G2635" s="798"/>
      <c r="J2635" s="797"/>
      <c r="K2635" s="797"/>
      <c r="N2635" s="797"/>
      <c r="O2635" s="797"/>
      <c r="R2635" s="797"/>
      <c r="S2635" s="797"/>
      <c r="V2635" s="797"/>
      <c r="W2635" s="797"/>
      <c r="Z2635" s="797"/>
      <c r="AA2635" s="797"/>
      <c r="AD2635" s="797"/>
      <c r="AE2635" s="797"/>
      <c r="AH2635" s="797"/>
      <c r="AI2635" s="797"/>
      <c r="AL2635" s="797"/>
      <c r="AM2635" s="797"/>
      <c r="AP2635" s="797"/>
      <c r="AQ2635" s="797"/>
    </row>
    <row r="2636" spans="1:43" s="735" customFormat="1">
      <c r="A2636" s="1235"/>
      <c r="B2636" s="64"/>
      <c r="F2636" s="797"/>
      <c r="G2636" s="798"/>
      <c r="J2636" s="797"/>
      <c r="K2636" s="797"/>
      <c r="N2636" s="797"/>
      <c r="O2636" s="797"/>
      <c r="R2636" s="797"/>
      <c r="S2636" s="797"/>
      <c r="V2636" s="797"/>
      <c r="W2636" s="797"/>
      <c r="Z2636" s="797"/>
      <c r="AA2636" s="797"/>
      <c r="AD2636" s="797"/>
      <c r="AE2636" s="797"/>
      <c r="AH2636" s="797"/>
      <c r="AI2636" s="797"/>
      <c r="AL2636" s="797"/>
      <c r="AM2636" s="797"/>
      <c r="AP2636" s="797"/>
      <c r="AQ2636" s="797"/>
    </row>
    <row r="2637" spans="1:43" s="735" customFormat="1">
      <c r="A2637" s="1235"/>
      <c r="B2637" s="64"/>
      <c r="F2637" s="797"/>
      <c r="G2637" s="798"/>
      <c r="J2637" s="797"/>
      <c r="K2637" s="797"/>
      <c r="N2637" s="797"/>
      <c r="O2637" s="797"/>
      <c r="R2637" s="797"/>
      <c r="S2637" s="797"/>
      <c r="V2637" s="797"/>
      <c r="W2637" s="797"/>
      <c r="Z2637" s="797"/>
      <c r="AA2637" s="797"/>
      <c r="AD2637" s="797"/>
      <c r="AE2637" s="797"/>
      <c r="AH2637" s="797"/>
      <c r="AI2637" s="797"/>
      <c r="AL2637" s="797"/>
      <c r="AM2637" s="797"/>
      <c r="AP2637" s="797"/>
      <c r="AQ2637" s="797"/>
    </row>
    <row r="2638" spans="1:43" s="735" customFormat="1">
      <c r="A2638" s="1235"/>
      <c r="B2638" s="64"/>
      <c r="F2638" s="797"/>
      <c r="G2638" s="798"/>
      <c r="J2638" s="797"/>
      <c r="K2638" s="797"/>
      <c r="N2638" s="797"/>
      <c r="O2638" s="797"/>
      <c r="R2638" s="797"/>
      <c r="S2638" s="797"/>
      <c r="V2638" s="797"/>
      <c r="W2638" s="797"/>
      <c r="Z2638" s="797"/>
      <c r="AA2638" s="797"/>
      <c r="AD2638" s="797"/>
      <c r="AE2638" s="797"/>
      <c r="AH2638" s="797"/>
      <c r="AI2638" s="797"/>
      <c r="AL2638" s="797"/>
      <c r="AM2638" s="797"/>
      <c r="AP2638" s="797"/>
      <c r="AQ2638" s="797"/>
    </row>
    <row r="2639" spans="1:43" s="735" customFormat="1">
      <c r="A2639" s="1235"/>
      <c r="B2639" s="64"/>
      <c r="F2639" s="797"/>
      <c r="G2639" s="798"/>
      <c r="J2639" s="797"/>
      <c r="K2639" s="797"/>
      <c r="N2639" s="797"/>
      <c r="O2639" s="797"/>
      <c r="R2639" s="797"/>
      <c r="S2639" s="797"/>
      <c r="V2639" s="797"/>
      <c r="W2639" s="797"/>
      <c r="Z2639" s="797"/>
      <c r="AA2639" s="797"/>
      <c r="AD2639" s="797"/>
      <c r="AE2639" s="797"/>
      <c r="AH2639" s="797"/>
      <c r="AI2639" s="797"/>
      <c r="AL2639" s="797"/>
      <c r="AM2639" s="797"/>
      <c r="AP2639" s="797"/>
      <c r="AQ2639" s="797"/>
    </row>
    <row r="2640" spans="1:43" s="735" customFormat="1">
      <c r="A2640" s="1235"/>
      <c r="B2640" s="64"/>
      <c r="F2640" s="797"/>
      <c r="G2640" s="798"/>
      <c r="J2640" s="797"/>
      <c r="K2640" s="797"/>
      <c r="N2640" s="797"/>
      <c r="O2640" s="797"/>
      <c r="R2640" s="797"/>
      <c r="S2640" s="797"/>
      <c r="V2640" s="797"/>
      <c r="W2640" s="797"/>
      <c r="Z2640" s="797"/>
      <c r="AA2640" s="797"/>
      <c r="AD2640" s="797"/>
      <c r="AE2640" s="797"/>
      <c r="AH2640" s="797"/>
      <c r="AI2640" s="797"/>
      <c r="AL2640" s="797"/>
      <c r="AM2640" s="797"/>
      <c r="AP2640" s="797"/>
      <c r="AQ2640" s="797"/>
    </row>
    <row r="2641" spans="1:43" s="735" customFormat="1">
      <c r="A2641" s="1235"/>
      <c r="B2641" s="64"/>
      <c r="F2641" s="797"/>
      <c r="G2641" s="798"/>
      <c r="J2641" s="797"/>
      <c r="K2641" s="797"/>
      <c r="N2641" s="797"/>
      <c r="O2641" s="797"/>
      <c r="R2641" s="797"/>
      <c r="S2641" s="797"/>
      <c r="V2641" s="797"/>
      <c r="W2641" s="797"/>
      <c r="Z2641" s="797"/>
      <c r="AA2641" s="797"/>
      <c r="AD2641" s="797"/>
      <c r="AE2641" s="797"/>
      <c r="AH2641" s="797"/>
      <c r="AI2641" s="797"/>
      <c r="AL2641" s="797"/>
      <c r="AM2641" s="797"/>
      <c r="AP2641" s="797"/>
      <c r="AQ2641" s="797"/>
    </row>
    <row r="2642" spans="1:43" s="735" customFormat="1">
      <c r="A2642" s="1235"/>
      <c r="B2642" s="64"/>
      <c r="F2642" s="797"/>
      <c r="G2642" s="798"/>
      <c r="J2642" s="797"/>
      <c r="K2642" s="797"/>
      <c r="N2642" s="797"/>
      <c r="O2642" s="797"/>
      <c r="R2642" s="797"/>
      <c r="S2642" s="797"/>
      <c r="V2642" s="797"/>
      <c r="W2642" s="797"/>
      <c r="Z2642" s="797"/>
      <c r="AA2642" s="797"/>
      <c r="AD2642" s="797"/>
      <c r="AE2642" s="797"/>
      <c r="AH2642" s="797"/>
      <c r="AI2642" s="797"/>
      <c r="AL2642" s="797"/>
      <c r="AM2642" s="797"/>
      <c r="AP2642" s="797"/>
      <c r="AQ2642" s="797"/>
    </row>
    <row r="2643" spans="1:43" s="735" customFormat="1">
      <c r="A2643" s="1235"/>
      <c r="B2643" s="64"/>
      <c r="F2643" s="797"/>
      <c r="G2643" s="798"/>
      <c r="J2643" s="797"/>
      <c r="K2643" s="797"/>
      <c r="N2643" s="797"/>
      <c r="O2643" s="797"/>
      <c r="R2643" s="797"/>
      <c r="S2643" s="797"/>
      <c r="V2643" s="797"/>
      <c r="W2643" s="797"/>
      <c r="Z2643" s="797"/>
      <c r="AA2643" s="797"/>
      <c r="AD2643" s="797"/>
      <c r="AE2643" s="797"/>
      <c r="AH2643" s="797"/>
      <c r="AI2643" s="797"/>
      <c r="AL2643" s="797"/>
      <c r="AM2643" s="797"/>
      <c r="AP2643" s="797"/>
      <c r="AQ2643" s="797"/>
    </row>
    <row r="2644" spans="1:43" s="735" customFormat="1">
      <c r="A2644" s="1235"/>
      <c r="B2644" s="64"/>
      <c r="F2644" s="797"/>
      <c r="G2644" s="798"/>
      <c r="J2644" s="797"/>
      <c r="K2644" s="797"/>
      <c r="N2644" s="797"/>
      <c r="O2644" s="797"/>
      <c r="R2644" s="797"/>
      <c r="S2644" s="797"/>
      <c r="V2644" s="797"/>
      <c r="W2644" s="797"/>
      <c r="Z2644" s="797"/>
      <c r="AA2644" s="797"/>
      <c r="AD2644" s="797"/>
      <c r="AE2644" s="797"/>
      <c r="AH2644" s="797"/>
      <c r="AI2644" s="797"/>
      <c r="AL2644" s="797"/>
      <c r="AM2644" s="797"/>
      <c r="AP2644" s="797"/>
      <c r="AQ2644" s="797"/>
    </row>
    <row r="2645" spans="1:43" s="735" customFormat="1">
      <c r="A2645" s="1235"/>
      <c r="B2645" s="64"/>
      <c r="F2645" s="797"/>
      <c r="G2645" s="798"/>
      <c r="J2645" s="797"/>
      <c r="K2645" s="797"/>
      <c r="N2645" s="797"/>
      <c r="O2645" s="797"/>
      <c r="R2645" s="797"/>
      <c r="S2645" s="797"/>
      <c r="V2645" s="797"/>
      <c r="W2645" s="797"/>
      <c r="Z2645" s="797"/>
      <c r="AA2645" s="797"/>
      <c r="AD2645" s="797"/>
      <c r="AE2645" s="797"/>
      <c r="AH2645" s="797"/>
      <c r="AI2645" s="797"/>
      <c r="AL2645" s="797"/>
      <c r="AM2645" s="797"/>
      <c r="AP2645" s="797"/>
      <c r="AQ2645" s="797"/>
    </row>
    <row r="2646" spans="1:43" s="735" customFormat="1">
      <c r="A2646" s="1235"/>
      <c r="B2646" s="64"/>
      <c r="F2646" s="797"/>
      <c r="G2646" s="798"/>
      <c r="J2646" s="797"/>
      <c r="K2646" s="797"/>
      <c r="N2646" s="797"/>
      <c r="O2646" s="797"/>
      <c r="R2646" s="797"/>
      <c r="S2646" s="797"/>
      <c r="V2646" s="797"/>
      <c r="W2646" s="797"/>
      <c r="Z2646" s="797"/>
      <c r="AA2646" s="797"/>
      <c r="AD2646" s="797"/>
      <c r="AE2646" s="797"/>
      <c r="AH2646" s="797"/>
      <c r="AI2646" s="797"/>
      <c r="AL2646" s="797"/>
      <c r="AM2646" s="797"/>
      <c r="AP2646" s="797"/>
      <c r="AQ2646" s="797"/>
    </row>
    <row r="2647" spans="1:43" s="735" customFormat="1">
      <c r="A2647" s="1235"/>
      <c r="B2647" s="64"/>
      <c r="F2647" s="797"/>
      <c r="G2647" s="798"/>
      <c r="J2647" s="797"/>
      <c r="K2647" s="797"/>
      <c r="N2647" s="797"/>
      <c r="O2647" s="797"/>
      <c r="R2647" s="797"/>
      <c r="S2647" s="797"/>
      <c r="V2647" s="797"/>
      <c r="W2647" s="797"/>
      <c r="Z2647" s="797"/>
      <c r="AA2647" s="797"/>
      <c r="AD2647" s="797"/>
      <c r="AE2647" s="797"/>
      <c r="AH2647" s="797"/>
      <c r="AI2647" s="797"/>
      <c r="AL2647" s="797"/>
      <c r="AM2647" s="797"/>
      <c r="AP2647" s="797"/>
      <c r="AQ2647" s="797"/>
    </row>
    <row r="2648" spans="1:43" s="735" customFormat="1">
      <c r="A2648" s="1235"/>
      <c r="B2648" s="64"/>
      <c r="F2648" s="797"/>
      <c r="G2648" s="798"/>
      <c r="J2648" s="797"/>
      <c r="K2648" s="797"/>
      <c r="N2648" s="797"/>
      <c r="O2648" s="797"/>
      <c r="R2648" s="797"/>
      <c r="S2648" s="797"/>
      <c r="V2648" s="797"/>
      <c r="W2648" s="797"/>
      <c r="Z2648" s="797"/>
      <c r="AA2648" s="797"/>
      <c r="AD2648" s="797"/>
      <c r="AE2648" s="797"/>
      <c r="AH2648" s="797"/>
      <c r="AI2648" s="797"/>
      <c r="AL2648" s="797"/>
      <c r="AM2648" s="797"/>
      <c r="AP2648" s="797"/>
      <c r="AQ2648" s="797"/>
    </row>
    <row r="2649" spans="1:43" s="735" customFormat="1">
      <c r="A2649" s="1235"/>
      <c r="B2649" s="64"/>
      <c r="F2649" s="797"/>
      <c r="G2649" s="798"/>
      <c r="J2649" s="797"/>
      <c r="K2649" s="797"/>
      <c r="N2649" s="797"/>
      <c r="O2649" s="797"/>
      <c r="R2649" s="797"/>
      <c r="S2649" s="797"/>
      <c r="V2649" s="797"/>
      <c r="W2649" s="797"/>
      <c r="Z2649" s="797"/>
      <c r="AA2649" s="797"/>
      <c r="AD2649" s="797"/>
      <c r="AE2649" s="797"/>
      <c r="AH2649" s="797"/>
      <c r="AI2649" s="797"/>
      <c r="AL2649" s="797"/>
      <c r="AM2649" s="797"/>
      <c r="AP2649" s="797"/>
      <c r="AQ2649" s="797"/>
    </row>
    <row r="2650" spans="1:43" s="735" customFormat="1">
      <c r="A2650" s="1235"/>
      <c r="B2650" s="64"/>
      <c r="F2650" s="797"/>
      <c r="G2650" s="798"/>
      <c r="J2650" s="797"/>
      <c r="K2650" s="797"/>
      <c r="N2650" s="797"/>
      <c r="O2650" s="797"/>
      <c r="R2650" s="797"/>
      <c r="S2650" s="797"/>
      <c r="V2650" s="797"/>
      <c r="W2650" s="797"/>
      <c r="Z2650" s="797"/>
      <c r="AA2650" s="797"/>
      <c r="AD2650" s="797"/>
      <c r="AE2650" s="797"/>
      <c r="AH2650" s="797"/>
      <c r="AI2650" s="797"/>
      <c r="AL2650" s="797"/>
      <c r="AM2650" s="797"/>
      <c r="AP2650" s="797"/>
      <c r="AQ2650" s="797"/>
    </row>
    <row r="2651" spans="1:43" s="735" customFormat="1">
      <c r="A2651" s="1235"/>
      <c r="B2651" s="64"/>
      <c r="F2651" s="797"/>
      <c r="G2651" s="798"/>
      <c r="J2651" s="797"/>
      <c r="K2651" s="797"/>
      <c r="N2651" s="797"/>
      <c r="O2651" s="797"/>
      <c r="R2651" s="797"/>
      <c r="S2651" s="797"/>
      <c r="V2651" s="797"/>
      <c r="W2651" s="797"/>
      <c r="Z2651" s="797"/>
      <c r="AA2651" s="797"/>
      <c r="AD2651" s="797"/>
      <c r="AE2651" s="797"/>
      <c r="AH2651" s="797"/>
      <c r="AI2651" s="797"/>
      <c r="AL2651" s="797"/>
      <c r="AM2651" s="797"/>
      <c r="AP2651" s="797"/>
      <c r="AQ2651" s="797"/>
    </row>
    <row r="2652" spans="1:43" s="735" customFormat="1">
      <c r="A2652" s="1235"/>
      <c r="B2652" s="64"/>
      <c r="F2652" s="797"/>
      <c r="G2652" s="798"/>
      <c r="J2652" s="797"/>
      <c r="K2652" s="797"/>
      <c r="N2652" s="797"/>
      <c r="O2652" s="797"/>
      <c r="R2652" s="797"/>
      <c r="S2652" s="797"/>
      <c r="V2652" s="797"/>
      <c r="W2652" s="797"/>
      <c r="Z2652" s="797"/>
      <c r="AA2652" s="797"/>
      <c r="AD2652" s="797"/>
      <c r="AE2652" s="797"/>
      <c r="AH2652" s="797"/>
      <c r="AI2652" s="797"/>
      <c r="AL2652" s="797"/>
      <c r="AM2652" s="797"/>
      <c r="AP2652" s="797"/>
      <c r="AQ2652" s="797"/>
    </row>
    <row r="2653" spans="1:43" s="735" customFormat="1">
      <c r="A2653" s="1235"/>
      <c r="B2653" s="64"/>
      <c r="F2653" s="797"/>
      <c r="G2653" s="798"/>
      <c r="J2653" s="797"/>
      <c r="K2653" s="797"/>
      <c r="N2653" s="797"/>
      <c r="O2653" s="797"/>
      <c r="R2653" s="797"/>
      <c r="S2653" s="797"/>
      <c r="V2653" s="797"/>
      <c r="W2653" s="797"/>
      <c r="Z2653" s="797"/>
      <c r="AA2653" s="797"/>
      <c r="AD2653" s="797"/>
      <c r="AE2653" s="797"/>
      <c r="AH2653" s="797"/>
      <c r="AI2653" s="797"/>
      <c r="AL2653" s="797"/>
      <c r="AM2653" s="797"/>
      <c r="AP2653" s="797"/>
      <c r="AQ2653" s="797"/>
    </row>
    <row r="2654" spans="1:43" s="735" customFormat="1">
      <c r="A2654" s="1235"/>
      <c r="B2654" s="64"/>
      <c r="F2654" s="797"/>
      <c r="G2654" s="798"/>
      <c r="J2654" s="797"/>
      <c r="K2654" s="797"/>
      <c r="N2654" s="797"/>
      <c r="O2654" s="797"/>
      <c r="R2654" s="797"/>
      <c r="S2654" s="797"/>
      <c r="V2654" s="797"/>
      <c r="W2654" s="797"/>
      <c r="Z2654" s="797"/>
      <c r="AA2654" s="797"/>
      <c r="AD2654" s="797"/>
      <c r="AE2654" s="797"/>
      <c r="AH2654" s="797"/>
      <c r="AI2654" s="797"/>
      <c r="AL2654" s="797"/>
      <c r="AM2654" s="797"/>
      <c r="AP2654" s="797"/>
      <c r="AQ2654" s="797"/>
    </row>
    <row r="2655" spans="1:43" s="735" customFormat="1">
      <c r="A2655" s="1235"/>
      <c r="B2655" s="64"/>
      <c r="F2655" s="797"/>
      <c r="G2655" s="798"/>
      <c r="J2655" s="797"/>
      <c r="K2655" s="797"/>
      <c r="N2655" s="797"/>
      <c r="O2655" s="797"/>
      <c r="R2655" s="797"/>
      <c r="S2655" s="797"/>
      <c r="V2655" s="797"/>
      <c r="W2655" s="797"/>
      <c r="Z2655" s="797"/>
      <c r="AA2655" s="797"/>
      <c r="AD2655" s="797"/>
      <c r="AE2655" s="797"/>
      <c r="AH2655" s="797"/>
      <c r="AI2655" s="797"/>
      <c r="AL2655" s="797"/>
      <c r="AM2655" s="797"/>
      <c r="AP2655" s="797"/>
      <c r="AQ2655" s="797"/>
    </row>
    <row r="2656" spans="1:43" s="735" customFormat="1">
      <c r="A2656" s="1235"/>
      <c r="B2656" s="64"/>
      <c r="F2656" s="797"/>
      <c r="G2656" s="798"/>
      <c r="J2656" s="797"/>
      <c r="K2656" s="797"/>
      <c r="N2656" s="797"/>
      <c r="O2656" s="797"/>
      <c r="R2656" s="797"/>
      <c r="S2656" s="797"/>
      <c r="V2656" s="797"/>
      <c r="W2656" s="797"/>
      <c r="Z2656" s="797"/>
      <c r="AA2656" s="797"/>
      <c r="AD2656" s="797"/>
      <c r="AE2656" s="797"/>
      <c r="AH2656" s="797"/>
      <c r="AI2656" s="797"/>
      <c r="AL2656" s="797"/>
      <c r="AM2656" s="797"/>
      <c r="AP2656" s="797"/>
      <c r="AQ2656" s="797"/>
    </row>
    <row r="2657" spans="1:43" s="735" customFormat="1">
      <c r="A2657" s="1235"/>
      <c r="B2657" s="64"/>
      <c r="F2657" s="797"/>
      <c r="G2657" s="798"/>
      <c r="J2657" s="797"/>
      <c r="K2657" s="797"/>
      <c r="N2657" s="797"/>
      <c r="O2657" s="797"/>
      <c r="R2657" s="797"/>
      <c r="S2657" s="797"/>
      <c r="V2657" s="797"/>
      <c r="W2657" s="797"/>
      <c r="Z2657" s="797"/>
      <c r="AA2657" s="797"/>
      <c r="AD2657" s="797"/>
      <c r="AE2657" s="797"/>
      <c r="AH2657" s="797"/>
      <c r="AI2657" s="797"/>
      <c r="AL2657" s="797"/>
      <c r="AM2657" s="797"/>
      <c r="AP2657" s="797"/>
      <c r="AQ2657" s="797"/>
    </row>
    <row r="2658" spans="1:43" s="735" customFormat="1">
      <c r="A2658" s="1235"/>
      <c r="B2658" s="64"/>
      <c r="F2658" s="797"/>
      <c r="G2658" s="798"/>
      <c r="J2658" s="797"/>
      <c r="K2658" s="797"/>
      <c r="N2658" s="797"/>
      <c r="O2658" s="797"/>
      <c r="R2658" s="797"/>
      <c r="S2658" s="797"/>
      <c r="V2658" s="797"/>
      <c r="W2658" s="797"/>
      <c r="Z2658" s="797"/>
      <c r="AA2658" s="797"/>
      <c r="AD2658" s="797"/>
      <c r="AE2658" s="797"/>
      <c r="AH2658" s="797"/>
      <c r="AI2658" s="797"/>
      <c r="AL2658" s="797"/>
      <c r="AM2658" s="797"/>
      <c r="AP2658" s="797"/>
      <c r="AQ2658" s="797"/>
    </row>
    <row r="2659" spans="1:43" s="735" customFormat="1">
      <c r="A2659" s="1235"/>
      <c r="B2659" s="64"/>
      <c r="F2659" s="797"/>
      <c r="G2659" s="798"/>
      <c r="J2659" s="797"/>
      <c r="K2659" s="797"/>
      <c r="N2659" s="797"/>
      <c r="O2659" s="797"/>
      <c r="R2659" s="797"/>
      <c r="S2659" s="797"/>
      <c r="V2659" s="797"/>
      <c r="W2659" s="797"/>
      <c r="Z2659" s="797"/>
      <c r="AA2659" s="797"/>
      <c r="AD2659" s="797"/>
      <c r="AE2659" s="797"/>
      <c r="AH2659" s="797"/>
      <c r="AI2659" s="797"/>
      <c r="AL2659" s="797"/>
      <c r="AM2659" s="797"/>
      <c r="AP2659" s="797"/>
      <c r="AQ2659" s="797"/>
    </row>
    <row r="2660" spans="1:43" s="735" customFormat="1">
      <c r="A2660" s="1235"/>
      <c r="B2660" s="64"/>
      <c r="F2660" s="797"/>
      <c r="G2660" s="798"/>
      <c r="J2660" s="797"/>
      <c r="K2660" s="797"/>
      <c r="N2660" s="797"/>
      <c r="O2660" s="797"/>
      <c r="R2660" s="797"/>
      <c r="S2660" s="797"/>
      <c r="V2660" s="797"/>
      <c r="W2660" s="797"/>
      <c r="Z2660" s="797"/>
      <c r="AA2660" s="797"/>
      <c r="AD2660" s="797"/>
      <c r="AE2660" s="797"/>
      <c r="AH2660" s="797"/>
      <c r="AI2660" s="797"/>
      <c r="AL2660" s="797"/>
      <c r="AM2660" s="797"/>
      <c r="AP2660" s="797"/>
      <c r="AQ2660" s="797"/>
    </row>
    <row r="2661" spans="1:43" s="735" customFormat="1">
      <c r="A2661" s="1235"/>
      <c r="B2661" s="64"/>
      <c r="F2661" s="797"/>
      <c r="G2661" s="798"/>
      <c r="J2661" s="797"/>
      <c r="K2661" s="797"/>
      <c r="N2661" s="797"/>
      <c r="O2661" s="797"/>
      <c r="R2661" s="797"/>
      <c r="S2661" s="797"/>
      <c r="V2661" s="797"/>
      <c r="W2661" s="797"/>
      <c r="Z2661" s="797"/>
      <c r="AA2661" s="797"/>
      <c r="AD2661" s="797"/>
      <c r="AE2661" s="797"/>
      <c r="AH2661" s="797"/>
      <c r="AI2661" s="797"/>
      <c r="AL2661" s="797"/>
      <c r="AM2661" s="797"/>
      <c r="AP2661" s="797"/>
      <c r="AQ2661" s="797"/>
    </row>
    <row r="2662" spans="1:43" s="735" customFormat="1">
      <c r="A2662" s="1235"/>
      <c r="B2662" s="64"/>
      <c r="F2662" s="797"/>
      <c r="G2662" s="798"/>
      <c r="J2662" s="797"/>
      <c r="K2662" s="797"/>
      <c r="N2662" s="797"/>
      <c r="O2662" s="797"/>
      <c r="R2662" s="797"/>
      <c r="S2662" s="797"/>
      <c r="V2662" s="797"/>
      <c r="W2662" s="797"/>
      <c r="Z2662" s="797"/>
      <c r="AA2662" s="797"/>
      <c r="AD2662" s="797"/>
      <c r="AE2662" s="797"/>
      <c r="AH2662" s="797"/>
      <c r="AI2662" s="797"/>
      <c r="AL2662" s="797"/>
      <c r="AM2662" s="797"/>
      <c r="AP2662" s="797"/>
      <c r="AQ2662" s="797"/>
    </row>
    <row r="2663" spans="1:43" s="735" customFormat="1">
      <c r="A2663" s="1235"/>
      <c r="B2663" s="64"/>
      <c r="F2663" s="797"/>
      <c r="G2663" s="798"/>
      <c r="J2663" s="797"/>
      <c r="K2663" s="797"/>
      <c r="N2663" s="797"/>
      <c r="O2663" s="797"/>
      <c r="R2663" s="797"/>
      <c r="S2663" s="797"/>
      <c r="V2663" s="797"/>
      <c r="W2663" s="797"/>
      <c r="Z2663" s="797"/>
      <c r="AA2663" s="797"/>
      <c r="AD2663" s="797"/>
      <c r="AE2663" s="797"/>
      <c r="AH2663" s="797"/>
      <c r="AI2663" s="797"/>
      <c r="AL2663" s="797"/>
      <c r="AM2663" s="797"/>
      <c r="AP2663" s="797"/>
      <c r="AQ2663" s="797"/>
    </row>
    <row r="2664" spans="1:43" s="735" customFormat="1">
      <c r="A2664" s="1235"/>
      <c r="B2664" s="64"/>
      <c r="F2664" s="797"/>
      <c r="G2664" s="798"/>
      <c r="J2664" s="797"/>
      <c r="K2664" s="797"/>
      <c r="N2664" s="797"/>
      <c r="O2664" s="797"/>
      <c r="R2664" s="797"/>
      <c r="S2664" s="797"/>
      <c r="V2664" s="797"/>
      <c r="W2664" s="797"/>
      <c r="Z2664" s="797"/>
      <c r="AA2664" s="797"/>
      <c r="AD2664" s="797"/>
      <c r="AE2664" s="797"/>
      <c r="AH2664" s="797"/>
      <c r="AI2664" s="797"/>
      <c r="AL2664" s="797"/>
      <c r="AM2664" s="797"/>
      <c r="AP2664" s="797"/>
      <c r="AQ2664" s="797"/>
    </row>
    <row r="2665" spans="1:43" s="735" customFormat="1">
      <c r="A2665" s="1235"/>
      <c r="B2665" s="64"/>
      <c r="F2665" s="797"/>
      <c r="G2665" s="798"/>
      <c r="J2665" s="797"/>
      <c r="K2665" s="797"/>
      <c r="N2665" s="797"/>
      <c r="O2665" s="797"/>
      <c r="R2665" s="797"/>
      <c r="S2665" s="797"/>
      <c r="V2665" s="797"/>
      <c r="W2665" s="797"/>
      <c r="Z2665" s="797"/>
      <c r="AA2665" s="797"/>
      <c r="AD2665" s="797"/>
      <c r="AE2665" s="797"/>
      <c r="AH2665" s="797"/>
      <c r="AI2665" s="797"/>
      <c r="AL2665" s="797"/>
      <c r="AM2665" s="797"/>
      <c r="AP2665" s="797"/>
      <c r="AQ2665" s="797"/>
    </row>
    <row r="2666" spans="1:43" s="735" customFormat="1">
      <c r="A2666" s="1235"/>
      <c r="B2666" s="64"/>
      <c r="F2666" s="797"/>
      <c r="G2666" s="798"/>
      <c r="J2666" s="797"/>
      <c r="K2666" s="797"/>
      <c r="N2666" s="797"/>
      <c r="O2666" s="797"/>
      <c r="R2666" s="797"/>
      <c r="S2666" s="797"/>
      <c r="V2666" s="797"/>
      <c r="W2666" s="797"/>
      <c r="Z2666" s="797"/>
      <c r="AA2666" s="797"/>
      <c r="AD2666" s="797"/>
      <c r="AE2666" s="797"/>
      <c r="AH2666" s="797"/>
      <c r="AI2666" s="797"/>
      <c r="AL2666" s="797"/>
      <c r="AM2666" s="797"/>
      <c r="AP2666" s="797"/>
      <c r="AQ2666" s="797"/>
    </row>
    <row r="2667" spans="1:43" s="735" customFormat="1">
      <c r="A2667" s="1235"/>
      <c r="B2667" s="64"/>
      <c r="F2667" s="797"/>
      <c r="G2667" s="798"/>
      <c r="J2667" s="797"/>
      <c r="K2667" s="797"/>
      <c r="N2667" s="797"/>
      <c r="O2667" s="797"/>
      <c r="R2667" s="797"/>
      <c r="S2667" s="797"/>
      <c r="V2667" s="797"/>
      <c r="W2667" s="797"/>
      <c r="Z2667" s="797"/>
      <c r="AA2667" s="797"/>
      <c r="AD2667" s="797"/>
      <c r="AE2667" s="797"/>
      <c r="AH2667" s="797"/>
      <c r="AI2667" s="797"/>
      <c r="AL2667" s="797"/>
      <c r="AM2667" s="797"/>
      <c r="AP2667" s="797"/>
      <c r="AQ2667" s="797"/>
    </row>
    <row r="2668" spans="1:43" s="735" customFormat="1">
      <c r="A2668" s="1235"/>
      <c r="B2668" s="64"/>
      <c r="F2668" s="797"/>
      <c r="G2668" s="798"/>
      <c r="J2668" s="797"/>
      <c r="K2668" s="797"/>
      <c r="N2668" s="797"/>
      <c r="O2668" s="797"/>
      <c r="R2668" s="797"/>
      <c r="S2668" s="797"/>
      <c r="V2668" s="797"/>
      <c r="W2668" s="797"/>
      <c r="Z2668" s="797"/>
      <c r="AA2668" s="797"/>
      <c r="AD2668" s="797"/>
      <c r="AE2668" s="797"/>
      <c r="AH2668" s="797"/>
      <c r="AI2668" s="797"/>
      <c r="AL2668" s="797"/>
      <c r="AM2668" s="797"/>
      <c r="AP2668" s="797"/>
      <c r="AQ2668" s="797"/>
    </row>
    <row r="2669" spans="1:43" s="735" customFormat="1">
      <c r="A2669" s="1235"/>
      <c r="B2669" s="64"/>
      <c r="F2669" s="797"/>
      <c r="G2669" s="798"/>
      <c r="J2669" s="797"/>
      <c r="K2669" s="797"/>
      <c r="N2669" s="797"/>
      <c r="O2669" s="797"/>
      <c r="R2669" s="797"/>
      <c r="S2669" s="797"/>
      <c r="V2669" s="797"/>
      <c r="W2669" s="797"/>
      <c r="Z2669" s="797"/>
      <c r="AA2669" s="797"/>
      <c r="AD2669" s="797"/>
      <c r="AE2669" s="797"/>
      <c r="AH2669" s="797"/>
      <c r="AI2669" s="797"/>
      <c r="AL2669" s="797"/>
      <c r="AM2669" s="797"/>
      <c r="AP2669" s="797"/>
      <c r="AQ2669" s="797"/>
    </row>
    <row r="2670" spans="1:43" s="735" customFormat="1">
      <c r="A2670" s="1235"/>
      <c r="B2670" s="64"/>
      <c r="F2670" s="797"/>
      <c r="G2670" s="798"/>
      <c r="J2670" s="797"/>
      <c r="K2670" s="797"/>
      <c r="N2670" s="797"/>
      <c r="O2670" s="797"/>
      <c r="R2670" s="797"/>
      <c r="S2670" s="797"/>
      <c r="V2670" s="797"/>
      <c r="W2670" s="797"/>
      <c r="Z2670" s="797"/>
      <c r="AA2670" s="797"/>
      <c r="AD2670" s="797"/>
      <c r="AE2670" s="797"/>
      <c r="AH2670" s="797"/>
      <c r="AI2670" s="797"/>
      <c r="AL2670" s="797"/>
      <c r="AM2670" s="797"/>
      <c r="AP2670" s="797"/>
      <c r="AQ2670" s="797"/>
    </row>
    <row r="2671" spans="1:43" s="735" customFormat="1">
      <c r="A2671" s="1235"/>
      <c r="B2671" s="64"/>
      <c r="F2671" s="797"/>
      <c r="G2671" s="798"/>
      <c r="J2671" s="797"/>
      <c r="K2671" s="797"/>
      <c r="N2671" s="797"/>
      <c r="O2671" s="797"/>
      <c r="R2671" s="797"/>
      <c r="S2671" s="797"/>
      <c r="V2671" s="797"/>
      <c r="W2671" s="797"/>
      <c r="Z2671" s="797"/>
      <c r="AA2671" s="797"/>
      <c r="AD2671" s="797"/>
      <c r="AE2671" s="797"/>
      <c r="AH2671" s="797"/>
      <c r="AI2671" s="797"/>
      <c r="AL2671" s="797"/>
      <c r="AM2671" s="797"/>
      <c r="AP2671" s="797"/>
      <c r="AQ2671" s="797"/>
    </row>
    <row r="2672" spans="1:43" s="735" customFormat="1">
      <c r="A2672" s="1235"/>
      <c r="B2672" s="64"/>
      <c r="F2672" s="797"/>
      <c r="G2672" s="798"/>
      <c r="J2672" s="797"/>
      <c r="K2672" s="797"/>
      <c r="N2672" s="797"/>
      <c r="O2672" s="797"/>
      <c r="R2672" s="797"/>
      <c r="S2672" s="797"/>
      <c r="V2672" s="797"/>
      <c r="W2672" s="797"/>
      <c r="Z2672" s="797"/>
      <c r="AA2672" s="797"/>
      <c r="AD2672" s="797"/>
      <c r="AE2672" s="797"/>
      <c r="AH2672" s="797"/>
      <c r="AI2672" s="797"/>
      <c r="AL2672" s="797"/>
      <c r="AM2672" s="797"/>
      <c r="AP2672" s="797"/>
      <c r="AQ2672" s="797"/>
    </row>
    <row r="2673" spans="1:43" s="735" customFormat="1">
      <c r="A2673" s="1235"/>
      <c r="B2673" s="64"/>
      <c r="F2673" s="797"/>
      <c r="G2673" s="798"/>
      <c r="J2673" s="797"/>
      <c r="K2673" s="797"/>
      <c r="N2673" s="797"/>
      <c r="O2673" s="797"/>
      <c r="R2673" s="797"/>
      <c r="S2673" s="797"/>
      <c r="V2673" s="797"/>
      <c r="W2673" s="797"/>
      <c r="Z2673" s="797"/>
      <c r="AA2673" s="797"/>
      <c r="AD2673" s="797"/>
      <c r="AE2673" s="797"/>
      <c r="AH2673" s="797"/>
      <c r="AI2673" s="797"/>
      <c r="AL2673" s="797"/>
      <c r="AM2673" s="797"/>
      <c r="AP2673" s="797"/>
      <c r="AQ2673" s="797"/>
    </row>
    <row r="2674" spans="1:43" s="735" customFormat="1">
      <c r="A2674" s="1235"/>
      <c r="B2674" s="64"/>
      <c r="F2674" s="797"/>
      <c r="G2674" s="798"/>
      <c r="J2674" s="797"/>
      <c r="K2674" s="797"/>
      <c r="N2674" s="797"/>
      <c r="O2674" s="797"/>
      <c r="R2674" s="797"/>
      <c r="S2674" s="797"/>
      <c r="V2674" s="797"/>
      <c r="W2674" s="797"/>
      <c r="Z2674" s="797"/>
      <c r="AA2674" s="797"/>
      <c r="AD2674" s="797"/>
      <c r="AE2674" s="797"/>
      <c r="AH2674" s="797"/>
      <c r="AI2674" s="797"/>
      <c r="AL2674" s="797"/>
      <c r="AM2674" s="797"/>
      <c r="AP2674" s="797"/>
      <c r="AQ2674" s="797"/>
    </row>
    <row r="2675" spans="1:43" s="735" customFormat="1">
      <c r="A2675" s="1235"/>
      <c r="B2675" s="64"/>
      <c r="F2675" s="797"/>
      <c r="G2675" s="798"/>
      <c r="J2675" s="797"/>
      <c r="K2675" s="797"/>
      <c r="N2675" s="797"/>
      <c r="O2675" s="797"/>
      <c r="R2675" s="797"/>
      <c r="S2675" s="797"/>
      <c r="V2675" s="797"/>
      <c r="W2675" s="797"/>
      <c r="Z2675" s="797"/>
      <c r="AA2675" s="797"/>
      <c r="AD2675" s="797"/>
      <c r="AE2675" s="797"/>
      <c r="AH2675" s="797"/>
      <c r="AI2675" s="797"/>
      <c r="AL2675" s="797"/>
      <c r="AM2675" s="797"/>
      <c r="AP2675" s="797"/>
      <c r="AQ2675" s="797"/>
    </row>
    <row r="2676" spans="1:43" s="735" customFormat="1">
      <c r="A2676" s="1235"/>
      <c r="B2676" s="64"/>
      <c r="F2676" s="797"/>
      <c r="G2676" s="798"/>
      <c r="J2676" s="797"/>
      <c r="K2676" s="797"/>
      <c r="N2676" s="797"/>
      <c r="O2676" s="797"/>
      <c r="R2676" s="797"/>
      <c r="S2676" s="797"/>
      <c r="V2676" s="797"/>
      <c r="W2676" s="797"/>
      <c r="Z2676" s="797"/>
      <c r="AA2676" s="797"/>
      <c r="AD2676" s="797"/>
      <c r="AE2676" s="797"/>
      <c r="AH2676" s="797"/>
      <c r="AI2676" s="797"/>
      <c r="AL2676" s="797"/>
      <c r="AM2676" s="797"/>
      <c r="AP2676" s="797"/>
      <c r="AQ2676" s="797"/>
    </row>
    <row r="2677" spans="1:43" s="735" customFormat="1">
      <c r="A2677" s="1235"/>
      <c r="B2677" s="64"/>
      <c r="F2677" s="797"/>
      <c r="G2677" s="798"/>
      <c r="J2677" s="797"/>
      <c r="K2677" s="797"/>
      <c r="N2677" s="797"/>
      <c r="O2677" s="797"/>
      <c r="R2677" s="797"/>
      <c r="S2677" s="797"/>
      <c r="V2677" s="797"/>
      <c r="W2677" s="797"/>
      <c r="Z2677" s="797"/>
      <c r="AA2677" s="797"/>
      <c r="AD2677" s="797"/>
      <c r="AE2677" s="797"/>
      <c r="AH2677" s="797"/>
      <c r="AI2677" s="797"/>
      <c r="AL2677" s="797"/>
      <c r="AM2677" s="797"/>
      <c r="AP2677" s="797"/>
      <c r="AQ2677" s="797"/>
    </row>
    <row r="2678" spans="1:43" s="735" customFormat="1">
      <c r="A2678" s="1235"/>
      <c r="B2678" s="64"/>
      <c r="F2678" s="797"/>
      <c r="G2678" s="798"/>
      <c r="J2678" s="797"/>
      <c r="K2678" s="797"/>
      <c r="N2678" s="797"/>
      <c r="O2678" s="797"/>
      <c r="R2678" s="797"/>
      <c r="S2678" s="797"/>
      <c r="V2678" s="797"/>
      <c r="W2678" s="797"/>
      <c r="Z2678" s="797"/>
      <c r="AA2678" s="797"/>
      <c r="AD2678" s="797"/>
      <c r="AE2678" s="797"/>
      <c r="AH2678" s="797"/>
      <c r="AI2678" s="797"/>
      <c r="AL2678" s="797"/>
      <c r="AM2678" s="797"/>
      <c r="AP2678" s="797"/>
      <c r="AQ2678" s="797"/>
    </row>
    <row r="2679" spans="1:43" s="735" customFormat="1">
      <c r="A2679" s="1235"/>
      <c r="B2679" s="64"/>
      <c r="F2679" s="797"/>
      <c r="G2679" s="798"/>
      <c r="J2679" s="797"/>
      <c r="K2679" s="797"/>
      <c r="N2679" s="797"/>
      <c r="O2679" s="797"/>
      <c r="R2679" s="797"/>
      <c r="S2679" s="797"/>
      <c r="V2679" s="797"/>
      <c r="W2679" s="797"/>
      <c r="Z2679" s="797"/>
      <c r="AA2679" s="797"/>
      <c r="AD2679" s="797"/>
      <c r="AE2679" s="797"/>
      <c r="AH2679" s="797"/>
      <c r="AI2679" s="797"/>
      <c r="AL2679" s="797"/>
      <c r="AM2679" s="797"/>
      <c r="AP2679" s="797"/>
      <c r="AQ2679" s="797"/>
    </row>
    <row r="2680" spans="1:43" s="735" customFormat="1">
      <c r="A2680" s="1235"/>
      <c r="B2680" s="64"/>
      <c r="F2680" s="797"/>
      <c r="G2680" s="798"/>
      <c r="J2680" s="797"/>
      <c r="K2680" s="797"/>
      <c r="N2680" s="797"/>
      <c r="O2680" s="797"/>
      <c r="R2680" s="797"/>
      <c r="S2680" s="797"/>
      <c r="V2680" s="797"/>
      <c r="W2680" s="797"/>
      <c r="Z2680" s="797"/>
      <c r="AA2680" s="797"/>
      <c r="AD2680" s="797"/>
      <c r="AE2680" s="797"/>
      <c r="AH2680" s="797"/>
      <c r="AI2680" s="797"/>
      <c r="AL2680" s="797"/>
      <c r="AM2680" s="797"/>
      <c r="AP2680" s="797"/>
      <c r="AQ2680" s="797"/>
    </row>
    <row r="2681" spans="1:43" s="735" customFormat="1">
      <c r="A2681" s="1235"/>
      <c r="B2681" s="64"/>
      <c r="F2681" s="797"/>
      <c r="G2681" s="798"/>
      <c r="J2681" s="797"/>
      <c r="K2681" s="797"/>
      <c r="N2681" s="797"/>
      <c r="O2681" s="797"/>
      <c r="R2681" s="797"/>
      <c r="S2681" s="797"/>
      <c r="V2681" s="797"/>
      <c r="W2681" s="797"/>
      <c r="Z2681" s="797"/>
      <c r="AA2681" s="797"/>
      <c r="AD2681" s="797"/>
      <c r="AE2681" s="797"/>
      <c r="AH2681" s="797"/>
      <c r="AI2681" s="797"/>
      <c r="AL2681" s="797"/>
      <c r="AM2681" s="797"/>
      <c r="AP2681" s="797"/>
      <c r="AQ2681" s="797"/>
    </row>
    <row r="2682" spans="1:43" s="735" customFormat="1">
      <c r="A2682" s="1235"/>
      <c r="B2682" s="64"/>
      <c r="F2682" s="797"/>
      <c r="G2682" s="798"/>
      <c r="J2682" s="797"/>
      <c r="K2682" s="797"/>
      <c r="N2682" s="797"/>
      <c r="O2682" s="797"/>
      <c r="R2682" s="797"/>
      <c r="S2682" s="797"/>
      <c r="V2682" s="797"/>
      <c r="W2682" s="797"/>
      <c r="Z2682" s="797"/>
      <c r="AA2682" s="797"/>
      <c r="AD2682" s="797"/>
      <c r="AE2682" s="797"/>
      <c r="AH2682" s="797"/>
      <c r="AI2682" s="797"/>
      <c r="AL2682" s="797"/>
      <c r="AM2682" s="797"/>
      <c r="AP2682" s="797"/>
      <c r="AQ2682" s="797"/>
    </row>
    <row r="2683" spans="1:43" s="735" customFormat="1">
      <c r="A2683" s="1235"/>
      <c r="B2683" s="64"/>
      <c r="F2683" s="797"/>
      <c r="G2683" s="798"/>
      <c r="J2683" s="797"/>
      <c r="K2683" s="797"/>
      <c r="N2683" s="797"/>
      <c r="O2683" s="797"/>
      <c r="R2683" s="797"/>
      <c r="S2683" s="797"/>
      <c r="V2683" s="797"/>
      <c r="W2683" s="797"/>
      <c r="Z2683" s="797"/>
      <c r="AA2683" s="797"/>
      <c r="AD2683" s="797"/>
      <c r="AE2683" s="797"/>
      <c r="AH2683" s="797"/>
      <c r="AI2683" s="797"/>
      <c r="AL2683" s="797"/>
      <c r="AM2683" s="797"/>
      <c r="AP2683" s="797"/>
      <c r="AQ2683" s="797"/>
    </row>
    <row r="2684" spans="1:43" s="735" customFormat="1">
      <c r="A2684" s="1235"/>
      <c r="B2684" s="64"/>
      <c r="F2684" s="797"/>
      <c r="G2684" s="798"/>
      <c r="J2684" s="797"/>
      <c r="K2684" s="797"/>
      <c r="N2684" s="797"/>
      <c r="O2684" s="797"/>
      <c r="R2684" s="797"/>
      <c r="S2684" s="797"/>
      <c r="V2684" s="797"/>
      <c r="W2684" s="797"/>
      <c r="Z2684" s="797"/>
      <c r="AA2684" s="797"/>
      <c r="AD2684" s="797"/>
      <c r="AE2684" s="797"/>
      <c r="AH2684" s="797"/>
      <c r="AI2684" s="797"/>
      <c r="AL2684" s="797"/>
      <c r="AM2684" s="797"/>
      <c r="AP2684" s="797"/>
      <c r="AQ2684" s="797"/>
    </row>
    <row r="2685" spans="1:43" s="735" customFormat="1">
      <c r="A2685" s="1235"/>
      <c r="B2685" s="64"/>
      <c r="F2685" s="797"/>
      <c r="G2685" s="798"/>
      <c r="J2685" s="797"/>
      <c r="K2685" s="797"/>
      <c r="N2685" s="797"/>
      <c r="O2685" s="797"/>
      <c r="R2685" s="797"/>
      <c r="S2685" s="797"/>
      <c r="V2685" s="797"/>
      <c r="W2685" s="797"/>
      <c r="Z2685" s="797"/>
      <c r="AA2685" s="797"/>
      <c r="AD2685" s="797"/>
      <c r="AE2685" s="797"/>
      <c r="AH2685" s="797"/>
      <c r="AI2685" s="797"/>
      <c r="AL2685" s="797"/>
      <c r="AM2685" s="797"/>
      <c r="AP2685" s="797"/>
      <c r="AQ2685" s="797"/>
    </row>
    <row r="2686" spans="1:43" s="735" customFormat="1">
      <c r="A2686" s="1235"/>
      <c r="B2686" s="64"/>
      <c r="F2686" s="797"/>
      <c r="G2686" s="798"/>
      <c r="J2686" s="797"/>
      <c r="K2686" s="797"/>
      <c r="N2686" s="797"/>
      <c r="O2686" s="797"/>
      <c r="R2686" s="797"/>
      <c r="S2686" s="797"/>
      <c r="V2686" s="797"/>
      <c r="W2686" s="797"/>
      <c r="Z2686" s="797"/>
      <c r="AA2686" s="797"/>
      <c r="AD2686" s="797"/>
      <c r="AE2686" s="797"/>
      <c r="AH2686" s="797"/>
      <c r="AI2686" s="797"/>
      <c r="AL2686" s="797"/>
      <c r="AM2686" s="797"/>
      <c r="AP2686" s="797"/>
      <c r="AQ2686" s="797"/>
    </row>
    <row r="2687" spans="1:43" s="735" customFormat="1">
      <c r="A2687" s="1235"/>
      <c r="B2687" s="64"/>
      <c r="F2687" s="797"/>
      <c r="G2687" s="798"/>
      <c r="J2687" s="797"/>
      <c r="K2687" s="797"/>
      <c r="N2687" s="797"/>
      <c r="O2687" s="797"/>
      <c r="R2687" s="797"/>
      <c r="S2687" s="797"/>
      <c r="V2687" s="797"/>
      <c r="W2687" s="797"/>
      <c r="Z2687" s="797"/>
      <c r="AA2687" s="797"/>
      <c r="AD2687" s="797"/>
      <c r="AE2687" s="797"/>
      <c r="AH2687" s="797"/>
      <c r="AI2687" s="797"/>
      <c r="AL2687" s="797"/>
      <c r="AM2687" s="797"/>
      <c r="AP2687" s="797"/>
      <c r="AQ2687" s="797"/>
    </row>
    <row r="2688" spans="1:43" s="735" customFormat="1">
      <c r="A2688" s="1235"/>
      <c r="B2688" s="64"/>
      <c r="F2688" s="797"/>
      <c r="G2688" s="798"/>
      <c r="J2688" s="797"/>
      <c r="K2688" s="797"/>
      <c r="N2688" s="797"/>
      <c r="O2688" s="797"/>
      <c r="R2688" s="797"/>
      <c r="S2688" s="797"/>
      <c r="V2688" s="797"/>
      <c r="W2688" s="797"/>
      <c r="Z2688" s="797"/>
      <c r="AA2688" s="797"/>
      <c r="AD2688" s="797"/>
      <c r="AE2688" s="797"/>
      <c r="AH2688" s="797"/>
      <c r="AI2688" s="797"/>
      <c r="AL2688" s="797"/>
      <c r="AM2688" s="797"/>
      <c r="AP2688" s="797"/>
      <c r="AQ2688" s="797"/>
    </row>
    <row r="2689" spans="1:43" s="735" customFormat="1">
      <c r="A2689" s="1235"/>
      <c r="B2689" s="64"/>
      <c r="F2689" s="797"/>
      <c r="G2689" s="798"/>
      <c r="J2689" s="797"/>
      <c r="K2689" s="797"/>
      <c r="N2689" s="797"/>
      <c r="O2689" s="797"/>
      <c r="R2689" s="797"/>
      <c r="S2689" s="797"/>
      <c r="V2689" s="797"/>
      <c r="W2689" s="797"/>
      <c r="Z2689" s="797"/>
      <c r="AA2689" s="797"/>
      <c r="AD2689" s="797"/>
      <c r="AE2689" s="797"/>
      <c r="AH2689" s="797"/>
      <c r="AI2689" s="797"/>
      <c r="AL2689" s="797"/>
      <c r="AM2689" s="797"/>
      <c r="AP2689" s="797"/>
      <c r="AQ2689" s="797"/>
    </row>
    <row r="2690" spans="1:43" s="735" customFormat="1">
      <c r="A2690" s="1235"/>
      <c r="B2690" s="64"/>
      <c r="F2690" s="797"/>
      <c r="G2690" s="798"/>
      <c r="J2690" s="797"/>
      <c r="K2690" s="797"/>
      <c r="N2690" s="797"/>
      <c r="O2690" s="797"/>
      <c r="R2690" s="797"/>
      <c r="S2690" s="797"/>
      <c r="V2690" s="797"/>
      <c r="W2690" s="797"/>
      <c r="Z2690" s="797"/>
      <c r="AA2690" s="797"/>
      <c r="AD2690" s="797"/>
      <c r="AE2690" s="797"/>
      <c r="AH2690" s="797"/>
      <c r="AI2690" s="797"/>
      <c r="AL2690" s="797"/>
      <c r="AM2690" s="797"/>
      <c r="AP2690" s="797"/>
      <c r="AQ2690" s="797"/>
    </row>
    <row r="2691" spans="1:43" s="735" customFormat="1">
      <c r="A2691" s="1235"/>
      <c r="B2691" s="64"/>
      <c r="F2691" s="797"/>
      <c r="G2691" s="798"/>
      <c r="J2691" s="797"/>
      <c r="K2691" s="797"/>
      <c r="N2691" s="797"/>
      <c r="O2691" s="797"/>
      <c r="R2691" s="797"/>
      <c r="S2691" s="797"/>
      <c r="V2691" s="797"/>
      <c r="W2691" s="797"/>
      <c r="Z2691" s="797"/>
      <c r="AA2691" s="797"/>
      <c r="AD2691" s="797"/>
      <c r="AE2691" s="797"/>
      <c r="AH2691" s="797"/>
      <c r="AI2691" s="797"/>
      <c r="AL2691" s="797"/>
      <c r="AM2691" s="797"/>
      <c r="AP2691" s="797"/>
      <c r="AQ2691" s="797"/>
    </row>
    <row r="2692" spans="1:43" s="735" customFormat="1">
      <c r="A2692" s="1235"/>
      <c r="B2692" s="64"/>
      <c r="F2692" s="797"/>
      <c r="G2692" s="798"/>
      <c r="J2692" s="797"/>
      <c r="K2692" s="797"/>
      <c r="N2692" s="797"/>
      <c r="O2692" s="797"/>
      <c r="R2692" s="797"/>
      <c r="S2692" s="797"/>
      <c r="V2692" s="797"/>
      <c r="W2692" s="797"/>
      <c r="Z2692" s="797"/>
      <c r="AA2692" s="797"/>
      <c r="AD2692" s="797"/>
      <c r="AE2692" s="797"/>
      <c r="AH2692" s="797"/>
      <c r="AI2692" s="797"/>
      <c r="AL2692" s="797"/>
      <c r="AM2692" s="797"/>
      <c r="AP2692" s="797"/>
      <c r="AQ2692" s="797"/>
    </row>
    <row r="2693" spans="1:43" s="735" customFormat="1">
      <c r="A2693" s="1235"/>
      <c r="B2693" s="64"/>
      <c r="F2693" s="797"/>
      <c r="G2693" s="798"/>
      <c r="J2693" s="797"/>
      <c r="K2693" s="797"/>
      <c r="N2693" s="797"/>
      <c r="O2693" s="797"/>
      <c r="R2693" s="797"/>
      <c r="S2693" s="797"/>
      <c r="V2693" s="797"/>
      <c r="W2693" s="797"/>
      <c r="Z2693" s="797"/>
      <c r="AA2693" s="797"/>
      <c r="AD2693" s="797"/>
      <c r="AE2693" s="797"/>
      <c r="AH2693" s="797"/>
      <c r="AI2693" s="797"/>
      <c r="AL2693" s="797"/>
      <c r="AM2693" s="797"/>
      <c r="AP2693" s="797"/>
      <c r="AQ2693" s="797"/>
    </row>
    <row r="2694" spans="1:43" s="735" customFormat="1">
      <c r="A2694" s="1235"/>
      <c r="B2694" s="64"/>
      <c r="F2694" s="797"/>
      <c r="G2694" s="798"/>
      <c r="J2694" s="797"/>
      <c r="K2694" s="797"/>
      <c r="N2694" s="797"/>
      <c r="O2694" s="797"/>
      <c r="R2694" s="797"/>
      <c r="S2694" s="797"/>
      <c r="V2694" s="797"/>
      <c r="W2694" s="797"/>
      <c r="Z2694" s="797"/>
      <c r="AA2694" s="797"/>
      <c r="AD2694" s="797"/>
      <c r="AE2694" s="797"/>
      <c r="AH2694" s="797"/>
      <c r="AI2694" s="797"/>
      <c r="AL2694" s="797"/>
      <c r="AM2694" s="797"/>
      <c r="AP2694" s="797"/>
      <c r="AQ2694" s="797"/>
    </row>
    <row r="2695" spans="1:43" s="735" customFormat="1">
      <c r="A2695" s="1235"/>
      <c r="B2695" s="64"/>
      <c r="F2695" s="797"/>
      <c r="G2695" s="798"/>
      <c r="J2695" s="797"/>
      <c r="K2695" s="797"/>
      <c r="N2695" s="797"/>
      <c r="O2695" s="797"/>
      <c r="R2695" s="797"/>
      <c r="S2695" s="797"/>
      <c r="V2695" s="797"/>
      <c r="W2695" s="797"/>
      <c r="Z2695" s="797"/>
      <c r="AA2695" s="797"/>
      <c r="AD2695" s="797"/>
      <c r="AE2695" s="797"/>
      <c r="AH2695" s="797"/>
      <c r="AI2695" s="797"/>
      <c r="AL2695" s="797"/>
      <c r="AM2695" s="797"/>
      <c r="AP2695" s="797"/>
      <c r="AQ2695" s="797"/>
    </row>
    <row r="2696" spans="1:43" s="735" customFormat="1">
      <c r="A2696" s="1235"/>
      <c r="B2696" s="64"/>
      <c r="F2696" s="797"/>
      <c r="G2696" s="798"/>
      <c r="J2696" s="797"/>
      <c r="K2696" s="797"/>
      <c r="N2696" s="797"/>
      <c r="O2696" s="797"/>
      <c r="R2696" s="797"/>
      <c r="S2696" s="797"/>
      <c r="V2696" s="797"/>
      <c r="W2696" s="797"/>
      <c r="Z2696" s="797"/>
      <c r="AA2696" s="797"/>
      <c r="AD2696" s="797"/>
      <c r="AE2696" s="797"/>
      <c r="AH2696" s="797"/>
      <c r="AI2696" s="797"/>
      <c r="AL2696" s="797"/>
      <c r="AM2696" s="797"/>
      <c r="AP2696" s="797"/>
      <c r="AQ2696" s="797"/>
    </row>
    <row r="2697" spans="1:43" s="735" customFormat="1">
      <c r="A2697" s="1235"/>
      <c r="B2697" s="64"/>
      <c r="F2697" s="797"/>
      <c r="G2697" s="798"/>
      <c r="J2697" s="797"/>
      <c r="K2697" s="797"/>
      <c r="N2697" s="797"/>
      <c r="O2697" s="797"/>
      <c r="R2697" s="797"/>
      <c r="S2697" s="797"/>
      <c r="V2697" s="797"/>
      <c r="W2697" s="797"/>
      <c r="Z2697" s="797"/>
      <c r="AA2697" s="797"/>
      <c r="AD2697" s="797"/>
      <c r="AE2697" s="797"/>
      <c r="AH2697" s="797"/>
      <c r="AI2697" s="797"/>
      <c r="AL2697" s="797"/>
      <c r="AM2697" s="797"/>
      <c r="AP2697" s="797"/>
      <c r="AQ2697" s="797"/>
    </row>
    <row r="2698" spans="1:43" s="735" customFormat="1">
      <c r="A2698" s="1235"/>
      <c r="B2698" s="64"/>
      <c r="F2698" s="797"/>
      <c r="G2698" s="798"/>
      <c r="J2698" s="797"/>
      <c r="K2698" s="797"/>
      <c r="N2698" s="797"/>
      <c r="O2698" s="797"/>
      <c r="R2698" s="797"/>
      <c r="S2698" s="797"/>
      <c r="V2698" s="797"/>
      <c r="W2698" s="797"/>
      <c r="Z2698" s="797"/>
      <c r="AA2698" s="797"/>
      <c r="AD2698" s="797"/>
      <c r="AE2698" s="797"/>
      <c r="AH2698" s="797"/>
      <c r="AI2698" s="797"/>
      <c r="AL2698" s="797"/>
      <c r="AM2698" s="797"/>
      <c r="AP2698" s="797"/>
      <c r="AQ2698" s="797"/>
    </row>
    <row r="2699" spans="1:43" s="735" customFormat="1">
      <c r="A2699" s="1235"/>
      <c r="B2699" s="64"/>
      <c r="F2699" s="797"/>
      <c r="G2699" s="798"/>
      <c r="J2699" s="797"/>
      <c r="K2699" s="797"/>
      <c r="N2699" s="797"/>
      <c r="O2699" s="797"/>
      <c r="R2699" s="797"/>
      <c r="S2699" s="797"/>
      <c r="V2699" s="797"/>
      <c r="W2699" s="797"/>
      <c r="Z2699" s="797"/>
      <c r="AA2699" s="797"/>
      <c r="AD2699" s="797"/>
      <c r="AE2699" s="797"/>
      <c r="AH2699" s="797"/>
      <c r="AI2699" s="797"/>
      <c r="AL2699" s="797"/>
      <c r="AM2699" s="797"/>
      <c r="AP2699" s="797"/>
      <c r="AQ2699" s="797"/>
    </row>
    <row r="2700" spans="1:43" s="735" customFormat="1">
      <c r="A2700" s="1235"/>
      <c r="B2700" s="64"/>
      <c r="F2700" s="797"/>
      <c r="G2700" s="798"/>
      <c r="J2700" s="797"/>
      <c r="K2700" s="797"/>
      <c r="N2700" s="797"/>
      <c r="O2700" s="797"/>
      <c r="R2700" s="797"/>
      <c r="S2700" s="797"/>
      <c r="V2700" s="797"/>
      <c r="W2700" s="797"/>
      <c r="Z2700" s="797"/>
      <c r="AA2700" s="797"/>
      <c r="AD2700" s="797"/>
      <c r="AE2700" s="797"/>
      <c r="AH2700" s="797"/>
      <c r="AI2700" s="797"/>
      <c r="AL2700" s="797"/>
      <c r="AM2700" s="797"/>
      <c r="AP2700" s="797"/>
      <c r="AQ2700" s="797"/>
    </row>
    <row r="2701" spans="1:43" s="735" customFormat="1">
      <c r="A2701" s="1235"/>
      <c r="B2701" s="64"/>
      <c r="F2701" s="797"/>
      <c r="G2701" s="798"/>
      <c r="J2701" s="797"/>
      <c r="K2701" s="797"/>
      <c r="N2701" s="797"/>
      <c r="O2701" s="797"/>
      <c r="R2701" s="797"/>
      <c r="S2701" s="797"/>
      <c r="V2701" s="797"/>
      <c r="W2701" s="797"/>
      <c r="Z2701" s="797"/>
      <c r="AA2701" s="797"/>
      <c r="AD2701" s="797"/>
      <c r="AE2701" s="797"/>
      <c r="AH2701" s="797"/>
      <c r="AI2701" s="797"/>
      <c r="AL2701" s="797"/>
      <c r="AM2701" s="797"/>
      <c r="AP2701" s="797"/>
      <c r="AQ2701" s="797"/>
    </row>
    <row r="2702" spans="1:43" s="735" customFormat="1">
      <c r="A2702" s="1235"/>
      <c r="B2702" s="64"/>
      <c r="F2702" s="797"/>
      <c r="G2702" s="798"/>
      <c r="J2702" s="797"/>
      <c r="K2702" s="797"/>
      <c r="N2702" s="797"/>
      <c r="O2702" s="797"/>
      <c r="R2702" s="797"/>
      <c r="S2702" s="797"/>
      <c r="V2702" s="797"/>
      <c r="W2702" s="797"/>
      <c r="Z2702" s="797"/>
      <c r="AA2702" s="797"/>
      <c r="AD2702" s="797"/>
      <c r="AE2702" s="797"/>
      <c r="AH2702" s="797"/>
      <c r="AI2702" s="797"/>
      <c r="AL2702" s="797"/>
      <c r="AM2702" s="797"/>
      <c r="AP2702" s="797"/>
      <c r="AQ2702" s="797"/>
    </row>
    <row r="2703" spans="1:43" s="735" customFormat="1">
      <c r="A2703" s="1235"/>
      <c r="B2703" s="64"/>
      <c r="F2703" s="797"/>
      <c r="G2703" s="798"/>
      <c r="J2703" s="797"/>
      <c r="K2703" s="797"/>
      <c r="N2703" s="797"/>
      <c r="O2703" s="797"/>
      <c r="R2703" s="797"/>
      <c r="S2703" s="797"/>
      <c r="V2703" s="797"/>
      <c r="W2703" s="797"/>
      <c r="Z2703" s="797"/>
      <c r="AA2703" s="797"/>
      <c r="AD2703" s="797"/>
      <c r="AE2703" s="797"/>
      <c r="AH2703" s="797"/>
      <c r="AI2703" s="797"/>
      <c r="AL2703" s="797"/>
      <c r="AM2703" s="797"/>
      <c r="AP2703" s="797"/>
      <c r="AQ2703" s="797"/>
    </row>
    <row r="2704" spans="1:43" s="735" customFormat="1">
      <c r="A2704" s="1235"/>
      <c r="B2704" s="64"/>
      <c r="F2704" s="797"/>
      <c r="G2704" s="798"/>
      <c r="J2704" s="797"/>
      <c r="K2704" s="797"/>
      <c r="N2704" s="797"/>
      <c r="O2704" s="797"/>
      <c r="R2704" s="797"/>
      <c r="S2704" s="797"/>
      <c r="V2704" s="797"/>
      <c r="W2704" s="797"/>
      <c r="Z2704" s="797"/>
      <c r="AA2704" s="797"/>
      <c r="AD2704" s="797"/>
      <c r="AE2704" s="797"/>
      <c r="AH2704" s="797"/>
      <c r="AI2704" s="797"/>
      <c r="AL2704" s="797"/>
      <c r="AM2704" s="797"/>
      <c r="AP2704" s="797"/>
      <c r="AQ2704" s="797"/>
    </row>
    <row r="2705" spans="1:43" s="735" customFormat="1">
      <c r="A2705" s="1235"/>
      <c r="B2705" s="64"/>
      <c r="F2705" s="797"/>
      <c r="G2705" s="798"/>
      <c r="J2705" s="797"/>
      <c r="K2705" s="797"/>
      <c r="N2705" s="797"/>
      <c r="O2705" s="797"/>
      <c r="R2705" s="797"/>
      <c r="S2705" s="797"/>
      <c r="V2705" s="797"/>
      <c r="W2705" s="797"/>
      <c r="Z2705" s="797"/>
      <c r="AA2705" s="797"/>
      <c r="AD2705" s="797"/>
      <c r="AE2705" s="797"/>
      <c r="AH2705" s="797"/>
      <c r="AI2705" s="797"/>
      <c r="AL2705" s="797"/>
      <c r="AM2705" s="797"/>
      <c r="AP2705" s="797"/>
      <c r="AQ2705" s="797"/>
    </row>
    <row r="2706" spans="1:43" s="735" customFormat="1">
      <c r="A2706" s="1235"/>
      <c r="B2706" s="64"/>
      <c r="F2706" s="797"/>
      <c r="G2706" s="798"/>
      <c r="J2706" s="797"/>
      <c r="K2706" s="797"/>
      <c r="N2706" s="797"/>
      <c r="O2706" s="797"/>
      <c r="R2706" s="797"/>
      <c r="S2706" s="797"/>
      <c r="V2706" s="797"/>
      <c r="W2706" s="797"/>
      <c r="Z2706" s="797"/>
      <c r="AA2706" s="797"/>
      <c r="AD2706" s="797"/>
      <c r="AE2706" s="797"/>
      <c r="AH2706" s="797"/>
      <c r="AI2706" s="797"/>
      <c r="AL2706" s="797"/>
      <c r="AM2706" s="797"/>
      <c r="AP2706" s="797"/>
      <c r="AQ2706" s="797"/>
    </row>
    <row r="2707" spans="1:43" s="735" customFormat="1">
      <c r="A2707" s="1235"/>
      <c r="B2707" s="64"/>
      <c r="F2707" s="797"/>
      <c r="G2707" s="798"/>
      <c r="J2707" s="797"/>
      <c r="K2707" s="797"/>
      <c r="N2707" s="797"/>
      <c r="O2707" s="797"/>
      <c r="R2707" s="797"/>
      <c r="S2707" s="797"/>
      <c r="V2707" s="797"/>
      <c r="W2707" s="797"/>
      <c r="Z2707" s="797"/>
      <c r="AA2707" s="797"/>
      <c r="AD2707" s="797"/>
      <c r="AE2707" s="797"/>
      <c r="AH2707" s="797"/>
      <c r="AI2707" s="797"/>
      <c r="AL2707" s="797"/>
      <c r="AM2707" s="797"/>
      <c r="AP2707" s="797"/>
      <c r="AQ2707" s="797"/>
    </row>
    <row r="2708" spans="1:43" s="735" customFormat="1">
      <c r="A2708" s="1235"/>
      <c r="B2708" s="64"/>
      <c r="F2708" s="797"/>
      <c r="G2708" s="798"/>
      <c r="J2708" s="797"/>
      <c r="K2708" s="797"/>
      <c r="N2708" s="797"/>
      <c r="O2708" s="797"/>
      <c r="R2708" s="797"/>
      <c r="S2708" s="797"/>
      <c r="V2708" s="797"/>
      <c r="W2708" s="797"/>
      <c r="Z2708" s="797"/>
      <c r="AA2708" s="797"/>
      <c r="AD2708" s="797"/>
      <c r="AE2708" s="797"/>
      <c r="AH2708" s="797"/>
      <c r="AI2708" s="797"/>
      <c r="AL2708" s="797"/>
      <c r="AM2708" s="797"/>
      <c r="AP2708" s="797"/>
      <c r="AQ2708" s="797"/>
    </row>
    <row r="2709" spans="1:43" s="735" customFormat="1">
      <c r="A2709" s="1235"/>
      <c r="B2709" s="64"/>
      <c r="F2709" s="797"/>
      <c r="G2709" s="798"/>
      <c r="J2709" s="797"/>
      <c r="K2709" s="797"/>
      <c r="N2709" s="797"/>
      <c r="O2709" s="797"/>
      <c r="R2709" s="797"/>
      <c r="S2709" s="797"/>
      <c r="V2709" s="797"/>
      <c r="W2709" s="797"/>
      <c r="Z2709" s="797"/>
      <c r="AA2709" s="797"/>
      <c r="AD2709" s="797"/>
      <c r="AE2709" s="797"/>
      <c r="AH2709" s="797"/>
      <c r="AI2709" s="797"/>
      <c r="AL2709" s="797"/>
      <c r="AM2709" s="797"/>
      <c r="AP2709" s="797"/>
      <c r="AQ2709" s="797"/>
    </row>
    <row r="2710" spans="1:43" s="735" customFormat="1">
      <c r="A2710" s="1235"/>
      <c r="B2710" s="64"/>
      <c r="F2710" s="797"/>
      <c r="G2710" s="798"/>
      <c r="J2710" s="797"/>
      <c r="K2710" s="797"/>
      <c r="N2710" s="797"/>
      <c r="O2710" s="797"/>
      <c r="R2710" s="797"/>
      <c r="S2710" s="797"/>
      <c r="V2710" s="797"/>
      <c r="W2710" s="797"/>
      <c r="Z2710" s="797"/>
      <c r="AA2710" s="797"/>
      <c r="AD2710" s="797"/>
      <c r="AE2710" s="797"/>
      <c r="AH2710" s="797"/>
      <c r="AI2710" s="797"/>
      <c r="AL2710" s="797"/>
      <c r="AM2710" s="797"/>
      <c r="AP2710" s="797"/>
      <c r="AQ2710" s="797"/>
    </row>
    <row r="2711" spans="1:43" s="735" customFormat="1">
      <c r="A2711" s="1235"/>
      <c r="B2711" s="64"/>
      <c r="F2711" s="797"/>
      <c r="G2711" s="798"/>
      <c r="J2711" s="797"/>
      <c r="K2711" s="797"/>
      <c r="N2711" s="797"/>
      <c r="O2711" s="797"/>
      <c r="R2711" s="797"/>
      <c r="S2711" s="797"/>
      <c r="V2711" s="797"/>
      <c r="W2711" s="797"/>
      <c r="Z2711" s="797"/>
      <c r="AA2711" s="797"/>
      <c r="AD2711" s="797"/>
      <c r="AE2711" s="797"/>
      <c r="AH2711" s="797"/>
      <c r="AI2711" s="797"/>
      <c r="AL2711" s="797"/>
      <c r="AM2711" s="797"/>
      <c r="AP2711" s="797"/>
      <c r="AQ2711" s="797"/>
    </row>
    <row r="2712" spans="1:43" s="735" customFormat="1">
      <c r="A2712" s="1235"/>
      <c r="B2712" s="64"/>
      <c r="F2712" s="797"/>
      <c r="G2712" s="798"/>
      <c r="J2712" s="797"/>
      <c r="K2712" s="797"/>
      <c r="N2712" s="797"/>
      <c r="O2712" s="797"/>
      <c r="R2712" s="797"/>
      <c r="S2712" s="797"/>
      <c r="V2712" s="797"/>
      <c r="W2712" s="797"/>
      <c r="Z2712" s="797"/>
      <c r="AA2712" s="797"/>
      <c r="AD2712" s="797"/>
      <c r="AE2712" s="797"/>
      <c r="AH2712" s="797"/>
      <c r="AI2712" s="797"/>
      <c r="AL2712" s="797"/>
      <c r="AM2712" s="797"/>
      <c r="AP2712" s="797"/>
      <c r="AQ2712" s="797"/>
    </row>
    <row r="2713" spans="1:43" s="735" customFormat="1">
      <c r="A2713" s="1235"/>
      <c r="B2713" s="64"/>
      <c r="F2713" s="797"/>
      <c r="G2713" s="798"/>
      <c r="J2713" s="797"/>
      <c r="K2713" s="797"/>
      <c r="N2713" s="797"/>
      <c r="O2713" s="797"/>
      <c r="R2713" s="797"/>
      <c r="S2713" s="797"/>
      <c r="V2713" s="797"/>
      <c r="W2713" s="797"/>
      <c r="Z2713" s="797"/>
      <c r="AA2713" s="797"/>
      <c r="AD2713" s="797"/>
      <c r="AE2713" s="797"/>
      <c r="AH2713" s="797"/>
      <c r="AI2713" s="797"/>
      <c r="AL2713" s="797"/>
      <c r="AM2713" s="797"/>
      <c r="AP2713" s="797"/>
      <c r="AQ2713" s="797"/>
    </row>
    <row r="2714" spans="1:43" s="735" customFormat="1">
      <c r="A2714" s="1235"/>
      <c r="B2714" s="64"/>
      <c r="F2714" s="797"/>
      <c r="G2714" s="798"/>
      <c r="J2714" s="797"/>
      <c r="K2714" s="797"/>
      <c r="N2714" s="797"/>
      <c r="O2714" s="797"/>
      <c r="R2714" s="797"/>
      <c r="S2714" s="797"/>
      <c r="V2714" s="797"/>
      <c r="W2714" s="797"/>
      <c r="Z2714" s="797"/>
      <c r="AA2714" s="797"/>
      <c r="AD2714" s="797"/>
      <c r="AE2714" s="797"/>
      <c r="AH2714" s="797"/>
      <c r="AI2714" s="797"/>
      <c r="AL2714" s="797"/>
      <c r="AM2714" s="797"/>
      <c r="AP2714" s="797"/>
      <c r="AQ2714" s="797"/>
    </row>
    <row r="2715" spans="1:43" s="735" customFormat="1">
      <c r="A2715" s="1235"/>
      <c r="B2715" s="64"/>
      <c r="F2715" s="797"/>
      <c r="G2715" s="798"/>
      <c r="J2715" s="797"/>
      <c r="K2715" s="797"/>
      <c r="N2715" s="797"/>
      <c r="O2715" s="797"/>
      <c r="R2715" s="797"/>
      <c r="S2715" s="797"/>
      <c r="V2715" s="797"/>
      <c r="W2715" s="797"/>
      <c r="Z2715" s="797"/>
      <c r="AA2715" s="797"/>
      <c r="AD2715" s="797"/>
      <c r="AE2715" s="797"/>
      <c r="AH2715" s="797"/>
      <c r="AI2715" s="797"/>
      <c r="AL2715" s="797"/>
      <c r="AM2715" s="797"/>
      <c r="AP2715" s="797"/>
      <c r="AQ2715" s="797"/>
    </row>
    <row r="2716" spans="1:43" s="735" customFormat="1">
      <c r="A2716" s="1235"/>
      <c r="B2716" s="64"/>
      <c r="F2716" s="797"/>
      <c r="G2716" s="798"/>
      <c r="J2716" s="797"/>
      <c r="K2716" s="797"/>
      <c r="N2716" s="797"/>
      <c r="O2716" s="797"/>
      <c r="R2716" s="797"/>
      <c r="S2716" s="797"/>
      <c r="V2716" s="797"/>
      <c r="W2716" s="797"/>
      <c r="Z2716" s="797"/>
      <c r="AA2716" s="797"/>
      <c r="AD2716" s="797"/>
      <c r="AE2716" s="797"/>
      <c r="AH2716" s="797"/>
      <c r="AI2716" s="797"/>
      <c r="AL2716" s="797"/>
      <c r="AM2716" s="797"/>
      <c r="AP2716" s="797"/>
      <c r="AQ2716" s="797"/>
    </row>
    <row r="2717" spans="1:43" s="735" customFormat="1">
      <c r="A2717" s="1235"/>
      <c r="B2717" s="64"/>
      <c r="F2717" s="797"/>
      <c r="G2717" s="798"/>
      <c r="J2717" s="797"/>
      <c r="K2717" s="797"/>
      <c r="N2717" s="797"/>
      <c r="O2717" s="797"/>
      <c r="R2717" s="797"/>
      <c r="S2717" s="797"/>
      <c r="V2717" s="797"/>
      <c r="W2717" s="797"/>
      <c r="Z2717" s="797"/>
      <c r="AA2717" s="797"/>
      <c r="AD2717" s="797"/>
      <c r="AE2717" s="797"/>
      <c r="AH2717" s="797"/>
      <c r="AI2717" s="797"/>
      <c r="AL2717" s="797"/>
      <c r="AM2717" s="797"/>
      <c r="AP2717" s="797"/>
      <c r="AQ2717" s="797"/>
    </row>
    <row r="2718" spans="1:43" s="735" customFormat="1">
      <c r="A2718" s="1235"/>
      <c r="B2718" s="64"/>
      <c r="F2718" s="797"/>
      <c r="G2718" s="798"/>
      <c r="J2718" s="797"/>
      <c r="K2718" s="797"/>
      <c r="N2718" s="797"/>
      <c r="O2718" s="797"/>
      <c r="R2718" s="797"/>
      <c r="S2718" s="797"/>
      <c r="V2718" s="797"/>
      <c r="W2718" s="797"/>
      <c r="Z2718" s="797"/>
      <c r="AA2718" s="797"/>
      <c r="AD2718" s="797"/>
      <c r="AE2718" s="797"/>
      <c r="AH2718" s="797"/>
      <c r="AI2718" s="797"/>
      <c r="AL2718" s="797"/>
      <c r="AM2718" s="797"/>
      <c r="AP2718" s="797"/>
      <c r="AQ2718" s="797"/>
    </row>
    <row r="2719" spans="1:43" s="735" customFormat="1">
      <c r="A2719" s="1235"/>
      <c r="B2719" s="64"/>
      <c r="F2719" s="797"/>
      <c r="G2719" s="798"/>
      <c r="J2719" s="797"/>
      <c r="K2719" s="797"/>
      <c r="N2719" s="797"/>
      <c r="O2719" s="797"/>
      <c r="R2719" s="797"/>
      <c r="S2719" s="797"/>
      <c r="V2719" s="797"/>
      <c r="W2719" s="797"/>
      <c r="Z2719" s="797"/>
      <c r="AA2719" s="797"/>
      <c r="AD2719" s="797"/>
      <c r="AE2719" s="797"/>
      <c r="AH2719" s="797"/>
      <c r="AI2719" s="797"/>
      <c r="AL2719" s="797"/>
      <c r="AM2719" s="797"/>
      <c r="AP2719" s="797"/>
      <c r="AQ2719" s="797"/>
    </row>
    <row r="2720" spans="1:43" s="735" customFormat="1">
      <c r="A2720" s="1235"/>
      <c r="B2720" s="64"/>
      <c r="F2720" s="797"/>
      <c r="G2720" s="798"/>
      <c r="J2720" s="797"/>
      <c r="K2720" s="797"/>
      <c r="N2720" s="797"/>
      <c r="O2720" s="797"/>
      <c r="R2720" s="797"/>
      <c r="S2720" s="797"/>
      <c r="V2720" s="797"/>
      <c r="W2720" s="797"/>
      <c r="Z2720" s="797"/>
      <c r="AA2720" s="797"/>
      <c r="AD2720" s="797"/>
      <c r="AE2720" s="797"/>
      <c r="AH2720" s="797"/>
      <c r="AI2720" s="797"/>
      <c r="AL2720" s="797"/>
      <c r="AM2720" s="797"/>
      <c r="AP2720" s="797"/>
      <c r="AQ2720" s="797"/>
    </row>
    <row r="2721" spans="1:43" s="735" customFormat="1">
      <c r="A2721" s="1235"/>
      <c r="B2721" s="64"/>
      <c r="F2721" s="797"/>
      <c r="G2721" s="798"/>
      <c r="J2721" s="797"/>
      <c r="K2721" s="797"/>
      <c r="N2721" s="797"/>
      <c r="O2721" s="797"/>
      <c r="R2721" s="797"/>
      <c r="S2721" s="797"/>
      <c r="V2721" s="797"/>
      <c r="W2721" s="797"/>
      <c r="Z2721" s="797"/>
      <c r="AA2721" s="797"/>
      <c r="AD2721" s="797"/>
      <c r="AE2721" s="797"/>
      <c r="AH2721" s="797"/>
      <c r="AI2721" s="797"/>
      <c r="AL2721" s="797"/>
      <c r="AM2721" s="797"/>
      <c r="AP2721" s="797"/>
      <c r="AQ2721" s="797"/>
    </row>
    <row r="2722" spans="1:43" s="735" customFormat="1">
      <c r="A2722" s="1235"/>
      <c r="B2722" s="64"/>
      <c r="F2722" s="797"/>
      <c r="G2722" s="798"/>
      <c r="J2722" s="797"/>
      <c r="K2722" s="797"/>
      <c r="N2722" s="797"/>
      <c r="O2722" s="797"/>
      <c r="R2722" s="797"/>
      <c r="S2722" s="797"/>
      <c r="V2722" s="797"/>
      <c r="W2722" s="797"/>
      <c r="Z2722" s="797"/>
      <c r="AA2722" s="797"/>
      <c r="AD2722" s="797"/>
      <c r="AE2722" s="797"/>
      <c r="AH2722" s="797"/>
      <c r="AI2722" s="797"/>
      <c r="AL2722" s="797"/>
      <c r="AM2722" s="797"/>
      <c r="AP2722" s="797"/>
      <c r="AQ2722" s="797"/>
    </row>
    <row r="2723" spans="1:43" s="735" customFormat="1">
      <c r="A2723" s="1235"/>
      <c r="B2723" s="64"/>
      <c r="F2723" s="797"/>
      <c r="G2723" s="798"/>
      <c r="J2723" s="797"/>
      <c r="K2723" s="797"/>
      <c r="N2723" s="797"/>
      <c r="O2723" s="797"/>
      <c r="R2723" s="797"/>
      <c r="S2723" s="797"/>
      <c r="V2723" s="797"/>
      <c r="W2723" s="797"/>
      <c r="Z2723" s="797"/>
      <c r="AA2723" s="797"/>
      <c r="AD2723" s="797"/>
      <c r="AE2723" s="797"/>
      <c r="AH2723" s="797"/>
      <c r="AI2723" s="797"/>
      <c r="AL2723" s="797"/>
      <c r="AM2723" s="797"/>
      <c r="AP2723" s="797"/>
      <c r="AQ2723" s="797"/>
    </row>
    <row r="2724" spans="1:43" s="735" customFormat="1">
      <c r="A2724" s="1235"/>
      <c r="B2724" s="64"/>
      <c r="F2724" s="797"/>
      <c r="G2724" s="798"/>
      <c r="J2724" s="797"/>
      <c r="K2724" s="797"/>
      <c r="N2724" s="797"/>
      <c r="O2724" s="797"/>
      <c r="R2724" s="797"/>
      <c r="S2724" s="797"/>
      <c r="V2724" s="797"/>
      <c r="W2724" s="797"/>
      <c r="Z2724" s="797"/>
      <c r="AA2724" s="797"/>
      <c r="AD2724" s="797"/>
      <c r="AE2724" s="797"/>
      <c r="AH2724" s="797"/>
      <c r="AI2724" s="797"/>
      <c r="AL2724" s="797"/>
      <c r="AM2724" s="797"/>
      <c r="AP2724" s="797"/>
      <c r="AQ2724" s="797"/>
    </row>
    <row r="2725" spans="1:43" s="735" customFormat="1">
      <c r="A2725" s="1235"/>
      <c r="B2725" s="64"/>
      <c r="F2725" s="797"/>
      <c r="G2725" s="798"/>
      <c r="J2725" s="797"/>
      <c r="K2725" s="797"/>
      <c r="N2725" s="797"/>
      <c r="O2725" s="797"/>
      <c r="R2725" s="797"/>
      <c r="S2725" s="797"/>
      <c r="V2725" s="797"/>
      <c r="W2725" s="797"/>
      <c r="Z2725" s="797"/>
      <c r="AA2725" s="797"/>
      <c r="AD2725" s="797"/>
      <c r="AE2725" s="797"/>
      <c r="AH2725" s="797"/>
      <c r="AI2725" s="797"/>
      <c r="AL2725" s="797"/>
      <c r="AM2725" s="797"/>
      <c r="AP2725" s="797"/>
      <c r="AQ2725" s="797"/>
    </row>
    <row r="2726" spans="1:43" s="735" customFormat="1">
      <c r="A2726" s="1235"/>
      <c r="B2726" s="64"/>
      <c r="F2726" s="797"/>
      <c r="G2726" s="798"/>
      <c r="J2726" s="797"/>
      <c r="K2726" s="797"/>
      <c r="N2726" s="797"/>
      <c r="O2726" s="797"/>
      <c r="R2726" s="797"/>
      <c r="S2726" s="797"/>
      <c r="V2726" s="797"/>
      <c r="W2726" s="797"/>
      <c r="Z2726" s="797"/>
      <c r="AA2726" s="797"/>
      <c r="AD2726" s="797"/>
      <c r="AE2726" s="797"/>
      <c r="AH2726" s="797"/>
      <c r="AI2726" s="797"/>
      <c r="AL2726" s="797"/>
      <c r="AM2726" s="797"/>
      <c r="AP2726" s="797"/>
      <c r="AQ2726" s="797"/>
    </row>
    <row r="2727" spans="1:43" s="735" customFormat="1">
      <c r="A2727" s="1235"/>
      <c r="B2727" s="64"/>
      <c r="F2727" s="797"/>
      <c r="G2727" s="798"/>
      <c r="J2727" s="797"/>
      <c r="K2727" s="797"/>
      <c r="N2727" s="797"/>
      <c r="O2727" s="797"/>
      <c r="R2727" s="797"/>
      <c r="S2727" s="797"/>
      <c r="V2727" s="797"/>
      <c r="W2727" s="797"/>
      <c r="Z2727" s="797"/>
      <c r="AA2727" s="797"/>
      <c r="AD2727" s="797"/>
      <c r="AE2727" s="797"/>
      <c r="AH2727" s="797"/>
      <c r="AI2727" s="797"/>
      <c r="AL2727" s="797"/>
      <c r="AM2727" s="797"/>
      <c r="AP2727" s="797"/>
      <c r="AQ2727" s="797"/>
    </row>
    <row r="2728" spans="1:43" s="735" customFormat="1">
      <c r="A2728" s="1235"/>
      <c r="B2728" s="64"/>
      <c r="F2728" s="797"/>
      <c r="G2728" s="798"/>
      <c r="J2728" s="797"/>
      <c r="K2728" s="797"/>
      <c r="N2728" s="797"/>
      <c r="O2728" s="797"/>
      <c r="R2728" s="797"/>
      <c r="S2728" s="797"/>
      <c r="V2728" s="797"/>
      <c r="W2728" s="797"/>
      <c r="Z2728" s="797"/>
      <c r="AA2728" s="797"/>
      <c r="AD2728" s="797"/>
      <c r="AE2728" s="797"/>
      <c r="AH2728" s="797"/>
      <c r="AI2728" s="797"/>
      <c r="AL2728" s="797"/>
      <c r="AM2728" s="797"/>
      <c r="AP2728" s="797"/>
      <c r="AQ2728" s="797"/>
    </row>
    <row r="2729" spans="1:43" s="735" customFormat="1">
      <c r="A2729" s="1235"/>
      <c r="B2729" s="64"/>
      <c r="F2729" s="797"/>
      <c r="G2729" s="798"/>
      <c r="J2729" s="797"/>
      <c r="K2729" s="797"/>
      <c r="N2729" s="797"/>
      <c r="O2729" s="797"/>
      <c r="R2729" s="797"/>
      <c r="S2729" s="797"/>
      <c r="V2729" s="797"/>
      <c r="W2729" s="797"/>
      <c r="Z2729" s="797"/>
      <c r="AA2729" s="797"/>
      <c r="AD2729" s="797"/>
      <c r="AE2729" s="797"/>
      <c r="AH2729" s="797"/>
      <c r="AI2729" s="797"/>
      <c r="AL2729" s="797"/>
      <c r="AM2729" s="797"/>
      <c r="AP2729" s="797"/>
      <c r="AQ2729" s="797"/>
    </row>
    <row r="2730" spans="1:43" s="735" customFormat="1">
      <c r="A2730" s="1235"/>
      <c r="B2730" s="64"/>
      <c r="F2730" s="797"/>
      <c r="G2730" s="798"/>
      <c r="J2730" s="797"/>
      <c r="K2730" s="797"/>
      <c r="N2730" s="797"/>
      <c r="O2730" s="797"/>
      <c r="R2730" s="797"/>
      <c r="S2730" s="797"/>
      <c r="V2730" s="797"/>
      <c r="W2730" s="797"/>
      <c r="Z2730" s="797"/>
      <c r="AA2730" s="797"/>
      <c r="AD2730" s="797"/>
      <c r="AE2730" s="797"/>
      <c r="AH2730" s="797"/>
      <c r="AI2730" s="797"/>
      <c r="AL2730" s="797"/>
      <c r="AM2730" s="797"/>
      <c r="AP2730" s="797"/>
      <c r="AQ2730" s="797"/>
    </row>
    <row r="2731" spans="1:43" s="735" customFormat="1">
      <c r="A2731" s="1235"/>
      <c r="B2731" s="64"/>
      <c r="F2731" s="797"/>
      <c r="G2731" s="798"/>
      <c r="J2731" s="797"/>
      <c r="K2731" s="797"/>
      <c r="N2731" s="797"/>
      <c r="O2731" s="797"/>
      <c r="R2731" s="797"/>
      <c r="S2731" s="797"/>
      <c r="V2731" s="797"/>
      <c r="W2731" s="797"/>
      <c r="Z2731" s="797"/>
      <c r="AA2731" s="797"/>
      <c r="AD2731" s="797"/>
      <c r="AE2731" s="797"/>
      <c r="AH2731" s="797"/>
      <c r="AI2731" s="797"/>
      <c r="AL2731" s="797"/>
      <c r="AM2731" s="797"/>
      <c r="AP2731" s="797"/>
      <c r="AQ2731" s="797"/>
    </row>
    <row r="2732" spans="1:43" s="735" customFormat="1">
      <c r="A2732" s="1235"/>
      <c r="B2732" s="64"/>
      <c r="F2732" s="797"/>
      <c r="G2732" s="798"/>
      <c r="J2732" s="797"/>
      <c r="K2732" s="797"/>
      <c r="N2732" s="797"/>
      <c r="O2732" s="797"/>
      <c r="R2732" s="797"/>
      <c r="S2732" s="797"/>
      <c r="V2732" s="797"/>
      <c r="W2732" s="797"/>
      <c r="Z2732" s="797"/>
      <c r="AA2732" s="797"/>
      <c r="AD2732" s="797"/>
      <c r="AE2732" s="797"/>
      <c r="AH2732" s="797"/>
      <c r="AI2732" s="797"/>
      <c r="AL2732" s="797"/>
      <c r="AM2732" s="797"/>
      <c r="AP2732" s="797"/>
      <c r="AQ2732" s="797"/>
    </row>
    <row r="2733" spans="1:43" s="735" customFormat="1">
      <c r="A2733" s="1235"/>
      <c r="B2733" s="64"/>
      <c r="F2733" s="797"/>
      <c r="G2733" s="798"/>
      <c r="J2733" s="797"/>
      <c r="K2733" s="797"/>
      <c r="N2733" s="797"/>
      <c r="O2733" s="797"/>
      <c r="R2733" s="797"/>
      <c r="S2733" s="797"/>
      <c r="V2733" s="797"/>
      <c r="W2733" s="797"/>
      <c r="Z2733" s="797"/>
      <c r="AA2733" s="797"/>
      <c r="AD2733" s="797"/>
      <c r="AE2733" s="797"/>
      <c r="AH2733" s="797"/>
      <c r="AI2733" s="797"/>
      <c r="AL2733" s="797"/>
      <c r="AM2733" s="797"/>
      <c r="AP2733" s="797"/>
      <c r="AQ2733" s="797"/>
    </row>
    <row r="2734" spans="1:43" s="735" customFormat="1">
      <c r="A2734" s="1235"/>
      <c r="B2734" s="64"/>
      <c r="F2734" s="797"/>
      <c r="G2734" s="798"/>
      <c r="J2734" s="797"/>
      <c r="K2734" s="797"/>
      <c r="N2734" s="797"/>
      <c r="O2734" s="797"/>
      <c r="R2734" s="797"/>
      <c r="S2734" s="797"/>
      <c r="V2734" s="797"/>
      <c r="W2734" s="797"/>
      <c r="Z2734" s="797"/>
      <c r="AA2734" s="797"/>
      <c r="AD2734" s="797"/>
      <c r="AE2734" s="797"/>
      <c r="AH2734" s="797"/>
      <c r="AI2734" s="797"/>
      <c r="AL2734" s="797"/>
      <c r="AM2734" s="797"/>
      <c r="AP2734" s="797"/>
      <c r="AQ2734" s="797"/>
    </row>
    <row r="2735" spans="1:43" s="735" customFormat="1">
      <c r="A2735" s="1235"/>
      <c r="B2735" s="64"/>
      <c r="F2735" s="797"/>
      <c r="G2735" s="798"/>
      <c r="J2735" s="797"/>
      <c r="K2735" s="797"/>
      <c r="N2735" s="797"/>
      <c r="O2735" s="797"/>
      <c r="R2735" s="797"/>
      <c r="S2735" s="797"/>
      <c r="V2735" s="797"/>
      <c r="W2735" s="797"/>
      <c r="Z2735" s="797"/>
      <c r="AA2735" s="797"/>
      <c r="AD2735" s="797"/>
      <c r="AE2735" s="797"/>
      <c r="AH2735" s="797"/>
      <c r="AI2735" s="797"/>
      <c r="AL2735" s="797"/>
      <c r="AM2735" s="797"/>
      <c r="AP2735" s="797"/>
      <c r="AQ2735" s="797"/>
    </row>
    <row r="2736" spans="1:43" s="735" customFormat="1">
      <c r="A2736" s="1235"/>
      <c r="B2736" s="64"/>
      <c r="F2736" s="797"/>
      <c r="G2736" s="798"/>
      <c r="J2736" s="797"/>
      <c r="K2736" s="797"/>
      <c r="N2736" s="797"/>
      <c r="O2736" s="797"/>
      <c r="R2736" s="797"/>
      <c r="S2736" s="797"/>
      <c r="V2736" s="797"/>
      <c r="W2736" s="797"/>
      <c r="Z2736" s="797"/>
      <c r="AA2736" s="797"/>
      <c r="AD2736" s="797"/>
      <c r="AE2736" s="797"/>
      <c r="AH2736" s="797"/>
      <c r="AI2736" s="797"/>
      <c r="AL2736" s="797"/>
      <c r="AM2736" s="797"/>
      <c r="AP2736" s="797"/>
      <c r="AQ2736" s="797"/>
    </row>
    <row r="2737" spans="1:43" s="735" customFormat="1">
      <c r="A2737" s="1235"/>
      <c r="B2737" s="64"/>
      <c r="F2737" s="797"/>
      <c r="G2737" s="798"/>
      <c r="J2737" s="797"/>
      <c r="K2737" s="797"/>
      <c r="N2737" s="797"/>
      <c r="O2737" s="797"/>
      <c r="R2737" s="797"/>
      <c r="S2737" s="797"/>
      <c r="V2737" s="797"/>
      <c r="W2737" s="797"/>
      <c r="Z2737" s="797"/>
      <c r="AA2737" s="797"/>
      <c r="AD2737" s="797"/>
      <c r="AE2737" s="797"/>
      <c r="AH2737" s="797"/>
      <c r="AI2737" s="797"/>
      <c r="AL2737" s="797"/>
      <c r="AM2737" s="797"/>
      <c r="AP2737" s="797"/>
      <c r="AQ2737" s="797"/>
    </row>
    <row r="2738" spans="1:43" s="735" customFormat="1">
      <c r="A2738" s="1235"/>
      <c r="B2738" s="64"/>
      <c r="F2738" s="797"/>
      <c r="G2738" s="798"/>
      <c r="J2738" s="797"/>
      <c r="K2738" s="797"/>
      <c r="N2738" s="797"/>
      <c r="O2738" s="797"/>
      <c r="R2738" s="797"/>
      <c r="S2738" s="797"/>
      <c r="V2738" s="797"/>
      <c r="W2738" s="797"/>
      <c r="Z2738" s="797"/>
      <c r="AA2738" s="797"/>
      <c r="AD2738" s="797"/>
      <c r="AE2738" s="797"/>
      <c r="AH2738" s="797"/>
      <c r="AI2738" s="797"/>
      <c r="AL2738" s="797"/>
      <c r="AM2738" s="797"/>
      <c r="AP2738" s="797"/>
      <c r="AQ2738" s="797"/>
    </row>
    <row r="2739" spans="1:43" s="735" customFormat="1">
      <c r="A2739" s="1235"/>
      <c r="B2739" s="64"/>
      <c r="F2739" s="797"/>
      <c r="G2739" s="798"/>
      <c r="J2739" s="797"/>
      <c r="K2739" s="797"/>
      <c r="N2739" s="797"/>
      <c r="O2739" s="797"/>
      <c r="R2739" s="797"/>
      <c r="S2739" s="797"/>
      <c r="V2739" s="797"/>
      <c r="W2739" s="797"/>
      <c r="Z2739" s="797"/>
      <c r="AA2739" s="797"/>
      <c r="AD2739" s="797"/>
      <c r="AE2739" s="797"/>
      <c r="AH2739" s="797"/>
      <c r="AI2739" s="797"/>
      <c r="AL2739" s="797"/>
      <c r="AM2739" s="797"/>
      <c r="AP2739" s="797"/>
      <c r="AQ2739" s="797"/>
    </row>
    <row r="2740" spans="1:43" s="735" customFormat="1">
      <c r="A2740" s="1235"/>
      <c r="B2740" s="64"/>
      <c r="F2740" s="797"/>
      <c r="G2740" s="798"/>
      <c r="J2740" s="797"/>
      <c r="K2740" s="797"/>
      <c r="N2740" s="797"/>
      <c r="O2740" s="797"/>
      <c r="R2740" s="797"/>
      <c r="S2740" s="797"/>
      <c r="V2740" s="797"/>
      <c r="W2740" s="797"/>
      <c r="Z2740" s="797"/>
      <c r="AA2740" s="797"/>
      <c r="AD2740" s="797"/>
      <c r="AE2740" s="797"/>
      <c r="AH2740" s="797"/>
      <c r="AI2740" s="797"/>
      <c r="AL2740" s="797"/>
      <c r="AM2740" s="797"/>
      <c r="AP2740" s="797"/>
      <c r="AQ2740" s="797"/>
    </row>
    <row r="2741" spans="1:43" s="735" customFormat="1">
      <c r="A2741" s="1235"/>
      <c r="B2741" s="64"/>
      <c r="F2741" s="797"/>
      <c r="G2741" s="798"/>
      <c r="J2741" s="797"/>
      <c r="K2741" s="797"/>
      <c r="N2741" s="797"/>
      <c r="O2741" s="797"/>
      <c r="R2741" s="797"/>
      <c r="S2741" s="797"/>
      <c r="V2741" s="797"/>
      <c r="W2741" s="797"/>
      <c r="Z2741" s="797"/>
      <c r="AA2741" s="797"/>
      <c r="AD2741" s="797"/>
      <c r="AE2741" s="797"/>
      <c r="AH2741" s="797"/>
      <c r="AI2741" s="797"/>
      <c r="AL2741" s="797"/>
      <c r="AM2741" s="797"/>
      <c r="AP2741" s="797"/>
      <c r="AQ2741" s="797"/>
    </row>
    <row r="2742" spans="1:43" s="735" customFormat="1">
      <c r="A2742" s="1235"/>
      <c r="B2742" s="64"/>
      <c r="F2742" s="797"/>
      <c r="G2742" s="798"/>
      <c r="J2742" s="797"/>
      <c r="K2742" s="797"/>
      <c r="N2742" s="797"/>
      <c r="O2742" s="797"/>
      <c r="R2742" s="797"/>
      <c r="S2742" s="797"/>
      <c r="V2742" s="797"/>
      <c r="W2742" s="797"/>
      <c r="Z2742" s="797"/>
      <c r="AA2742" s="797"/>
      <c r="AD2742" s="797"/>
      <c r="AE2742" s="797"/>
      <c r="AH2742" s="797"/>
      <c r="AI2742" s="797"/>
      <c r="AL2742" s="797"/>
      <c r="AM2742" s="797"/>
      <c r="AP2742" s="797"/>
      <c r="AQ2742" s="797"/>
    </row>
    <row r="2743" spans="1:43" s="735" customFormat="1">
      <c r="A2743" s="1235"/>
      <c r="B2743" s="64"/>
      <c r="F2743" s="797"/>
      <c r="G2743" s="798"/>
      <c r="J2743" s="797"/>
      <c r="K2743" s="797"/>
      <c r="N2743" s="797"/>
      <c r="O2743" s="797"/>
      <c r="R2743" s="797"/>
      <c r="S2743" s="797"/>
      <c r="V2743" s="797"/>
      <c r="W2743" s="797"/>
      <c r="Z2743" s="797"/>
      <c r="AA2743" s="797"/>
      <c r="AD2743" s="797"/>
      <c r="AE2743" s="797"/>
      <c r="AH2743" s="797"/>
      <c r="AI2743" s="797"/>
      <c r="AL2743" s="797"/>
      <c r="AM2743" s="797"/>
      <c r="AP2743" s="797"/>
      <c r="AQ2743" s="797"/>
    </row>
    <row r="2744" spans="1:43" s="735" customFormat="1">
      <c r="A2744" s="1235"/>
      <c r="B2744" s="64"/>
      <c r="F2744" s="797"/>
      <c r="G2744" s="798"/>
      <c r="J2744" s="797"/>
      <c r="K2744" s="797"/>
      <c r="N2744" s="797"/>
      <c r="O2744" s="797"/>
      <c r="R2744" s="797"/>
      <c r="S2744" s="797"/>
      <c r="V2744" s="797"/>
      <c r="W2744" s="797"/>
      <c r="Z2744" s="797"/>
      <c r="AA2744" s="797"/>
      <c r="AD2744" s="797"/>
      <c r="AE2744" s="797"/>
      <c r="AH2744" s="797"/>
      <c r="AI2744" s="797"/>
      <c r="AL2744" s="797"/>
      <c r="AM2744" s="797"/>
      <c r="AP2744" s="797"/>
      <c r="AQ2744" s="797"/>
    </row>
    <row r="2745" spans="1:43" s="735" customFormat="1">
      <c r="A2745" s="1235"/>
      <c r="B2745" s="64"/>
      <c r="F2745" s="797"/>
      <c r="G2745" s="798"/>
      <c r="J2745" s="797"/>
      <c r="K2745" s="797"/>
      <c r="N2745" s="797"/>
      <c r="O2745" s="797"/>
      <c r="R2745" s="797"/>
      <c r="S2745" s="797"/>
      <c r="V2745" s="797"/>
      <c r="W2745" s="797"/>
      <c r="Z2745" s="797"/>
      <c r="AA2745" s="797"/>
      <c r="AD2745" s="797"/>
      <c r="AE2745" s="797"/>
      <c r="AH2745" s="797"/>
      <c r="AI2745" s="797"/>
      <c r="AL2745" s="797"/>
      <c r="AM2745" s="797"/>
      <c r="AP2745" s="797"/>
      <c r="AQ2745" s="797"/>
    </row>
    <row r="2746" spans="1:43" s="735" customFormat="1">
      <c r="A2746" s="1235"/>
      <c r="B2746" s="64"/>
      <c r="F2746" s="797"/>
      <c r="G2746" s="798"/>
      <c r="J2746" s="797"/>
      <c r="K2746" s="797"/>
      <c r="N2746" s="797"/>
      <c r="O2746" s="797"/>
      <c r="R2746" s="797"/>
      <c r="S2746" s="797"/>
      <c r="V2746" s="797"/>
      <c r="W2746" s="797"/>
      <c r="Z2746" s="797"/>
      <c r="AA2746" s="797"/>
      <c r="AD2746" s="797"/>
      <c r="AE2746" s="797"/>
      <c r="AH2746" s="797"/>
      <c r="AI2746" s="797"/>
      <c r="AL2746" s="797"/>
      <c r="AM2746" s="797"/>
      <c r="AP2746" s="797"/>
      <c r="AQ2746" s="797"/>
    </row>
    <row r="2747" spans="1:43" s="735" customFormat="1">
      <c r="A2747" s="1235"/>
      <c r="B2747" s="64"/>
      <c r="F2747" s="797"/>
      <c r="G2747" s="798"/>
      <c r="J2747" s="797"/>
      <c r="K2747" s="797"/>
      <c r="N2747" s="797"/>
      <c r="O2747" s="797"/>
      <c r="R2747" s="797"/>
      <c r="S2747" s="797"/>
      <c r="V2747" s="797"/>
      <c r="W2747" s="797"/>
      <c r="Z2747" s="797"/>
      <c r="AA2747" s="797"/>
      <c r="AD2747" s="797"/>
      <c r="AE2747" s="797"/>
      <c r="AH2747" s="797"/>
      <c r="AI2747" s="797"/>
      <c r="AL2747" s="797"/>
      <c r="AM2747" s="797"/>
      <c r="AP2747" s="797"/>
      <c r="AQ2747" s="797"/>
    </row>
    <row r="2748" spans="1:43" s="735" customFormat="1">
      <c r="A2748" s="1235"/>
      <c r="B2748" s="64"/>
      <c r="F2748" s="797"/>
      <c r="G2748" s="798"/>
      <c r="J2748" s="797"/>
      <c r="K2748" s="797"/>
      <c r="N2748" s="797"/>
      <c r="O2748" s="797"/>
      <c r="R2748" s="797"/>
      <c r="S2748" s="797"/>
      <c r="V2748" s="797"/>
      <c r="W2748" s="797"/>
      <c r="Z2748" s="797"/>
      <c r="AA2748" s="797"/>
      <c r="AD2748" s="797"/>
      <c r="AE2748" s="797"/>
      <c r="AH2748" s="797"/>
      <c r="AI2748" s="797"/>
      <c r="AL2748" s="797"/>
      <c r="AM2748" s="797"/>
      <c r="AP2748" s="797"/>
      <c r="AQ2748" s="797"/>
    </row>
    <row r="2749" spans="1:43" s="735" customFormat="1">
      <c r="A2749" s="1235"/>
      <c r="B2749" s="64"/>
      <c r="F2749" s="797"/>
      <c r="G2749" s="798"/>
      <c r="J2749" s="797"/>
      <c r="K2749" s="797"/>
      <c r="N2749" s="797"/>
      <c r="O2749" s="797"/>
      <c r="R2749" s="797"/>
      <c r="S2749" s="797"/>
      <c r="V2749" s="797"/>
      <c r="W2749" s="797"/>
      <c r="Z2749" s="797"/>
      <c r="AA2749" s="797"/>
      <c r="AD2749" s="797"/>
      <c r="AE2749" s="797"/>
      <c r="AH2749" s="797"/>
      <c r="AI2749" s="797"/>
      <c r="AL2749" s="797"/>
      <c r="AM2749" s="797"/>
      <c r="AP2749" s="797"/>
      <c r="AQ2749" s="797"/>
    </row>
    <row r="2750" spans="1:43" s="735" customFormat="1">
      <c r="A2750" s="1235"/>
      <c r="B2750" s="64"/>
      <c r="F2750" s="797"/>
      <c r="G2750" s="798"/>
      <c r="J2750" s="797"/>
      <c r="K2750" s="797"/>
      <c r="N2750" s="797"/>
      <c r="O2750" s="797"/>
      <c r="R2750" s="797"/>
      <c r="S2750" s="797"/>
      <c r="V2750" s="797"/>
      <c r="W2750" s="797"/>
      <c r="Z2750" s="797"/>
      <c r="AA2750" s="797"/>
      <c r="AD2750" s="797"/>
      <c r="AE2750" s="797"/>
      <c r="AH2750" s="797"/>
      <c r="AI2750" s="797"/>
      <c r="AL2750" s="797"/>
      <c r="AM2750" s="797"/>
      <c r="AP2750" s="797"/>
      <c r="AQ2750" s="797"/>
    </row>
    <row r="2751" spans="1:43" s="735" customFormat="1">
      <c r="A2751" s="1235"/>
      <c r="B2751" s="64"/>
      <c r="F2751" s="797"/>
      <c r="G2751" s="798"/>
      <c r="J2751" s="797"/>
      <c r="K2751" s="797"/>
      <c r="N2751" s="797"/>
      <c r="O2751" s="797"/>
      <c r="R2751" s="797"/>
      <c r="S2751" s="797"/>
      <c r="V2751" s="797"/>
      <c r="W2751" s="797"/>
      <c r="Z2751" s="797"/>
      <c r="AA2751" s="797"/>
      <c r="AD2751" s="797"/>
      <c r="AE2751" s="797"/>
      <c r="AH2751" s="797"/>
      <c r="AI2751" s="797"/>
      <c r="AL2751" s="797"/>
      <c r="AM2751" s="797"/>
      <c r="AP2751" s="797"/>
      <c r="AQ2751" s="797"/>
    </row>
    <row r="2752" spans="1:43" s="735" customFormat="1">
      <c r="A2752" s="1235"/>
      <c r="B2752" s="64"/>
      <c r="F2752" s="797"/>
      <c r="G2752" s="798"/>
      <c r="J2752" s="797"/>
      <c r="K2752" s="797"/>
      <c r="N2752" s="797"/>
      <c r="O2752" s="797"/>
      <c r="R2752" s="797"/>
      <c r="S2752" s="797"/>
      <c r="V2752" s="797"/>
      <c r="W2752" s="797"/>
      <c r="Z2752" s="797"/>
      <c r="AA2752" s="797"/>
      <c r="AD2752" s="797"/>
      <c r="AE2752" s="797"/>
      <c r="AH2752" s="797"/>
      <c r="AI2752" s="797"/>
      <c r="AL2752" s="797"/>
      <c r="AM2752" s="797"/>
      <c r="AP2752" s="797"/>
      <c r="AQ2752" s="797"/>
    </row>
    <row r="2753" spans="1:43" s="735" customFormat="1">
      <c r="A2753" s="1235"/>
      <c r="B2753" s="64"/>
      <c r="F2753" s="797"/>
      <c r="G2753" s="798"/>
      <c r="J2753" s="797"/>
      <c r="K2753" s="797"/>
      <c r="N2753" s="797"/>
      <c r="O2753" s="797"/>
      <c r="R2753" s="797"/>
      <c r="S2753" s="797"/>
      <c r="V2753" s="797"/>
      <c r="W2753" s="797"/>
      <c r="Z2753" s="797"/>
      <c r="AA2753" s="797"/>
      <c r="AD2753" s="797"/>
      <c r="AE2753" s="797"/>
      <c r="AH2753" s="797"/>
      <c r="AI2753" s="797"/>
      <c r="AL2753" s="797"/>
      <c r="AM2753" s="797"/>
      <c r="AP2753" s="797"/>
      <c r="AQ2753" s="797"/>
    </row>
    <row r="2754" spans="1:43" s="735" customFormat="1">
      <c r="A2754" s="1235"/>
      <c r="B2754" s="64"/>
      <c r="F2754" s="797"/>
      <c r="G2754" s="798"/>
      <c r="J2754" s="797"/>
      <c r="K2754" s="797"/>
      <c r="N2754" s="797"/>
      <c r="O2754" s="797"/>
      <c r="R2754" s="797"/>
      <c r="S2754" s="797"/>
      <c r="V2754" s="797"/>
      <c r="W2754" s="797"/>
      <c r="Z2754" s="797"/>
      <c r="AA2754" s="797"/>
      <c r="AD2754" s="797"/>
      <c r="AE2754" s="797"/>
      <c r="AH2754" s="797"/>
      <c r="AI2754" s="797"/>
      <c r="AL2754" s="797"/>
      <c r="AM2754" s="797"/>
      <c r="AP2754" s="797"/>
      <c r="AQ2754" s="797"/>
    </row>
    <row r="2755" spans="1:43" s="735" customFormat="1">
      <c r="A2755" s="1235"/>
      <c r="B2755" s="64"/>
      <c r="F2755" s="797"/>
      <c r="G2755" s="798"/>
      <c r="J2755" s="797"/>
      <c r="K2755" s="797"/>
      <c r="N2755" s="797"/>
      <c r="O2755" s="797"/>
      <c r="R2755" s="797"/>
      <c r="S2755" s="797"/>
      <c r="V2755" s="797"/>
      <c r="W2755" s="797"/>
      <c r="Z2755" s="797"/>
      <c r="AA2755" s="797"/>
      <c r="AD2755" s="797"/>
      <c r="AE2755" s="797"/>
      <c r="AH2755" s="797"/>
      <c r="AI2755" s="797"/>
      <c r="AL2755" s="797"/>
      <c r="AM2755" s="797"/>
      <c r="AP2755" s="797"/>
      <c r="AQ2755" s="797"/>
    </row>
    <row r="2756" spans="1:43" s="735" customFormat="1">
      <c r="A2756" s="1235"/>
      <c r="B2756" s="64"/>
      <c r="F2756" s="797"/>
      <c r="G2756" s="798"/>
      <c r="J2756" s="797"/>
      <c r="K2756" s="797"/>
      <c r="N2756" s="797"/>
      <c r="O2756" s="797"/>
      <c r="R2756" s="797"/>
      <c r="S2756" s="797"/>
      <c r="V2756" s="797"/>
      <c r="W2756" s="797"/>
      <c r="Z2756" s="797"/>
      <c r="AA2756" s="797"/>
      <c r="AD2756" s="797"/>
      <c r="AE2756" s="797"/>
      <c r="AH2756" s="797"/>
      <c r="AI2756" s="797"/>
      <c r="AL2756" s="797"/>
      <c r="AM2756" s="797"/>
      <c r="AP2756" s="797"/>
      <c r="AQ2756" s="797"/>
    </row>
    <row r="2757" spans="1:43" s="735" customFormat="1">
      <c r="A2757" s="1235"/>
      <c r="B2757" s="64"/>
      <c r="F2757" s="797"/>
      <c r="G2757" s="798"/>
      <c r="J2757" s="797"/>
      <c r="K2757" s="797"/>
      <c r="N2757" s="797"/>
      <c r="O2757" s="797"/>
      <c r="R2757" s="797"/>
      <c r="S2757" s="797"/>
      <c r="V2757" s="797"/>
      <c r="W2757" s="797"/>
      <c r="Z2757" s="797"/>
      <c r="AA2757" s="797"/>
      <c r="AD2757" s="797"/>
      <c r="AE2757" s="797"/>
      <c r="AH2757" s="797"/>
      <c r="AI2757" s="797"/>
      <c r="AL2757" s="797"/>
      <c r="AM2757" s="797"/>
      <c r="AP2757" s="797"/>
      <c r="AQ2757" s="797"/>
    </row>
    <row r="2758" spans="1:43" s="735" customFormat="1">
      <c r="A2758" s="1235"/>
      <c r="B2758" s="64"/>
      <c r="F2758" s="797"/>
      <c r="G2758" s="798"/>
      <c r="J2758" s="797"/>
      <c r="K2758" s="797"/>
      <c r="N2758" s="797"/>
      <c r="O2758" s="797"/>
      <c r="R2758" s="797"/>
      <c r="S2758" s="797"/>
      <c r="V2758" s="797"/>
      <c r="W2758" s="797"/>
      <c r="Z2758" s="797"/>
      <c r="AA2758" s="797"/>
      <c r="AD2758" s="797"/>
      <c r="AE2758" s="797"/>
      <c r="AH2758" s="797"/>
      <c r="AI2758" s="797"/>
      <c r="AL2758" s="797"/>
      <c r="AM2758" s="797"/>
      <c r="AP2758" s="797"/>
      <c r="AQ2758" s="797"/>
    </row>
    <row r="2759" spans="1:43" s="735" customFormat="1">
      <c r="A2759" s="1235"/>
      <c r="B2759" s="64"/>
      <c r="F2759" s="797"/>
      <c r="G2759" s="798"/>
      <c r="J2759" s="797"/>
      <c r="K2759" s="797"/>
      <c r="N2759" s="797"/>
      <c r="O2759" s="797"/>
      <c r="R2759" s="797"/>
      <c r="S2759" s="797"/>
      <c r="V2759" s="797"/>
      <c r="W2759" s="797"/>
      <c r="Z2759" s="797"/>
      <c r="AA2759" s="797"/>
      <c r="AD2759" s="797"/>
      <c r="AE2759" s="797"/>
      <c r="AH2759" s="797"/>
      <c r="AI2759" s="797"/>
      <c r="AL2759" s="797"/>
      <c r="AM2759" s="797"/>
      <c r="AP2759" s="797"/>
      <c r="AQ2759" s="797"/>
    </row>
    <row r="2760" spans="1:43" s="735" customFormat="1">
      <c r="A2760" s="1235"/>
      <c r="B2760" s="64"/>
      <c r="F2760" s="797"/>
      <c r="G2760" s="798"/>
      <c r="J2760" s="797"/>
      <c r="K2760" s="797"/>
      <c r="N2760" s="797"/>
      <c r="O2760" s="797"/>
      <c r="R2760" s="797"/>
      <c r="S2760" s="797"/>
      <c r="V2760" s="797"/>
      <c r="W2760" s="797"/>
      <c r="Z2760" s="797"/>
      <c r="AA2760" s="797"/>
      <c r="AD2760" s="797"/>
      <c r="AE2760" s="797"/>
      <c r="AH2760" s="797"/>
      <c r="AI2760" s="797"/>
      <c r="AL2760" s="797"/>
      <c r="AM2760" s="797"/>
      <c r="AP2760" s="797"/>
      <c r="AQ2760" s="797"/>
    </row>
    <row r="2761" spans="1:43" s="735" customFormat="1">
      <c r="A2761" s="1235"/>
      <c r="B2761" s="64"/>
      <c r="F2761" s="797"/>
      <c r="G2761" s="798"/>
      <c r="J2761" s="797"/>
      <c r="K2761" s="797"/>
      <c r="N2761" s="797"/>
      <c r="O2761" s="797"/>
      <c r="R2761" s="797"/>
      <c r="S2761" s="797"/>
      <c r="V2761" s="797"/>
      <c r="W2761" s="797"/>
      <c r="Z2761" s="797"/>
      <c r="AA2761" s="797"/>
      <c r="AD2761" s="797"/>
      <c r="AE2761" s="797"/>
      <c r="AH2761" s="797"/>
      <c r="AI2761" s="797"/>
      <c r="AL2761" s="797"/>
      <c r="AM2761" s="797"/>
      <c r="AP2761" s="797"/>
      <c r="AQ2761" s="797"/>
    </row>
    <row r="2762" spans="1:43" s="735" customFormat="1">
      <c r="A2762" s="1235"/>
      <c r="B2762" s="64"/>
      <c r="F2762" s="797"/>
      <c r="G2762" s="798"/>
      <c r="J2762" s="797"/>
      <c r="K2762" s="797"/>
      <c r="N2762" s="797"/>
      <c r="O2762" s="797"/>
      <c r="R2762" s="797"/>
      <c r="S2762" s="797"/>
      <c r="V2762" s="797"/>
      <c r="W2762" s="797"/>
      <c r="Z2762" s="797"/>
      <c r="AA2762" s="797"/>
      <c r="AD2762" s="797"/>
      <c r="AE2762" s="797"/>
      <c r="AH2762" s="797"/>
      <c r="AI2762" s="797"/>
      <c r="AL2762" s="797"/>
      <c r="AM2762" s="797"/>
      <c r="AP2762" s="797"/>
      <c r="AQ2762" s="797"/>
    </row>
    <row r="2763" spans="1:43" s="735" customFormat="1">
      <c r="A2763" s="1235"/>
      <c r="B2763" s="64"/>
      <c r="F2763" s="797"/>
      <c r="G2763" s="798"/>
      <c r="J2763" s="797"/>
      <c r="K2763" s="797"/>
      <c r="N2763" s="797"/>
      <c r="O2763" s="797"/>
      <c r="R2763" s="797"/>
      <c r="S2763" s="797"/>
      <c r="V2763" s="797"/>
      <c r="W2763" s="797"/>
      <c r="Z2763" s="797"/>
      <c r="AA2763" s="797"/>
      <c r="AD2763" s="797"/>
      <c r="AE2763" s="797"/>
      <c r="AH2763" s="797"/>
      <c r="AI2763" s="797"/>
      <c r="AL2763" s="797"/>
      <c r="AM2763" s="797"/>
      <c r="AP2763" s="797"/>
      <c r="AQ2763" s="797"/>
    </row>
    <row r="2764" spans="1:43" s="735" customFormat="1">
      <c r="A2764" s="1235"/>
      <c r="B2764" s="64"/>
      <c r="F2764" s="797"/>
      <c r="G2764" s="798"/>
      <c r="J2764" s="797"/>
      <c r="K2764" s="797"/>
      <c r="N2764" s="797"/>
      <c r="O2764" s="797"/>
      <c r="R2764" s="797"/>
      <c r="S2764" s="797"/>
      <c r="V2764" s="797"/>
      <c r="W2764" s="797"/>
      <c r="Z2764" s="797"/>
      <c r="AA2764" s="797"/>
      <c r="AD2764" s="797"/>
      <c r="AE2764" s="797"/>
      <c r="AH2764" s="797"/>
      <c r="AI2764" s="797"/>
      <c r="AL2764" s="797"/>
      <c r="AM2764" s="797"/>
      <c r="AP2764" s="797"/>
      <c r="AQ2764" s="797"/>
    </row>
    <row r="2765" spans="1:43" s="735" customFormat="1">
      <c r="A2765" s="1235"/>
      <c r="B2765" s="64"/>
      <c r="F2765" s="797"/>
      <c r="G2765" s="798"/>
      <c r="J2765" s="797"/>
      <c r="K2765" s="797"/>
      <c r="N2765" s="797"/>
      <c r="O2765" s="797"/>
      <c r="R2765" s="797"/>
      <c r="S2765" s="797"/>
      <c r="V2765" s="797"/>
      <c r="W2765" s="797"/>
      <c r="Z2765" s="797"/>
      <c r="AA2765" s="797"/>
      <c r="AD2765" s="797"/>
      <c r="AE2765" s="797"/>
      <c r="AH2765" s="797"/>
      <c r="AI2765" s="797"/>
      <c r="AL2765" s="797"/>
      <c r="AM2765" s="797"/>
      <c r="AP2765" s="797"/>
      <c r="AQ2765" s="797"/>
    </row>
    <row r="2766" spans="1:43" s="735" customFormat="1">
      <c r="A2766" s="1235"/>
      <c r="B2766" s="64"/>
      <c r="F2766" s="797"/>
      <c r="G2766" s="798"/>
      <c r="J2766" s="797"/>
      <c r="K2766" s="797"/>
      <c r="N2766" s="797"/>
      <c r="O2766" s="797"/>
      <c r="R2766" s="797"/>
      <c r="S2766" s="797"/>
      <c r="V2766" s="797"/>
      <c r="W2766" s="797"/>
      <c r="Z2766" s="797"/>
      <c r="AA2766" s="797"/>
      <c r="AD2766" s="797"/>
      <c r="AE2766" s="797"/>
      <c r="AH2766" s="797"/>
      <c r="AI2766" s="797"/>
      <c r="AL2766" s="797"/>
      <c r="AM2766" s="797"/>
      <c r="AP2766" s="797"/>
      <c r="AQ2766" s="797"/>
    </row>
    <row r="2767" spans="1:43" s="735" customFormat="1">
      <c r="A2767" s="1235"/>
      <c r="B2767" s="64"/>
      <c r="F2767" s="797"/>
      <c r="G2767" s="798"/>
      <c r="J2767" s="797"/>
      <c r="K2767" s="797"/>
      <c r="N2767" s="797"/>
      <c r="O2767" s="797"/>
      <c r="R2767" s="797"/>
      <c r="S2767" s="797"/>
      <c r="V2767" s="797"/>
      <c r="W2767" s="797"/>
      <c r="Z2767" s="797"/>
      <c r="AA2767" s="797"/>
      <c r="AD2767" s="797"/>
      <c r="AE2767" s="797"/>
      <c r="AH2767" s="797"/>
      <c r="AI2767" s="797"/>
      <c r="AL2767" s="797"/>
      <c r="AM2767" s="797"/>
      <c r="AP2767" s="797"/>
      <c r="AQ2767" s="797"/>
    </row>
    <row r="2768" spans="1:43" s="735" customFormat="1">
      <c r="A2768" s="1235"/>
      <c r="B2768" s="64"/>
      <c r="F2768" s="797"/>
      <c r="G2768" s="798"/>
      <c r="J2768" s="797"/>
      <c r="K2768" s="797"/>
      <c r="N2768" s="797"/>
      <c r="O2768" s="797"/>
      <c r="R2768" s="797"/>
      <c r="S2768" s="797"/>
      <c r="V2768" s="797"/>
      <c r="W2768" s="797"/>
      <c r="Z2768" s="797"/>
      <c r="AA2768" s="797"/>
      <c r="AD2768" s="797"/>
      <c r="AE2768" s="797"/>
      <c r="AH2768" s="797"/>
      <c r="AI2768" s="797"/>
      <c r="AL2768" s="797"/>
      <c r="AM2768" s="797"/>
      <c r="AP2768" s="797"/>
      <c r="AQ2768" s="797"/>
    </row>
    <row r="2769" spans="1:43" s="735" customFormat="1">
      <c r="A2769" s="1235"/>
      <c r="B2769" s="64"/>
      <c r="F2769" s="797"/>
      <c r="G2769" s="798"/>
      <c r="J2769" s="797"/>
      <c r="K2769" s="797"/>
      <c r="N2769" s="797"/>
      <c r="O2769" s="797"/>
      <c r="R2769" s="797"/>
      <c r="S2769" s="797"/>
      <c r="V2769" s="797"/>
      <c r="W2769" s="797"/>
      <c r="Z2769" s="797"/>
      <c r="AA2769" s="797"/>
      <c r="AD2769" s="797"/>
      <c r="AE2769" s="797"/>
      <c r="AH2769" s="797"/>
      <c r="AI2769" s="797"/>
      <c r="AL2769" s="797"/>
      <c r="AM2769" s="797"/>
      <c r="AP2769" s="797"/>
      <c r="AQ2769" s="797"/>
    </row>
    <row r="2770" spans="1:43" s="735" customFormat="1">
      <c r="A2770" s="1235"/>
      <c r="B2770" s="64"/>
      <c r="F2770" s="797"/>
      <c r="G2770" s="798"/>
      <c r="J2770" s="797"/>
      <c r="K2770" s="797"/>
      <c r="N2770" s="797"/>
      <c r="O2770" s="797"/>
      <c r="R2770" s="797"/>
      <c r="S2770" s="797"/>
      <c r="V2770" s="797"/>
      <c r="W2770" s="797"/>
      <c r="Z2770" s="797"/>
      <c r="AA2770" s="797"/>
      <c r="AD2770" s="797"/>
      <c r="AE2770" s="797"/>
      <c r="AH2770" s="797"/>
      <c r="AI2770" s="797"/>
      <c r="AL2770" s="797"/>
      <c r="AM2770" s="797"/>
      <c r="AP2770" s="797"/>
      <c r="AQ2770" s="797"/>
    </row>
    <row r="2771" spans="1:43" s="735" customFormat="1">
      <c r="A2771" s="1235"/>
      <c r="B2771" s="64"/>
      <c r="F2771" s="797"/>
      <c r="G2771" s="798"/>
      <c r="J2771" s="797"/>
      <c r="K2771" s="797"/>
      <c r="N2771" s="797"/>
      <c r="O2771" s="797"/>
      <c r="R2771" s="797"/>
      <c r="S2771" s="797"/>
      <c r="V2771" s="797"/>
      <c r="W2771" s="797"/>
      <c r="Z2771" s="797"/>
      <c r="AA2771" s="797"/>
      <c r="AD2771" s="797"/>
      <c r="AE2771" s="797"/>
      <c r="AH2771" s="797"/>
      <c r="AI2771" s="797"/>
      <c r="AL2771" s="797"/>
      <c r="AM2771" s="797"/>
      <c r="AP2771" s="797"/>
      <c r="AQ2771" s="797"/>
    </row>
    <row r="2772" spans="1:43" s="735" customFormat="1">
      <c r="A2772" s="1235"/>
      <c r="B2772" s="64"/>
      <c r="F2772" s="797"/>
      <c r="G2772" s="798"/>
      <c r="J2772" s="797"/>
      <c r="K2772" s="797"/>
      <c r="N2772" s="797"/>
      <c r="O2772" s="797"/>
      <c r="R2772" s="797"/>
      <c r="S2772" s="797"/>
      <c r="V2772" s="797"/>
      <c r="W2772" s="797"/>
      <c r="Z2772" s="797"/>
      <c r="AA2772" s="797"/>
      <c r="AD2772" s="797"/>
      <c r="AE2772" s="797"/>
      <c r="AH2772" s="797"/>
      <c r="AI2772" s="797"/>
      <c r="AL2772" s="797"/>
      <c r="AM2772" s="797"/>
      <c r="AP2772" s="797"/>
      <c r="AQ2772" s="797"/>
    </row>
    <row r="2773" spans="1:43" s="735" customFormat="1">
      <c r="A2773" s="1235"/>
      <c r="B2773" s="64"/>
      <c r="F2773" s="797"/>
      <c r="G2773" s="798"/>
      <c r="J2773" s="797"/>
      <c r="K2773" s="797"/>
      <c r="N2773" s="797"/>
      <c r="O2773" s="797"/>
      <c r="R2773" s="797"/>
      <c r="S2773" s="797"/>
      <c r="V2773" s="797"/>
      <c r="W2773" s="797"/>
      <c r="Z2773" s="797"/>
      <c r="AA2773" s="797"/>
      <c r="AD2773" s="797"/>
      <c r="AE2773" s="797"/>
      <c r="AH2773" s="797"/>
      <c r="AI2773" s="797"/>
      <c r="AL2773" s="797"/>
      <c r="AM2773" s="797"/>
      <c r="AP2773" s="797"/>
      <c r="AQ2773" s="797"/>
    </row>
    <row r="2774" spans="1:43" s="735" customFormat="1">
      <c r="A2774" s="1235"/>
      <c r="B2774" s="64"/>
      <c r="F2774" s="797"/>
      <c r="G2774" s="798"/>
      <c r="J2774" s="797"/>
      <c r="K2774" s="797"/>
      <c r="N2774" s="797"/>
      <c r="O2774" s="797"/>
      <c r="R2774" s="797"/>
      <c r="S2774" s="797"/>
      <c r="V2774" s="797"/>
      <c r="W2774" s="797"/>
      <c r="Z2774" s="797"/>
      <c r="AA2774" s="797"/>
      <c r="AD2774" s="797"/>
      <c r="AE2774" s="797"/>
      <c r="AH2774" s="797"/>
      <c r="AI2774" s="797"/>
      <c r="AL2774" s="797"/>
      <c r="AM2774" s="797"/>
      <c r="AP2774" s="797"/>
      <c r="AQ2774" s="797"/>
    </row>
    <row r="2775" spans="1:43" s="735" customFormat="1">
      <c r="A2775" s="1235"/>
      <c r="B2775" s="64"/>
      <c r="F2775" s="797"/>
      <c r="G2775" s="798"/>
      <c r="J2775" s="797"/>
      <c r="K2775" s="797"/>
      <c r="N2775" s="797"/>
      <c r="O2775" s="797"/>
      <c r="R2775" s="797"/>
      <c r="S2775" s="797"/>
      <c r="V2775" s="797"/>
      <c r="W2775" s="797"/>
      <c r="Z2775" s="797"/>
      <c r="AA2775" s="797"/>
      <c r="AD2775" s="797"/>
      <c r="AE2775" s="797"/>
      <c r="AH2775" s="797"/>
      <c r="AI2775" s="797"/>
      <c r="AL2775" s="797"/>
      <c r="AM2775" s="797"/>
      <c r="AP2775" s="797"/>
      <c r="AQ2775" s="797"/>
    </row>
    <row r="2776" spans="1:43" s="735" customFormat="1">
      <c r="A2776" s="1235"/>
      <c r="B2776" s="64"/>
      <c r="F2776" s="797"/>
      <c r="G2776" s="798"/>
      <c r="J2776" s="797"/>
      <c r="K2776" s="797"/>
      <c r="N2776" s="797"/>
      <c r="O2776" s="797"/>
      <c r="R2776" s="797"/>
      <c r="S2776" s="797"/>
      <c r="V2776" s="797"/>
      <c r="W2776" s="797"/>
      <c r="Z2776" s="797"/>
      <c r="AA2776" s="797"/>
      <c r="AD2776" s="797"/>
      <c r="AE2776" s="797"/>
      <c r="AH2776" s="797"/>
      <c r="AI2776" s="797"/>
      <c r="AL2776" s="797"/>
      <c r="AM2776" s="797"/>
      <c r="AP2776" s="797"/>
      <c r="AQ2776" s="797"/>
    </row>
    <row r="2777" spans="1:43" s="735" customFormat="1">
      <c r="A2777" s="1235"/>
      <c r="B2777" s="64"/>
      <c r="F2777" s="797"/>
      <c r="G2777" s="798"/>
      <c r="J2777" s="797"/>
      <c r="K2777" s="797"/>
      <c r="N2777" s="797"/>
      <c r="O2777" s="797"/>
      <c r="R2777" s="797"/>
      <c r="S2777" s="797"/>
      <c r="V2777" s="797"/>
      <c r="W2777" s="797"/>
      <c r="Z2777" s="797"/>
      <c r="AA2777" s="797"/>
      <c r="AD2777" s="797"/>
      <c r="AE2777" s="797"/>
      <c r="AH2777" s="797"/>
      <c r="AI2777" s="797"/>
      <c r="AL2777" s="797"/>
      <c r="AM2777" s="797"/>
      <c r="AP2777" s="797"/>
      <c r="AQ2777" s="797"/>
    </row>
    <row r="2778" spans="1:43" s="735" customFormat="1">
      <c r="A2778" s="1235"/>
      <c r="B2778" s="64"/>
      <c r="F2778" s="797"/>
      <c r="G2778" s="798"/>
      <c r="J2778" s="797"/>
      <c r="K2778" s="797"/>
      <c r="N2778" s="797"/>
      <c r="O2778" s="797"/>
      <c r="R2778" s="797"/>
      <c r="S2778" s="797"/>
      <c r="V2778" s="797"/>
      <c r="W2778" s="797"/>
      <c r="Z2778" s="797"/>
      <c r="AA2778" s="797"/>
      <c r="AD2778" s="797"/>
      <c r="AE2778" s="797"/>
      <c r="AH2778" s="797"/>
      <c r="AI2778" s="797"/>
      <c r="AL2778" s="797"/>
      <c r="AM2778" s="797"/>
      <c r="AP2778" s="797"/>
      <c r="AQ2778" s="797"/>
    </row>
    <row r="2779" spans="1:43" s="735" customFormat="1">
      <c r="A2779" s="1235"/>
      <c r="B2779" s="64"/>
      <c r="F2779" s="797"/>
      <c r="G2779" s="798"/>
      <c r="J2779" s="797"/>
      <c r="K2779" s="797"/>
      <c r="N2779" s="797"/>
      <c r="O2779" s="797"/>
      <c r="R2779" s="797"/>
      <c r="S2779" s="797"/>
      <c r="V2779" s="797"/>
      <c r="W2779" s="797"/>
      <c r="Z2779" s="797"/>
      <c r="AA2779" s="797"/>
      <c r="AD2779" s="797"/>
      <c r="AE2779" s="797"/>
      <c r="AH2779" s="797"/>
      <c r="AI2779" s="797"/>
      <c r="AL2779" s="797"/>
      <c r="AM2779" s="797"/>
      <c r="AP2779" s="797"/>
      <c r="AQ2779" s="797"/>
    </row>
    <row r="2780" spans="1:43" s="735" customFormat="1">
      <c r="A2780" s="1235"/>
      <c r="B2780" s="64"/>
      <c r="F2780" s="797"/>
      <c r="G2780" s="798"/>
      <c r="J2780" s="797"/>
      <c r="K2780" s="797"/>
      <c r="N2780" s="797"/>
      <c r="O2780" s="797"/>
      <c r="R2780" s="797"/>
      <c r="S2780" s="797"/>
      <c r="V2780" s="797"/>
      <c r="W2780" s="797"/>
      <c r="Z2780" s="797"/>
      <c r="AA2780" s="797"/>
      <c r="AD2780" s="797"/>
      <c r="AE2780" s="797"/>
      <c r="AH2780" s="797"/>
      <c r="AI2780" s="797"/>
      <c r="AL2780" s="797"/>
      <c r="AM2780" s="797"/>
      <c r="AP2780" s="797"/>
      <c r="AQ2780" s="797"/>
    </row>
    <row r="2781" spans="1:43" s="735" customFormat="1">
      <c r="A2781" s="1235"/>
      <c r="B2781" s="64"/>
      <c r="F2781" s="797"/>
      <c r="G2781" s="798"/>
      <c r="J2781" s="797"/>
      <c r="K2781" s="797"/>
      <c r="N2781" s="797"/>
      <c r="O2781" s="797"/>
      <c r="R2781" s="797"/>
      <c r="S2781" s="797"/>
      <c r="V2781" s="797"/>
      <c r="W2781" s="797"/>
      <c r="Z2781" s="797"/>
      <c r="AA2781" s="797"/>
      <c r="AD2781" s="797"/>
      <c r="AE2781" s="797"/>
      <c r="AH2781" s="797"/>
      <c r="AI2781" s="797"/>
      <c r="AL2781" s="797"/>
      <c r="AM2781" s="797"/>
      <c r="AP2781" s="797"/>
      <c r="AQ2781" s="797"/>
    </row>
    <row r="2782" spans="1:43" s="735" customFormat="1">
      <c r="A2782" s="1235"/>
      <c r="B2782" s="64"/>
      <c r="F2782" s="797"/>
      <c r="G2782" s="798"/>
      <c r="J2782" s="797"/>
      <c r="K2782" s="797"/>
      <c r="N2782" s="797"/>
      <c r="O2782" s="797"/>
      <c r="R2782" s="797"/>
      <c r="S2782" s="797"/>
      <c r="V2782" s="797"/>
      <c r="W2782" s="797"/>
      <c r="Z2782" s="797"/>
      <c r="AA2782" s="797"/>
      <c r="AD2782" s="797"/>
      <c r="AE2782" s="797"/>
      <c r="AH2782" s="797"/>
      <c r="AI2782" s="797"/>
      <c r="AL2782" s="797"/>
      <c r="AM2782" s="797"/>
      <c r="AP2782" s="797"/>
      <c r="AQ2782" s="797"/>
    </row>
    <row r="2783" spans="1:43" s="735" customFormat="1">
      <c r="A2783" s="1235"/>
      <c r="B2783" s="64"/>
      <c r="F2783" s="797"/>
      <c r="G2783" s="798"/>
      <c r="J2783" s="797"/>
      <c r="K2783" s="797"/>
      <c r="N2783" s="797"/>
      <c r="O2783" s="797"/>
      <c r="R2783" s="797"/>
      <c r="S2783" s="797"/>
      <c r="V2783" s="797"/>
      <c r="W2783" s="797"/>
      <c r="Z2783" s="797"/>
      <c r="AA2783" s="797"/>
      <c r="AD2783" s="797"/>
      <c r="AE2783" s="797"/>
      <c r="AH2783" s="797"/>
      <c r="AI2783" s="797"/>
      <c r="AL2783" s="797"/>
      <c r="AM2783" s="797"/>
      <c r="AP2783" s="797"/>
      <c r="AQ2783" s="797"/>
    </row>
    <row r="2784" spans="1:43" s="735" customFormat="1">
      <c r="A2784" s="1235"/>
      <c r="B2784" s="64"/>
      <c r="F2784" s="797"/>
      <c r="G2784" s="798"/>
      <c r="J2784" s="797"/>
      <c r="K2784" s="797"/>
      <c r="N2784" s="797"/>
      <c r="O2784" s="797"/>
      <c r="R2784" s="797"/>
      <c r="S2784" s="797"/>
      <c r="V2784" s="797"/>
      <c r="W2784" s="797"/>
      <c r="Z2784" s="797"/>
      <c r="AA2784" s="797"/>
      <c r="AD2784" s="797"/>
      <c r="AE2784" s="797"/>
      <c r="AH2784" s="797"/>
      <c r="AI2784" s="797"/>
      <c r="AL2784" s="797"/>
      <c r="AM2784" s="797"/>
      <c r="AP2784" s="797"/>
      <c r="AQ2784" s="797"/>
    </row>
    <row r="2785" spans="1:43" s="735" customFormat="1">
      <c r="A2785" s="1235"/>
      <c r="B2785" s="64"/>
      <c r="F2785" s="797"/>
      <c r="G2785" s="798"/>
      <c r="J2785" s="797"/>
      <c r="K2785" s="797"/>
      <c r="N2785" s="797"/>
      <c r="O2785" s="797"/>
      <c r="R2785" s="797"/>
      <c r="S2785" s="797"/>
      <c r="V2785" s="797"/>
      <c r="W2785" s="797"/>
      <c r="Z2785" s="797"/>
      <c r="AA2785" s="797"/>
      <c r="AD2785" s="797"/>
      <c r="AE2785" s="797"/>
      <c r="AH2785" s="797"/>
      <c r="AI2785" s="797"/>
      <c r="AL2785" s="797"/>
      <c r="AM2785" s="797"/>
      <c r="AP2785" s="797"/>
      <c r="AQ2785" s="797"/>
    </row>
    <row r="2786" spans="1:43" s="735" customFormat="1">
      <c r="A2786" s="1235"/>
      <c r="B2786" s="64"/>
      <c r="F2786" s="797"/>
      <c r="G2786" s="798"/>
      <c r="J2786" s="797"/>
      <c r="K2786" s="797"/>
      <c r="N2786" s="797"/>
      <c r="O2786" s="797"/>
      <c r="R2786" s="797"/>
      <c r="S2786" s="797"/>
      <c r="V2786" s="797"/>
      <c r="W2786" s="797"/>
      <c r="Z2786" s="797"/>
      <c r="AA2786" s="797"/>
      <c r="AD2786" s="797"/>
      <c r="AE2786" s="797"/>
      <c r="AH2786" s="797"/>
      <c r="AI2786" s="797"/>
      <c r="AL2786" s="797"/>
      <c r="AM2786" s="797"/>
      <c r="AP2786" s="797"/>
      <c r="AQ2786" s="797"/>
    </row>
    <row r="2787" spans="1:43" s="735" customFormat="1">
      <c r="A2787" s="1235"/>
      <c r="B2787" s="64"/>
      <c r="F2787" s="797"/>
      <c r="G2787" s="798"/>
      <c r="J2787" s="797"/>
      <c r="K2787" s="797"/>
      <c r="N2787" s="797"/>
      <c r="O2787" s="797"/>
      <c r="R2787" s="797"/>
      <c r="S2787" s="797"/>
      <c r="V2787" s="797"/>
      <c r="W2787" s="797"/>
      <c r="Z2787" s="797"/>
      <c r="AA2787" s="797"/>
      <c r="AD2787" s="797"/>
      <c r="AE2787" s="797"/>
      <c r="AH2787" s="797"/>
      <c r="AI2787" s="797"/>
      <c r="AL2787" s="797"/>
      <c r="AM2787" s="797"/>
      <c r="AP2787" s="797"/>
      <c r="AQ2787" s="797"/>
    </row>
  </sheetData>
  <sheetProtection algorithmName="SHA-512" hashValue="HUBTF0ipvOFl9bDFayJtMgL0bcQEl6/BHd83CynO6bKViaLrCPCmpiuwzBxon8ze1qJyxJNwToCGmlkoXuqYJA==" saltValue="w96qm1nFO+MFtQvq38fFQA==" spinCount="100000" sheet="1" objects="1" scenarios="1"/>
  <mergeCells count="8">
    <mergeCell ref="C1:J1"/>
    <mergeCell ref="A4:A32"/>
    <mergeCell ref="C3:AQ3"/>
    <mergeCell ref="F10:G10"/>
    <mergeCell ref="J10:K10"/>
    <mergeCell ref="N10:O10"/>
    <mergeCell ref="R10:S10"/>
    <mergeCell ref="V10:W10"/>
  </mergeCells>
  <hyperlinks>
    <hyperlink ref="A4" r:id="rId1" xr:uid="{00000000-0004-0000-2200-000000000000}"/>
  </hyperlinks>
  <pageMargins left="0.7" right="0.7" top="0.75" bottom="0.75" header="0.3" footer="0.3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Foglio36">
    <tabColor theme="9"/>
  </sheetPr>
  <dimension ref="A1:J32"/>
  <sheetViews>
    <sheetView showGridLines="0" zoomScaleNormal="100" workbookViewId="0">
      <selection activeCell="C1" sqref="C1:J1"/>
    </sheetView>
  </sheetViews>
  <sheetFormatPr baseColWidth="10" defaultColWidth="32.5" defaultRowHeight="15"/>
  <cols>
    <col min="1" max="1" width="11.5" style="1233" customWidth="1"/>
    <col min="2" max="2" width="4" style="64" customWidth="1"/>
    <col min="3" max="3" width="36.5" style="724" bestFit="1" customWidth="1"/>
    <col min="4" max="4" width="7.5" style="724" bestFit="1" customWidth="1"/>
    <col min="5" max="5" width="4.1640625" style="724" bestFit="1" customWidth="1"/>
    <col min="6" max="16384" width="32.5" style="724"/>
  </cols>
  <sheetData>
    <row r="1" spans="1:10" s="1233" customFormat="1" ht="60" customHeight="1">
      <c r="B1" s="1221"/>
      <c r="C1" s="1266" t="s">
        <v>1220</v>
      </c>
      <c r="D1" s="1267"/>
      <c r="E1" s="1267"/>
      <c r="F1" s="1267"/>
      <c r="G1" s="1267"/>
      <c r="H1" s="1267"/>
      <c r="I1" s="1267"/>
      <c r="J1" s="1267"/>
    </row>
    <row r="3" spans="1:10">
      <c r="B3" s="63"/>
      <c r="C3" s="382"/>
      <c r="D3" s="382"/>
      <c r="E3" s="382"/>
      <c r="F3" s="367"/>
    </row>
    <row r="4" spans="1:10" ht="19.25" customHeight="1">
      <c r="A4" s="1255" t="s">
        <v>1264</v>
      </c>
      <c r="B4" s="63"/>
      <c r="C4" s="1273" t="s">
        <v>1004</v>
      </c>
      <c r="D4" s="1273"/>
      <c r="E4" s="1273"/>
      <c r="F4" s="725"/>
    </row>
    <row r="5" spans="1:10">
      <c r="A5" s="1256"/>
      <c r="B5" s="63"/>
      <c r="C5" s="726" t="s">
        <v>842</v>
      </c>
      <c r="D5" s="726">
        <v>4</v>
      </c>
      <c r="E5" s="725"/>
      <c r="F5" s="725"/>
    </row>
    <row r="6" spans="1:10">
      <c r="A6" s="1256"/>
      <c r="B6" s="63"/>
      <c r="C6" s="726" t="s">
        <v>843</v>
      </c>
      <c r="D6" s="727">
        <v>2</v>
      </c>
      <c r="E6" s="726" t="s">
        <v>641</v>
      </c>
      <c r="F6" s="725"/>
    </row>
    <row r="7" spans="1:10">
      <c r="A7" s="1256"/>
      <c r="B7" s="63"/>
      <c r="C7" s="726" t="s">
        <v>1003</v>
      </c>
      <c r="D7" s="727">
        <v>60</v>
      </c>
      <c r="E7" s="726" t="s">
        <v>641</v>
      </c>
      <c r="F7" s="725"/>
    </row>
    <row r="8" spans="1:10">
      <c r="A8" s="1256"/>
      <c r="B8" s="63"/>
      <c r="C8" s="726" t="s">
        <v>867</v>
      </c>
      <c r="D8" s="726">
        <v>10</v>
      </c>
      <c r="E8" s="726" t="s">
        <v>868</v>
      </c>
      <c r="F8" s="725"/>
    </row>
    <row r="9" spans="1:10">
      <c r="A9" s="1256"/>
      <c r="B9" s="63"/>
      <c r="C9" s="726" t="s">
        <v>871</v>
      </c>
      <c r="D9" s="728">
        <v>4.5</v>
      </c>
      <c r="E9" s="726" t="s">
        <v>641</v>
      </c>
      <c r="F9" s="725"/>
    </row>
    <row r="10" spans="1:10">
      <c r="A10" s="1256"/>
      <c r="C10" s="726" t="s">
        <v>873</v>
      </c>
      <c r="D10" s="727">
        <v>7.0000000000000009</v>
      </c>
      <c r="E10" s="726" t="s">
        <v>641</v>
      </c>
      <c r="F10" s="725"/>
    </row>
    <row r="11" spans="1:10">
      <c r="A11" s="1256"/>
      <c r="C11" s="726" t="s">
        <v>874</v>
      </c>
      <c r="D11" s="727">
        <v>1.5</v>
      </c>
      <c r="E11" s="726" t="s">
        <v>641</v>
      </c>
      <c r="F11" s="725"/>
    </row>
    <row r="12" spans="1:10">
      <c r="A12" s="1256"/>
      <c r="C12" s="726" t="s">
        <v>876</v>
      </c>
      <c r="D12" s="727">
        <v>20</v>
      </c>
      <c r="E12" s="726" t="s">
        <v>641</v>
      </c>
      <c r="F12" s="725"/>
    </row>
    <row r="13" spans="1:10">
      <c r="A13" s="1256"/>
      <c r="C13" s="729" t="s">
        <v>1011</v>
      </c>
      <c r="D13" s="1286">
        <v>0.107</v>
      </c>
      <c r="E13" s="1286"/>
      <c r="F13" s="725"/>
    </row>
    <row r="14" spans="1:10">
      <c r="A14" s="1256"/>
      <c r="C14" s="725"/>
      <c r="D14" s="725"/>
      <c r="E14" s="725"/>
      <c r="F14" s="725"/>
    </row>
    <row r="15" spans="1:10">
      <c r="A15" s="1256"/>
    </row>
    <row r="16" spans="1:10">
      <c r="A16" s="1256"/>
    </row>
    <row r="17" spans="1:4">
      <c r="A17" s="1256"/>
      <c r="D17" s="730"/>
    </row>
    <row r="18" spans="1:4">
      <c r="A18" s="1256"/>
    </row>
    <row r="19" spans="1:4">
      <c r="A19" s="1256"/>
    </row>
    <row r="20" spans="1:4">
      <c r="A20" s="1256"/>
    </row>
    <row r="21" spans="1:4">
      <c r="A21" s="1256"/>
      <c r="D21" s="731"/>
    </row>
    <row r="22" spans="1:4">
      <c r="A22" s="1256"/>
    </row>
    <row r="23" spans="1:4">
      <c r="A23" s="1256"/>
    </row>
    <row r="24" spans="1:4">
      <c r="A24" s="1256"/>
    </row>
    <row r="25" spans="1:4">
      <c r="A25" s="1256"/>
    </row>
    <row r="26" spans="1:4">
      <c r="A26" s="1256"/>
    </row>
    <row r="27" spans="1:4">
      <c r="A27" s="1256"/>
    </row>
    <row r="28" spans="1:4">
      <c r="A28" s="1256"/>
    </row>
    <row r="29" spans="1:4">
      <c r="A29" s="1256"/>
    </row>
    <row r="30" spans="1:4">
      <c r="A30" s="1256"/>
    </row>
    <row r="31" spans="1:4">
      <c r="A31" s="1256"/>
    </row>
    <row r="32" spans="1:4">
      <c r="A32" s="1256"/>
    </row>
  </sheetData>
  <sheetProtection algorithmName="SHA-512" hashValue="A7sUkQgBDIY8dlE3ZdRpeOUYuV34kb67BlaTNUup4CS9T2W1aGIRcBNnNrFbv69A3h4wPbvFZ/xKkQ8Zx57KtA==" saltValue="xH2ocVBhuiSutC+f6XejCg==" spinCount="100000" sheet="1" objects="1" scenarios="1"/>
  <mergeCells count="4">
    <mergeCell ref="C4:E4"/>
    <mergeCell ref="D13:E13"/>
    <mergeCell ref="A4:A32"/>
    <mergeCell ref="C1:J1"/>
  </mergeCells>
  <hyperlinks>
    <hyperlink ref="A4" r:id="rId1" xr:uid="{00000000-0004-0000-2300-000000000000}"/>
  </hyperlinks>
  <pageMargins left="0.7" right="0.7" top="0.75" bottom="0.75" header="0.3" footer="0.3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Foglio37">
    <tabColor theme="9"/>
  </sheetPr>
  <dimension ref="A1:O35"/>
  <sheetViews>
    <sheetView showGridLines="0" zoomScaleNormal="100" workbookViewId="0">
      <selection activeCell="C1" sqref="C1:J1"/>
    </sheetView>
  </sheetViews>
  <sheetFormatPr baseColWidth="10" defaultColWidth="9.5" defaultRowHeight="15"/>
  <cols>
    <col min="1" max="1" width="11.5" style="1221" customWidth="1"/>
    <col min="2" max="2" width="4" style="64" customWidth="1"/>
    <col min="3" max="3" width="0" style="16" hidden="1" customWidth="1"/>
    <col min="4" max="5" width="9.5" style="16"/>
    <col min="6" max="6" width="16.5" style="16" customWidth="1"/>
    <col min="7" max="8" width="9.5" style="16"/>
    <col min="9" max="9" width="14.5" style="16" bestFit="1" customWidth="1"/>
    <col min="10" max="10" width="9.5" style="16"/>
    <col min="11" max="11" width="14.5" style="16" bestFit="1" customWidth="1"/>
    <col min="12" max="14" width="9.5" style="16"/>
    <col min="15" max="15" width="15" style="16" bestFit="1" customWidth="1"/>
    <col min="16" max="16384" width="9.5" style="16"/>
  </cols>
  <sheetData>
    <row r="1" spans="1:12" s="1221" customFormat="1" ht="60" customHeight="1">
      <c r="C1" s="1266" t="s">
        <v>1220</v>
      </c>
      <c r="D1" s="1267"/>
      <c r="E1" s="1267"/>
      <c r="F1" s="1267"/>
      <c r="G1" s="1267"/>
      <c r="H1" s="1267"/>
      <c r="I1" s="1267"/>
      <c r="J1" s="1267"/>
    </row>
    <row r="3" spans="1:12">
      <c r="B3" s="63"/>
      <c r="C3" s="113"/>
      <c r="D3" s="105"/>
      <c r="E3" s="105"/>
      <c r="F3" s="105"/>
      <c r="G3" s="105"/>
      <c r="H3" s="105"/>
      <c r="I3" s="105"/>
      <c r="J3" s="105"/>
      <c r="K3" s="105"/>
      <c r="L3" s="113"/>
    </row>
    <row r="4" spans="1:12" ht="20" customHeight="1">
      <c r="A4" s="1255" t="s">
        <v>1264</v>
      </c>
      <c r="B4" s="63"/>
      <c r="C4" s="113"/>
      <c r="D4" s="1273" t="s">
        <v>1015</v>
      </c>
      <c r="E4" s="1273"/>
      <c r="F4" s="1273"/>
      <c r="G4" s="1273"/>
      <c r="H4" s="1273"/>
      <c r="I4" s="1273"/>
      <c r="J4" s="1273"/>
      <c r="K4" s="1273"/>
      <c r="L4" s="113"/>
    </row>
    <row r="5" spans="1:12">
      <c r="A5" s="1256"/>
      <c r="B5" s="63"/>
      <c r="C5" s="113"/>
      <c r="D5" s="704"/>
      <c r="E5" s="704"/>
      <c r="F5" s="1287" t="s">
        <v>1005</v>
      </c>
      <c r="G5" s="704"/>
      <c r="H5" s="704"/>
      <c r="I5" s="181" t="s">
        <v>411</v>
      </c>
      <c r="J5" s="704"/>
      <c r="K5" s="181" t="s">
        <v>761</v>
      </c>
      <c r="L5" s="113"/>
    </row>
    <row r="6" spans="1:12">
      <c r="A6" s="1256"/>
      <c r="B6" s="63"/>
      <c r="C6" s="113"/>
      <c r="D6" s="705" t="s">
        <v>412</v>
      </c>
      <c r="E6" s="706"/>
      <c r="F6" s="1288"/>
      <c r="G6" s="706"/>
      <c r="H6" s="706"/>
      <c r="I6" s="705" t="s">
        <v>764</v>
      </c>
      <c r="J6" s="706"/>
      <c r="K6" s="705" t="s">
        <v>1016</v>
      </c>
      <c r="L6" s="113"/>
    </row>
    <row r="7" spans="1:12">
      <c r="A7" s="1256"/>
      <c r="B7" s="63"/>
      <c r="C7" s="113"/>
      <c r="D7" s="704"/>
      <c r="E7" s="704"/>
      <c r="F7" s="707"/>
      <c r="G7" s="704"/>
      <c r="H7" s="704"/>
      <c r="I7" s="704"/>
      <c r="J7" s="704"/>
      <c r="K7" s="704"/>
      <c r="L7" s="113"/>
    </row>
    <row r="8" spans="1:12">
      <c r="A8" s="1256"/>
      <c r="B8" s="63"/>
      <c r="C8" s="113">
        <v>1</v>
      </c>
      <c r="D8" s="177" t="s">
        <v>328</v>
      </c>
      <c r="E8" s="367"/>
      <c r="F8" s="708">
        <v>2984000</v>
      </c>
      <c r="G8" s="709"/>
      <c r="H8" s="367"/>
      <c r="I8" s="710">
        <f>1/(1.107^C8)</f>
        <v>0.90334236675700097</v>
      </c>
      <c r="J8" s="367"/>
      <c r="K8" s="711">
        <f>+I8*F8</f>
        <v>2695573.6224028911</v>
      </c>
      <c r="L8" s="113"/>
    </row>
    <row r="9" spans="1:12">
      <c r="A9" s="1256"/>
      <c r="B9" s="63"/>
      <c r="C9" s="113">
        <v>2</v>
      </c>
      <c r="D9" s="177" t="s">
        <v>329</v>
      </c>
      <c r="E9" s="367"/>
      <c r="F9" s="708">
        <v>3416000</v>
      </c>
      <c r="G9" s="709"/>
      <c r="H9" s="367"/>
      <c r="I9" s="710">
        <f t="shared" ref="I9:I17" si="0">1/(1.107^C9)</f>
        <v>0.81602743157813995</v>
      </c>
      <c r="J9" s="367"/>
      <c r="K9" s="711">
        <f t="shared" ref="K9:K17" si="1">+I9*F9</f>
        <v>2787549.7062709262</v>
      </c>
      <c r="L9" s="113"/>
    </row>
    <row r="10" spans="1:12">
      <c r="A10" s="1256"/>
      <c r="C10" s="113">
        <v>3</v>
      </c>
      <c r="D10" s="177" t="s">
        <v>330</v>
      </c>
      <c r="E10" s="367"/>
      <c r="F10" s="708">
        <v>3333000</v>
      </c>
      <c r="G10" s="709"/>
      <c r="H10" s="367"/>
      <c r="I10" s="710">
        <f t="shared" si="0"/>
        <v>0.73715215138043355</v>
      </c>
      <c r="J10" s="367"/>
      <c r="K10" s="711">
        <f t="shared" si="1"/>
        <v>2456928.120550985</v>
      </c>
      <c r="L10" s="113"/>
    </row>
    <row r="11" spans="1:12">
      <c r="A11" s="1256"/>
      <c r="C11" s="113">
        <v>4</v>
      </c>
      <c r="D11" s="177" t="s">
        <v>331</v>
      </c>
      <c r="E11" s="367"/>
      <c r="F11" s="708">
        <v>3071000</v>
      </c>
      <c r="G11" s="709"/>
      <c r="H11" s="367"/>
      <c r="I11" s="710">
        <f t="shared" si="0"/>
        <v>0.66590076908801588</v>
      </c>
      <c r="J11" s="367"/>
      <c r="K11" s="711">
        <f t="shared" si="1"/>
        <v>2044981.2618692967</v>
      </c>
      <c r="L11" s="113"/>
    </row>
    <row r="12" spans="1:12">
      <c r="A12" s="1256"/>
      <c r="C12" s="113">
        <v>5</v>
      </c>
      <c r="D12" s="177" t="s">
        <v>332</v>
      </c>
      <c r="E12" s="367"/>
      <c r="F12" s="708">
        <v>3132000</v>
      </c>
      <c r="G12" s="709"/>
      <c r="H12" s="367"/>
      <c r="I12" s="710">
        <f t="shared" si="0"/>
        <v>0.60153637677327532</v>
      </c>
      <c r="J12" s="367"/>
      <c r="K12" s="711">
        <f t="shared" si="1"/>
        <v>1884011.9320538982</v>
      </c>
      <c r="L12" s="113"/>
    </row>
    <row r="13" spans="1:12">
      <c r="A13" s="1256"/>
      <c r="C13" s="113">
        <v>6</v>
      </c>
      <c r="D13" s="177" t="s">
        <v>766</v>
      </c>
      <c r="E13" s="367"/>
      <c r="F13" s="708">
        <v>3195000</v>
      </c>
      <c r="G13" s="709"/>
      <c r="H13" s="367"/>
      <c r="I13" s="710">
        <f t="shared" si="0"/>
        <v>0.54339329428480154</v>
      </c>
      <c r="J13" s="367"/>
      <c r="K13" s="711">
        <f t="shared" si="1"/>
        <v>1736141.575239941</v>
      </c>
      <c r="L13" s="113"/>
    </row>
    <row r="14" spans="1:12">
      <c r="A14" s="1256"/>
      <c r="C14" s="113">
        <v>7</v>
      </c>
      <c r="D14" s="177" t="s">
        <v>767</v>
      </c>
      <c r="E14" s="367"/>
      <c r="F14" s="708">
        <v>3258000</v>
      </c>
      <c r="G14" s="709"/>
      <c r="H14" s="367"/>
      <c r="I14" s="710">
        <f t="shared" si="0"/>
        <v>0.49087018453911618</v>
      </c>
      <c r="J14" s="367"/>
      <c r="K14" s="711">
        <f t="shared" si="1"/>
        <v>1599255.0612284406</v>
      </c>
      <c r="L14" s="113"/>
    </row>
    <row r="15" spans="1:12">
      <c r="A15" s="1256"/>
      <c r="C15" s="113">
        <v>8</v>
      </c>
      <c r="D15" s="177" t="s">
        <v>768</v>
      </c>
      <c r="E15" s="367"/>
      <c r="F15" s="708">
        <v>3324000</v>
      </c>
      <c r="G15" s="709"/>
      <c r="H15" s="367"/>
      <c r="I15" s="710">
        <f t="shared" si="0"/>
        <v>0.44342383427201099</v>
      </c>
      <c r="J15" s="367"/>
      <c r="K15" s="711">
        <f t="shared" si="1"/>
        <v>1473940.8251201645</v>
      </c>
      <c r="L15" s="113"/>
    </row>
    <row r="16" spans="1:12">
      <c r="A16" s="1256"/>
      <c r="C16" s="113">
        <v>9</v>
      </c>
      <c r="D16" s="177" t="s">
        <v>769</v>
      </c>
      <c r="E16" s="367"/>
      <c r="F16" s="708">
        <v>3390000</v>
      </c>
      <c r="G16" s="712"/>
      <c r="H16" s="367"/>
      <c r="I16" s="710">
        <f t="shared" si="0"/>
        <v>0.40056353592774258</v>
      </c>
      <c r="J16" s="367"/>
      <c r="K16" s="711">
        <f t="shared" si="1"/>
        <v>1357910.3867950474</v>
      </c>
      <c r="L16" s="113"/>
    </row>
    <row r="17" spans="1:15">
      <c r="A17" s="1256"/>
      <c r="C17" s="113">
        <v>10</v>
      </c>
      <c r="D17" s="177" t="s">
        <v>770</v>
      </c>
      <c r="E17" s="367"/>
      <c r="F17" s="708">
        <v>53088000</v>
      </c>
      <c r="G17" s="713" t="s">
        <v>758</v>
      </c>
      <c r="H17" s="367"/>
      <c r="I17" s="710">
        <f t="shared" si="0"/>
        <v>0.36184601258151988</v>
      </c>
      <c r="J17" s="367"/>
      <c r="K17" s="714">
        <f t="shared" si="1"/>
        <v>19209681.115927726</v>
      </c>
      <c r="L17" s="113"/>
    </row>
    <row r="18" spans="1:15">
      <c r="A18" s="1256"/>
      <c r="C18" s="113"/>
      <c r="D18" s="367"/>
      <c r="E18" s="367"/>
      <c r="F18" s="367"/>
      <c r="G18" s="367"/>
      <c r="H18" s="367"/>
      <c r="I18" s="715"/>
      <c r="J18" s="367"/>
      <c r="K18" s="367"/>
      <c r="L18" s="113"/>
    </row>
    <row r="19" spans="1:15">
      <c r="A19" s="1256"/>
      <c r="C19" s="113"/>
      <c r="D19" s="367"/>
      <c r="E19" s="367"/>
      <c r="F19" s="367"/>
      <c r="G19" s="1290" t="s">
        <v>1006</v>
      </c>
      <c r="H19" s="1290"/>
      <c r="I19" s="1290"/>
      <c r="J19" s="1290"/>
      <c r="K19" s="711">
        <f>+SUM(K8:K17)</f>
        <v>37245973.607459314</v>
      </c>
      <c r="L19" s="113"/>
    </row>
    <row r="20" spans="1:15">
      <c r="A20" s="1256"/>
      <c r="C20" s="113"/>
      <c r="D20" s="367"/>
      <c r="E20" s="367"/>
      <c r="F20" s="367"/>
      <c r="G20" s="1290" t="s">
        <v>1013</v>
      </c>
      <c r="H20" s="1290"/>
      <c r="I20" s="1290"/>
      <c r="J20" s="1290"/>
      <c r="K20" s="716">
        <f>4%*K19</f>
        <v>1489838.9442983726</v>
      </c>
      <c r="L20" s="113"/>
    </row>
    <row r="21" spans="1:15">
      <c r="A21" s="1256"/>
      <c r="C21" s="113"/>
      <c r="D21" s="367"/>
      <c r="E21" s="367"/>
      <c r="F21" s="367"/>
      <c r="G21" s="1290" t="s">
        <v>1014</v>
      </c>
      <c r="H21" s="1290"/>
      <c r="I21" s="1290"/>
      <c r="J21" s="1290"/>
      <c r="K21" s="716">
        <f>0.5%*K19</f>
        <v>186229.86803729658</v>
      </c>
      <c r="L21" s="113"/>
    </row>
    <row r="22" spans="1:15">
      <c r="A22" s="1256"/>
      <c r="C22" s="113"/>
      <c r="D22" s="367"/>
      <c r="E22" s="367"/>
      <c r="F22" s="367"/>
      <c r="G22" s="1291" t="s">
        <v>1017</v>
      </c>
      <c r="H22" s="1291"/>
      <c r="I22" s="1291"/>
      <c r="J22" s="1291"/>
      <c r="K22" s="717">
        <f>+K19-K20-K21</f>
        <v>35569904.795123644</v>
      </c>
      <c r="L22" s="113"/>
    </row>
    <row r="23" spans="1:15">
      <c r="A23" s="1256"/>
      <c r="C23" s="113"/>
      <c r="D23" s="367"/>
      <c r="E23" s="367"/>
      <c r="F23" s="367"/>
      <c r="G23" s="707"/>
      <c r="H23" s="707"/>
      <c r="I23" s="707"/>
      <c r="J23" s="707"/>
      <c r="K23" s="718"/>
      <c r="L23" s="113"/>
    </row>
    <row r="24" spans="1:15">
      <c r="A24" s="1256"/>
      <c r="C24" s="113"/>
      <c r="D24" s="104" t="s">
        <v>771</v>
      </c>
      <c r="E24" s="367"/>
      <c r="F24" s="367"/>
      <c r="G24" s="367"/>
      <c r="H24" s="367"/>
      <c r="I24" s="367"/>
      <c r="J24" s="367"/>
      <c r="K24" s="367"/>
      <c r="L24" s="113"/>
    </row>
    <row r="25" spans="1:15">
      <c r="A25" s="1256"/>
      <c r="C25" s="113"/>
      <c r="D25" s="103" t="s">
        <v>1007</v>
      </c>
      <c r="E25" s="113"/>
      <c r="F25" s="367"/>
      <c r="G25" s="367"/>
      <c r="H25" s="367"/>
      <c r="I25" s="367"/>
      <c r="J25" s="367"/>
      <c r="K25" s="708">
        <v>3527000</v>
      </c>
      <c r="L25" s="113"/>
    </row>
    <row r="26" spans="1:15">
      <c r="A26" s="1256"/>
      <c r="C26" s="113"/>
      <c r="D26" s="103" t="s">
        <v>772</v>
      </c>
      <c r="E26" s="113"/>
      <c r="F26" s="367"/>
      <c r="G26" s="367"/>
      <c r="H26" s="367"/>
      <c r="I26" s="367"/>
      <c r="J26" s="367"/>
      <c r="K26" s="719">
        <v>7.0000000000000009</v>
      </c>
      <c r="L26" s="113"/>
    </row>
    <row r="27" spans="1:15">
      <c r="A27" s="1256"/>
      <c r="C27" s="113"/>
      <c r="D27" s="367"/>
      <c r="E27" s="113"/>
      <c r="F27" s="367"/>
      <c r="G27" s="367"/>
      <c r="H27" s="367"/>
      <c r="I27" s="367"/>
      <c r="J27" s="367"/>
      <c r="K27" s="720"/>
      <c r="L27" s="113"/>
    </row>
    <row r="28" spans="1:15">
      <c r="A28" s="1256"/>
      <c r="C28" s="113"/>
      <c r="D28" s="103" t="s">
        <v>1008</v>
      </c>
      <c r="E28" s="113"/>
      <c r="F28" s="367"/>
      <c r="G28" s="367"/>
      <c r="H28" s="367"/>
      <c r="I28" s="367"/>
      <c r="J28" s="367"/>
      <c r="K28" s="711">
        <f>+K25/K26*100</f>
        <v>50385714.285714276</v>
      </c>
      <c r="L28" s="113"/>
      <c r="O28" s="721"/>
    </row>
    <row r="29" spans="1:15">
      <c r="A29" s="1256"/>
      <c r="C29" s="113"/>
      <c r="D29" s="103" t="s">
        <v>1010</v>
      </c>
      <c r="E29" s="113"/>
      <c r="F29" s="367"/>
      <c r="G29" s="367"/>
      <c r="H29" s="367"/>
      <c r="I29" s="367"/>
      <c r="J29" s="367"/>
      <c r="K29" s="722">
        <f>1.5%*K28</f>
        <v>755785.71428571409</v>
      </c>
      <c r="L29" s="113"/>
    </row>
    <row r="30" spans="1:15">
      <c r="A30" s="1256"/>
      <c r="C30" s="113"/>
      <c r="D30" s="367"/>
      <c r="E30" s="113"/>
      <c r="F30" s="367"/>
      <c r="G30" s="367"/>
      <c r="H30" s="367"/>
      <c r="I30" s="367"/>
      <c r="J30" s="367"/>
      <c r="K30" s="709"/>
      <c r="L30" s="113"/>
      <c r="O30" s="721"/>
    </row>
    <row r="31" spans="1:15">
      <c r="A31" s="1256"/>
      <c r="C31" s="113"/>
      <c r="D31" s="103" t="s">
        <v>1009</v>
      </c>
      <c r="E31" s="113"/>
      <c r="F31" s="367"/>
      <c r="G31" s="367"/>
      <c r="H31" s="367"/>
      <c r="I31" s="367"/>
      <c r="J31" s="367"/>
      <c r="K31" s="711">
        <f>+K28-K29</f>
        <v>49629928.57142856</v>
      </c>
      <c r="L31" s="113"/>
      <c r="O31" s="562"/>
    </row>
    <row r="32" spans="1:15">
      <c r="A32" s="1256"/>
      <c r="C32" s="113"/>
      <c r="D32" s="367"/>
      <c r="E32" s="367"/>
      <c r="F32" s="367"/>
      <c r="G32" s="367"/>
      <c r="H32" s="367"/>
      <c r="I32" s="367"/>
      <c r="J32" s="367"/>
      <c r="K32" s="367"/>
      <c r="L32" s="113"/>
      <c r="O32" s="723"/>
    </row>
    <row r="33" spans="3:12">
      <c r="C33" s="113"/>
      <c r="D33" s="1289" t="s">
        <v>1012</v>
      </c>
      <c r="E33" s="1289"/>
      <c r="F33" s="1289"/>
      <c r="G33" s="1289"/>
      <c r="H33" s="1289"/>
      <c r="I33" s="1289"/>
      <c r="J33" s="1289"/>
      <c r="K33" s="1289"/>
      <c r="L33" s="113"/>
    </row>
    <row r="34" spans="3:12">
      <c r="C34" s="113"/>
      <c r="D34" s="105"/>
      <c r="E34" s="105"/>
      <c r="F34" s="105"/>
      <c r="G34" s="105"/>
      <c r="H34" s="105"/>
      <c r="I34" s="105"/>
      <c r="J34" s="105"/>
      <c r="K34" s="105"/>
      <c r="L34" s="113"/>
    </row>
    <row r="35" spans="3:12">
      <c r="C35" s="113"/>
      <c r="D35" s="113"/>
      <c r="E35" s="113"/>
      <c r="F35" s="113"/>
      <c r="G35" s="113"/>
      <c r="H35" s="113"/>
      <c r="I35" s="113"/>
      <c r="J35" s="113"/>
      <c r="K35" s="113"/>
      <c r="L35" s="113"/>
    </row>
  </sheetData>
  <sheetProtection algorithmName="SHA-512" hashValue="R+wZ4rs1kno4bG4+tL/tVwJpyHdriiV6+EX2v1hnxhOQkcJ+om8Gr6XWe8t6EgV8vhkbQUk0C9eQteZuSosI1g==" saltValue="tZsCI4meiW5GjVc43VdBQw==" spinCount="100000" sheet="1" objects="1" scenarios="1"/>
  <mergeCells count="9">
    <mergeCell ref="C1:J1"/>
    <mergeCell ref="A4:A32"/>
    <mergeCell ref="F5:F6"/>
    <mergeCell ref="D33:K33"/>
    <mergeCell ref="D4:K4"/>
    <mergeCell ref="G19:J19"/>
    <mergeCell ref="G20:J20"/>
    <mergeCell ref="G21:J21"/>
    <mergeCell ref="G22:J22"/>
  </mergeCells>
  <hyperlinks>
    <hyperlink ref="A4" r:id="rId1" xr:uid="{00000000-0004-0000-2400-000000000000}"/>
  </hyperlinks>
  <pageMargins left="0.7" right="0.7" top="0.75" bottom="0.75" header="0.3" footer="0.3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Foglio38">
    <tabColor theme="9"/>
  </sheetPr>
  <dimension ref="A1:U58"/>
  <sheetViews>
    <sheetView showGridLines="0" topLeftCell="A18" zoomScale="90" zoomScaleNormal="90" workbookViewId="0">
      <selection activeCell="C1" sqref="C1:J1"/>
    </sheetView>
  </sheetViews>
  <sheetFormatPr baseColWidth="10" defaultColWidth="9.1640625" defaultRowHeight="15"/>
  <cols>
    <col min="1" max="1" width="11.5" style="1221" customWidth="1"/>
    <col min="2" max="2" width="4" style="64" customWidth="1"/>
    <col min="3" max="3" width="49.5" style="64" bestFit="1" customWidth="1"/>
    <col min="4" max="13" width="12.83203125" style="64" customWidth="1"/>
    <col min="14" max="16384" width="9.1640625" style="64"/>
  </cols>
  <sheetData>
    <row r="1" spans="1:17" s="1221" customFormat="1" ht="60" customHeight="1">
      <c r="C1" s="1266" t="s">
        <v>1220</v>
      </c>
      <c r="D1" s="1267"/>
      <c r="E1" s="1267"/>
      <c r="F1" s="1267"/>
      <c r="G1" s="1267"/>
      <c r="H1" s="1267"/>
      <c r="I1" s="1267"/>
      <c r="J1" s="1267"/>
    </row>
    <row r="2" spans="1:17">
      <c r="C2" s="696"/>
      <c r="D2" s="696"/>
      <c r="E2" s="696"/>
      <c r="F2" s="696"/>
      <c r="G2" s="696"/>
      <c r="H2" s="703"/>
      <c r="I2" s="696"/>
      <c r="J2" s="696"/>
      <c r="K2" s="696"/>
      <c r="L2" s="696"/>
      <c r="M2" s="696"/>
      <c r="N2" s="113"/>
    </row>
    <row r="3" spans="1:17" s="131" customFormat="1" ht="19.5" customHeight="1">
      <c r="A3" s="1223"/>
      <c r="B3" s="63"/>
      <c r="C3" s="1273" t="s">
        <v>1076</v>
      </c>
      <c r="D3" s="1273"/>
      <c r="E3" s="1273"/>
      <c r="F3" s="1273"/>
      <c r="G3" s="1273"/>
      <c r="H3" s="1273"/>
      <c r="I3" s="1273"/>
      <c r="J3" s="1273"/>
      <c r="K3" s="1273"/>
      <c r="L3" s="1273"/>
      <c r="M3" s="1273"/>
      <c r="N3" s="130"/>
    </row>
    <row r="4" spans="1:17">
      <c r="A4" s="1255" t="s">
        <v>1264</v>
      </c>
      <c r="B4" s="63"/>
      <c r="C4" s="113"/>
      <c r="D4" s="1292" t="s">
        <v>490</v>
      </c>
      <c r="E4" s="1292"/>
      <c r="F4" s="1292" t="s">
        <v>491</v>
      </c>
      <c r="G4" s="1292"/>
      <c r="H4" s="1292" t="s">
        <v>492</v>
      </c>
      <c r="I4" s="1292"/>
      <c r="J4" s="1292" t="s">
        <v>493</v>
      </c>
      <c r="K4" s="1292"/>
      <c r="L4" s="1292" t="s">
        <v>494</v>
      </c>
      <c r="M4" s="1292"/>
      <c r="N4" s="113"/>
    </row>
    <row r="5" spans="1:17">
      <c r="A5" s="1256"/>
      <c r="B5" s="63"/>
      <c r="C5" s="132" t="s">
        <v>520</v>
      </c>
      <c r="D5" s="103">
        <v>50</v>
      </c>
      <c r="E5" s="113"/>
      <c r="F5" s="103">
        <v>50</v>
      </c>
      <c r="G5" s="113"/>
      <c r="H5" s="103">
        <v>50</v>
      </c>
      <c r="I5" s="113"/>
      <c r="J5" s="103">
        <v>50</v>
      </c>
      <c r="K5" s="113"/>
      <c r="L5" s="103">
        <v>50</v>
      </c>
      <c r="M5" s="113"/>
      <c r="N5" s="113"/>
    </row>
    <row r="6" spans="1:17">
      <c r="A6" s="1256"/>
      <c r="B6" s="63"/>
      <c r="C6" s="132" t="s">
        <v>521</v>
      </c>
      <c r="D6" s="133">
        <v>0.75</v>
      </c>
      <c r="E6" s="113"/>
      <c r="F6" s="133">
        <v>0.76</v>
      </c>
      <c r="G6" s="113"/>
      <c r="H6" s="133">
        <v>0.89</v>
      </c>
      <c r="I6" s="113"/>
      <c r="J6" s="133">
        <v>0.83</v>
      </c>
      <c r="K6" s="113"/>
      <c r="L6" s="133">
        <v>0.86</v>
      </c>
      <c r="M6" s="113"/>
      <c r="N6" s="113"/>
    </row>
    <row r="7" spans="1:17">
      <c r="A7" s="1256"/>
      <c r="B7" s="63"/>
      <c r="C7" s="132" t="s">
        <v>522</v>
      </c>
      <c r="D7" s="134">
        <v>78</v>
      </c>
      <c r="E7" s="8">
        <f>+D7*D6</f>
        <v>58.5</v>
      </c>
      <c r="F7" s="134">
        <v>82</v>
      </c>
      <c r="G7" s="8">
        <f>+F7*F6</f>
        <v>62.32</v>
      </c>
      <c r="H7" s="134">
        <v>91</v>
      </c>
      <c r="I7" s="8">
        <f>+H7*H6</f>
        <v>80.989999999999995</v>
      </c>
      <c r="J7" s="134">
        <v>84</v>
      </c>
      <c r="K7" s="8">
        <f>+J7*J6</f>
        <v>69.72</v>
      </c>
      <c r="L7" s="134">
        <v>89</v>
      </c>
      <c r="M7" s="8">
        <f>+L7*L6</f>
        <v>76.539999999999992</v>
      </c>
      <c r="N7" s="113"/>
    </row>
    <row r="8" spans="1:17">
      <c r="A8" s="1256"/>
      <c r="B8" s="63"/>
      <c r="C8" s="132" t="s">
        <v>523</v>
      </c>
      <c r="D8" s="696"/>
      <c r="E8" s="696"/>
      <c r="F8" s="697">
        <f t="shared" ref="F8:M8" si="0">+(F7-D7)/D7</f>
        <v>5.128205128205128E-2</v>
      </c>
      <c r="G8" s="698">
        <f t="shared" si="0"/>
        <v>6.5299145299145309E-2</v>
      </c>
      <c r="H8" s="697">
        <f t="shared" si="0"/>
        <v>0.10975609756097561</v>
      </c>
      <c r="I8" s="698">
        <f t="shared" si="0"/>
        <v>0.29958279845956348</v>
      </c>
      <c r="J8" s="697">
        <f t="shared" si="0"/>
        <v>-7.6923076923076927E-2</v>
      </c>
      <c r="K8" s="698">
        <f t="shared" si="0"/>
        <v>-0.13915298184961103</v>
      </c>
      <c r="L8" s="697">
        <f t="shared" si="0"/>
        <v>5.9523809523809521E-2</v>
      </c>
      <c r="M8" s="698">
        <f t="shared" si="0"/>
        <v>9.7819850831898925E-2</v>
      </c>
      <c r="N8" s="113"/>
    </row>
    <row r="9" spans="1:17">
      <c r="A9" s="1256"/>
      <c r="B9" s="63"/>
      <c r="C9" s="137"/>
      <c r="D9" s="137"/>
      <c r="E9" s="137"/>
      <c r="F9" s="137"/>
      <c r="G9" s="137"/>
      <c r="H9" s="137"/>
      <c r="I9" s="137"/>
      <c r="J9" s="137"/>
      <c r="K9" s="137"/>
      <c r="L9" s="137"/>
      <c r="M9" s="137"/>
      <c r="N9" s="113"/>
    </row>
    <row r="10" spans="1:17">
      <c r="A10" s="1256"/>
      <c r="C10" s="104" t="s">
        <v>105</v>
      </c>
      <c r="D10" s="138"/>
      <c r="E10" s="139"/>
      <c r="F10" s="138"/>
      <c r="G10" s="139"/>
      <c r="H10" s="138"/>
      <c r="I10" s="139"/>
      <c r="J10" s="138"/>
      <c r="K10" s="139"/>
      <c r="L10" s="138"/>
      <c r="M10" s="139"/>
      <c r="N10" s="113"/>
      <c r="O10" s="140"/>
    </row>
    <row r="11" spans="1:17">
      <c r="A11" s="1256"/>
      <c r="C11" s="113"/>
      <c r="D11" s="141"/>
      <c r="E11" s="142"/>
      <c r="F11" s="141"/>
      <c r="G11" s="142"/>
      <c r="H11" s="141"/>
      <c r="I11" s="142"/>
      <c r="J11" s="141"/>
      <c r="K11" s="142"/>
      <c r="L11" s="141"/>
      <c r="M11" s="142"/>
      <c r="N11" s="113"/>
    </row>
    <row r="12" spans="1:17">
      <c r="A12" s="1256"/>
      <c r="C12" s="104" t="s">
        <v>106</v>
      </c>
      <c r="D12" s="141"/>
      <c r="E12" s="142"/>
      <c r="F12" s="141"/>
      <c r="G12" s="142"/>
      <c r="H12" s="141"/>
      <c r="I12" s="142"/>
      <c r="J12" s="141"/>
      <c r="K12" s="142"/>
      <c r="L12" s="141"/>
      <c r="M12" s="142"/>
      <c r="N12" s="113"/>
      <c r="Q12" s="480"/>
    </row>
    <row r="13" spans="1:17">
      <c r="A13" s="1256"/>
      <c r="C13" s="103" t="s">
        <v>107</v>
      </c>
      <c r="D13" s="143">
        <f>ROUND((+D5*365*D6*D7),-1)</f>
        <v>1067630</v>
      </c>
      <c r="E13" s="144">
        <f>+D13/D17</f>
        <v>0.88115183678185582</v>
      </c>
      <c r="F13" s="143">
        <f>ROUND((+F5*365*F6*F7),-1)</f>
        <v>1137340</v>
      </c>
      <c r="G13" s="144">
        <f>+F13/F17</f>
        <v>0.86996496703229453</v>
      </c>
      <c r="H13" s="143">
        <f>ROUND((+H5*365*H6*H7),-1)</f>
        <v>1478070</v>
      </c>
      <c r="I13" s="144">
        <f>+H13/H17</f>
        <v>0.80326835392131823</v>
      </c>
      <c r="J13" s="143">
        <f>ROUND((+J5*365*J6*J7),-1)</f>
        <v>1272390</v>
      </c>
      <c r="K13" s="144">
        <f>+J13/J17</f>
        <v>0.79904420399525244</v>
      </c>
      <c r="L13" s="143">
        <f>ROUND((+L5*365*L6*L7),-1)</f>
        <v>1396860</v>
      </c>
      <c r="M13" s="144">
        <f>+L13/L17</f>
        <v>0.80563597983689572</v>
      </c>
      <c r="N13" s="113"/>
      <c r="O13" s="145"/>
    </row>
    <row r="14" spans="1:17">
      <c r="A14" s="1256"/>
      <c r="C14" s="103" t="s">
        <v>108</v>
      </c>
      <c r="D14" s="146">
        <v>86000</v>
      </c>
      <c r="E14" s="144">
        <f>+D14/D17</f>
        <v>7.0978764144169426E-2</v>
      </c>
      <c r="F14" s="146">
        <v>98000</v>
      </c>
      <c r="G14" s="144">
        <f>+F14/F17</f>
        <v>7.4961371946089012E-2</v>
      </c>
      <c r="H14" s="146">
        <v>273000</v>
      </c>
      <c r="I14" s="144">
        <f>+H14/H17</f>
        <v>0.14836392093779041</v>
      </c>
      <c r="J14" s="146">
        <v>235000</v>
      </c>
      <c r="K14" s="144">
        <f>+J14/J17</f>
        <v>0.14757691269098649</v>
      </c>
      <c r="L14" s="146">
        <v>246000</v>
      </c>
      <c r="M14" s="144">
        <f>+L14/L17</f>
        <v>0.14187996724072302</v>
      </c>
      <c r="N14" s="113"/>
    </row>
    <row r="15" spans="1:17">
      <c r="A15" s="1256"/>
      <c r="C15" s="103" t="s">
        <v>109</v>
      </c>
      <c r="D15" s="146">
        <v>58000</v>
      </c>
      <c r="E15" s="144">
        <f>+D15/D17</f>
        <v>4.7869399073974729E-2</v>
      </c>
      <c r="F15" s="146">
        <v>72000</v>
      </c>
      <c r="G15" s="144">
        <f>+F15/F17</f>
        <v>5.5073661021616413E-2</v>
      </c>
      <c r="H15" s="146">
        <v>89000</v>
      </c>
      <c r="I15" s="144">
        <f>+H15/H17</f>
        <v>4.8367725140891382E-2</v>
      </c>
      <c r="J15" s="146">
        <v>85000</v>
      </c>
      <c r="K15" s="144">
        <f>+J15/J17</f>
        <v>5.3378883313761075E-2</v>
      </c>
      <c r="L15" s="146">
        <v>91000</v>
      </c>
      <c r="M15" s="144">
        <f>+L15/L17</f>
        <v>5.2484052922381279E-2</v>
      </c>
      <c r="N15" s="113"/>
    </row>
    <row r="16" spans="1:17">
      <c r="A16" s="1256"/>
      <c r="C16" s="103" t="s">
        <v>110</v>
      </c>
      <c r="D16" s="146">
        <v>0</v>
      </c>
      <c r="E16" s="144">
        <f>+D16/D17</f>
        <v>0</v>
      </c>
      <c r="F16" s="146">
        <v>0</v>
      </c>
      <c r="G16" s="144">
        <f>+F16/F17</f>
        <v>0</v>
      </c>
      <c r="H16" s="146">
        <v>0</v>
      </c>
      <c r="I16" s="144">
        <f>+H16/H17</f>
        <v>0</v>
      </c>
      <c r="J16" s="146">
        <v>0</v>
      </c>
      <c r="K16" s="144">
        <f>+J16/J17</f>
        <v>0</v>
      </c>
      <c r="L16" s="146">
        <v>0</v>
      </c>
      <c r="M16" s="144">
        <f>+L16/L17</f>
        <v>0</v>
      </c>
      <c r="N16" s="113"/>
    </row>
    <row r="17" spans="1:17">
      <c r="A17" s="1256"/>
      <c r="C17" s="147" t="s">
        <v>1020</v>
      </c>
      <c r="D17" s="148">
        <f t="shared" ref="D17:M17" si="1">SUM(D13:D16)</f>
        <v>1211630</v>
      </c>
      <c r="E17" s="149">
        <f t="shared" si="1"/>
        <v>1</v>
      </c>
      <c r="F17" s="148">
        <f t="shared" si="1"/>
        <v>1307340</v>
      </c>
      <c r="G17" s="149">
        <f t="shared" si="1"/>
        <v>0.99999999999999989</v>
      </c>
      <c r="H17" s="148">
        <f t="shared" si="1"/>
        <v>1840070</v>
      </c>
      <c r="I17" s="149">
        <f t="shared" si="1"/>
        <v>1</v>
      </c>
      <c r="J17" s="148">
        <f t="shared" si="1"/>
        <v>1592390</v>
      </c>
      <c r="K17" s="149">
        <f t="shared" si="1"/>
        <v>1</v>
      </c>
      <c r="L17" s="148">
        <f t="shared" si="1"/>
        <v>1733860</v>
      </c>
      <c r="M17" s="149">
        <f t="shared" si="1"/>
        <v>1</v>
      </c>
      <c r="N17" s="113"/>
    </row>
    <row r="18" spans="1:17">
      <c r="A18" s="1256"/>
      <c r="C18" s="113"/>
      <c r="D18" s="150"/>
      <c r="E18" s="151"/>
      <c r="F18" s="150"/>
      <c r="G18" s="151"/>
      <c r="H18" s="150"/>
      <c r="I18" s="151"/>
      <c r="J18" s="150"/>
      <c r="K18" s="151"/>
      <c r="L18" s="150"/>
      <c r="M18" s="151"/>
      <c r="N18" s="113"/>
    </row>
    <row r="19" spans="1:17">
      <c r="A19" s="1256"/>
      <c r="C19" s="104" t="s">
        <v>112</v>
      </c>
      <c r="D19" s="150"/>
      <c r="E19" s="151"/>
      <c r="F19" s="150"/>
      <c r="G19" s="151"/>
      <c r="H19" s="150"/>
      <c r="I19" s="151"/>
      <c r="J19" s="150"/>
      <c r="K19" s="151"/>
      <c r="L19" s="150"/>
      <c r="M19" s="151"/>
      <c r="N19" s="113"/>
    </row>
    <row r="20" spans="1:17">
      <c r="A20" s="1256"/>
      <c r="C20" s="103" t="s">
        <v>107</v>
      </c>
      <c r="D20" s="143">
        <f>+D13*E20</f>
        <v>373670.5</v>
      </c>
      <c r="E20" s="152">
        <v>0.35</v>
      </c>
      <c r="F20" s="143">
        <f>+F13*G20</f>
        <v>403755.69999999995</v>
      </c>
      <c r="G20" s="152">
        <v>0.35499999999999998</v>
      </c>
      <c r="H20" s="143">
        <f>+H13*I20</f>
        <v>546885.9</v>
      </c>
      <c r="I20" s="152">
        <v>0.37</v>
      </c>
      <c r="J20" s="143">
        <f>+J13*K20</f>
        <v>419888.7</v>
      </c>
      <c r="K20" s="152">
        <v>0.33</v>
      </c>
      <c r="L20" s="143">
        <f>+L13*M20</f>
        <v>474932.4</v>
      </c>
      <c r="M20" s="152">
        <v>0.34</v>
      </c>
      <c r="N20" s="113"/>
    </row>
    <row r="21" spans="1:17">
      <c r="A21" s="1256"/>
      <c r="C21" s="103" t="s">
        <v>113</v>
      </c>
      <c r="D21" s="143">
        <f>+D14*E21</f>
        <v>55040</v>
      </c>
      <c r="E21" s="152">
        <v>0.64</v>
      </c>
      <c r="F21" s="143">
        <f>+F14*G21</f>
        <v>61740</v>
      </c>
      <c r="G21" s="152">
        <v>0.63</v>
      </c>
      <c r="H21" s="143">
        <f>+H14*I21</f>
        <v>182910</v>
      </c>
      <c r="I21" s="152">
        <v>0.67</v>
      </c>
      <c r="J21" s="143">
        <f>+J14*K21</f>
        <v>143350</v>
      </c>
      <c r="K21" s="152">
        <v>0.61</v>
      </c>
      <c r="L21" s="143">
        <f>+L14*M21</f>
        <v>152520</v>
      </c>
      <c r="M21" s="152">
        <v>0.62</v>
      </c>
      <c r="N21" s="113"/>
    </row>
    <row r="22" spans="1:17">
      <c r="A22" s="1256"/>
      <c r="C22" s="103" t="s">
        <v>109</v>
      </c>
      <c r="D22" s="143">
        <f>+D15*E22</f>
        <v>33060</v>
      </c>
      <c r="E22" s="152">
        <v>0.56999999999999995</v>
      </c>
      <c r="F22" s="143">
        <f>+F15*G22</f>
        <v>41760</v>
      </c>
      <c r="G22" s="152">
        <v>0.57999999999999996</v>
      </c>
      <c r="H22" s="143">
        <f>+H15*I22</f>
        <v>51174.999999999993</v>
      </c>
      <c r="I22" s="152">
        <v>0.57499999999999996</v>
      </c>
      <c r="J22" s="143">
        <f>+J15*K22</f>
        <v>47600.000000000007</v>
      </c>
      <c r="K22" s="152">
        <v>0.56000000000000005</v>
      </c>
      <c r="L22" s="143">
        <f>+L15*M22</f>
        <v>52780</v>
      </c>
      <c r="M22" s="152">
        <v>0.57999999999999996</v>
      </c>
      <c r="N22" s="113"/>
    </row>
    <row r="23" spans="1:17">
      <c r="A23" s="1256"/>
      <c r="C23" s="104" t="s">
        <v>114</v>
      </c>
      <c r="D23" s="148">
        <f>SUM(D20:D22)</f>
        <v>461770.5</v>
      </c>
      <c r="E23" s="144">
        <f>+D23/D17</f>
        <v>0.38111510939808357</v>
      </c>
      <c r="F23" s="148">
        <f>SUM(F20:F22)</f>
        <v>507255.69999999995</v>
      </c>
      <c r="G23" s="144">
        <f>+F23/F17</f>
        <v>0.38800595101503815</v>
      </c>
      <c r="H23" s="148">
        <f>SUM(H20:H22)</f>
        <v>780970.9</v>
      </c>
      <c r="I23" s="144">
        <f>+H23/H17</f>
        <v>0.42442455993521988</v>
      </c>
      <c r="J23" s="148">
        <f>SUM(J20:J22)</f>
        <v>610838.69999999995</v>
      </c>
      <c r="K23" s="144">
        <f>+J23/J17</f>
        <v>0.38359867871564124</v>
      </c>
      <c r="L23" s="148">
        <f>SUM(L20:L22)</f>
        <v>680232.4</v>
      </c>
      <c r="M23" s="144">
        <f>+L23/L17</f>
        <v>0.39232256352877398</v>
      </c>
      <c r="N23" s="113"/>
    </row>
    <row r="24" spans="1:17">
      <c r="A24" s="1256"/>
      <c r="C24" s="113"/>
      <c r="D24" s="150"/>
      <c r="E24" s="151"/>
      <c r="F24" s="150"/>
      <c r="G24" s="151"/>
      <c r="H24" s="150"/>
      <c r="I24" s="151"/>
      <c r="J24" s="150"/>
      <c r="K24" s="151"/>
      <c r="L24" s="150"/>
      <c r="M24" s="151"/>
      <c r="N24" s="113"/>
    </row>
    <row r="25" spans="1:17">
      <c r="A25" s="1256"/>
      <c r="C25" s="104" t="s">
        <v>115</v>
      </c>
      <c r="D25" s="148">
        <f>+D17-D23</f>
        <v>749859.5</v>
      </c>
      <c r="E25" s="153">
        <f>+D25/D17</f>
        <v>0.61888489060191643</v>
      </c>
      <c r="F25" s="148">
        <f>+F17-F23</f>
        <v>800084.3</v>
      </c>
      <c r="G25" s="153">
        <f>+F25/F17</f>
        <v>0.6119940489849619</v>
      </c>
      <c r="H25" s="148">
        <f>+H17-H23</f>
        <v>1059099.1000000001</v>
      </c>
      <c r="I25" s="153">
        <f>+H25/H17</f>
        <v>0.57557544006478023</v>
      </c>
      <c r="J25" s="148">
        <f>+J17-J23</f>
        <v>981551.3</v>
      </c>
      <c r="K25" s="153">
        <f>+J25/J17</f>
        <v>0.61640132128435876</v>
      </c>
      <c r="L25" s="148">
        <f>+L17-L23</f>
        <v>1053627.6000000001</v>
      </c>
      <c r="M25" s="153">
        <f>+L25/L17</f>
        <v>0.60767743647122607</v>
      </c>
      <c r="N25" s="113"/>
    </row>
    <row r="26" spans="1:17">
      <c r="A26" s="1256"/>
      <c r="C26" s="113"/>
      <c r="D26" s="150"/>
      <c r="E26" s="151"/>
      <c r="F26" s="150"/>
      <c r="G26" s="151"/>
      <c r="H26" s="150"/>
      <c r="I26" s="151"/>
      <c r="J26" s="150"/>
      <c r="K26" s="151"/>
      <c r="L26" s="150"/>
      <c r="M26" s="151"/>
      <c r="N26" s="113"/>
    </row>
    <row r="27" spans="1:17">
      <c r="A27" s="1256"/>
      <c r="C27" s="104" t="s">
        <v>116</v>
      </c>
      <c r="D27" s="150"/>
      <c r="E27" s="151"/>
      <c r="F27" s="150"/>
      <c r="G27" s="151"/>
      <c r="H27" s="150"/>
      <c r="I27" s="151"/>
      <c r="J27" s="150"/>
      <c r="K27" s="151"/>
      <c r="L27" s="150"/>
      <c r="M27" s="151"/>
      <c r="N27" s="113"/>
    </row>
    <row r="28" spans="1:17">
      <c r="A28" s="1256"/>
      <c r="C28" s="103" t="s">
        <v>117</v>
      </c>
      <c r="D28" s="143">
        <f>+D17*E28</f>
        <v>155088.64000000001</v>
      </c>
      <c r="E28" s="152">
        <v>0.128</v>
      </c>
      <c r="F28" s="143">
        <f>+F17*G28</f>
        <v>155573.46</v>
      </c>
      <c r="G28" s="152">
        <v>0.11899999999999999</v>
      </c>
      <c r="H28" s="143">
        <f>+H17*I28</f>
        <v>257609.80000000002</v>
      </c>
      <c r="I28" s="152">
        <v>0.14000000000000001</v>
      </c>
      <c r="J28" s="143">
        <f>+J17*K28</f>
        <v>207010.7</v>
      </c>
      <c r="K28" s="152">
        <v>0.13</v>
      </c>
      <c r="L28" s="143">
        <f>+L17*M28</f>
        <v>234071.1</v>
      </c>
      <c r="M28" s="152">
        <v>0.13500000000000001</v>
      </c>
      <c r="N28" s="113"/>
    </row>
    <row r="29" spans="1:17">
      <c r="A29" s="1256"/>
      <c r="C29" s="103" t="s">
        <v>118</v>
      </c>
      <c r="D29" s="143">
        <f>+D17*E29</f>
        <v>30290.75</v>
      </c>
      <c r="E29" s="152">
        <v>2.5000000000000001E-2</v>
      </c>
      <c r="F29" s="143">
        <f>+F17*G29</f>
        <v>36605.520000000004</v>
      </c>
      <c r="G29" s="152">
        <v>2.8000000000000001E-2</v>
      </c>
      <c r="H29" s="143">
        <f>+H17*I29</f>
        <v>69922.66</v>
      </c>
      <c r="I29" s="152">
        <v>3.7999999999999999E-2</v>
      </c>
      <c r="J29" s="143">
        <f>+J17*K29</f>
        <v>42994.53</v>
      </c>
      <c r="K29" s="152">
        <v>2.7E-2</v>
      </c>
      <c r="L29" s="143">
        <f>+L17*M29</f>
        <v>45080.36</v>
      </c>
      <c r="M29" s="152">
        <v>2.5999999999999999E-2</v>
      </c>
      <c r="N29" s="113"/>
    </row>
    <row r="30" spans="1:17">
      <c r="A30" s="1256"/>
      <c r="C30" s="103" t="s">
        <v>1034</v>
      </c>
      <c r="D30" s="143">
        <f>+D17*E30</f>
        <v>54523.35</v>
      </c>
      <c r="E30" s="152">
        <v>4.4999999999999998E-2</v>
      </c>
      <c r="F30" s="143">
        <f>+F17*G30</f>
        <v>61444.98</v>
      </c>
      <c r="G30" s="152">
        <v>4.7E-2</v>
      </c>
      <c r="H30" s="143">
        <f>+H17*I30</f>
        <v>80963.08</v>
      </c>
      <c r="I30" s="152">
        <v>4.3999999999999997E-2</v>
      </c>
      <c r="J30" s="143">
        <f>+J17*K30</f>
        <v>73249.94</v>
      </c>
      <c r="K30" s="152">
        <v>4.5999999999999999E-2</v>
      </c>
      <c r="L30" s="143">
        <f>+L17*M30</f>
        <v>79757.56</v>
      </c>
      <c r="M30" s="152">
        <v>4.5999999999999999E-2</v>
      </c>
      <c r="N30" s="113"/>
      <c r="Q30" s="480"/>
    </row>
    <row r="31" spans="1:17">
      <c r="A31" s="1256"/>
      <c r="C31" s="103" t="s">
        <v>120</v>
      </c>
      <c r="D31" s="143">
        <f>+D17*E31</f>
        <v>72697.8</v>
      </c>
      <c r="E31" s="152">
        <v>0.06</v>
      </c>
      <c r="F31" s="143">
        <f>+F17*G31</f>
        <v>75825.72</v>
      </c>
      <c r="G31" s="152">
        <v>5.8000000000000003E-2</v>
      </c>
      <c r="H31" s="143">
        <f>+H17*I31</f>
        <v>119604.55</v>
      </c>
      <c r="I31" s="152">
        <v>6.5000000000000002E-2</v>
      </c>
      <c r="J31" s="143">
        <f>+J17*K31</f>
        <v>95543.4</v>
      </c>
      <c r="K31" s="152">
        <v>0.06</v>
      </c>
      <c r="L31" s="143">
        <f>+L17*M31</f>
        <v>102297.73999999999</v>
      </c>
      <c r="M31" s="152">
        <v>5.8999999999999997E-2</v>
      </c>
      <c r="N31" s="113"/>
    </row>
    <row r="32" spans="1:17">
      <c r="A32" s="1256"/>
      <c r="C32" s="147" t="s">
        <v>1021</v>
      </c>
      <c r="D32" s="148">
        <f>SUM(D28:D31)</f>
        <v>312600.54000000004</v>
      </c>
      <c r="E32" s="153">
        <f>+D32/D17</f>
        <v>0.25800000000000001</v>
      </c>
      <c r="F32" s="148">
        <f>SUM(F28:F31)</f>
        <v>329449.68</v>
      </c>
      <c r="G32" s="153">
        <f>+F32/F17</f>
        <v>0.252</v>
      </c>
      <c r="H32" s="148">
        <f>SUM(H28:H31)</f>
        <v>528100.09000000008</v>
      </c>
      <c r="I32" s="153">
        <f>+H32/H17</f>
        <v>0.28700000000000003</v>
      </c>
      <c r="J32" s="148">
        <f>SUM(J28:J31)</f>
        <v>418798.57000000007</v>
      </c>
      <c r="K32" s="153">
        <f>+J32/J17</f>
        <v>0.26300000000000007</v>
      </c>
      <c r="L32" s="148">
        <f>SUM(L28:L31)</f>
        <v>461206.76</v>
      </c>
      <c r="M32" s="153">
        <f>+L32/L17</f>
        <v>0.26600000000000001</v>
      </c>
      <c r="N32" s="113"/>
    </row>
    <row r="33" spans="3:14">
      <c r="C33" s="154"/>
      <c r="D33" s="155"/>
      <c r="E33" s="151"/>
      <c r="F33" s="155"/>
      <c r="G33" s="151"/>
      <c r="H33" s="155"/>
      <c r="I33" s="151"/>
      <c r="J33" s="155"/>
      <c r="K33" s="151"/>
      <c r="L33" s="155"/>
      <c r="M33" s="151"/>
      <c r="N33" s="113"/>
    </row>
    <row r="34" spans="3:14">
      <c r="C34" s="104" t="s">
        <v>122</v>
      </c>
      <c r="D34" s="148">
        <f>+D25-D32</f>
        <v>437258.95999999996</v>
      </c>
      <c r="E34" s="153">
        <f>+D34/D17</f>
        <v>0.36088489060191642</v>
      </c>
      <c r="F34" s="148">
        <f>+F25-F32</f>
        <v>470634.62000000005</v>
      </c>
      <c r="G34" s="153">
        <f>+F34/F17</f>
        <v>0.35999404898496185</v>
      </c>
      <c r="H34" s="148">
        <f>+H25-H32</f>
        <v>530999.01</v>
      </c>
      <c r="I34" s="153">
        <f>+H34/H17</f>
        <v>0.28857544006478014</v>
      </c>
      <c r="J34" s="148">
        <f>+J25-J32</f>
        <v>562752.73</v>
      </c>
      <c r="K34" s="153">
        <f>+J34/J17</f>
        <v>0.35340132128435869</v>
      </c>
      <c r="L34" s="148">
        <f>+L25-L32</f>
        <v>592420.84000000008</v>
      </c>
      <c r="M34" s="153">
        <f>+L34/L17</f>
        <v>0.34167743647122611</v>
      </c>
      <c r="N34" s="113"/>
    </row>
    <row r="35" spans="3:14">
      <c r="C35" s="113"/>
      <c r="D35" s="150"/>
      <c r="E35" s="151"/>
      <c r="F35" s="150"/>
      <c r="G35" s="151"/>
      <c r="H35" s="150"/>
      <c r="I35" s="151"/>
      <c r="J35" s="150"/>
      <c r="K35" s="151"/>
      <c r="L35" s="150"/>
      <c r="M35" s="151"/>
      <c r="N35" s="113"/>
    </row>
    <row r="36" spans="3:14">
      <c r="C36" s="104" t="s">
        <v>1251</v>
      </c>
      <c r="D36" s="150"/>
      <c r="E36" s="150"/>
      <c r="F36" s="150"/>
      <c r="G36" s="150"/>
      <c r="H36" s="150"/>
      <c r="I36" s="150"/>
      <c r="J36" s="150"/>
      <c r="K36" s="150"/>
      <c r="L36" s="150"/>
      <c r="M36" s="150"/>
      <c r="N36" s="113"/>
    </row>
    <row r="37" spans="3:14">
      <c r="C37" s="156" t="s">
        <v>724</v>
      </c>
      <c r="D37" s="143">
        <f>+D17*E37</f>
        <v>0</v>
      </c>
      <c r="E37" s="151"/>
      <c r="F37" s="143">
        <f>+F17*G37</f>
        <v>0</v>
      </c>
      <c r="G37" s="151"/>
      <c r="H37" s="143">
        <f>+H17*I37</f>
        <v>0</v>
      </c>
      <c r="I37" s="151"/>
      <c r="J37" s="143">
        <f>+J17*K37</f>
        <v>0</v>
      </c>
      <c r="K37" s="151"/>
      <c r="L37" s="143">
        <f>+L17*M37</f>
        <v>0</v>
      </c>
      <c r="M37" s="151"/>
      <c r="N37" s="113"/>
    </row>
    <row r="38" spans="3:14">
      <c r="C38" s="157" t="s">
        <v>738</v>
      </c>
      <c r="D38" s="148">
        <f>+D37</f>
        <v>0</v>
      </c>
      <c r="E38" s="153">
        <f>+D38/D17</f>
        <v>0</v>
      </c>
      <c r="F38" s="148">
        <f>+F37</f>
        <v>0</v>
      </c>
      <c r="G38" s="153">
        <f>+F38/F17</f>
        <v>0</v>
      </c>
      <c r="H38" s="148">
        <f>+H37</f>
        <v>0</v>
      </c>
      <c r="I38" s="153">
        <f>+H38/H17</f>
        <v>0</v>
      </c>
      <c r="J38" s="148">
        <f>+J37</f>
        <v>0</v>
      </c>
      <c r="K38" s="153">
        <f>+J38/J17</f>
        <v>0</v>
      </c>
      <c r="L38" s="148">
        <f>+L37</f>
        <v>0</v>
      </c>
      <c r="M38" s="153">
        <f>+L38/L17</f>
        <v>0</v>
      </c>
      <c r="N38" s="113"/>
    </row>
    <row r="39" spans="3:14">
      <c r="C39" s="113"/>
      <c r="D39" s="150"/>
      <c r="E39" s="151"/>
      <c r="F39" s="150"/>
      <c r="G39" s="151"/>
      <c r="H39" s="150"/>
      <c r="I39" s="151"/>
      <c r="J39" s="150"/>
      <c r="K39" s="151"/>
      <c r="L39" s="150"/>
      <c r="M39" s="151"/>
      <c r="N39" s="113"/>
    </row>
    <row r="40" spans="3:14">
      <c r="C40" s="104" t="s">
        <v>124</v>
      </c>
      <c r="D40" s="148">
        <f>+D34-D38</f>
        <v>437258.95999999996</v>
      </c>
      <c r="E40" s="153">
        <f>+D40/D17</f>
        <v>0.36088489060191642</v>
      </c>
      <c r="F40" s="148">
        <f>+F34-F38</f>
        <v>470634.62000000005</v>
      </c>
      <c r="G40" s="153">
        <f>+F40/F17</f>
        <v>0.35999404898496185</v>
      </c>
      <c r="H40" s="148">
        <f>+H34-H38</f>
        <v>530999.01</v>
      </c>
      <c r="I40" s="153">
        <f>+H40/H17</f>
        <v>0.28857544006478014</v>
      </c>
      <c r="J40" s="148">
        <f>+J34-J38</f>
        <v>562752.73</v>
      </c>
      <c r="K40" s="153">
        <f>+J40/J17</f>
        <v>0.35340132128435869</v>
      </c>
      <c r="L40" s="148">
        <f>+L34-L38</f>
        <v>592420.84000000008</v>
      </c>
      <c r="M40" s="153">
        <f>+L40/L17</f>
        <v>0.34167743647122611</v>
      </c>
      <c r="N40" s="113"/>
    </row>
    <row r="41" spans="3:14">
      <c r="C41" s="113"/>
      <c r="D41" s="150"/>
      <c r="E41" s="151"/>
      <c r="F41" s="150"/>
      <c r="G41" s="151"/>
      <c r="H41" s="150"/>
      <c r="I41" s="151"/>
      <c r="J41" s="150"/>
      <c r="K41" s="151"/>
      <c r="L41" s="150"/>
      <c r="M41" s="151"/>
      <c r="N41" s="113"/>
    </row>
    <row r="42" spans="3:14">
      <c r="C42" s="104" t="s">
        <v>125</v>
      </c>
      <c r="D42" s="150"/>
      <c r="E42" s="151"/>
      <c r="F42" s="150"/>
      <c r="G42" s="151"/>
      <c r="H42" s="150"/>
      <c r="I42" s="151"/>
      <c r="J42" s="150"/>
      <c r="K42" s="151"/>
      <c r="L42" s="150"/>
      <c r="M42" s="151"/>
      <c r="N42" s="113"/>
    </row>
    <row r="43" spans="3:14">
      <c r="C43" s="103" t="s">
        <v>726</v>
      </c>
      <c r="D43" s="150">
        <f>+D17*E43</f>
        <v>0</v>
      </c>
      <c r="E43" s="152">
        <v>0</v>
      </c>
      <c r="F43" s="150">
        <f>+F17*G43</f>
        <v>0</v>
      </c>
      <c r="G43" s="152">
        <v>0</v>
      </c>
      <c r="H43" s="150">
        <f>+H17*I43</f>
        <v>0</v>
      </c>
      <c r="I43" s="152">
        <v>0</v>
      </c>
      <c r="J43" s="150">
        <f>+J17*K43</f>
        <v>0</v>
      </c>
      <c r="K43" s="152">
        <v>0</v>
      </c>
      <c r="L43" s="150">
        <f>+L17*M43</f>
        <v>0</v>
      </c>
      <c r="M43" s="152">
        <v>0</v>
      </c>
      <c r="N43" s="113"/>
    </row>
    <row r="44" spans="3:14">
      <c r="C44" s="103" t="s">
        <v>127</v>
      </c>
      <c r="D44" s="146">
        <v>46800</v>
      </c>
      <c r="E44" s="151">
        <f>+D44/D17</f>
        <v>3.8625653045896852E-2</v>
      </c>
      <c r="F44" s="143">
        <f>+D44*(1+1%)</f>
        <v>47268</v>
      </c>
      <c r="G44" s="151">
        <f>+F44/F17</f>
        <v>3.6155858460691172E-2</v>
      </c>
      <c r="H44" s="143">
        <f>+F44*(1+1%)</f>
        <v>47740.68</v>
      </c>
      <c r="I44" s="151">
        <f>+H44/H17</f>
        <v>2.5945034699766858E-2</v>
      </c>
      <c r="J44" s="143">
        <f>+H44*(1+1%)</f>
        <v>48218.086799999997</v>
      </c>
      <c r="K44" s="151">
        <f>+J44/J17</f>
        <v>3.0280325046000037E-2</v>
      </c>
      <c r="L44" s="143">
        <f>+J44*(1+1%)</f>
        <v>48700.267668</v>
      </c>
      <c r="M44" s="151">
        <f>+L44/L17</f>
        <v>2.8087773907927976E-2</v>
      </c>
      <c r="N44" s="113"/>
    </row>
    <row r="45" spans="3:14">
      <c r="C45" s="103" t="s">
        <v>1252</v>
      </c>
      <c r="D45" s="146">
        <v>23850</v>
      </c>
      <c r="E45" s="151">
        <f>+D45/D17</f>
        <v>1.9684227033005125E-2</v>
      </c>
      <c r="F45" s="143">
        <f>+D45*(1+1%)</f>
        <v>24088.5</v>
      </c>
      <c r="G45" s="151">
        <f>+F45/F17</f>
        <v>1.842558171554454E-2</v>
      </c>
      <c r="H45" s="143">
        <f>+F45*(1+1%)</f>
        <v>24329.384999999998</v>
      </c>
      <c r="I45" s="151">
        <f>+H45/H17</f>
        <v>1.3221988837381186E-2</v>
      </c>
      <c r="J45" s="143">
        <f>+H45*(1+1%)</f>
        <v>24572.67885</v>
      </c>
      <c r="K45" s="151">
        <f>+J45/J17</f>
        <v>1.5431319494596174E-2</v>
      </c>
      <c r="L45" s="143">
        <f>+J45*(1+1%)</f>
        <v>24818.4056385</v>
      </c>
      <c r="M45" s="151">
        <f>+L45/L17</f>
        <v>1.431396170307868E-2</v>
      </c>
      <c r="N45" s="113"/>
    </row>
    <row r="46" spans="3:14">
      <c r="C46" s="104" t="s">
        <v>129</v>
      </c>
      <c r="D46" s="148">
        <f>SUM(D43:D45)</f>
        <v>70650</v>
      </c>
      <c r="E46" s="153">
        <f>+D46/D17</f>
        <v>5.8309880078901977E-2</v>
      </c>
      <c r="F46" s="148">
        <f>SUM(F43:F45)</f>
        <v>71356.5</v>
      </c>
      <c r="G46" s="153">
        <f>+F46/F17</f>
        <v>5.4581440176235715E-2</v>
      </c>
      <c r="H46" s="148">
        <f>SUM(H43:H45)</f>
        <v>72070.065000000002</v>
      </c>
      <c r="I46" s="153">
        <f>+H46/H17</f>
        <v>3.9167023537148044E-2</v>
      </c>
      <c r="J46" s="148">
        <f>SUM(J43:J45)</f>
        <v>72790.765650000001</v>
      </c>
      <c r="K46" s="153">
        <f>+J46/J17</f>
        <v>4.5711644540596209E-2</v>
      </c>
      <c r="L46" s="148">
        <f>SUM(L43:L45)</f>
        <v>73518.673306500001</v>
      </c>
      <c r="M46" s="153">
        <f>+L46/L17</f>
        <v>4.2401735611006658E-2</v>
      </c>
      <c r="N46" s="113"/>
    </row>
    <row r="47" spans="3:14">
      <c r="C47" s="113"/>
      <c r="D47" s="150"/>
      <c r="E47" s="142"/>
      <c r="F47" s="150"/>
      <c r="G47" s="142"/>
      <c r="H47" s="150"/>
      <c r="I47" s="142"/>
      <c r="J47" s="150"/>
      <c r="K47" s="142"/>
      <c r="L47" s="150"/>
      <c r="M47" s="142"/>
      <c r="N47" s="113"/>
    </row>
    <row r="48" spans="3:14">
      <c r="C48" s="104" t="s">
        <v>130</v>
      </c>
      <c r="D48" s="148">
        <f>+D40-D46</f>
        <v>366608.95999999996</v>
      </c>
      <c r="E48" s="153">
        <f>+D48/D17</f>
        <v>0.30257501052301444</v>
      </c>
      <c r="F48" s="148">
        <f>+F40-F46</f>
        <v>399278.12000000005</v>
      </c>
      <c r="G48" s="153">
        <f>+F48/F17</f>
        <v>0.30541260880872617</v>
      </c>
      <c r="H48" s="148">
        <f>+H40-H46</f>
        <v>458928.94500000001</v>
      </c>
      <c r="I48" s="153">
        <f>+H48/H17</f>
        <v>0.2494084165276321</v>
      </c>
      <c r="J48" s="148">
        <f>+J40-J46</f>
        <v>489961.96434999997</v>
      </c>
      <c r="K48" s="153">
        <f>+J48/J17</f>
        <v>0.30768967674376252</v>
      </c>
      <c r="L48" s="148">
        <f>+L40-L46</f>
        <v>518902.16669350007</v>
      </c>
      <c r="M48" s="153">
        <f>+L48/L17</f>
        <v>0.29927570086021943</v>
      </c>
      <c r="N48" s="113"/>
    </row>
    <row r="49" spans="3:21">
      <c r="C49" s="154"/>
      <c r="D49" s="150"/>
      <c r="E49" s="142"/>
      <c r="F49" s="150"/>
      <c r="G49" s="142"/>
      <c r="H49" s="150"/>
      <c r="I49" s="142"/>
      <c r="J49" s="150"/>
      <c r="K49" s="142"/>
      <c r="L49" s="150"/>
      <c r="M49" s="142"/>
      <c r="N49" s="113"/>
    </row>
    <row r="50" spans="3:21">
      <c r="C50" s="103" t="s">
        <v>131</v>
      </c>
      <c r="D50" s="143">
        <f>+D17*E50</f>
        <v>24232.600000000002</v>
      </c>
      <c r="E50" s="152">
        <v>0.02</v>
      </c>
      <c r="F50" s="143">
        <f>+F17*G50</f>
        <v>52293.599999999999</v>
      </c>
      <c r="G50" s="152">
        <v>0.04</v>
      </c>
      <c r="H50" s="143">
        <f>+H17*I50</f>
        <v>82803.149999999994</v>
      </c>
      <c r="I50" s="152">
        <v>4.4999999999999998E-2</v>
      </c>
      <c r="J50" s="143">
        <f>+J17*K50</f>
        <v>47771.7</v>
      </c>
      <c r="K50" s="152">
        <v>0.03</v>
      </c>
      <c r="L50" s="143">
        <f>+L17*M50</f>
        <v>60685.100000000006</v>
      </c>
      <c r="M50" s="152">
        <v>3.5000000000000003E-2</v>
      </c>
      <c r="N50" s="113"/>
    </row>
    <row r="51" spans="3:21">
      <c r="C51" s="113"/>
      <c r="D51" s="150"/>
      <c r="E51" s="142"/>
      <c r="F51" s="150"/>
      <c r="G51" s="142"/>
      <c r="H51" s="150"/>
      <c r="I51" s="142"/>
      <c r="J51" s="150"/>
      <c r="K51" s="142"/>
      <c r="L51" s="150"/>
      <c r="M51" s="142"/>
      <c r="N51" s="113"/>
    </row>
    <row r="52" spans="3:21">
      <c r="C52" s="104" t="s">
        <v>527</v>
      </c>
      <c r="D52" s="148">
        <f>+D48-D50</f>
        <v>342376.36</v>
      </c>
      <c r="E52" s="153">
        <f>+D52/D17</f>
        <v>0.28257501052301442</v>
      </c>
      <c r="F52" s="148">
        <f>+F48-F50</f>
        <v>346984.52000000008</v>
      </c>
      <c r="G52" s="153">
        <f>+F52/F17</f>
        <v>0.26541260880872619</v>
      </c>
      <c r="H52" s="148">
        <f>+H48-H50</f>
        <v>376125.79500000004</v>
      </c>
      <c r="I52" s="153">
        <f>+H52/H17</f>
        <v>0.20440841652763211</v>
      </c>
      <c r="J52" s="148">
        <f>+J48-J50</f>
        <v>442190.26434999995</v>
      </c>
      <c r="K52" s="153">
        <f>+J52/J17</f>
        <v>0.27768967674376249</v>
      </c>
      <c r="L52" s="148">
        <f>+L48-L50</f>
        <v>458217.06669350003</v>
      </c>
      <c r="M52" s="153">
        <f>+L52/L17</f>
        <v>0.2642757008602194</v>
      </c>
      <c r="N52" s="113"/>
    </row>
    <row r="53" spans="3:21">
      <c r="C53" s="696"/>
      <c r="D53" s="702"/>
      <c r="E53" s="696"/>
      <c r="F53" s="702"/>
      <c r="G53" s="696"/>
      <c r="H53" s="702"/>
      <c r="I53" s="696"/>
      <c r="J53" s="702"/>
      <c r="K53" s="696"/>
      <c r="L53" s="702"/>
      <c r="M53" s="696"/>
      <c r="N53" s="113"/>
    </row>
    <row r="54" spans="3:21">
      <c r="C54" s="113"/>
      <c r="D54" s="113"/>
      <c r="E54" s="113"/>
      <c r="F54" s="113"/>
      <c r="G54" s="113"/>
      <c r="H54" s="113"/>
      <c r="I54" s="113"/>
      <c r="J54" s="113"/>
      <c r="K54" s="113"/>
      <c r="L54" s="113"/>
      <c r="M54" s="113"/>
      <c r="N54" s="113"/>
    </row>
    <row r="57" spans="3:21">
      <c r="Q57" s="160"/>
      <c r="R57" s="160"/>
      <c r="S57" s="160"/>
      <c r="T57" s="160"/>
      <c r="U57" s="160"/>
    </row>
    <row r="58" spans="3:21">
      <c r="Q58" s="161"/>
      <c r="R58" s="161"/>
      <c r="S58" s="161"/>
      <c r="T58" s="161"/>
      <c r="U58" s="161"/>
    </row>
  </sheetData>
  <sheetProtection algorithmName="SHA-512" hashValue="Wtm7R4xcqccEUWfT3Kc+AfmNitUHR9LfHpnXIdq1Eh/pibEUzkrkeKUteNXAYmUGN+69JhQajGsT9Z0rUUkcBA==" saltValue="94YOWKevmvcFNFoiQjvMzg==" spinCount="100000" sheet="1" objects="1" scenarios="1"/>
  <mergeCells count="8">
    <mergeCell ref="C1:J1"/>
    <mergeCell ref="A4:A32"/>
    <mergeCell ref="C3:M3"/>
    <mergeCell ref="D4:E4"/>
    <mergeCell ref="F4:G4"/>
    <mergeCell ref="H4:I4"/>
    <mergeCell ref="J4:K4"/>
    <mergeCell ref="L4:M4"/>
  </mergeCells>
  <hyperlinks>
    <hyperlink ref="A4" r:id="rId1" xr:uid="{00000000-0004-0000-2500-000000000000}"/>
  </hyperlinks>
  <pageMargins left="0.7" right="0.7" top="0.75" bottom="0.75" header="0.3" footer="0.3"/>
  <ignoredErrors>
    <ignoredError sqref="E13:O52" formula="1"/>
    <ignoredError sqref="E7:N9" unlockedFormula="1"/>
  </ignoredErrors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Foglio39">
    <tabColor theme="9"/>
  </sheetPr>
  <dimension ref="A1:U58"/>
  <sheetViews>
    <sheetView showGridLines="0" zoomScale="90" zoomScaleNormal="90" workbookViewId="0">
      <selection activeCell="C1" sqref="C1:J1"/>
    </sheetView>
  </sheetViews>
  <sheetFormatPr baseColWidth="10" defaultColWidth="9.1640625" defaultRowHeight="15"/>
  <cols>
    <col min="1" max="1" width="11.5" style="1221" customWidth="1"/>
    <col min="2" max="2" width="4" style="64" customWidth="1"/>
    <col min="3" max="3" width="49.5" style="64" bestFit="1" customWidth="1"/>
    <col min="4" max="13" width="12.83203125" style="64" customWidth="1"/>
    <col min="14" max="18" width="9.1640625" style="64"/>
    <col min="19" max="19" width="12.1640625" style="64" bestFit="1" customWidth="1"/>
    <col min="20" max="16384" width="9.1640625" style="64"/>
  </cols>
  <sheetData>
    <row r="1" spans="1:15" s="1221" customFormat="1" ht="60" customHeight="1">
      <c r="C1" s="1266" t="s">
        <v>1220</v>
      </c>
      <c r="D1" s="1267"/>
      <c r="E1" s="1267"/>
      <c r="F1" s="1267"/>
      <c r="G1" s="1267"/>
      <c r="H1" s="1267"/>
      <c r="I1" s="1267"/>
      <c r="J1" s="1267"/>
    </row>
    <row r="2" spans="1:15">
      <c r="C2" s="696"/>
      <c r="D2" s="696"/>
      <c r="E2" s="696"/>
      <c r="F2" s="696"/>
      <c r="G2" s="696"/>
      <c r="H2" s="696"/>
      <c r="I2" s="696"/>
      <c r="J2" s="696"/>
      <c r="K2" s="696"/>
      <c r="L2" s="696"/>
      <c r="M2" s="696"/>
      <c r="N2" s="113"/>
    </row>
    <row r="3" spans="1:15" s="131" customFormat="1" ht="19.5" customHeight="1">
      <c r="A3" s="1223"/>
      <c r="B3" s="63"/>
      <c r="C3" s="1273" t="s">
        <v>1077</v>
      </c>
      <c r="D3" s="1273"/>
      <c r="E3" s="1273"/>
      <c r="F3" s="1273"/>
      <c r="G3" s="1273"/>
      <c r="H3" s="1273"/>
      <c r="I3" s="1273"/>
      <c r="J3" s="1273"/>
      <c r="K3" s="1273"/>
      <c r="L3" s="1273"/>
      <c r="M3" s="1273"/>
      <c r="N3" s="130"/>
    </row>
    <row r="4" spans="1:15">
      <c r="A4" s="1255" t="s">
        <v>1264</v>
      </c>
      <c r="B4" s="63"/>
      <c r="C4" s="113"/>
      <c r="D4" s="1292" t="s">
        <v>529</v>
      </c>
      <c r="E4" s="1292"/>
      <c r="F4" s="1292" t="s">
        <v>530</v>
      </c>
      <c r="G4" s="1292"/>
      <c r="H4" s="1292" t="s">
        <v>531</v>
      </c>
      <c r="I4" s="1292"/>
      <c r="J4" s="1292" t="s">
        <v>532</v>
      </c>
      <c r="K4" s="1292"/>
      <c r="L4" s="1292" t="s">
        <v>533</v>
      </c>
      <c r="M4" s="1292"/>
      <c r="N4" s="113"/>
    </row>
    <row r="5" spans="1:15">
      <c r="A5" s="1256"/>
      <c r="B5" s="63"/>
      <c r="C5" s="132" t="s">
        <v>520</v>
      </c>
      <c r="D5" s="103">
        <v>50</v>
      </c>
      <c r="E5" s="113"/>
      <c r="F5" s="103">
        <v>50</v>
      </c>
      <c r="G5" s="113"/>
      <c r="H5" s="103">
        <v>50</v>
      </c>
      <c r="I5" s="113"/>
      <c r="J5" s="103">
        <v>50</v>
      </c>
      <c r="K5" s="113"/>
      <c r="L5" s="103">
        <v>50</v>
      </c>
      <c r="M5" s="113"/>
      <c r="N5" s="113"/>
    </row>
    <row r="6" spans="1:15">
      <c r="A6" s="1256"/>
      <c r="B6" s="63"/>
      <c r="C6" s="132" t="s">
        <v>521</v>
      </c>
      <c r="D6" s="133">
        <v>0.85</v>
      </c>
      <c r="E6" s="113"/>
      <c r="F6" s="133">
        <v>0.86</v>
      </c>
      <c r="G6" s="113"/>
      <c r="H6" s="133">
        <v>0.87</v>
      </c>
      <c r="I6" s="113"/>
      <c r="J6" s="133">
        <v>0.87</v>
      </c>
      <c r="K6" s="113"/>
      <c r="L6" s="133">
        <v>0.87</v>
      </c>
      <c r="M6" s="113"/>
      <c r="N6" s="113"/>
    </row>
    <row r="7" spans="1:15">
      <c r="A7" s="1256"/>
      <c r="B7" s="63"/>
      <c r="C7" s="132" t="s">
        <v>522</v>
      </c>
      <c r="D7" s="134">
        <v>80</v>
      </c>
      <c r="E7" s="8">
        <f>+D7*D6</f>
        <v>68</v>
      </c>
      <c r="F7" s="134">
        <v>85</v>
      </c>
      <c r="G7" s="8">
        <f>+F7*F6</f>
        <v>73.099999999999994</v>
      </c>
      <c r="H7" s="134">
        <v>90</v>
      </c>
      <c r="I7" s="8">
        <f>+H7*H6</f>
        <v>78.3</v>
      </c>
      <c r="J7" s="134">
        <v>92</v>
      </c>
      <c r="K7" s="8">
        <f>+J7*J6</f>
        <v>80.040000000000006</v>
      </c>
      <c r="L7" s="134">
        <v>94</v>
      </c>
      <c r="M7" s="8">
        <f>+L7*L6</f>
        <v>81.78</v>
      </c>
      <c r="N7" s="113"/>
    </row>
    <row r="8" spans="1:15">
      <c r="A8" s="1256"/>
      <c r="B8" s="63"/>
      <c r="C8" s="132" t="s">
        <v>523</v>
      </c>
      <c r="D8" s="696"/>
      <c r="E8" s="696"/>
      <c r="F8" s="697">
        <f t="shared" ref="F8:M8" si="0">+(F7-D7)/D7</f>
        <v>6.25E-2</v>
      </c>
      <c r="G8" s="698">
        <f t="shared" si="0"/>
        <v>7.4999999999999914E-2</v>
      </c>
      <c r="H8" s="697">
        <f t="shared" si="0"/>
        <v>5.8823529411764705E-2</v>
      </c>
      <c r="I8" s="698">
        <f t="shared" si="0"/>
        <v>7.1135430916552708E-2</v>
      </c>
      <c r="J8" s="697">
        <f t="shared" si="0"/>
        <v>2.2222222222222223E-2</v>
      </c>
      <c r="K8" s="698">
        <f t="shared" si="0"/>
        <v>2.2222222222222338E-2</v>
      </c>
      <c r="L8" s="697">
        <f t="shared" si="0"/>
        <v>2.1739130434782608E-2</v>
      </c>
      <c r="M8" s="698">
        <f t="shared" si="0"/>
        <v>2.1739130434782542E-2</v>
      </c>
      <c r="N8" s="113"/>
    </row>
    <row r="9" spans="1:15">
      <c r="A9" s="1256"/>
      <c r="B9" s="63"/>
      <c r="C9" s="137"/>
      <c r="D9" s="137"/>
      <c r="E9" s="137"/>
      <c r="F9" s="137"/>
      <c r="G9" s="137"/>
      <c r="H9" s="137"/>
      <c r="I9" s="137"/>
      <c r="J9" s="137"/>
      <c r="K9" s="137"/>
      <c r="L9" s="137"/>
      <c r="M9" s="137"/>
      <c r="N9" s="113"/>
    </row>
    <row r="10" spans="1:15">
      <c r="A10" s="1256"/>
      <c r="C10" s="104" t="s">
        <v>105</v>
      </c>
      <c r="D10" s="138"/>
      <c r="E10" s="139"/>
      <c r="F10" s="138"/>
      <c r="G10" s="139"/>
      <c r="H10" s="138"/>
      <c r="I10" s="139"/>
      <c r="J10" s="138"/>
      <c r="K10" s="139"/>
      <c r="L10" s="138"/>
      <c r="M10" s="139"/>
      <c r="N10" s="113"/>
      <c r="O10" s="140"/>
    </row>
    <row r="11" spans="1:15">
      <c r="A11" s="1256"/>
      <c r="C11" s="113"/>
      <c r="D11" s="141"/>
      <c r="E11" s="142"/>
      <c r="F11" s="141"/>
      <c r="G11" s="142"/>
      <c r="H11" s="141"/>
      <c r="I11" s="142"/>
      <c r="J11" s="141"/>
      <c r="K11" s="142"/>
      <c r="L11" s="141"/>
      <c r="M11" s="142"/>
      <c r="N11" s="113"/>
    </row>
    <row r="12" spans="1:15">
      <c r="A12" s="1256"/>
      <c r="C12" s="104" t="s">
        <v>106</v>
      </c>
      <c r="D12" s="141"/>
      <c r="E12" s="142"/>
      <c r="F12" s="141"/>
      <c r="G12" s="142"/>
      <c r="H12" s="141"/>
      <c r="I12" s="142"/>
      <c r="J12" s="141"/>
      <c r="K12" s="142"/>
      <c r="L12" s="141"/>
      <c r="M12" s="142"/>
      <c r="N12" s="113"/>
    </row>
    <row r="13" spans="1:15">
      <c r="A13" s="1256"/>
      <c r="C13" s="103" t="s">
        <v>107</v>
      </c>
      <c r="D13" s="143">
        <f>ROUND((+D5*365*D6*D7),-1)</f>
        <v>1241000</v>
      </c>
      <c r="E13" s="144">
        <f>+D13/D17</f>
        <v>0.82678214523650895</v>
      </c>
      <c r="F13" s="143">
        <f>ROUND((+F5*365*F6*F7),-1)</f>
        <v>1334080</v>
      </c>
      <c r="G13" s="144">
        <f>+F13/F17</f>
        <v>0.83401892996911686</v>
      </c>
      <c r="H13" s="143">
        <f>ROUND((+H5*365*H6*H7),-1)</f>
        <v>1428980</v>
      </c>
      <c r="I13" s="144">
        <f>+H13/H17</f>
        <v>0.84157646144241982</v>
      </c>
      <c r="J13" s="143">
        <f>ROUND((+J5*365*J6*J7),-1)</f>
        <v>1460730</v>
      </c>
      <c r="K13" s="144">
        <f>+J13/J17</f>
        <v>0.84205034789275568</v>
      </c>
      <c r="L13" s="143">
        <f>ROUND((+L5*365*L6*L7),-1)</f>
        <v>1492490</v>
      </c>
      <c r="M13" s="144">
        <f>+L13/L17</f>
        <v>0.84321945321724978</v>
      </c>
      <c r="N13" s="113"/>
      <c r="O13" s="145"/>
    </row>
    <row r="14" spans="1:15">
      <c r="A14" s="1256"/>
      <c r="C14" s="103" t="s">
        <v>108</v>
      </c>
      <c r="D14" s="146">
        <v>185000</v>
      </c>
      <c r="E14" s="144">
        <f>+D14/D17</f>
        <v>0.12325116588940706</v>
      </c>
      <c r="F14" s="146">
        <v>189000</v>
      </c>
      <c r="G14" s="144">
        <f>+F14/F17</f>
        <v>0.11815601595418797</v>
      </c>
      <c r="H14" s="146">
        <v>191000</v>
      </c>
      <c r="I14" s="144">
        <f>+H14/H17</f>
        <v>0.11248660172675767</v>
      </c>
      <c r="J14" s="146">
        <v>194500</v>
      </c>
      <c r="K14" s="144">
        <f>+J14/J17</f>
        <v>0.11212119465277018</v>
      </c>
      <c r="L14" s="146">
        <v>196000</v>
      </c>
      <c r="M14" s="144">
        <f>+L14/L17</f>
        <v>0.11073508889880734</v>
      </c>
      <c r="N14" s="113"/>
    </row>
    <row r="15" spans="1:15">
      <c r="A15" s="1256"/>
      <c r="C15" s="103" t="s">
        <v>109</v>
      </c>
      <c r="D15" s="146">
        <v>75000</v>
      </c>
      <c r="E15" s="144">
        <f>+D15/D17</f>
        <v>4.9966688874083946E-2</v>
      </c>
      <c r="F15" s="146">
        <v>76500</v>
      </c>
      <c r="G15" s="144">
        <f>+F15/F17</f>
        <v>4.7825054076695135E-2</v>
      </c>
      <c r="H15" s="146">
        <v>78000</v>
      </c>
      <c r="I15" s="144">
        <f>+H15/H17</f>
        <v>4.5936936830822506E-2</v>
      </c>
      <c r="J15" s="146">
        <v>79500</v>
      </c>
      <c r="K15" s="144">
        <f>+J15/J17</f>
        <v>4.5828457454474184E-2</v>
      </c>
      <c r="L15" s="146">
        <v>81500</v>
      </c>
      <c r="M15" s="144">
        <f>+L15/L17</f>
        <v>4.6045457883942847E-2</v>
      </c>
      <c r="N15" s="113"/>
    </row>
    <row r="16" spans="1:15">
      <c r="A16" s="1256"/>
      <c r="C16" s="103" t="s">
        <v>110</v>
      </c>
      <c r="D16" s="146">
        <v>0</v>
      </c>
      <c r="E16" s="144">
        <f>+D16/D17</f>
        <v>0</v>
      </c>
      <c r="F16" s="146">
        <v>0</v>
      </c>
      <c r="G16" s="144">
        <f>+F16/F17</f>
        <v>0</v>
      </c>
      <c r="H16" s="146">
        <v>0</v>
      </c>
      <c r="I16" s="144">
        <f>+H16/H17</f>
        <v>0</v>
      </c>
      <c r="J16" s="146">
        <v>0</v>
      </c>
      <c r="K16" s="144">
        <f>+J16/J17</f>
        <v>0</v>
      </c>
      <c r="L16" s="146">
        <v>0</v>
      </c>
      <c r="M16" s="144">
        <f>+L16/L17</f>
        <v>0</v>
      </c>
      <c r="N16" s="113"/>
    </row>
    <row r="17" spans="1:14">
      <c r="A17" s="1256"/>
      <c r="C17" s="147" t="s">
        <v>1020</v>
      </c>
      <c r="D17" s="148">
        <f t="shared" ref="D17:M17" si="1">SUM(D13:D16)</f>
        <v>1501000</v>
      </c>
      <c r="E17" s="149">
        <f t="shared" si="1"/>
        <v>1</v>
      </c>
      <c r="F17" s="148">
        <f t="shared" si="1"/>
        <v>1599580</v>
      </c>
      <c r="G17" s="149">
        <f t="shared" si="1"/>
        <v>1</v>
      </c>
      <c r="H17" s="148">
        <f t="shared" si="1"/>
        <v>1697980</v>
      </c>
      <c r="I17" s="149">
        <f t="shared" si="1"/>
        <v>1</v>
      </c>
      <c r="J17" s="148">
        <f t="shared" si="1"/>
        <v>1734730</v>
      </c>
      <c r="K17" s="149">
        <f t="shared" si="1"/>
        <v>1</v>
      </c>
      <c r="L17" s="148">
        <f t="shared" si="1"/>
        <v>1769990</v>
      </c>
      <c r="M17" s="149">
        <f t="shared" si="1"/>
        <v>1</v>
      </c>
      <c r="N17" s="113"/>
    </row>
    <row r="18" spans="1:14">
      <c r="A18" s="1256"/>
      <c r="C18" s="113"/>
      <c r="D18" s="150"/>
      <c r="E18" s="151"/>
      <c r="F18" s="150"/>
      <c r="G18" s="151"/>
      <c r="H18" s="699"/>
      <c r="I18" s="151"/>
      <c r="J18" s="699"/>
      <c r="K18" s="700"/>
      <c r="L18" s="699"/>
      <c r="M18" s="151"/>
      <c r="N18" s="113"/>
    </row>
    <row r="19" spans="1:14">
      <c r="A19" s="1256"/>
      <c r="C19" s="104" t="s">
        <v>112</v>
      </c>
      <c r="D19" s="150"/>
      <c r="E19" s="151"/>
      <c r="F19" s="150"/>
      <c r="G19" s="151"/>
      <c r="H19" s="150"/>
      <c r="I19" s="151"/>
      <c r="J19" s="150"/>
      <c r="K19" s="151"/>
      <c r="L19" s="150"/>
      <c r="M19" s="151"/>
      <c r="N19" s="113"/>
    </row>
    <row r="20" spans="1:14">
      <c r="A20" s="1256"/>
      <c r="C20" s="103" t="s">
        <v>107</v>
      </c>
      <c r="D20" s="143">
        <f>+D13*E20</f>
        <v>421940.00000000006</v>
      </c>
      <c r="E20" s="152">
        <v>0.34</v>
      </c>
      <c r="F20" s="143">
        <f>+F13*G20</f>
        <v>446916.80000000005</v>
      </c>
      <c r="G20" s="152">
        <v>0.33500000000000002</v>
      </c>
      <c r="H20" s="143">
        <f>+H13*I20</f>
        <v>471563.4</v>
      </c>
      <c r="I20" s="152">
        <v>0.33</v>
      </c>
      <c r="J20" s="143">
        <f>+J13*K20</f>
        <v>482040.9</v>
      </c>
      <c r="K20" s="152">
        <v>0.33</v>
      </c>
      <c r="L20" s="143">
        <f>+L13*M20</f>
        <v>492521.7</v>
      </c>
      <c r="M20" s="152">
        <v>0.33</v>
      </c>
      <c r="N20" s="113"/>
    </row>
    <row r="21" spans="1:14">
      <c r="A21" s="1256"/>
      <c r="C21" s="103" t="s">
        <v>113</v>
      </c>
      <c r="D21" s="143">
        <f>+D14*E21</f>
        <v>120250</v>
      </c>
      <c r="E21" s="152">
        <v>0.65</v>
      </c>
      <c r="F21" s="143">
        <f>+F14*G21</f>
        <v>121905</v>
      </c>
      <c r="G21" s="152">
        <v>0.64500000000000002</v>
      </c>
      <c r="H21" s="143">
        <f>+H14*I21</f>
        <v>122240</v>
      </c>
      <c r="I21" s="152">
        <v>0.64</v>
      </c>
      <c r="J21" s="143">
        <f>+J14*K21</f>
        <v>124480</v>
      </c>
      <c r="K21" s="152">
        <v>0.64</v>
      </c>
      <c r="L21" s="143">
        <f>+L14*M21</f>
        <v>125440</v>
      </c>
      <c r="M21" s="152">
        <v>0.64</v>
      </c>
      <c r="N21" s="113"/>
    </row>
    <row r="22" spans="1:14">
      <c r="A22" s="1256"/>
      <c r="C22" s="103" t="s">
        <v>109</v>
      </c>
      <c r="D22" s="143">
        <f>+D15*E22</f>
        <v>44250</v>
      </c>
      <c r="E22" s="152">
        <v>0.59</v>
      </c>
      <c r="F22" s="143">
        <f>+F15*G22</f>
        <v>44752.5</v>
      </c>
      <c r="G22" s="152">
        <v>0.58499999999999996</v>
      </c>
      <c r="H22" s="143">
        <f>+H15*I22</f>
        <v>45240</v>
      </c>
      <c r="I22" s="152">
        <v>0.57999999999999996</v>
      </c>
      <c r="J22" s="143">
        <f>+J15*K22</f>
        <v>46110</v>
      </c>
      <c r="K22" s="152">
        <v>0.57999999999999996</v>
      </c>
      <c r="L22" s="143">
        <f>+L15*M22</f>
        <v>47270</v>
      </c>
      <c r="M22" s="152">
        <v>0.57999999999999996</v>
      </c>
      <c r="N22" s="113"/>
    </row>
    <row r="23" spans="1:14">
      <c r="A23" s="1256"/>
      <c r="C23" s="104" t="s">
        <v>114</v>
      </c>
      <c r="D23" s="148">
        <f>SUM(D20:D22)</f>
        <v>586440</v>
      </c>
      <c r="E23" s="144">
        <f>+D23/D17</f>
        <v>0.39069953364423715</v>
      </c>
      <c r="F23" s="148">
        <f>SUM(F20:F22)</f>
        <v>613574.30000000005</v>
      </c>
      <c r="G23" s="144">
        <f>+F23/F17</f>
        <v>0.3835846284649721</v>
      </c>
      <c r="H23" s="148">
        <f>SUM(H20:H22)</f>
        <v>639043.4</v>
      </c>
      <c r="I23" s="144">
        <f>+H23/H17</f>
        <v>0.3763550807430005</v>
      </c>
      <c r="J23" s="148">
        <f>SUM(J20:J22)</f>
        <v>652630.9</v>
      </c>
      <c r="K23" s="144">
        <f>+J23/J17</f>
        <v>0.3762146847059773</v>
      </c>
      <c r="L23" s="148">
        <f>SUM(L20:L22)</f>
        <v>665231.69999999995</v>
      </c>
      <c r="M23" s="144">
        <f>+L23/L17</f>
        <v>0.37583924202961594</v>
      </c>
      <c r="N23" s="113"/>
    </row>
    <row r="24" spans="1:14">
      <c r="A24" s="1256"/>
      <c r="C24" s="113"/>
      <c r="D24" s="150"/>
      <c r="E24" s="151"/>
      <c r="F24" s="150"/>
      <c r="G24" s="151"/>
      <c r="H24" s="150"/>
      <c r="I24" s="151"/>
      <c r="J24" s="150"/>
      <c r="K24" s="151"/>
      <c r="L24" s="150"/>
      <c r="M24" s="151"/>
      <c r="N24" s="113"/>
    </row>
    <row r="25" spans="1:14">
      <c r="A25" s="1256"/>
      <c r="C25" s="104" t="s">
        <v>115</v>
      </c>
      <c r="D25" s="148">
        <f>+D17-D23</f>
        <v>914560</v>
      </c>
      <c r="E25" s="153">
        <f>+D25/D17</f>
        <v>0.60930046635576285</v>
      </c>
      <c r="F25" s="148">
        <f>+F17-F23</f>
        <v>986005.7</v>
      </c>
      <c r="G25" s="153">
        <f>+F25/F17</f>
        <v>0.6164153715350279</v>
      </c>
      <c r="H25" s="148">
        <f>+H17-H23</f>
        <v>1058936.6000000001</v>
      </c>
      <c r="I25" s="153">
        <f>+H25/H17</f>
        <v>0.6236449192569995</v>
      </c>
      <c r="J25" s="148">
        <f>+J17-J23</f>
        <v>1082099.1000000001</v>
      </c>
      <c r="K25" s="153">
        <f>+J25/J17</f>
        <v>0.6237853152940227</v>
      </c>
      <c r="L25" s="148">
        <f>+L17-L23</f>
        <v>1104758.3</v>
      </c>
      <c r="M25" s="153">
        <f>+L25/L17</f>
        <v>0.62416075797038406</v>
      </c>
      <c r="N25" s="113"/>
    </row>
    <row r="26" spans="1:14">
      <c r="A26" s="1256"/>
      <c r="C26" s="113"/>
      <c r="D26" s="150"/>
      <c r="E26" s="151"/>
      <c r="F26" s="150"/>
      <c r="G26" s="151"/>
      <c r="H26" s="150"/>
      <c r="I26" s="151"/>
      <c r="J26" s="150"/>
      <c r="K26" s="151"/>
      <c r="L26" s="150"/>
      <c r="M26" s="151"/>
      <c r="N26" s="113"/>
    </row>
    <row r="27" spans="1:14">
      <c r="A27" s="1256"/>
      <c r="C27" s="104" t="s">
        <v>116</v>
      </c>
      <c r="D27" s="150"/>
      <c r="E27" s="151"/>
      <c r="F27" s="150"/>
      <c r="G27" s="151"/>
      <c r="H27" s="150"/>
      <c r="I27" s="151"/>
      <c r="J27" s="150"/>
      <c r="K27" s="151"/>
      <c r="L27" s="150"/>
      <c r="M27" s="151"/>
      <c r="N27" s="113"/>
    </row>
    <row r="28" spans="1:14">
      <c r="A28" s="1256"/>
      <c r="C28" s="103" t="s">
        <v>117</v>
      </c>
      <c r="D28" s="143">
        <f>+D17*E28</f>
        <v>195130</v>
      </c>
      <c r="E28" s="152">
        <v>0.13</v>
      </c>
      <c r="F28" s="143">
        <f>+F17*G28</f>
        <v>199947.5</v>
      </c>
      <c r="G28" s="152">
        <v>0.125</v>
      </c>
      <c r="H28" s="143">
        <f>+H17*I28</f>
        <v>203757.6</v>
      </c>
      <c r="I28" s="152">
        <v>0.12</v>
      </c>
      <c r="J28" s="143">
        <f>+J17*K28</f>
        <v>208167.6</v>
      </c>
      <c r="K28" s="152">
        <v>0.12</v>
      </c>
      <c r="L28" s="143">
        <f>+L17*M28</f>
        <v>212398.8</v>
      </c>
      <c r="M28" s="152">
        <v>0.12</v>
      </c>
      <c r="N28" s="113"/>
    </row>
    <row r="29" spans="1:14">
      <c r="A29" s="1256"/>
      <c r="C29" s="103" t="s">
        <v>118</v>
      </c>
      <c r="D29" s="143">
        <f>+D17*E29</f>
        <v>45030</v>
      </c>
      <c r="E29" s="152">
        <v>0.03</v>
      </c>
      <c r="F29" s="143">
        <f>+F17*G29</f>
        <v>47987.4</v>
      </c>
      <c r="G29" s="152">
        <v>0.03</v>
      </c>
      <c r="H29" s="143">
        <f>+H17*I29</f>
        <v>50939.4</v>
      </c>
      <c r="I29" s="152">
        <v>0.03</v>
      </c>
      <c r="J29" s="143">
        <f>+J17*K29</f>
        <v>52041.9</v>
      </c>
      <c r="K29" s="152">
        <v>0.03</v>
      </c>
      <c r="L29" s="143">
        <f>+L17*M29</f>
        <v>53099.7</v>
      </c>
      <c r="M29" s="152">
        <v>0.03</v>
      </c>
      <c r="N29" s="113"/>
    </row>
    <row r="30" spans="1:14">
      <c r="A30" s="1256"/>
      <c r="C30" s="103" t="s">
        <v>1250</v>
      </c>
      <c r="D30" s="143">
        <f>+D17*E30</f>
        <v>60040</v>
      </c>
      <c r="E30" s="152">
        <v>0.04</v>
      </c>
      <c r="F30" s="143">
        <f>+F17*G30</f>
        <v>63983.200000000004</v>
      </c>
      <c r="G30" s="152">
        <v>0.04</v>
      </c>
      <c r="H30" s="143">
        <f>+H17*I30</f>
        <v>67919.199999999997</v>
      </c>
      <c r="I30" s="152">
        <v>0.04</v>
      </c>
      <c r="J30" s="143">
        <f>+J17*K30</f>
        <v>69389.2</v>
      </c>
      <c r="K30" s="152">
        <v>0.04</v>
      </c>
      <c r="L30" s="143">
        <f>+L17*M30</f>
        <v>70799.600000000006</v>
      </c>
      <c r="M30" s="152">
        <v>0.04</v>
      </c>
      <c r="N30" s="113"/>
    </row>
    <row r="31" spans="1:14">
      <c r="A31" s="1256"/>
      <c r="C31" s="103" t="s">
        <v>120</v>
      </c>
      <c r="D31" s="143">
        <f>+D17*E31</f>
        <v>87058</v>
      </c>
      <c r="E31" s="152">
        <v>5.8000000000000003E-2</v>
      </c>
      <c r="F31" s="143">
        <f>+F17*G31</f>
        <v>91176.06</v>
      </c>
      <c r="G31" s="152">
        <v>5.7000000000000002E-2</v>
      </c>
      <c r="H31" s="143">
        <f>+H17*I31</f>
        <v>95086.88</v>
      </c>
      <c r="I31" s="152">
        <v>5.6000000000000001E-2</v>
      </c>
      <c r="J31" s="143">
        <f>+J17*K31</f>
        <v>97144.88</v>
      </c>
      <c r="K31" s="152">
        <v>5.6000000000000001E-2</v>
      </c>
      <c r="L31" s="143">
        <f>+L17*M31</f>
        <v>99119.44</v>
      </c>
      <c r="M31" s="152">
        <v>5.6000000000000001E-2</v>
      </c>
      <c r="N31" s="113"/>
    </row>
    <row r="32" spans="1:14">
      <c r="A32" s="1256"/>
      <c r="C32" s="147" t="s">
        <v>1021</v>
      </c>
      <c r="D32" s="148">
        <f>SUM(D28:D31)</f>
        <v>387258</v>
      </c>
      <c r="E32" s="153">
        <f>+D32/D17</f>
        <v>0.25800000000000001</v>
      </c>
      <c r="F32" s="148">
        <f>SUM(F28:F31)</f>
        <v>403094.16</v>
      </c>
      <c r="G32" s="153">
        <f>+F32/F17</f>
        <v>0.252</v>
      </c>
      <c r="H32" s="148">
        <f>SUM(H28:H31)</f>
        <v>417703.08</v>
      </c>
      <c r="I32" s="153">
        <f>+H32/H17</f>
        <v>0.246</v>
      </c>
      <c r="J32" s="148">
        <f>SUM(J28:J31)</f>
        <v>426743.58</v>
      </c>
      <c r="K32" s="153">
        <f>+J32/J17</f>
        <v>0.246</v>
      </c>
      <c r="L32" s="148">
        <f>SUM(L28:L31)</f>
        <v>435417.54</v>
      </c>
      <c r="M32" s="153">
        <f>+L32/L17</f>
        <v>0.246</v>
      </c>
      <c r="N32" s="113"/>
    </row>
    <row r="33" spans="3:14">
      <c r="C33" s="154"/>
      <c r="D33" s="155"/>
      <c r="E33" s="151"/>
      <c r="F33" s="155"/>
      <c r="G33" s="151"/>
      <c r="H33" s="155"/>
      <c r="I33" s="151"/>
      <c r="J33" s="155"/>
      <c r="K33" s="151"/>
      <c r="L33" s="155"/>
      <c r="M33" s="151"/>
      <c r="N33" s="113"/>
    </row>
    <row r="34" spans="3:14">
      <c r="C34" s="104" t="s">
        <v>122</v>
      </c>
      <c r="D34" s="148">
        <f>+D25-D32</f>
        <v>527302</v>
      </c>
      <c r="E34" s="153">
        <f>+D34/D17</f>
        <v>0.35130046635576284</v>
      </c>
      <c r="F34" s="148">
        <f>+F25-F32</f>
        <v>582911.54</v>
      </c>
      <c r="G34" s="153">
        <f>+F34/F17</f>
        <v>0.36441537153502795</v>
      </c>
      <c r="H34" s="148">
        <f>+H25-H32</f>
        <v>641233.52</v>
      </c>
      <c r="I34" s="153">
        <f>+H34/H17</f>
        <v>0.3776449192569995</v>
      </c>
      <c r="J34" s="148">
        <f>+J25-J32</f>
        <v>655355.52</v>
      </c>
      <c r="K34" s="153">
        <f>+J34/J17</f>
        <v>0.37778531529402271</v>
      </c>
      <c r="L34" s="148">
        <f>+L25-L32</f>
        <v>669340.76</v>
      </c>
      <c r="M34" s="153">
        <f>+L34/L17</f>
        <v>0.37816075797038401</v>
      </c>
      <c r="N34" s="113"/>
    </row>
    <row r="35" spans="3:14">
      <c r="C35" s="113"/>
      <c r="D35" s="150"/>
      <c r="E35" s="151"/>
      <c r="F35" s="150"/>
      <c r="G35" s="151"/>
      <c r="H35" s="150"/>
      <c r="I35" s="151"/>
      <c r="J35" s="150"/>
      <c r="K35" s="151"/>
      <c r="L35" s="150"/>
      <c r="M35" s="151"/>
      <c r="N35" s="113"/>
    </row>
    <row r="36" spans="3:14">
      <c r="C36" s="104" t="s">
        <v>1222</v>
      </c>
      <c r="D36" s="150"/>
      <c r="E36" s="150"/>
      <c r="F36" s="150"/>
      <c r="G36" s="150"/>
      <c r="H36" s="150"/>
      <c r="I36" s="150"/>
      <c r="J36" s="150"/>
      <c r="K36" s="150"/>
      <c r="L36" s="150"/>
      <c r="M36" s="150"/>
      <c r="N36" s="113"/>
    </row>
    <row r="37" spans="3:14">
      <c r="C37" s="156" t="s">
        <v>724</v>
      </c>
      <c r="D37" s="143">
        <f>+D17*E37</f>
        <v>30020</v>
      </c>
      <c r="E37" s="152">
        <v>0.02</v>
      </c>
      <c r="F37" s="143">
        <f>+F17*G37</f>
        <v>31991.600000000002</v>
      </c>
      <c r="G37" s="152">
        <v>0.02</v>
      </c>
      <c r="H37" s="143">
        <f>+H17*I37</f>
        <v>33959.599999999999</v>
      </c>
      <c r="I37" s="152">
        <v>0.02</v>
      </c>
      <c r="J37" s="143">
        <f>+J17*K37</f>
        <v>34694.6</v>
      </c>
      <c r="K37" s="152">
        <v>0.02</v>
      </c>
      <c r="L37" s="143">
        <f>+L17*M37</f>
        <v>35399.800000000003</v>
      </c>
      <c r="M37" s="152">
        <v>0.02</v>
      </c>
      <c r="N37" s="113"/>
    </row>
    <row r="38" spans="3:14">
      <c r="C38" s="157" t="s">
        <v>738</v>
      </c>
      <c r="D38" s="148">
        <f>+D37</f>
        <v>30020</v>
      </c>
      <c r="E38" s="153">
        <f>+D38/D17</f>
        <v>0.02</v>
      </c>
      <c r="F38" s="148">
        <f>+F37</f>
        <v>31991.600000000002</v>
      </c>
      <c r="G38" s="153">
        <f>+F38/F17</f>
        <v>0.02</v>
      </c>
      <c r="H38" s="148">
        <f>+H37</f>
        <v>33959.599999999999</v>
      </c>
      <c r="I38" s="153">
        <f>+H38/H17</f>
        <v>0.02</v>
      </c>
      <c r="J38" s="148">
        <f>+J37</f>
        <v>34694.6</v>
      </c>
      <c r="K38" s="153">
        <f>+J38/J17</f>
        <v>0.02</v>
      </c>
      <c r="L38" s="148">
        <f>+L37</f>
        <v>35399.800000000003</v>
      </c>
      <c r="M38" s="153">
        <f>+L38/L17</f>
        <v>0.02</v>
      </c>
      <c r="N38" s="113"/>
    </row>
    <row r="39" spans="3:14">
      <c r="C39" s="113"/>
      <c r="D39" s="150"/>
      <c r="E39" s="151"/>
      <c r="F39" s="150"/>
      <c r="G39" s="151"/>
      <c r="H39" s="150"/>
      <c r="I39" s="151"/>
      <c r="J39" s="150"/>
      <c r="K39" s="151"/>
      <c r="L39" s="150"/>
      <c r="M39" s="151"/>
      <c r="N39" s="113"/>
    </row>
    <row r="40" spans="3:14">
      <c r="C40" s="104" t="s">
        <v>124</v>
      </c>
      <c r="D40" s="148">
        <f>+D34-D38</f>
        <v>497282</v>
      </c>
      <c r="E40" s="153">
        <f>+D40/D17</f>
        <v>0.33130046635576282</v>
      </c>
      <c r="F40" s="148">
        <f>+F34-F38</f>
        <v>550919.94000000006</v>
      </c>
      <c r="G40" s="153">
        <f>+F40/F17</f>
        <v>0.34441537153502799</v>
      </c>
      <c r="H40" s="148">
        <f>+H34-H38</f>
        <v>607273.92000000004</v>
      </c>
      <c r="I40" s="153">
        <f>+H40/H17</f>
        <v>0.35764491925699954</v>
      </c>
      <c r="J40" s="148">
        <f>+J34-J38</f>
        <v>620660.92000000004</v>
      </c>
      <c r="K40" s="153">
        <f>+J40/J17</f>
        <v>0.35778531529402274</v>
      </c>
      <c r="L40" s="148">
        <f>+L34-L38</f>
        <v>633940.96</v>
      </c>
      <c r="M40" s="153">
        <f>+L40/L17</f>
        <v>0.35816075797038399</v>
      </c>
      <c r="N40" s="113"/>
    </row>
    <row r="41" spans="3:14">
      <c r="C41" s="113"/>
      <c r="D41" s="150"/>
      <c r="E41" s="151"/>
      <c r="F41" s="150"/>
      <c r="G41" s="151"/>
      <c r="H41" s="150"/>
      <c r="I41" s="151"/>
      <c r="J41" s="150"/>
      <c r="K41" s="151"/>
      <c r="L41" s="150"/>
      <c r="M41" s="151"/>
      <c r="N41" s="113"/>
    </row>
    <row r="42" spans="3:14">
      <c r="C42" s="104" t="s">
        <v>125</v>
      </c>
      <c r="D42" s="150"/>
      <c r="E42" s="151"/>
      <c r="F42" s="150"/>
      <c r="G42" s="151"/>
      <c r="H42" s="150"/>
      <c r="I42" s="151"/>
      <c r="J42" s="150"/>
      <c r="K42" s="151"/>
      <c r="L42" s="150"/>
      <c r="M42" s="151"/>
      <c r="N42" s="113"/>
    </row>
    <row r="43" spans="3:14">
      <c r="C43" s="103" t="s">
        <v>726</v>
      </c>
      <c r="D43" s="701">
        <v>275000</v>
      </c>
      <c r="E43" s="152">
        <v>0.21</v>
      </c>
      <c r="F43" s="150">
        <f>+D43*(1+1.125%)</f>
        <v>278093.75</v>
      </c>
      <c r="G43" s="152">
        <v>0.21</v>
      </c>
      <c r="H43" s="150">
        <f>+F43*(1+1.125%)</f>
        <v>281222.3046875</v>
      </c>
      <c r="I43" s="152">
        <v>0.21</v>
      </c>
      <c r="J43" s="150">
        <f>+H43*(1+1.125%)</f>
        <v>284386.05561523436</v>
      </c>
      <c r="K43" s="152">
        <v>0.21</v>
      </c>
      <c r="L43" s="150">
        <f>+J43*(1+1.125%)</f>
        <v>287585.39874090574</v>
      </c>
      <c r="M43" s="152">
        <v>0.21</v>
      </c>
      <c r="N43" s="113"/>
    </row>
    <row r="44" spans="3:14">
      <c r="C44" s="103" t="s">
        <v>127</v>
      </c>
      <c r="D44" s="146">
        <v>0</v>
      </c>
      <c r="E44" s="151">
        <f>+D44/D17</f>
        <v>0</v>
      </c>
      <c r="F44" s="143">
        <f>+D44*(1+1%)</f>
        <v>0</v>
      </c>
      <c r="G44" s="151">
        <f>+F44/F17</f>
        <v>0</v>
      </c>
      <c r="H44" s="143">
        <f>+F44*(1+1%)</f>
        <v>0</v>
      </c>
      <c r="I44" s="151">
        <f>+H44/H17</f>
        <v>0</v>
      </c>
      <c r="J44" s="143">
        <f>+H44*(1+1%)</f>
        <v>0</v>
      </c>
      <c r="K44" s="151">
        <f>+J44/J17</f>
        <v>0</v>
      </c>
      <c r="L44" s="143">
        <f>+J44*(1+1%)</f>
        <v>0</v>
      </c>
      <c r="M44" s="151">
        <f>+L44/L17</f>
        <v>0</v>
      </c>
      <c r="N44" s="113"/>
    </row>
    <row r="45" spans="3:14">
      <c r="C45" s="103" t="s">
        <v>1223</v>
      </c>
      <c r="D45" s="146">
        <v>13400</v>
      </c>
      <c r="E45" s="151">
        <f>+D45/D17</f>
        <v>8.9273817455029977E-3</v>
      </c>
      <c r="F45" s="143">
        <f>+D45*(1+1%)</f>
        <v>13534</v>
      </c>
      <c r="G45" s="151">
        <f>+F45/F17</f>
        <v>8.4609710048887832E-3</v>
      </c>
      <c r="H45" s="143">
        <f>+F45*(1+1%)</f>
        <v>13669.34</v>
      </c>
      <c r="I45" s="151">
        <f>+H45/H17</f>
        <v>8.0503539499876316E-3</v>
      </c>
      <c r="J45" s="143">
        <f>+H45*(1+1%)</f>
        <v>13806.0334</v>
      </c>
      <c r="K45" s="151">
        <f>+J45/J17</f>
        <v>7.958606469018234E-3</v>
      </c>
      <c r="L45" s="143">
        <f>+J45*(1+1%)</f>
        <v>13944.093734</v>
      </c>
      <c r="M45" s="151">
        <f>+L45/L17</f>
        <v>7.8780635675907776E-3</v>
      </c>
      <c r="N45" s="113"/>
    </row>
    <row r="46" spans="3:14">
      <c r="C46" s="104" t="s">
        <v>129</v>
      </c>
      <c r="D46" s="148">
        <f>SUM(D43:D45)</f>
        <v>288400</v>
      </c>
      <c r="E46" s="153">
        <f>+D46/D17</f>
        <v>0.19213857428381079</v>
      </c>
      <c r="F46" s="148">
        <f>SUM(F43:F45)</f>
        <v>291627.75</v>
      </c>
      <c r="G46" s="153">
        <f>+F46/F17</f>
        <v>0.18231520149039124</v>
      </c>
      <c r="H46" s="148">
        <f>SUM(H43:H45)</f>
        <v>294891.64468750003</v>
      </c>
      <c r="I46" s="153">
        <f>+H46/H17</f>
        <v>0.17367203658906466</v>
      </c>
      <c r="J46" s="148">
        <f>SUM(J43:J45)</f>
        <v>298192.08901523438</v>
      </c>
      <c r="K46" s="153">
        <f>+J46/J17</f>
        <v>0.17189538949302449</v>
      </c>
      <c r="L46" s="148">
        <f>SUM(L43:L45)</f>
        <v>301529.49247490574</v>
      </c>
      <c r="M46" s="153">
        <f>+L46/L17</f>
        <v>0.17035660793275992</v>
      </c>
      <c r="N46" s="113"/>
    </row>
    <row r="47" spans="3:14">
      <c r="C47" s="113"/>
      <c r="D47" s="150"/>
      <c r="E47" s="142"/>
      <c r="F47" s="150"/>
      <c r="G47" s="142"/>
      <c r="H47" s="150"/>
      <c r="I47" s="142"/>
      <c r="J47" s="150"/>
      <c r="K47" s="142"/>
      <c r="L47" s="150"/>
      <c r="M47" s="142"/>
      <c r="N47" s="113"/>
    </row>
    <row r="48" spans="3:14">
      <c r="C48" s="104" t="s">
        <v>130</v>
      </c>
      <c r="D48" s="148">
        <f>+D40-D46</f>
        <v>208882</v>
      </c>
      <c r="E48" s="153">
        <f>+D48/D17</f>
        <v>0.13916189207195204</v>
      </c>
      <c r="F48" s="148">
        <f>+F40-F46</f>
        <v>259292.19000000006</v>
      </c>
      <c r="G48" s="153">
        <f>+F48/F17</f>
        <v>0.16210017004463675</v>
      </c>
      <c r="H48" s="148">
        <f>+H40-H46</f>
        <v>312382.27531250002</v>
      </c>
      <c r="I48" s="153">
        <f>+H48/H17</f>
        <v>0.18397288266793485</v>
      </c>
      <c r="J48" s="148">
        <f>+J40-J46</f>
        <v>322468.83098476566</v>
      </c>
      <c r="K48" s="153">
        <f>+J48/J17</f>
        <v>0.18588992580099822</v>
      </c>
      <c r="L48" s="148">
        <f>+L40-L46</f>
        <v>332411.46752509422</v>
      </c>
      <c r="M48" s="153">
        <f>+L48/L17</f>
        <v>0.18780415003762407</v>
      </c>
      <c r="N48" s="113"/>
    </row>
    <row r="49" spans="3:21">
      <c r="C49" s="154"/>
      <c r="D49" s="150"/>
      <c r="E49" s="142"/>
      <c r="F49" s="150"/>
      <c r="G49" s="142"/>
      <c r="H49" s="150"/>
      <c r="I49" s="142"/>
      <c r="J49" s="150"/>
      <c r="K49" s="142"/>
      <c r="L49" s="150"/>
      <c r="M49" s="142"/>
      <c r="N49" s="113"/>
    </row>
    <row r="50" spans="3:21">
      <c r="C50" s="103" t="s">
        <v>131</v>
      </c>
      <c r="D50" s="143">
        <f>+D17*E50</f>
        <v>30020</v>
      </c>
      <c r="E50" s="152">
        <v>0.02</v>
      </c>
      <c r="F50" s="143">
        <f>+F17*G50</f>
        <v>31991.600000000002</v>
      </c>
      <c r="G50" s="152">
        <v>0.02</v>
      </c>
      <c r="H50" s="143">
        <f>+H17*I50</f>
        <v>33959.599999999999</v>
      </c>
      <c r="I50" s="152">
        <v>0.02</v>
      </c>
      <c r="J50" s="143">
        <f>+J17*K50</f>
        <v>34694.6</v>
      </c>
      <c r="K50" s="152">
        <v>0.02</v>
      </c>
      <c r="L50" s="143">
        <f>+L17*M50</f>
        <v>35399.800000000003</v>
      </c>
      <c r="M50" s="152">
        <v>0.02</v>
      </c>
      <c r="N50" s="113"/>
    </row>
    <row r="51" spans="3:21">
      <c r="C51" s="113"/>
      <c r="D51" s="150"/>
      <c r="E51" s="142"/>
      <c r="F51" s="150"/>
      <c r="G51" s="142"/>
      <c r="H51" s="150"/>
      <c r="I51" s="142"/>
      <c r="J51" s="150"/>
      <c r="K51" s="142"/>
      <c r="L51" s="150"/>
      <c r="M51" s="142"/>
      <c r="N51" s="113"/>
    </row>
    <row r="52" spans="3:21">
      <c r="C52" s="104" t="s">
        <v>527</v>
      </c>
      <c r="D52" s="148">
        <f>+D48-D50</f>
        <v>178862</v>
      </c>
      <c r="E52" s="153">
        <f>+D52/D17</f>
        <v>0.11916189207195203</v>
      </c>
      <c r="F52" s="148">
        <f>+F48-F50</f>
        <v>227300.59000000005</v>
      </c>
      <c r="G52" s="153">
        <f>+F52/F17</f>
        <v>0.14210017004463676</v>
      </c>
      <c r="H52" s="148">
        <f>+H48-H50</f>
        <v>278422.67531250004</v>
      </c>
      <c r="I52" s="153">
        <f>+H52/H17</f>
        <v>0.16397288266793486</v>
      </c>
      <c r="J52" s="148">
        <f>+J48-J50</f>
        <v>287774.23098476569</v>
      </c>
      <c r="K52" s="153">
        <f>+J52/J17</f>
        <v>0.16588992580099823</v>
      </c>
      <c r="L52" s="148">
        <f>+L48-L50</f>
        <v>297011.66752509424</v>
      </c>
      <c r="M52" s="153">
        <f>+L52/L17</f>
        <v>0.16780415003762408</v>
      </c>
      <c r="N52" s="113"/>
    </row>
    <row r="53" spans="3:21">
      <c r="C53" s="696"/>
      <c r="D53" s="702"/>
      <c r="E53" s="696"/>
      <c r="F53" s="702"/>
      <c r="G53" s="696"/>
      <c r="H53" s="702"/>
      <c r="I53" s="696"/>
      <c r="J53" s="702"/>
      <c r="K53" s="696"/>
      <c r="L53" s="702"/>
      <c r="M53" s="696"/>
      <c r="N53" s="113"/>
    </row>
    <row r="54" spans="3:21">
      <c r="C54" s="113"/>
      <c r="D54" s="113"/>
      <c r="E54" s="113"/>
      <c r="F54" s="113"/>
      <c r="G54" s="113"/>
      <c r="H54" s="113"/>
      <c r="I54" s="113"/>
      <c r="J54" s="113"/>
      <c r="K54" s="113"/>
      <c r="L54" s="113"/>
      <c r="M54" s="113"/>
      <c r="N54" s="113"/>
    </row>
    <row r="56" spans="3:21">
      <c r="D56" s="159"/>
      <c r="E56" s="159"/>
      <c r="F56" s="159"/>
      <c r="G56" s="159"/>
      <c r="H56" s="159"/>
      <c r="I56" s="159"/>
      <c r="J56" s="159"/>
      <c r="K56" s="159"/>
      <c r="L56" s="159"/>
      <c r="M56" s="159"/>
    </row>
    <row r="57" spans="3:21">
      <c r="Q57" s="160"/>
      <c r="R57" s="160"/>
      <c r="S57" s="160"/>
      <c r="T57" s="160"/>
      <c r="U57" s="160"/>
    </row>
    <row r="58" spans="3:21">
      <c r="Q58" s="161"/>
      <c r="R58" s="161"/>
      <c r="S58" s="161"/>
      <c r="T58" s="161"/>
      <c r="U58" s="161"/>
    </row>
  </sheetData>
  <sheetProtection algorithmName="SHA-512" hashValue="B0dOXP2kta5EKZN029Qx4ZDwFbbJcI2noskIXwG+9vvin5TcII5jE8xp7L6Vh4YnrQ7kdZDWHqOwJc3VsKzxsw==" saltValue="Tvh5ku93+Rb191175huSqw==" spinCount="100000" sheet="1" objects="1" scenarios="1"/>
  <mergeCells count="8">
    <mergeCell ref="C1:J1"/>
    <mergeCell ref="A4:A32"/>
    <mergeCell ref="C3:M3"/>
    <mergeCell ref="D4:E4"/>
    <mergeCell ref="F4:G4"/>
    <mergeCell ref="H4:I4"/>
    <mergeCell ref="J4:K4"/>
    <mergeCell ref="L4:M4"/>
  </mergeCells>
  <hyperlinks>
    <hyperlink ref="A4" r:id="rId1" xr:uid="{00000000-0004-0000-2600-000000000000}"/>
  </hyperlinks>
  <pageMargins left="0.7" right="0.7" top="0.75" bottom="0.75" header="0.3" footer="0.3"/>
  <pageSetup paperSize="9" orientation="portrait" verticalDpi="0" r:id="rId2"/>
  <ignoredErrors>
    <ignoredError sqref="E7:O12 E54:O58" unlockedFormula="1"/>
    <ignoredError sqref="E13:O53" formula="1" unlockedFormula="1"/>
    <ignoredError sqref="P13:P53" formula="1"/>
  </ignoredErrors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Foglio4">
    <tabColor theme="9"/>
  </sheetPr>
  <dimension ref="A1:I46"/>
  <sheetViews>
    <sheetView showGridLines="0" workbookViewId="0">
      <selection activeCell="C37" sqref="C37"/>
    </sheetView>
  </sheetViews>
  <sheetFormatPr baseColWidth="10" defaultColWidth="9.1640625" defaultRowHeight="15"/>
  <cols>
    <col min="1" max="1" width="11.5" style="1221" customWidth="1"/>
    <col min="2" max="2" width="3.5" style="16" customWidth="1"/>
    <col min="3" max="3" width="50" style="16" bestFit="1" customWidth="1"/>
    <col min="4" max="4" width="17.1640625" style="16" customWidth="1"/>
    <col min="5" max="5" width="11.5" style="16" bestFit="1" customWidth="1"/>
    <col min="6" max="16384" width="9.1640625" style="16"/>
  </cols>
  <sheetData>
    <row r="1" spans="1:9" s="1221" customFormat="1" ht="60" customHeight="1">
      <c r="B1" s="1266" t="s">
        <v>1220</v>
      </c>
      <c r="C1" s="1267"/>
      <c r="D1" s="1267"/>
      <c r="E1" s="1267"/>
      <c r="F1" s="1267"/>
      <c r="G1" s="1267"/>
      <c r="H1" s="1267"/>
      <c r="I1" s="1267"/>
    </row>
    <row r="3" spans="1:9">
      <c r="C3" s="1268" t="s">
        <v>1263</v>
      </c>
      <c r="D3" s="1268"/>
      <c r="E3" s="1268"/>
    </row>
    <row r="4" spans="1:9">
      <c r="A4" s="1255" t="s">
        <v>1264</v>
      </c>
      <c r="D4" s="562"/>
    </row>
    <row r="5" spans="1:9">
      <c r="A5" s="1256"/>
      <c r="C5" s="50" t="s">
        <v>105</v>
      </c>
      <c r="D5" s="560"/>
      <c r="E5" s="561"/>
    </row>
    <row r="6" spans="1:9">
      <c r="A6" s="1256"/>
      <c r="D6" s="562"/>
      <c r="E6" s="563"/>
    </row>
    <row r="7" spans="1:9">
      <c r="A7" s="1256"/>
      <c r="C7" s="50" t="s">
        <v>106</v>
      </c>
      <c r="D7" s="562"/>
      <c r="E7" s="563"/>
    </row>
    <row r="8" spans="1:9">
      <c r="A8" s="1256"/>
      <c r="C8" s="295" t="s">
        <v>107</v>
      </c>
      <c r="D8" s="27">
        <v>3750000</v>
      </c>
      <c r="E8" s="564">
        <f>+D8/D12</f>
        <v>0.68493150684931503</v>
      </c>
    </row>
    <row r="9" spans="1:9">
      <c r="A9" s="1256"/>
      <c r="C9" s="49" t="s">
        <v>108</v>
      </c>
      <c r="D9" s="27">
        <v>1200000</v>
      </c>
      <c r="E9" s="564">
        <f>+D9/D12</f>
        <v>0.21917808219178081</v>
      </c>
    </row>
    <row r="10" spans="1:9">
      <c r="A10" s="1256"/>
      <c r="C10" s="49" t="s">
        <v>109</v>
      </c>
      <c r="D10" s="27">
        <v>450000</v>
      </c>
      <c r="E10" s="564">
        <f>+D10/D12</f>
        <v>8.2191780821917804E-2</v>
      </c>
    </row>
    <row r="11" spans="1:9">
      <c r="A11" s="1256"/>
      <c r="C11" s="49" t="s">
        <v>110</v>
      </c>
      <c r="D11" s="27">
        <v>75000</v>
      </c>
      <c r="E11" s="564">
        <f>+D11/D12</f>
        <v>1.3698630136986301E-2</v>
      </c>
    </row>
    <row r="12" spans="1:9">
      <c r="A12" s="1256"/>
      <c r="C12" s="56" t="s">
        <v>111</v>
      </c>
      <c r="D12" s="34">
        <f>SUM(D8:D11)</f>
        <v>5475000</v>
      </c>
      <c r="E12" s="566">
        <f>SUM(E8:E11)</f>
        <v>1</v>
      </c>
    </row>
    <row r="13" spans="1:9">
      <c r="A13" s="1256"/>
      <c r="D13" s="567"/>
      <c r="E13" s="568"/>
    </row>
    <row r="14" spans="1:9">
      <c r="A14" s="1256"/>
      <c r="C14" s="50" t="s">
        <v>112</v>
      </c>
      <c r="D14" s="567"/>
      <c r="E14" s="568"/>
    </row>
    <row r="15" spans="1:9">
      <c r="A15" s="1256"/>
      <c r="C15" s="49" t="s">
        <v>107</v>
      </c>
      <c r="D15" s="32">
        <f>+D8*E15</f>
        <v>1162500</v>
      </c>
      <c r="E15" s="577">
        <v>0.31</v>
      </c>
    </row>
    <row r="16" spans="1:9">
      <c r="A16" s="1256"/>
      <c r="C16" s="49" t="s">
        <v>113</v>
      </c>
      <c r="D16" s="32">
        <f>+D9*E16</f>
        <v>936000</v>
      </c>
      <c r="E16" s="577">
        <v>0.78</v>
      </c>
    </row>
    <row r="17" spans="1:5">
      <c r="A17" s="1256"/>
      <c r="C17" s="49" t="s">
        <v>109</v>
      </c>
      <c r="D17" s="32">
        <f>+D10*E17</f>
        <v>247500.00000000003</v>
      </c>
      <c r="E17" s="577">
        <v>0.55000000000000004</v>
      </c>
    </row>
    <row r="18" spans="1:5">
      <c r="A18" s="1256"/>
      <c r="C18" s="50" t="s">
        <v>114</v>
      </c>
      <c r="D18" s="34">
        <f>SUM(D15:D17)</f>
        <v>2346000</v>
      </c>
      <c r="E18" s="564">
        <f>+D18/D12</f>
        <v>0.42849315068493149</v>
      </c>
    </row>
    <row r="19" spans="1:5">
      <c r="A19" s="1256"/>
      <c r="D19" s="567"/>
      <c r="E19" s="568"/>
    </row>
    <row r="20" spans="1:5">
      <c r="A20" s="1256"/>
      <c r="C20" s="50" t="s">
        <v>115</v>
      </c>
      <c r="D20" s="34">
        <f>+D12-D18</f>
        <v>3129000</v>
      </c>
      <c r="E20" s="569">
        <f>+D20/D12</f>
        <v>0.57150684931506845</v>
      </c>
    </row>
    <row r="21" spans="1:5">
      <c r="A21" s="1256"/>
      <c r="D21" s="567"/>
      <c r="E21" s="568"/>
    </row>
    <row r="22" spans="1:5">
      <c r="A22" s="1256"/>
      <c r="C22" s="50" t="s">
        <v>116</v>
      </c>
      <c r="D22" s="567"/>
      <c r="E22" s="568"/>
    </row>
    <row r="23" spans="1:5">
      <c r="A23" s="1256"/>
      <c r="C23" s="49" t="s">
        <v>117</v>
      </c>
      <c r="D23" s="32">
        <f>+D12*E23</f>
        <v>328500</v>
      </c>
      <c r="E23" s="577">
        <v>0.06</v>
      </c>
    </row>
    <row r="24" spans="1:5">
      <c r="A24" s="1256"/>
      <c r="C24" s="49" t="s">
        <v>118</v>
      </c>
      <c r="D24" s="32">
        <f>+D12*E24</f>
        <v>246375</v>
      </c>
      <c r="E24" s="577">
        <v>4.4999999999999998E-2</v>
      </c>
    </row>
    <row r="25" spans="1:5">
      <c r="A25" s="1256"/>
      <c r="C25" s="49" t="s">
        <v>119</v>
      </c>
      <c r="D25" s="32">
        <f>+D12*E25</f>
        <v>191625.00000000003</v>
      </c>
      <c r="E25" s="577">
        <v>3.5000000000000003E-2</v>
      </c>
    </row>
    <row r="26" spans="1:5">
      <c r="A26" s="1256"/>
      <c r="C26" s="49" t="s">
        <v>120</v>
      </c>
      <c r="D26" s="32">
        <f>+D12*E26</f>
        <v>219000</v>
      </c>
      <c r="E26" s="577">
        <v>0.04</v>
      </c>
    </row>
    <row r="27" spans="1:5">
      <c r="A27" s="1256"/>
      <c r="C27" s="56" t="s">
        <v>121</v>
      </c>
      <c r="D27" s="34">
        <f>SUM(D23:D26)</f>
        <v>985500</v>
      </c>
      <c r="E27" s="569">
        <f>+D27/D12</f>
        <v>0.18</v>
      </c>
    </row>
    <row r="28" spans="1:5">
      <c r="A28" s="1256"/>
      <c r="C28" s="559"/>
      <c r="D28" s="570"/>
      <c r="E28" s="568"/>
    </row>
    <row r="29" spans="1:5">
      <c r="A29" s="1256"/>
      <c r="C29" s="50" t="s">
        <v>122</v>
      </c>
      <c r="D29" s="34">
        <f>+D20-D27</f>
        <v>2143500</v>
      </c>
      <c r="E29" s="569">
        <f>+D29/D12</f>
        <v>0.39150684931506852</v>
      </c>
    </row>
    <row r="30" spans="1:5">
      <c r="A30" s="1256"/>
      <c r="D30" s="567"/>
      <c r="E30" s="568"/>
    </row>
    <row r="31" spans="1:5">
      <c r="A31" s="1256"/>
      <c r="C31" s="49" t="s">
        <v>123</v>
      </c>
      <c r="D31" s="567">
        <f>+D12*E31</f>
        <v>0</v>
      </c>
      <c r="E31" s="580">
        <v>0</v>
      </c>
    </row>
    <row r="32" spans="1:5">
      <c r="A32" s="1256"/>
      <c r="D32" s="567"/>
      <c r="E32" s="568"/>
    </row>
    <row r="33" spans="3:5">
      <c r="C33" s="50" t="s">
        <v>124</v>
      </c>
      <c r="D33" s="34">
        <f>+D29-D31</f>
        <v>2143500</v>
      </c>
      <c r="E33" s="569">
        <f>+D33/D12</f>
        <v>0.39150684931506852</v>
      </c>
    </row>
    <row r="34" spans="3:5">
      <c r="D34" s="567"/>
      <c r="E34" s="568"/>
    </row>
    <row r="35" spans="3:5">
      <c r="C35" s="50" t="s">
        <v>125</v>
      </c>
      <c r="D35" s="567"/>
      <c r="E35" s="568"/>
    </row>
    <row r="36" spans="3:5">
      <c r="C36" s="49" t="s">
        <v>126</v>
      </c>
      <c r="D36" s="567">
        <f>+D12*E36</f>
        <v>0</v>
      </c>
      <c r="E36" s="580">
        <v>0</v>
      </c>
    </row>
    <row r="37" spans="3:5">
      <c r="C37" s="49" t="s">
        <v>127</v>
      </c>
      <c r="D37" s="32">
        <f>+D12*E37</f>
        <v>54750</v>
      </c>
      <c r="E37" s="577">
        <v>0.01</v>
      </c>
    </row>
    <row r="38" spans="3:5">
      <c r="C38" s="49" t="s">
        <v>128</v>
      </c>
      <c r="D38" s="32">
        <f>+D12*E38</f>
        <v>54750</v>
      </c>
      <c r="E38" s="577">
        <v>0.01</v>
      </c>
    </row>
    <row r="39" spans="3:5">
      <c r="C39" s="50" t="s">
        <v>129</v>
      </c>
      <c r="D39" s="34">
        <f>SUM(D36:D38)</f>
        <v>109500</v>
      </c>
      <c r="E39" s="569">
        <f>+D39/D12</f>
        <v>0.02</v>
      </c>
    </row>
    <row r="40" spans="3:5">
      <c r="D40" s="567"/>
      <c r="E40" s="563"/>
    </row>
    <row r="41" spans="3:5">
      <c r="C41" s="50" t="s">
        <v>130</v>
      </c>
      <c r="D41" s="34">
        <f>+D33-D39</f>
        <v>2034000</v>
      </c>
      <c r="E41" s="569">
        <f>+D41/D12</f>
        <v>0.3715068493150685</v>
      </c>
    </row>
    <row r="42" spans="3:5">
      <c r="C42" s="559"/>
      <c r="D42" s="567"/>
      <c r="E42" s="563"/>
    </row>
    <row r="43" spans="3:5">
      <c r="C43" s="49" t="s">
        <v>131</v>
      </c>
      <c r="D43" s="32">
        <f>+D12*E43</f>
        <v>164250</v>
      </c>
      <c r="E43" s="577">
        <v>0.03</v>
      </c>
    </row>
    <row r="44" spans="3:5">
      <c r="D44" s="567"/>
      <c r="E44" s="563"/>
    </row>
    <row r="45" spans="3:5">
      <c r="C45" s="50" t="s">
        <v>132</v>
      </c>
      <c r="D45" s="34">
        <f>+D41-D43</f>
        <v>1869750</v>
      </c>
      <c r="E45" s="569">
        <f>+D45/D12</f>
        <v>0.34150684931506847</v>
      </c>
    </row>
    <row r="46" spans="3:5">
      <c r="C46" s="17"/>
      <c r="D46" s="573"/>
      <c r="E46" s="17"/>
    </row>
  </sheetData>
  <sheetProtection algorithmName="SHA-512" hashValue="o6vPc9koORvIT2JgugKKQ8ecxzl6qmzpcXh9tSkIcX6Qvf8oT8VxheUvPKG7k1OTENn9O4tAUEsmJH5/7XSBDQ==" saltValue="iVqpGzyy2e0KeOd2UoClow==" spinCount="100000" sheet="1" objects="1" scenarios="1"/>
  <mergeCells count="3">
    <mergeCell ref="C3:E3"/>
    <mergeCell ref="A4:A32"/>
    <mergeCell ref="B1:I1"/>
  </mergeCells>
  <hyperlinks>
    <hyperlink ref="A4" r:id="rId1" xr:uid="{00000000-0004-0000-0300-000000000000}"/>
  </hyperlinks>
  <pageMargins left="0.7" right="0.7" top="0.75" bottom="0.75" header="0.3" footer="0.3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Foglio40">
    <tabColor theme="9"/>
    <pageSetUpPr fitToPage="1"/>
  </sheetPr>
  <dimension ref="A1:J42"/>
  <sheetViews>
    <sheetView showGridLines="0" zoomScaleNormal="100" zoomScaleSheetLayoutView="75" workbookViewId="0">
      <selection activeCell="C1" sqref="C1:J1"/>
    </sheetView>
  </sheetViews>
  <sheetFormatPr baseColWidth="10" defaultColWidth="8" defaultRowHeight="15"/>
  <cols>
    <col min="1" max="1" width="11.5" style="1230" customWidth="1"/>
    <col min="2" max="2" width="4" style="64" customWidth="1"/>
    <col min="3" max="3" width="21.5" style="598" bestFit="1" customWidth="1"/>
    <col min="4" max="4" width="14.5" style="599" customWidth="1"/>
    <col min="5" max="5" width="14.5" style="599" bestFit="1" customWidth="1"/>
    <col min="6" max="6" width="17.5" style="599" customWidth="1"/>
    <col min="7" max="7" width="23.83203125" style="599" customWidth="1"/>
    <col min="8" max="245" width="8" style="598"/>
    <col min="246" max="246" width="2.83203125" style="598" customWidth="1"/>
    <col min="247" max="247" width="23.5" style="598" customWidth="1"/>
    <col min="248" max="249" width="16.83203125" style="598" customWidth="1"/>
    <col min="250" max="250" width="16" style="598" customWidth="1"/>
    <col min="251" max="251" width="12.5" style="598" customWidth="1"/>
    <col min="252" max="252" width="10.1640625" style="598" customWidth="1"/>
    <col min="253" max="255" width="11.5" style="598" customWidth="1"/>
    <col min="256" max="256" width="9.5" style="598" customWidth="1"/>
    <col min="257" max="258" width="10" style="598" bestFit="1" customWidth="1"/>
    <col min="259" max="261" width="10" style="598" customWidth="1"/>
    <col min="262" max="501" width="8" style="598"/>
    <col min="502" max="502" width="2.83203125" style="598" customWidth="1"/>
    <col min="503" max="503" width="23.5" style="598" customWidth="1"/>
    <col min="504" max="505" width="16.83203125" style="598" customWidth="1"/>
    <col min="506" max="506" width="16" style="598" customWidth="1"/>
    <col min="507" max="507" width="12.5" style="598" customWidth="1"/>
    <col min="508" max="508" width="10.1640625" style="598" customWidth="1"/>
    <col min="509" max="511" width="11.5" style="598" customWidth="1"/>
    <col min="512" max="512" width="9.5" style="598" customWidth="1"/>
    <col min="513" max="514" width="10" style="598" bestFit="1" customWidth="1"/>
    <col min="515" max="517" width="10" style="598" customWidth="1"/>
    <col min="518" max="757" width="8" style="598"/>
    <col min="758" max="758" width="2.83203125" style="598" customWidth="1"/>
    <col min="759" max="759" width="23.5" style="598" customWidth="1"/>
    <col min="760" max="761" width="16.83203125" style="598" customWidth="1"/>
    <col min="762" max="762" width="16" style="598" customWidth="1"/>
    <col min="763" max="763" width="12.5" style="598" customWidth="1"/>
    <col min="764" max="764" width="10.1640625" style="598" customWidth="1"/>
    <col min="765" max="767" width="11.5" style="598" customWidth="1"/>
    <col min="768" max="768" width="9.5" style="598" customWidth="1"/>
    <col min="769" max="770" width="10" style="598" bestFit="1" customWidth="1"/>
    <col min="771" max="773" width="10" style="598" customWidth="1"/>
    <col min="774" max="1013" width="8" style="598"/>
    <col min="1014" max="1014" width="2.83203125" style="598" customWidth="1"/>
    <col min="1015" max="1015" width="23.5" style="598" customWidth="1"/>
    <col min="1016" max="1017" width="16.83203125" style="598" customWidth="1"/>
    <col min="1018" max="1018" width="16" style="598" customWidth="1"/>
    <col min="1019" max="1019" width="12.5" style="598" customWidth="1"/>
    <col min="1020" max="1020" width="10.1640625" style="598" customWidth="1"/>
    <col min="1021" max="1023" width="11.5" style="598" customWidth="1"/>
    <col min="1024" max="1024" width="9.5" style="598" customWidth="1"/>
    <col min="1025" max="1026" width="10" style="598" bestFit="1" customWidth="1"/>
    <col min="1027" max="1029" width="10" style="598" customWidth="1"/>
    <col min="1030" max="1269" width="8" style="598"/>
    <col min="1270" max="1270" width="2.83203125" style="598" customWidth="1"/>
    <col min="1271" max="1271" width="23.5" style="598" customWidth="1"/>
    <col min="1272" max="1273" width="16.83203125" style="598" customWidth="1"/>
    <col min="1274" max="1274" width="16" style="598" customWidth="1"/>
    <col min="1275" max="1275" width="12.5" style="598" customWidth="1"/>
    <col min="1276" max="1276" width="10.1640625" style="598" customWidth="1"/>
    <col min="1277" max="1279" width="11.5" style="598" customWidth="1"/>
    <col min="1280" max="1280" width="9.5" style="598" customWidth="1"/>
    <col min="1281" max="1282" width="10" style="598" bestFit="1" customWidth="1"/>
    <col min="1283" max="1285" width="10" style="598" customWidth="1"/>
    <col min="1286" max="1525" width="8" style="598"/>
    <col min="1526" max="1526" width="2.83203125" style="598" customWidth="1"/>
    <col min="1527" max="1527" width="23.5" style="598" customWidth="1"/>
    <col min="1528" max="1529" width="16.83203125" style="598" customWidth="1"/>
    <col min="1530" max="1530" width="16" style="598" customWidth="1"/>
    <col min="1531" max="1531" width="12.5" style="598" customWidth="1"/>
    <col min="1532" max="1532" width="10.1640625" style="598" customWidth="1"/>
    <col min="1533" max="1535" width="11.5" style="598" customWidth="1"/>
    <col min="1536" max="1536" width="9.5" style="598" customWidth="1"/>
    <col min="1537" max="1538" width="10" style="598" bestFit="1" customWidth="1"/>
    <col min="1539" max="1541" width="10" style="598" customWidth="1"/>
    <col min="1542" max="1781" width="8" style="598"/>
    <col min="1782" max="1782" width="2.83203125" style="598" customWidth="1"/>
    <col min="1783" max="1783" width="23.5" style="598" customWidth="1"/>
    <col min="1784" max="1785" width="16.83203125" style="598" customWidth="1"/>
    <col min="1786" max="1786" width="16" style="598" customWidth="1"/>
    <col min="1787" max="1787" width="12.5" style="598" customWidth="1"/>
    <col min="1788" max="1788" width="10.1640625" style="598" customWidth="1"/>
    <col min="1789" max="1791" width="11.5" style="598" customWidth="1"/>
    <col min="1792" max="1792" width="9.5" style="598" customWidth="1"/>
    <col min="1793" max="1794" width="10" style="598" bestFit="1" customWidth="1"/>
    <col min="1795" max="1797" width="10" style="598" customWidth="1"/>
    <col min="1798" max="2037" width="8" style="598"/>
    <col min="2038" max="2038" width="2.83203125" style="598" customWidth="1"/>
    <col min="2039" max="2039" width="23.5" style="598" customWidth="1"/>
    <col min="2040" max="2041" width="16.83203125" style="598" customWidth="1"/>
    <col min="2042" max="2042" width="16" style="598" customWidth="1"/>
    <col min="2043" max="2043" width="12.5" style="598" customWidth="1"/>
    <col min="2044" max="2044" width="10.1640625" style="598" customWidth="1"/>
    <col min="2045" max="2047" width="11.5" style="598" customWidth="1"/>
    <col min="2048" max="2048" width="9.5" style="598" customWidth="1"/>
    <col min="2049" max="2050" width="10" style="598" bestFit="1" customWidth="1"/>
    <col min="2051" max="2053" width="10" style="598" customWidth="1"/>
    <col min="2054" max="2293" width="8" style="598"/>
    <col min="2294" max="2294" width="2.83203125" style="598" customWidth="1"/>
    <col min="2295" max="2295" width="23.5" style="598" customWidth="1"/>
    <col min="2296" max="2297" width="16.83203125" style="598" customWidth="1"/>
    <col min="2298" max="2298" width="16" style="598" customWidth="1"/>
    <col min="2299" max="2299" width="12.5" style="598" customWidth="1"/>
    <col min="2300" max="2300" width="10.1640625" style="598" customWidth="1"/>
    <col min="2301" max="2303" width="11.5" style="598" customWidth="1"/>
    <col min="2304" max="2304" width="9.5" style="598" customWidth="1"/>
    <col min="2305" max="2306" width="10" style="598" bestFit="1" customWidth="1"/>
    <col min="2307" max="2309" width="10" style="598" customWidth="1"/>
    <col min="2310" max="2549" width="8" style="598"/>
    <col min="2550" max="2550" width="2.83203125" style="598" customWidth="1"/>
    <col min="2551" max="2551" width="23.5" style="598" customWidth="1"/>
    <col min="2552" max="2553" width="16.83203125" style="598" customWidth="1"/>
    <col min="2554" max="2554" width="16" style="598" customWidth="1"/>
    <col min="2555" max="2555" width="12.5" style="598" customWidth="1"/>
    <col min="2556" max="2556" width="10.1640625" style="598" customWidth="1"/>
    <col min="2557" max="2559" width="11.5" style="598" customWidth="1"/>
    <col min="2560" max="2560" width="9.5" style="598" customWidth="1"/>
    <col min="2561" max="2562" width="10" style="598" bestFit="1" customWidth="1"/>
    <col min="2563" max="2565" width="10" style="598" customWidth="1"/>
    <col min="2566" max="2805" width="8" style="598"/>
    <col min="2806" max="2806" width="2.83203125" style="598" customWidth="1"/>
    <col min="2807" max="2807" width="23.5" style="598" customWidth="1"/>
    <col min="2808" max="2809" width="16.83203125" style="598" customWidth="1"/>
    <col min="2810" max="2810" width="16" style="598" customWidth="1"/>
    <col min="2811" max="2811" width="12.5" style="598" customWidth="1"/>
    <col min="2812" max="2812" width="10.1640625" style="598" customWidth="1"/>
    <col min="2813" max="2815" width="11.5" style="598" customWidth="1"/>
    <col min="2816" max="2816" width="9.5" style="598" customWidth="1"/>
    <col min="2817" max="2818" width="10" style="598" bestFit="1" customWidth="1"/>
    <col min="2819" max="2821" width="10" style="598" customWidth="1"/>
    <col min="2822" max="3061" width="8" style="598"/>
    <col min="3062" max="3062" width="2.83203125" style="598" customWidth="1"/>
    <col min="3063" max="3063" width="23.5" style="598" customWidth="1"/>
    <col min="3064" max="3065" width="16.83203125" style="598" customWidth="1"/>
    <col min="3066" max="3066" width="16" style="598" customWidth="1"/>
    <col min="3067" max="3067" width="12.5" style="598" customWidth="1"/>
    <col min="3068" max="3068" width="10.1640625" style="598" customWidth="1"/>
    <col min="3069" max="3071" width="11.5" style="598" customWidth="1"/>
    <col min="3072" max="3072" width="9.5" style="598" customWidth="1"/>
    <col min="3073" max="3074" width="10" style="598" bestFit="1" customWidth="1"/>
    <col min="3075" max="3077" width="10" style="598" customWidth="1"/>
    <col min="3078" max="3317" width="8" style="598"/>
    <col min="3318" max="3318" width="2.83203125" style="598" customWidth="1"/>
    <col min="3319" max="3319" width="23.5" style="598" customWidth="1"/>
    <col min="3320" max="3321" width="16.83203125" style="598" customWidth="1"/>
    <col min="3322" max="3322" width="16" style="598" customWidth="1"/>
    <col min="3323" max="3323" width="12.5" style="598" customWidth="1"/>
    <col min="3324" max="3324" width="10.1640625" style="598" customWidth="1"/>
    <col min="3325" max="3327" width="11.5" style="598" customWidth="1"/>
    <col min="3328" max="3328" width="9.5" style="598" customWidth="1"/>
    <col min="3329" max="3330" width="10" style="598" bestFit="1" customWidth="1"/>
    <col min="3331" max="3333" width="10" style="598" customWidth="1"/>
    <col min="3334" max="3573" width="8" style="598"/>
    <col min="3574" max="3574" width="2.83203125" style="598" customWidth="1"/>
    <col min="3575" max="3575" width="23.5" style="598" customWidth="1"/>
    <col min="3576" max="3577" width="16.83203125" style="598" customWidth="1"/>
    <col min="3578" max="3578" width="16" style="598" customWidth="1"/>
    <col min="3579" max="3579" width="12.5" style="598" customWidth="1"/>
    <col min="3580" max="3580" width="10.1640625" style="598" customWidth="1"/>
    <col min="3581" max="3583" width="11.5" style="598" customWidth="1"/>
    <col min="3584" max="3584" width="9.5" style="598" customWidth="1"/>
    <col min="3585" max="3586" width="10" style="598" bestFit="1" customWidth="1"/>
    <col min="3587" max="3589" width="10" style="598" customWidth="1"/>
    <col min="3590" max="3829" width="8" style="598"/>
    <col min="3830" max="3830" width="2.83203125" style="598" customWidth="1"/>
    <col min="3831" max="3831" width="23.5" style="598" customWidth="1"/>
    <col min="3832" max="3833" width="16.83203125" style="598" customWidth="1"/>
    <col min="3834" max="3834" width="16" style="598" customWidth="1"/>
    <col min="3835" max="3835" width="12.5" style="598" customWidth="1"/>
    <col min="3836" max="3836" width="10.1640625" style="598" customWidth="1"/>
    <col min="3837" max="3839" width="11.5" style="598" customWidth="1"/>
    <col min="3840" max="3840" width="9.5" style="598" customWidth="1"/>
    <col min="3841" max="3842" width="10" style="598" bestFit="1" customWidth="1"/>
    <col min="3843" max="3845" width="10" style="598" customWidth="1"/>
    <col min="3846" max="4085" width="8" style="598"/>
    <col min="4086" max="4086" width="2.83203125" style="598" customWidth="1"/>
    <col min="4087" max="4087" width="23.5" style="598" customWidth="1"/>
    <col min="4088" max="4089" width="16.83203125" style="598" customWidth="1"/>
    <col min="4090" max="4090" width="16" style="598" customWidth="1"/>
    <col min="4091" max="4091" width="12.5" style="598" customWidth="1"/>
    <col min="4092" max="4092" width="10.1640625" style="598" customWidth="1"/>
    <col min="4093" max="4095" width="11.5" style="598" customWidth="1"/>
    <col min="4096" max="4096" width="9.5" style="598" customWidth="1"/>
    <col min="4097" max="4098" width="10" style="598" bestFit="1" customWidth="1"/>
    <col min="4099" max="4101" width="10" style="598" customWidth="1"/>
    <col min="4102" max="4341" width="8" style="598"/>
    <col min="4342" max="4342" width="2.83203125" style="598" customWidth="1"/>
    <col min="4343" max="4343" width="23.5" style="598" customWidth="1"/>
    <col min="4344" max="4345" width="16.83203125" style="598" customWidth="1"/>
    <col min="4346" max="4346" width="16" style="598" customWidth="1"/>
    <col min="4347" max="4347" width="12.5" style="598" customWidth="1"/>
    <col min="4348" max="4348" width="10.1640625" style="598" customWidth="1"/>
    <col min="4349" max="4351" width="11.5" style="598" customWidth="1"/>
    <col min="4352" max="4352" width="9.5" style="598" customWidth="1"/>
    <col min="4353" max="4354" width="10" style="598" bestFit="1" customWidth="1"/>
    <col min="4355" max="4357" width="10" style="598" customWidth="1"/>
    <col min="4358" max="4597" width="8" style="598"/>
    <col min="4598" max="4598" width="2.83203125" style="598" customWidth="1"/>
    <col min="4599" max="4599" width="23.5" style="598" customWidth="1"/>
    <col min="4600" max="4601" width="16.83203125" style="598" customWidth="1"/>
    <col min="4602" max="4602" width="16" style="598" customWidth="1"/>
    <col min="4603" max="4603" width="12.5" style="598" customWidth="1"/>
    <col min="4604" max="4604" width="10.1640625" style="598" customWidth="1"/>
    <col min="4605" max="4607" width="11.5" style="598" customWidth="1"/>
    <col min="4608" max="4608" width="9.5" style="598" customWidth="1"/>
    <col min="4609" max="4610" width="10" style="598" bestFit="1" customWidth="1"/>
    <col min="4611" max="4613" width="10" style="598" customWidth="1"/>
    <col min="4614" max="4853" width="8" style="598"/>
    <col min="4854" max="4854" width="2.83203125" style="598" customWidth="1"/>
    <col min="4855" max="4855" width="23.5" style="598" customWidth="1"/>
    <col min="4856" max="4857" width="16.83203125" style="598" customWidth="1"/>
    <col min="4858" max="4858" width="16" style="598" customWidth="1"/>
    <col min="4859" max="4859" width="12.5" style="598" customWidth="1"/>
    <col min="4860" max="4860" width="10.1640625" style="598" customWidth="1"/>
    <col min="4861" max="4863" width="11.5" style="598" customWidth="1"/>
    <col min="4864" max="4864" width="9.5" style="598" customWidth="1"/>
    <col min="4865" max="4866" width="10" style="598" bestFit="1" customWidth="1"/>
    <col min="4867" max="4869" width="10" style="598" customWidth="1"/>
    <col min="4870" max="5109" width="8" style="598"/>
    <col min="5110" max="5110" width="2.83203125" style="598" customWidth="1"/>
    <col min="5111" max="5111" width="23.5" style="598" customWidth="1"/>
    <col min="5112" max="5113" width="16.83203125" style="598" customWidth="1"/>
    <col min="5114" max="5114" width="16" style="598" customWidth="1"/>
    <col min="5115" max="5115" width="12.5" style="598" customWidth="1"/>
    <col min="5116" max="5116" width="10.1640625" style="598" customWidth="1"/>
    <col min="5117" max="5119" width="11.5" style="598" customWidth="1"/>
    <col min="5120" max="5120" width="9.5" style="598" customWidth="1"/>
    <col min="5121" max="5122" width="10" style="598" bestFit="1" customWidth="1"/>
    <col min="5123" max="5125" width="10" style="598" customWidth="1"/>
    <col min="5126" max="5365" width="8" style="598"/>
    <col min="5366" max="5366" width="2.83203125" style="598" customWidth="1"/>
    <col min="5367" max="5367" width="23.5" style="598" customWidth="1"/>
    <col min="5368" max="5369" width="16.83203125" style="598" customWidth="1"/>
    <col min="5370" max="5370" width="16" style="598" customWidth="1"/>
    <col min="5371" max="5371" width="12.5" style="598" customWidth="1"/>
    <col min="5372" max="5372" width="10.1640625" style="598" customWidth="1"/>
    <col min="5373" max="5375" width="11.5" style="598" customWidth="1"/>
    <col min="5376" max="5376" width="9.5" style="598" customWidth="1"/>
    <col min="5377" max="5378" width="10" style="598" bestFit="1" customWidth="1"/>
    <col min="5379" max="5381" width="10" style="598" customWidth="1"/>
    <col min="5382" max="5621" width="8" style="598"/>
    <col min="5622" max="5622" width="2.83203125" style="598" customWidth="1"/>
    <col min="5623" max="5623" width="23.5" style="598" customWidth="1"/>
    <col min="5624" max="5625" width="16.83203125" style="598" customWidth="1"/>
    <col min="5626" max="5626" width="16" style="598" customWidth="1"/>
    <col min="5627" max="5627" width="12.5" style="598" customWidth="1"/>
    <col min="5628" max="5628" width="10.1640625" style="598" customWidth="1"/>
    <col min="5629" max="5631" width="11.5" style="598" customWidth="1"/>
    <col min="5632" max="5632" width="9.5" style="598" customWidth="1"/>
    <col min="5633" max="5634" width="10" style="598" bestFit="1" customWidth="1"/>
    <col min="5635" max="5637" width="10" style="598" customWidth="1"/>
    <col min="5638" max="5877" width="8" style="598"/>
    <col min="5878" max="5878" width="2.83203125" style="598" customWidth="1"/>
    <col min="5879" max="5879" width="23.5" style="598" customWidth="1"/>
    <col min="5880" max="5881" width="16.83203125" style="598" customWidth="1"/>
    <col min="5882" max="5882" width="16" style="598" customWidth="1"/>
    <col min="5883" max="5883" width="12.5" style="598" customWidth="1"/>
    <col min="5884" max="5884" width="10.1640625" style="598" customWidth="1"/>
    <col min="5885" max="5887" width="11.5" style="598" customWidth="1"/>
    <col min="5888" max="5888" width="9.5" style="598" customWidth="1"/>
    <col min="5889" max="5890" width="10" style="598" bestFit="1" customWidth="1"/>
    <col min="5891" max="5893" width="10" style="598" customWidth="1"/>
    <col min="5894" max="6133" width="8" style="598"/>
    <col min="6134" max="6134" width="2.83203125" style="598" customWidth="1"/>
    <col min="6135" max="6135" width="23.5" style="598" customWidth="1"/>
    <col min="6136" max="6137" width="16.83203125" style="598" customWidth="1"/>
    <col min="6138" max="6138" width="16" style="598" customWidth="1"/>
    <col min="6139" max="6139" width="12.5" style="598" customWidth="1"/>
    <col min="6140" max="6140" width="10.1640625" style="598" customWidth="1"/>
    <col min="6141" max="6143" width="11.5" style="598" customWidth="1"/>
    <col min="6144" max="6144" width="9.5" style="598" customWidth="1"/>
    <col min="6145" max="6146" width="10" style="598" bestFit="1" customWidth="1"/>
    <col min="6147" max="6149" width="10" style="598" customWidth="1"/>
    <col min="6150" max="6389" width="8" style="598"/>
    <col min="6390" max="6390" width="2.83203125" style="598" customWidth="1"/>
    <col min="6391" max="6391" width="23.5" style="598" customWidth="1"/>
    <col min="6392" max="6393" width="16.83203125" style="598" customWidth="1"/>
    <col min="6394" max="6394" width="16" style="598" customWidth="1"/>
    <col min="6395" max="6395" width="12.5" style="598" customWidth="1"/>
    <col min="6396" max="6396" width="10.1640625" style="598" customWidth="1"/>
    <col min="6397" max="6399" width="11.5" style="598" customWidth="1"/>
    <col min="6400" max="6400" width="9.5" style="598" customWidth="1"/>
    <col min="6401" max="6402" width="10" style="598" bestFit="1" customWidth="1"/>
    <col min="6403" max="6405" width="10" style="598" customWidth="1"/>
    <col min="6406" max="6645" width="8" style="598"/>
    <col min="6646" max="6646" width="2.83203125" style="598" customWidth="1"/>
    <col min="6647" max="6647" width="23.5" style="598" customWidth="1"/>
    <col min="6648" max="6649" width="16.83203125" style="598" customWidth="1"/>
    <col min="6650" max="6650" width="16" style="598" customWidth="1"/>
    <col min="6651" max="6651" width="12.5" style="598" customWidth="1"/>
    <col min="6652" max="6652" width="10.1640625" style="598" customWidth="1"/>
    <col min="6653" max="6655" width="11.5" style="598" customWidth="1"/>
    <col min="6656" max="6656" width="9.5" style="598" customWidth="1"/>
    <col min="6657" max="6658" width="10" style="598" bestFit="1" customWidth="1"/>
    <col min="6659" max="6661" width="10" style="598" customWidth="1"/>
    <col min="6662" max="6901" width="8" style="598"/>
    <col min="6902" max="6902" width="2.83203125" style="598" customWidth="1"/>
    <col min="6903" max="6903" width="23.5" style="598" customWidth="1"/>
    <col min="6904" max="6905" width="16.83203125" style="598" customWidth="1"/>
    <col min="6906" max="6906" width="16" style="598" customWidth="1"/>
    <col min="6907" max="6907" width="12.5" style="598" customWidth="1"/>
    <col min="6908" max="6908" width="10.1640625" style="598" customWidth="1"/>
    <col min="6909" max="6911" width="11.5" style="598" customWidth="1"/>
    <col min="6912" max="6912" width="9.5" style="598" customWidth="1"/>
    <col min="6913" max="6914" width="10" style="598" bestFit="1" customWidth="1"/>
    <col min="6915" max="6917" width="10" style="598" customWidth="1"/>
    <col min="6918" max="7157" width="8" style="598"/>
    <col min="7158" max="7158" width="2.83203125" style="598" customWidth="1"/>
    <col min="7159" max="7159" width="23.5" style="598" customWidth="1"/>
    <col min="7160" max="7161" width="16.83203125" style="598" customWidth="1"/>
    <col min="7162" max="7162" width="16" style="598" customWidth="1"/>
    <col min="7163" max="7163" width="12.5" style="598" customWidth="1"/>
    <col min="7164" max="7164" width="10.1640625" style="598" customWidth="1"/>
    <col min="7165" max="7167" width="11.5" style="598" customWidth="1"/>
    <col min="7168" max="7168" width="9.5" style="598" customWidth="1"/>
    <col min="7169" max="7170" width="10" style="598" bestFit="1" customWidth="1"/>
    <col min="7171" max="7173" width="10" style="598" customWidth="1"/>
    <col min="7174" max="7413" width="8" style="598"/>
    <col min="7414" max="7414" width="2.83203125" style="598" customWidth="1"/>
    <col min="7415" max="7415" width="23.5" style="598" customWidth="1"/>
    <col min="7416" max="7417" width="16.83203125" style="598" customWidth="1"/>
    <col min="7418" max="7418" width="16" style="598" customWidth="1"/>
    <col min="7419" max="7419" width="12.5" style="598" customWidth="1"/>
    <col min="7420" max="7420" width="10.1640625" style="598" customWidth="1"/>
    <col min="7421" max="7423" width="11.5" style="598" customWidth="1"/>
    <col min="7424" max="7424" width="9.5" style="598" customWidth="1"/>
    <col min="7425" max="7426" width="10" style="598" bestFit="1" customWidth="1"/>
    <col min="7427" max="7429" width="10" style="598" customWidth="1"/>
    <col min="7430" max="7669" width="8" style="598"/>
    <col min="7670" max="7670" width="2.83203125" style="598" customWidth="1"/>
    <col min="7671" max="7671" width="23.5" style="598" customWidth="1"/>
    <col min="7672" max="7673" width="16.83203125" style="598" customWidth="1"/>
    <col min="7674" max="7674" width="16" style="598" customWidth="1"/>
    <col min="7675" max="7675" width="12.5" style="598" customWidth="1"/>
    <col min="7676" max="7676" width="10.1640625" style="598" customWidth="1"/>
    <col min="7677" max="7679" width="11.5" style="598" customWidth="1"/>
    <col min="7680" max="7680" width="9.5" style="598" customWidth="1"/>
    <col min="7681" max="7682" width="10" style="598" bestFit="1" customWidth="1"/>
    <col min="7683" max="7685" width="10" style="598" customWidth="1"/>
    <col min="7686" max="7925" width="8" style="598"/>
    <col min="7926" max="7926" width="2.83203125" style="598" customWidth="1"/>
    <col min="7927" max="7927" width="23.5" style="598" customWidth="1"/>
    <col min="7928" max="7929" width="16.83203125" style="598" customWidth="1"/>
    <col min="7930" max="7930" width="16" style="598" customWidth="1"/>
    <col min="7931" max="7931" width="12.5" style="598" customWidth="1"/>
    <col min="7932" max="7932" width="10.1640625" style="598" customWidth="1"/>
    <col min="7933" max="7935" width="11.5" style="598" customWidth="1"/>
    <col min="7936" max="7936" width="9.5" style="598" customWidth="1"/>
    <col min="7937" max="7938" width="10" style="598" bestFit="1" customWidth="1"/>
    <col min="7939" max="7941" width="10" style="598" customWidth="1"/>
    <col min="7942" max="8181" width="8" style="598"/>
    <col min="8182" max="8182" width="2.83203125" style="598" customWidth="1"/>
    <col min="8183" max="8183" width="23.5" style="598" customWidth="1"/>
    <col min="8184" max="8185" width="16.83203125" style="598" customWidth="1"/>
    <col min="8186" max="8186" width="16" style="598" customWidth="1"/>
    <col min="8187" max="8187" width="12.5" style="598" customWidth="1"/>
    <col min="8188" max="8188" width="10.1640625" style="598" customWidth="1"/>
    <col min="8189" max="8191" width="11.5" style="598" customWidth="1"/>
    <col min="8192" max="8192" width="9.5" style="598" customWidth="1"/>
    <col min="8193" max="8194" width="10" style="598" bestFit="1" customWidth="1"/>
    <col min="8195" max="8197" width="10" style="598" customWidth="1"/>
    <col min="8198" max="8437" width="8" style="598"/>
    <col min="8438" max="8438" width="2.83203125" style="598" customWidth="1"/>
    <col min="8439" max="8439" width="23.5" style="598" customWidth="1"/>
    <col min="8440" max="8441" width="16.83203125" style="598" customWidth="1"/>
    <col min="8442" max="8442" width="16" style="598" customWidth="1"/>
    <col min="8443" max="8443" width="12.5" style="598" customWidth="1"/>
    <col min="8444" max="8444" width="10.1640625" style="598" customWidth="1"/>
    <col min="8445" max="8447" width="11.5" style="598" customWidth="1"/>
    <col min="8448" max="8448" width="9.5" style="598" customWidth="1"/>
    <col min="8449" max="8450" width="10" style="598" bestFit="1" customWidth="1"/>
    <col min="8451" max="8453" width="10" style="598" customWidth="1"/>
    <col min="8454" max="8693" width="8" style="598"/>
    <col min="8694" max="8694" width="2.83203125" style="598" customWidth="1"/>
    <col min="8695" max="8695" width="23.5" style="598" customWidth="1"/>
    <col min="8696" max="8697" width="16.83203125" style="598" customWidth="1"/>
    <col min="8698" max="8698" width="16" style="598" customWidth="1"/>
    <col min="8699" max="8699" width="12.5" style="598" customWidth="1"/>
    <col min="8700" max="8700" width="10.1640625" style="598" customWidth="1"/>
    <col min="8701" max="8703" width="11.5" style="598" customWidth="1"/>
    <col min="8704" max="8704" width="9.5" style="598" customWidth="1"/>
    <col min="8705" max="8706" width="10" style="598" bestFit="1" customWidth="1"/>
    <col min="8707" max="8709" width="10" style="598" customWidth="1"/>
    <col min="8710" max="8949" width="8" style="598"/>
    <col min="8950" max="8950" width="2.83203125" style="598" customWidth="1"/>
    <col min="8951" max="8951" width="23.5" style="598" customWidth="1"/>
    <col min="8952" max="8953" width="16.83203125" style="598" customWidth="1"/>
    <col min="8954" max="8954" width="16" style="598" customWidth="1"/>
    <col min="8955" max="8955" width="12.5" style="598" customWidth="1"/>
    <col min="8956" max="8956" width="10.1640625" style="598" customWidth="1"/>
    <col min="8957" max="8959" width="11.5" style="598" customWidth="1"/>
    <col min="8960" max="8960" width="9.5" style="598" customWidth="1"/>
    <col min="8961" max="8962" width="10" style="598" bestFit="1" customWidth="1"/>
    <col min="8963" max="8965" width="10" style="598" customWidth="1"/>
    <col min="8966" max="9205" width="8" style="598"/>
    <col min="9206" max="9206" width="2.83203125" style="598" customWidth="1"/>
    <col min="9207" max="9207" width="23.5" style="598" customWidth="1"/>
    <col min="9208" max="9209" width="16.83203125" style="598" customWidth="1"/>
    <col min="9210" max="9210" width="16" style="598" customWidth="1"/>
    <col min="9211" max="9211" width="12.5" style="598" customWidth="1"/>
    <col min="9212" max="9212" width="10.1640625" style="598" customWidth="1"/>
    <col min="9213" max="9215" width="11.5" style="598" customWidth="1"/>
    <col min="9216" max="9216" width="9.5" style="598" customWidth="1"/>
    <col min="9217" max="9218" width="10" style="598" bestFit="1" customWidth="1"/>
    <col min="9219" max="9221" width="10" style="598" customWidth="1"/>
    <col min="9222" max="9461" width="8" style="598"/>
    <col min="9462" max="9462" width="2.83203125" style="598" customWidth="1"/>
    <col min="9463" max="9463" width="23.5" style="598" customWidth="1"/>
    <col min="9464" max="9465" width="16.83203125" style="598" customWidth="1"/>
    <col min="9466" max="9466" width="16" style="598" customWidth="1"/>
    <col min="9467" max="9467" width="12.5" style="598" customWidth="1"/>
    <col min="9468" max="9468" width="10.1640625" style="598" customWidth="1"/>
    <col min="9469" max="9471" width="11.5" style="598" customWidth="1"/>
    <col min="9472" max="9472" width="9.5" style="598" customWidth="1"/>
    <col min="9473" max="9474" width="10" style="598" bestFit="1" customWidth="1"/>
    <col min="9475" max="9477" width="10" style="598" customWidth="1"/>
    <col min="9478" max="9717" width="8" style="598"/>
    <col min="9718" max="9718" width="2.83203125" style="598" customWidth="1"/>
    <col min="9719" max="9719" width="23.5" style="598" customWidth="1"/>
    <col min="9720" max="9721" width="16.83203125" style="598" customWidth="1"/>
    <col min="9722" max="9722" width="16" style="598" customWidth="1"/>
    <col min="9723" max="9723" width="12.5" style="598" customWidth="1"/>
    <col min="9724" max="9724" width="10.1640625" style="598" customWidth="1"/>
    <col min="9725" max="9727" width="11.5" style="598" customWidth="1"/>
    <col min="9728" max="9728" width="9.5" style="598" customWidth="1"/>
    <col min="9729" max="9730" width="10" style="598" bestFit="1" customWidth="1"/>
    <col min="9731" max="9733" width="10" style="598" customWidth="1"/>
    <col min="9734" max="9973" width="8" style="598"/>
    <col min="9974" max="9974" width="2.83203125" style="598" customWidth="1"/>
    <col min="9975" max="9975" width="23.5" style="598" customWidth="1"/>
    <col min="9976" max="9977" width="16.83203125" style="598" customWidth="1"/>
    <col min="9978" max="9978" width="16" style="598" customWidth="1"/>
    <col min="9979" max="9979" width="12.5" style="598" customWidth="1"/>
    <col min="9980" max="9980" width="10.1640625" style="598" customWidth="1"/>
    <col min="9981" max="9983" width="11.5" style="598" customWidth="1"/>
    <col min="9984" max="9984" width="9.5" style="598" customWidth="1"/>
    <col min="9985" max="9986" width="10" style="598" bestFit="1" customWidth="1"/>
    <col min="9987" max="9989" width="10" style="598" customWidth="1"/>
    <col min="9990" max="10229" width="8" style="598"/>
    <col min="10230" max="10230" width="2.83203125" style="598" customWidth="1"/>
    <col min="10231" max="10231" width="23.5" style="598" customWidth="1"/>
    <col min="10232" max="10233" width="16.83203125" style="598" customWidth="1"/>
    <col min="10234" max="10234" width="16" style="598" customWidth="1"/>
    <col min="10235" max="10235" width="12.5" style="598" customWidth="1"/>
    <col min="10236" max="10236" width="10.1640625" style="598" customWidth="1"/>
    <col min="10237" max="10239" width="11.5" style="598" customWidth="1"/>
    <col min="10240" max="10240" width="9.5" style="598" customWidth="1"/>
    <col min="10241" max="10242" width="10" style="598" bestFit="1" customWidth="1"/>
    <col min="10243" max="10245" width="10" style="598" customWidth="1"/>
    <col min="10246" max="10485" width="8" style="598"/>
    <col min="10486" max="10486" width="2.83203125" style="598" customWidth="1"/>
    <col min="10487" max="10487" width="23.5" style="598" customWidth="1"/>
    <col min="10488" max="10489" width="16.83203125" style="598" customWidth="1"/>
    <col min="10490" max="10490" width="16" style="598" customWidth="1"/>
    <col min="10491" max="10491" width="12.5" style="598" customWidth="1"/>
    <col min="10492" max="10492" width="10.1640625" style="598" customWidth="1"/>
    <col min="10493" max="10495" width="11.5" style="598" customWidth="1"/>
    <col min="10496" max="10496" width="9.5" style="598" customWidth="1"/>
    <col min="10497" max="10498" width="10" style="598" bestFit="1" customWidth="1"/>
    <col min="10499" max="10501" width="10" style="598" customWidth="1"/>
    <col min="10502" max="10741" width="8" style="598"/>
    <col min="10742" max="10742" width="2.83203125" style="598" customWidth="1"/>
    <col min="10743" max="10743" width="23.5" style="598" customWidth="1"/>
    <col min="10744" max="10745" width="16.83203125" style="598" customWidth="1"/>
    <col min="10746" max="10746" width="16" style="598" customWidth="1"/>
    <col min="10747" max="10747" width="12.5" style="598" customWidth="1"/>
    <col min="10748" max="10748" width="10.1640625" style="598" customWidth="1"/>
    <col min="10749" max="10751" width="11.5" style="598" customWidth="1"/>
    <col min="10752" max="10752" width="9.5" style="598" customWidth="1"/>
    <col min="10753" max="10754" width="10" style="598" bestFit="1" customWidth="1"/>
    <col min="10755" max="10757" width="10" style="598" customWidth="1"/>
    <col min="10758" max="10997" width="8" style="598"/>
    <col min="10998" max="10998" width="2.83203125" style="598" customWidth="1"/>
    <col min="10999" max="10999" width="23.5" style="598" customWidth="1"/>
    <col min="11000" max="11001" width="16.83203125" style="598" customWidth="1"/>
    <col min="11002" max="11002" width="16" style="598" customWidth="1"/>
    <col min="11003" max="11003" width="12.5" style="598" customWidth="1"/>
    <col min="11004" max="11004" width="10.1640625" style="598" customWidth="1"/>
    <col min="11005" max="11007" width="11.5" style="598" customWidth="1"/>
    <col min="11008" max="11008" width="9.5" style="598" customWidth="1"/>
    <col min="11009" max="11010" width="10" style="598" bestFit="1" customWidth="1"/>
    <col min="11011" max="11013" width="10" style="598" customWidth="1"/>
    <col min="11014" max="11253" width="8" style="598"/>
    <col min="11254" max="11254" width="2.83203125" style="598" customWidth="1"/>
    <col min="11255" max="11255" width="23.5" style="598" customWidth="1"/>
    <col min="11256" max="11257" width="16.83203125" style="598" customWidth="1"/>
    <col min="11258" max="11258" width="16" style="598" customWidth="1"/>
    <col min="11259" max="11259" width="12.5" style="598" customWidth="1"/>
    <col min="11260" max="11260" width="10.1640625" style="598" customWidth="1"/>
    <col min="11261" max="11263" width="11.5" style="598" customWidth="1"/>
    <col min="11264" max="11264" width="9.5" style="598" customWidth="1"/>
    <col min="11265" max="11266" width="10" style="598" bestFit="1" customWidth="1"/>
    <col min="11267" max="11269" width="10" style="598" customWidth="1"/>
    <col min="11270" max="11509" width="8" style="598"/>
    <col min="11510" max="11510" width="2.83203125" style="598" customWidth="1"/>
    <col min="11511" max="11511" width="23.5" style="598" customWidth="1"/>
    <col min="11512" max="11513" width="16.83203125" style="598" customWidth="1"/>
    <col min="11514" max="11514" width="16" style="598" customWidth="1"/>
    <col min="11515" max="11515" width="12.5" style="598" customWidth="1"/>
    <col min="11516" max="11516" width="10.1640625" style="598" customWidth="1"/>
    <col min="11517" max="11519" width="11.5" style="598" customWidth="1"/>
    <col min="11520" max="11520" width="9.5" style="598" customWidth="1"/>
    <col min="11521" max="11522" width="10" style="598" bestFit="1" customWidth="1"/>
    <col min="11523" max="11525" width="10" style="598" customWidth="1"/>
    <col min="11526" max="11765" width="8" style="598"/>
    <col min="11766" max="11766" width="2.83203125" style="598" customWidth="1"/>
    <col min="11767" max="11767" width="23.5" style="598" customWidth="1"/>
    <col min="11768" max="11769" width="16.83203125" style="598" customWidth="1"/>
    <col min="11770" max="11770" width="16" style="598" customWidth="1"/>
    <col min="11771" max="11771" width="12.5" style="598" customWidth="1"/>
    <col min="11772" max="11772" width="10.1640625" style="598" customWidth="1"/>
    <col min="11773" max="11775" width="11.5" style="598" customWidth="1"/>
    <col min="11776" max="11776" width="9.5" style="598" customWidth="1"/>
    <col min="11777" max="11778" width="10" style="598" bestFit="1" customWidth="1"/>
    <col min="11779" max="11781" width="10" style="598" customWidth="1"/>
    <col min="11782" max="12021" width="8" style="598"/>
    <col min="12022" max="12022" width="2.83203125" style="598" customWidth="1"/>
    <col min="12023" max="12023" width="23.5" style="598" customWidth="1"/>
    <col min="12024" max="12025" width="16.83203125" style="598" customWidth="1"/>
    <col min="12026" max="12026" width="16" style="598" customWidth="1"/>
    <col min="12027" max="12027" width="12.5" style="598" customWidth="1"/>
    <col min="12028" max="12028" width="10.1640625" style="598" customWidth="1"/>
    <col min="12029" max="12031" width="11.5" style="598" customWidth="1"/>
    <col min="12032" max="12032" width="9.5" style="598" customWidth="1"/>
    <col min="12033" max="12034" width="10" style="598" bestFit="1" customWidth="1"/>
    <col min="12035" max="12037" width="10" style="598" customWidth="1"/>
    <col min="12038" max="12277" width="8" style="598"/>
    <col min="12278" max="12278" width="2.83203125" style="598" customWidth="1"/>
    <col min="12279" max="12279" width="23.5" style="598" customWidth="1"/>
    <col min="12280" max="12281" width="16.83203125" style="598" customWidth="1"/>
    <col min="12282" max="12282" width="16" style="598" customWidth="1"/>
    <col min="12283" max="12283" width="12.5" style="598" customWidth="1"/>
    <col min="12284" max="12284" width="10.1640625" style="598" customWidth="1"/>
    <col min="12285" max="12287" width="11.5" style="598" customWidth="1"/>
    <col min="12288" max="12288" width="9.5" style="598" customWidth="1"/>
    <col min="12289" max="12290" width="10" style="598" bestFit="1" customWidth="1"/>
    <col min="12291" max="12293" width="10" style="598" customWidth="1"/>
    <col min="12294" max="12533" width="8" style="598"/>
    <col min="12534" max="12534" width="2.83203125" style="598" customWidth="1"/>
    <col min="12535" max="12535" width="23.5" style="598" customWidth="1"/>
    <col min="12536" max="12537" width="16.83203125" style="598" customWidth="1"/>
    <col min="12538" max="12538" width="16" style="598" customWidth="1"/>
    <col min="12539" max="12539" width="12.5" style="598" customWidth="1"/>
    <col min="12540" max="12540" width="10.1640625" style="598" customWidth="1"/>
    <col min="12541" max="12543" width="11.5" style="598" customWidth="1"/>
    <col min="12544" max="12544" width="9.5" style="598" customWidth="1"/>
    <col min="12545" max="12546" width="10" style="598" bestFit="1" customWidth="1"/>
    <col min="12547" max="12549" width="10" style="598" customWidth="1"/>
    <col min="12550" max="12789" width="8" style="598"/>
    <col min="12790" max="12790" width="2.83203125" style="598" customWidth="1"/>
    <col min="12791" max="12791" width="23.5" style="598" customWidth="1"/>
    <col min="12792" max="12793" width="16.83203125" style="598" customWidth="1"/>
    <col min="12794" max="12794" width="16" style="598" customWidth="1"/>
    <col min="12795" max="12795" width="12.5" style="598" customWidth="1"/>
    <col min="12796" max="12796" width="10.1640625" style="598" customWidth="1"/>
    <col min="12797" max="12799" width="11.5" style="598" customWidth="1"/>
    <col min="12800" max="12800" width="9.5" style="598" customWidth="1"/>
    <col min="12801" max="12802" width="10" style="598" bestFit="1" customWidth="1"/>
    <col min="12803" max="12805" width="10" style="598" customWidth="1"/>
    <col min="12806" max="13045" width="8" style="598"/>
    <col min="13046" max="13046" width="2.83203125" style="598" customWidth="1"/>
    <col min="13047" max="13047" width="23.5" style="598" customWidth="1"/>
    <col min="13048" max="13049" width="16.83203125" style="598" customWidth="1"/>
    <col min="13050" max="13050" width="16" style="598" customWidth="1"/>
    <col min="13051" max="13051" width="12.5" style="598" customWidth="1"/>
    <col min="13052" max="13052" width="10.1640625" style="598" customWidth="1"/>
    <col min="13053" max="13055" width="11.5" style="598" customWidth="1"/>
    <col min="13056" max="13056" width="9.5" style="598" customWidth="1"/>
    <col min="13057" max="13058" width="10" style="598" bestFit="1" customWidth="1"/>
    <col min="13059" max="13061" width="10" style="598" customWidth="1"/>
    <col min="13062" max="13301" width="8" style="598"/>
    <col min="13302" max="13302" width="2.83203125" style="598" customWidth="1"/>
    <col min="13303" max="13303" width="23.5" style="598" customWidth="1"/>
    <col min="13304" max="13305" width="16.83203125" style="598" customWidth="1"/>
    <col min="13306" max="13306" width="16" style="598" customWidth="1"/>
    <col min="13307" max="13307" width="12.5" style="598" customWidth="1"/>
    <col min="13308" max="13308" width="10.1640625" style="598" customWidth="1"/>
    <col min="13309" max="13311" width="11.5" style="598" customWidth="1"/>
    <col min="13312" max="13312" width="9.5" style="598" customWidth="1"/>
    <col min="13313" max="13314" width="10" style="598" bestFit="1" customWidth="1"/>
    <col min="13315" max="13317" width="10" style="598" customWidth="1"/>
    <col min="13318" max="13557" width="8" style="598"/>
    <col min="13558" max="13558" width="2.83203125" style="598" customWidth="1"/>
    <col min="13559" max="13559" width="23.5" style="598" customWidth="1"/>
    <col min="13560" max="13561" width="16.83203125" style="598" customWidth="1"/>
    <col min="13562" max="13562" width="16" style="598" customWidth="1"/>
    <col min="13563" max="13563" width="12.5" style="598" customWidth="1"/>
    <col min="13564" max="13564" width="10.1640625" style="598" customWidth="1"/>
    <col min="13565" max="13567" width="11.5" style="598" customWidth="1"/>
    <col min="13568" max="13568" width="9.5" style="598" customWidth="1"/>
    <col min="13569" max="13570" width="10" style="598" bestFit="1" customWidth="1"/>
    <col min="13571" max="13573" width="10" style="598" customWidth="1"/>
    <col min="13574" max="13813" width="8" style="598"/>
    <col min="13814" max="13814" width="2.83203125" style="598" customWidth="1"/>
    <col min="13815" max="13815" width="23.5" style="598" customWidth="1"/>
    <col min="13816" max="13817" width="16.83203125" style="598" customWidth="1"/>
    <col min="13818" max="13818" width="16" style="598" customWidth="1"/>
    <col min="13819" max="13819" width="12.5" style="598" customWidth="1"/>
    <col min="13820" max="13820" width="10.1640625" style="598" customWidth="1"/>
    <col min="13821" max="13823" width="11.5" style="598" customWidth="1"/>
    <col min="13824" max="13824" width="9.5" style="598" customWidth="1"/>
    <col min="13825" max="13826" width="10" style="598" bestFit="1" customWidth="1"/>
    <col min="13827" max="13829" width="10" style="598" customWidth="1"/>
    <col min="13830" max="14069" width="8" style="598"/>
    <col min="14070" max="14070" width="2.83203125" style="598" customWidth="1"/>
    <col min="14071" max="14071" width="23.5" style="598" customWidth="1"/>
    <col min="14072" max="14073" width="16.83203125" style="598" customWidth="1"/>
    <col min="14074" max="14074" width="16" style="598" customWidth="1"/>
    <col min="14075" max="14075" width="12.5" style="598" customWidth="1"/>
    <col min="14076" max="14076" width="10.1640625" style="598" customWidth="1"/>
    <col min="14077" max="14079" width="11.5" style="598" customWidth="1"/>
    <col min="14080" max="14080" width="9.5" style="598" customWidth="1"/>
    <col min="14081" max="14082" width="10" style="598" bestFit="1" customWidth="1"/>
    <col min="14083" max="14085" width="10" style="598" customWidth="1"/>
    <col min="14086" max="14325" width="8" style="598"/>
    <col min="14326" max="14326" width="2.83203125" style="598" customWidth="1"/>
    <col min="14327" max="14327" width="23.5" style="598" customWidth="1"/>
    <col min="14328" max="14329" width="16.83203125" style="598" customWidth="1"/>
    <col min="14330" max="14330" width="16" style="598" customWidth="1"/>
    <col min="14331" max="14331" width="12.5" style="598" customWidth="1"/>
    <col min="14332" max="14332" width="10.1640625" style="598" customWidth="1"/>
    <col min="14333" max="14335" width="11.5" style="598" customWidth="1"/>
    <col min="14336" max="14336" width="9.5" style="598" customWidth="1"/>
    <col min="14337" max="14338" width="10" style="598" bestFit="1" customWidth="1"/>
    <col min="14339" max="14341" width="10" style="598" customWidth="1"/>
    <col min="14342" max="14581" width="8" style="598"/>
    <col min="14582" max="14582" width="2.83203125" style="598" customWidth="1"/>
    <col min="14583" max="14583" width="23.5" style="598" customWidth="1"/>
    <col min="14584" max="14585" width="16.83203125" style="598" customWidth="1"/>
    <col min="14586" max="14586" width="16" style="598" customWidth="1"/>
    <col min="14587" max="14587" width="12.5" style="598" customWidth="1"/>
    <col min="14588" max="14588" width="10.1640625" style="598" customWidth="1"/>
    <col min="14589" max="14591" width="11.5" style="598" customWidth="1"/>
    <col min="14592" max="14592" width="9.5" style="598" customWidth="1"/>
    <col min="14593" max="14594" width="10" style="598" bestFit="1" customWidth="1"/>
    <col min="14595" max="14597" width="10" style="598" customWidth="1"/>
    <col min="14598" max="14837" width="8" style="598"/>
    <col min="14838" max="14838" width="2.83203125" style="598" customWidth="1"/>
    <col min="14839" max="14839" width="23.5" style="598" customWidth="1"/>
    <col min="14840" max="14841" width="16.83203125" style="598" customWidth="1"/>
    <col min="14842" max="14842" width="16" style="598" customWidth="1"/>
    <col min="14843" max="14843" width="12.5" style="598" customWidth="1"/>
    <col min="14844" max="14844" width="10.1640625" style="598" customWidth="1"/>
    <col min="14845" max="14847" width="11.5" style="598" customWidth="1"/>
    <col min="14848" max="14848" width="9.5" style="598" customWidth="1"/>
    <col min="14849" max="14850" width="10" style="598" bestFit="1" customWidth="1"/>
    <col min="14851" max="14853" width="10" style="598" customWidth="1"/>
    <col min="14854" max="15093" width="8" style="598"/>
    <col min="15094" max="15094" width="2.83203125" style="598" customWidth="1"/>
    <col min="15095" max="15095" width="23.5" style="598" customWidth="1"/>
    <col min="15096" max="15097" width="16.83203125" style="598" customWidth="1"/>
    <col min="15098" max="15098" width="16" style="598" customWidth="1"/>
    <col min="15099" max="15099" width="12.5" style="598" customWidth="1"/>
    <col min="15100" max="15100" width="10.1640625" style="598" customWidth="1"/>
    <col min="15101" max="15103" width="11.5" style="598" customWidth="1"/>
    <col min="15104" max="15104" width="9.5" style="598" customWidth="1"/>
    <col min="15105" max="15106" width="10" style="598" bestFit="1" customWidth="1"/>
    <col min="15107" max="15109" width="10" style="598" customWidth="1"/>
    <col min="15110" max="15349" width="8" style="598"/>
    <col min="15350" max="15350" width="2.83203125" style="598" customWidth="1"/>
    <col min="15351" max="15351" width="23.5" style="598" customWidth="1"/>
    <col min="15352" max="15353" width="16.83203125" style="598" customWidth="1"/>
    <col min="15354" max="15354" width="16" style="598" customWidth="1"/>
    <col min="15355" max="15355" width="12.5" style="598" customWidth="1"/>
    <col min="15356" max="15356" width="10.1640625" style="598" customWidth="1"/>
    <col min="15357" max="15359" width="11.5" style="598" customWidth="1"/>
    <col min="15360" max="15360" width="9.5" style="598" customWidth="1"/>
    <col min="15361" max="15362" width="10" style="598" bestFit="1" customWidth="1"/>
    <col min="15363" max="15365" width="10" style="598" customWidth="1"/>
    <col min="15366" max="15605" width="8" style="598"/>
    <col min="15606" max="15606" width="2.83203125" style="598" customWidth="1"/>
    <col min="15607" max="15607" width="23.5" style="598" customWidth="1"/>
    <col min="15608" max="15609" width="16.83203125" style="598" customWidth="1"/>
    <col min="15610" max="15610" width="16" style="598" customWidth="1"/>
    <col min="15611" max="15611" width="12.5" style="598" customWidth="1"/>
    <col min="15612" max="15612" width="10.1640625" style="598" customWidth="1"/>
    <col min="15613" max="15615" width="11.5" style="598" customWidth="1"/>
    <col min="15616" max="15616" width="9.5" style="598" customWidth="1"/>
    <col min="15617" max="15618" width="10" style="598" bestFit="1" customWidth="1"/>
    <col min="15619" max="15621" width="10" style="598" customWidth="1"/>
    <col min="15622" max="15861" width="8" style="598"/>
    <col min="15862" max="15862" width="2.83203125" style="598" customWidth="1"/>
    <col min="15863" max="15863" width="23.5" style="598" customWidth="1"/>
    <col min="15864" max="15865" width="16.83203125" style="598" customWidth="1"/>
    <col min="15866" max="15866" width="16" style="598" customWidth="1"/>
    <col min="15867" max="15867" width="12.5" style="598" customWidth="1"/>
    <col min="15868" max="15868" width="10.1640625" style="598" customWidth="1"/>
    <col min="15869" max="15871" width="11.5" style="598" customWidth="1"/>
    <col min="15872" max="15872" width="9.5" style="598" customWidth="1"/>
    <col min="15873" max="15874" width="10" style="598" bestFit="1" customWidth="1"/>
    <col min="15875" max="15877" width="10" style="598" customWidth="1"/>
    <col min="15878" max="16117" width="8" style="598"/>
    <col min="16118" max="16118" width="2.83203125" style="598" customWidth="1"/>
    <col min="16119" max="16119" width="23.5" style="598" customWidth="1"/>
    <col min="16120" max="16121" width="16.83203125" style="598" customWidth="1"/>
    <col min="16122" max="16122" width="16" style="598" customWidth="1"/>
    <col min="16123" max="16123" width="12.5" style="598" customWidth="1"/>
    <col min="16124" max="16124" width="10.1640625" style="598" customWidth="1"/>
    <col min="16125" max="16127" width="11.5" style="598" customWidth="1"/>
    <col min="16128" max="16128" width="9.5" style="598" customWidth="1"/>
    <col min="16129" max="16130" width="10" style="598" bestFit="1" customWidth="1"/>
    <col min="16131" max="16133" width="10" style="598" customWidth="1"/>
    <col min="16134" max="16384" width="8" style="598"/>
  </cols>
  <sheetData>
    <row r="1" spans="1:10" s="1230" customFormat="1" ht="60" customHeight="1">
      <c r="B1" s="1221"/>
      <c r="C1" s="1266" t="s">
        <v>1220</v>
      </c>
      <c r="D1" s="1267"/>
      <c r="E1" s="1267"/>
      <c r="F1" s="1267"/>
      <c r="G1" s="1267"/>
      <c r="H1" s="1267"/>
      <c r="I1" s="1267"/>
      <c r="J1" s="1267"/>
    </row>
    <row r="3" spans="1:10">
      <c r="B3" s="63"/>
      <c r="C3" s="600"/>
      <c r="D3" s="678"/>
      <c r="E3" s="678"/>
      <c r="F3" s="679"/>
    </row>
    <row r="4" spans="1:10">
      <c r="A4" s="1255" t="s">
        <v>1264</v>
      </c>
      <c r="B4" s="63"/>
      <c r="C4" s="603" t="s">
        <v>1078</v>
      </c>
      <c r="D4" s="680">
        <v>1.4999999999999999E-2</v>
      </c>
      <c r="E4" s="617"/>
      <c r="F4" s="617"/>
    </row>
    <row r="5" spans="1:10" ht="12.75" customHeight="1">
      <c r="A5" s="1256"/>
      <c r="B5" s="63"/>
      <c r="C5" s="603" t="s">
        <v>1079</v>
      </c>
      <c r="D5" s="681">
        <v>1.4999999999999999E-2</v>
      </c>
      <c r="E5" s="682"/>
      <c r="F5" s="617"/>
    </row>
    <row r="6" spans="1:10">
      <c r="A6" s="1256"/>
      <c r="B6" s="63"/>
      <c r="C6" s="603" t="s">
        <v>462</v>
      </c>
      <c r="D6" s="681">
        <v>0.14000000000000001</v>
      </c>
      <c r="E6" s="682"/>
      <c r="F6" s="682"/>
    </row>
    <row r="7" spans="1:10">
      <c r="A7" s="1256"/>
      <c r="B7" s="63"/>
      <c r="D7" s="682"/>
      <c r="E7" s="682"/>
      <c r="F7" s="682"/>
    </row>
    <row r="8" spans="1:10">
      <c r="A8" s="1256"/>
      <c r="B8" s="63"/>
      <c r="D8" s="683"/>
      <c r="E8" s="683"/>
      <c r="F8" s="683"/>
    </row>
    <row r="9" spans="1:10">
      <c r="A9" s="1256"/>
      <c r="B9" s="63"/>
      <c r="C9" s="610"/>
      <c r="D9" s="684"/>
      <c r="E9" s="684"/>
      <c r="F9" s="684"/>
      <c r="G9" s="684"/>
    </row>
    <row r="10" spans="1:10" s="613" customFormat="1" ht="32">
      <c r="A10" s="1256"/>
      <c r="B10" s="64"/>
      <c r="C10" s="614" t="s">
        <v>412</v>
      </c>
      <c r="D10" s="615" t="s">
        <v>183</v>
      </c>
      <c r="E10" s="614" t="s">
        <v>1080</v>
      </c>
      <c r="F10" s="614" t="s">
        <v>1081</v>
      </c>
      <c r="G10" s="685" t="s">
        <v>1082</v>
      </c>
    </row>
    <row r="11" spans="1:10">
      <c r="A11" s="1256"/>
      <c r="C11" s="616">
        <v>1</v>
      </c>
      <c r="D11" s="95">
        <f>+'8.41'!D17</f>
        <v>1501000</v>
      </c>
      <c r="E11" s="672">
        <f>+($D$4*75%)</f>
        <v>1.125E-2</v>
      </c>
      <c r="F11" s="98">
        <v>275000</v>
      </c>
      <c r="G11" s="686">
        <f>+F11/D11</f>
        <v>0.18321119253830778</v>
      </c>
    </row>
    <row r="12" spans="1:10">
      <c r="A12" s="1256"/>
      <c r="C12" s="616">
        <v>2</v>
      </c>
      <c r="D12" s="95">
        <f>+'8.41'!F17</f>
        <v>1599580</v>
      </c>
      <c r="E12" s="672">
        <f t="shared" ref="E12:E22" si="0">+($D$4*75%)</f>
        <v>1.125E-2</v>
      </c>
      <c r="F12" s="95">
        <f>+(F11*E11)+F11</f>
        <v>278093.75</v>
      </c>
      <c r="G12" s="686">
        <f t="shared" ref="G12:G22" si="1">+F12/D12</f>
        <v>0.17385423048550244</v>
      </c>
    </row>
    <row r="13" spans="1:10">
      <c r="A13" s="1256"/>
      <c r="C13" s="616">
        <v>3</v>
      </c>
      <c r="D13" s="95">
        <f>+'8.41'!H17</f>
        <v>1697980</v>
      </c>
      <c r="E13" s="672">
        <f t="shared" si="0"/>
        <v>1.125E-2</v>
      </c>
      <c r="F13" s="95">
        <f>+(F12*E12)+F12</f>
        <v>281222.3046875</v>
      </c>
      <c r="G13" s="686">
        <f>+F13/D13</f>
        <v>0.16562168263907703</v>
      </c>
    </row>
    <row r="14" spans="1:10">
      <c r="A14" s="1256"/>
      <c r="C14" s="616">
        <v>4</v>
      </c>
      <c r="D14" s="95">
        <f>+'8.41'!J17</f>
        <v>1734730</v>
      </c>
      <c r="E14" s="672">
        <f t="shared" si="0"/>
        <v>1.125E-2</v>
      </c>
      <c r="F14" s="95">
        <f>+(F13*E13)+F13</f>
        <v>284386.05561523436</v>
      </c>
      <c r="G14" s="686">
        <f t="shared" si="1"/>
        <v>0.16393678302400624</v>
      </c>
    </row>
    <row r="15" spans="1:10">
      <c r="A15" s="1256"/>
      <c r="C15" s="616">
        <v>5</v>
      </c>
      <c r="D15" s="95">
        <f>+'8.41'!L17</f>
        <v>1769990</v>
      </c>
      <c r="E15" s="672">
        <f t="shared" si="0"/>
        <v>1.125E-2</v>
      </c>
      <c r="F15" s="95">
        <f t="shared" ref="F15:F22" si="2">+(F14*E14)+F14</f>
        <v>287585.39874090574</v>
      </c>
      <c r="G15" s="686">
        <f t="shared" si="1"/>
        <v>0.16247854436516915</v>
      </c>
    </row>
    <row r="16" spans="1:10">
      <c r="A16" s="1256"/>
      <c r="C16" s="616">
        <v>6</v>
      </c>
      <c r="D16" s="95">
        <f>+D15*(1+$D$5)</f>
        <v>1796539.8499999999</v>
      </c>
      <c r="E16" s="672">
        <f t="shared" si="0"/>
        <v>1.125E-2</v>
      </c>
      <c r="F16" s="95">
        <f>+(F15*E15)+F15</f>
        <v>290820.73447674094</v>
      </c>
      <c r="G16" s="686">
        <f t="shared" si="1"/>
        <v>0.16187825417662791</v>
      </c>
    </row>
    <row r="17" spans="1:7">
      <c r="A17" s="1256"/>
      <c r="C17" s="616">
        <v>7</v>
      </c>
      <c r="D17" s="95">
        <f t="shared" ref="D17:D22" si="3">+D16*(1+$D$5)</f>
        <v>1823487.9477499996</v>
      </c>
      <c r="E17" s="672">
        <f t="shared" si="0"/>
        <v>1.125E-2</v>
      </c>
      <c r="F17" s="95">
        <f t="shared" si="2"/>
        <v>294092.4677396043</v>
      </c>
      <c r="G17" s="686">
        <f t="shared" si="1"/>
        <v>0.16128018180898029</v>
      </c>
    </row>
    <row r="18" spans="1:7">
      <c r="A18" s="1256"/>
      <c r="C18" s="616">
        <v>8</v>
      </c>
      <c r="D18" s="95">
        <f t="shared" si="3"/>
        <v>1850840.2669662493</v>
      </c>
      <c r="E18" s="672">
        <f t="shared" si="0"/>
        <v>1.125E-2</v>
      </c>
      <c r="F18" s="95">
        <f t="shared" si="2"/>
        <v>297401.00800167484</v>
      </c>
      <c r="G18" s="686">
        <f t="shared" si="1"/>
        <v>0.16068431906830674</v>
      </c>
    </row>
    <row r="19" spans="1:7">
      <c r="A19" s="1256"/>
      <c r="C19" s="616">
        <v>9</v>
      </c>
      <c r="D19" s="95">
        <f t="shared" si="3"/>
        <v>1878602.8709707428</v>
      </c>
      <c r="E19" s="672">
        <f t="shared" si="0"/>
        <v>1.125E-2</v>
      </c>
      <c r="F19" s="95">
        <f t="shared" si="2"/>
        <v>300746.76934169367</v>
      </c>
      <c r="G19" s="686">
        <f t="shared" si="1"/>
        <v>0.16009065779096079</v>
      </c>
    </row>
    <row r="20" spans="1:7">
      <c r="A20" s="1256"/>
      <c r="C20" s="616">
        <v>10</v>
      </c>
      <c r="D20" s="95">
        <f t="shared" si="3"/>
        <v>1906781.9140353038</v>
      </c>
      <c r="E20" s="672">
        <f t="shared" si="0"/>
        <v>1.125E-2</v>
      </c>
      <c r="F20" s="95">
        <f t="shared" si="2"/>
        <v>304130.1704967877</v>
      </c>
      <c r="G20" s="686">
        <f t="shared" si="1"/>
        <v>0.15949918984345726</v>
      </c>
    </row>
    <row r="21" spans="1:7">
      <c r="A21" s="1256"/>
      <c r="C21" s="616">
        <v>11</v>
      </c>
      <c r="D21" s="95">
        <f t="shared" si="3"/>
        <v>1935383.6427458331</v>
      </c>
      <c r="E21" s="672">
        <f t="shared" si="0"/>
        <v>1.125E-2</v>
      </c>
      <c r="F21" s="95">
        <f t="shared" si="2"/>
        <v>307551.63491487654</v>
      </c>
      <c r="G21" s="686">
        <f t="shared" si="1"/>
        <v>0.15890990712236075</v>
      </c>
    </row>
    <row r="22" spans="1:7">
      <c r="A22" s="1256"/>
      <c r="C22" s="618">
        <v>12</v>
      </c>
      <c r="D22" s="619">
        <f t="shared" si="3"/>
        <v>1964414.3973870205</v>
      </c>
      <c r="E22" s="687">
        <f t="shared" si="0"/>
        <v>1.125E-2</v>
      </c>
      <c r="F22" s="619">
        <f t="shared" si="2"/>
        <v>311011.59080766892</v>
      </c>
      <c r="G22" s="688">
        <f t="shared" si="1"/>
        <v>0.15832280155417469</v>
      </c>
    </row>
    <row r="23" spans="1:7">
      <c r="A23" s="1256"/>
      <c r="C23" s="649"/>
      <c r="D23" s="671"/>
      <c r="E23" s="672"/>
      <c r="F23" s="671"/>
      <c r="G23" s="689"/>
    </row>
    <row r="24" spans="1:7" s="690" customFormat="1" hidden="1">
      <c r="A24" s="1256"/>
      <c r="B24" s="64"/>
      <c r="C24" s="691"/>
      <c r="D24" s="692">
        <f>D12/D11-1</f>
        <v>6.5676215856095954E-2</v>
      </c>
      <c r="E24" s="693"/>
      <c r="F24" s="692">
        <f>F12/F11-1</f>
        <v>1.1249999999999982E-2</v>
      </c>
      <c r="G24" s="694"/>
    </row>
    <row r="25" spans="1:7" s="690" customFormat="1" hidden="1">
      <c r="A25" s="1256"/>
      <c r="B25" s="64"/>
      <c r="C25" s="691"/>
      <c r="D25" s="692">
        <f t="shared" ref="D25:F34" si="4">D13/D12-1</f>
        <v>6.1516147988847081E-2</v>
      </c>
      <c r="E25" s="693"/>
      <c r="F25" s="692">
        <f t="shared" si="4"/>
        <v>1.1249999999999982E-2</v>
      </c>
      <c r="G25" s="694"/>
    </row>
    <row r="26" spans="1:7" s="690" customFormat="1" hidden="1">
      <c r="A26" s="1256"/>
      <c r="B26" s="64"/>
      <c r="C26" s="691"/>
      <c r="D26" s="692">
        <f t="shared" si="4"/>
        <v>2.1643364468368231E-2</v>
      </c>
      <c r="E26" s="693"/>
      <c r="F26" s="692">
        <f t="shared" si="4"/>
        <v>1.1249999999999982E-2</v>
      </c>
      <c r="G26" s="694"/>
    </row>
    <row r="27" spans="1:7" s="690" customFormat="1" hidden="1">
      <c r="A27" s="1256"/>
      <c r="B27" s="64"/>
      <c r="C27" s="691"/>
      <c r="D27" s="692">
        <f t="shared" si="4"/>
        <v>2.0325929683581823E-2</v>
      </c>
      <c r="E27" s="693"/>
      <c r="F27" s="692">
        <f t="shared" si="4"/>
        <v>1.1249999999999982E-2</v>
      </c>
      <c r="G27" s="694"/>
    </row>
    <row r="28" spans="1:7" s="690" customFormat="1" hidden="1">
      <c r="A28" s="1256"/>
      <c r="B28" s="64"/>
      <c r="C28" s="691"/>
      <c r="D28" s="692">
        <f t="shared" si="4"/>
        <v>1.4999999999999902E-2</v>
      </c>
      <c r="E28" s="693"/>
      <c r="F28" s="692">
        <f t="shared" si="4"/>
        <v>1.1249999999999982E-2</v>
      </c>
      <c r="G28" s="694"/>
    </row>
    <row r="29" spans="1:7" s="690" customFormat="1" hidden="1">
      <c r="A29" s="1256"/>
      <c r="B29" s="64"/>
      <c r="C29" s="691"/>
      <c r="D29" s="692">
        <f t="shared" si="4"/>
        <v>1.4999999999999902E-2</v>
      </c>
      <c r="E29" s="693"/>
      <c r="F29" s="692">
        <f t="shared" si="4"/>
        <v>1.1249999999999982E-2</v>
      </c>
      <c r="G29" s="694"/>
    </row>
    <row r="30" spans="1:7" s="690" customFormat="1" hidden="1">
      <c r="A30" s="1256"/>
      <c r="B30" s="64"/>
      <c r="C30" s="691"/>
      <c r="D30" s="692">
        <f t="shared" si="4"/>
        <v>1.4999999999999902E-2</v>
      </c>
      <c r="E30" s="693"/>
      <c r="F30" s="692">
        <f t="shared" si="4"/>
        <v>1.1249999999999982E-2</v>
      </c>
      <c r="G30" s="694"/>
    </row>
    <row r="31" spans="1:7" s="690" customFormat="1" hidden="1">
      <c r="A31" s="1256"/>
      <c r="B31" s="64"/>
      <c r="D31" s="692">
        <f t="shared" si="4"/>
        <v>1.4999999999999902E-2</v>
      </c>
      <c r="E31" s="694"/>
      <c r="F31" s="692">
        <f t="shared" si="4"/>
        <v>1.1249999999999982E-2</v>
      </c>
      <c r="G31" s="694"/>
    </row>
    <row r="32" spans="1:7" s="690" customFormat="1" hidden="1">
      <c r="A32" s="1256"/>
      <c r="B32" s="64"/>
      <c r="D32" s="692">
        <f t="shared" si="4"/>
        <v>1.4999999999999902E-2</v>
      </c>
      <c r="E32" s="694"/>
      <c r="F32" s="692">
        <f t="shared" si="4"/>
        <v>1.1249999999999982E-2</v>
      </c>
      <c r="G32" s="694"/>
    </row>
    <row r="33" spans="1:7" s="690" customFormat="1" hidden="1">
      <c r="A33" s="1232"/>
      <c r="B33" s="64"/>
      <c r="D33" s="692">
        <f t="shared" si="4"/>
        <v>1.4999999999999902E-2</v>
      </c>
      <c r="E33" s="694"/>
      <c r="F33" s="692">
        <f t="shared" si="4"/>
        <v>1.1249999999999982E-2</v>
      </c>
      <c r="G33" s="694"/>
    </row>
    <row r="34" spans="1:7" s="690" customFormat="1" hidden="1">
      <c r="A34" s="1232"/>
      <c r="B34" s="64"/>
      <c r="D34" s="692">
        <f t="shared" si="4"/>
        <v>1.4999999999999902E-2</v>
      </c>
      <c r="E34" s="694"/>
      <c r="F34" s="692">
        <f t="shared" si="4"/>
        <v>1.1249999999999982E-2</v>
      </c>
      <c r="G34" s="694"/>
    </row>
    <row r="35" spans="1:7" hidden="1">
      <c r="D35" s="695"/>
    </row>
    <row r="38" spans="1:7">
      <c r="C38" s="661"/>
    </row>
    <row r="42" spans="1:7">
      <c r="F42" s="662"/>
    </row>
  </sheetData>
  <sheetProtection algorithmName="SHA-512" hashValue="2JJw0ZV8tI94DAq1JL7xyePBBihr1kdtpHJ7QcCS2zs5pWApjk84n5YxzX4TOmyWxfMEF7+cqPsdSh5WxbhZqA==" saltValue="N15I9da42uqCMOWQhddXdw==" spinCount="100000" sheet="1" objects="1" scenarios="1"/>
  <mergeCells count="2">
    <mergeCell ref="A4:A32"/>
    <mergeCell ref="C1:J1"/>
  </mergeCells>
  <hyperlinks>
    <hyperlink ref="A4" r:id="rId1" xr:uid="{00000000-0004-0000-2700-000000000000}"/>
  </hyperlinks>
  <pageMargins left="0.75" right="0.75" top="1" bottom="1" header="0.5" footer="0.5"/>
  <pageSetup paperSize="9" scale="65" orientation="landscape" r:id="rId2"/>
  <headerFooter alignWithMargins="0"/>
  <rowBreaks count="1" manualBreakCount="1">
    <brk id="9" min="2" max="18" man="1"/>
  </rowBreaks>
  <drawing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Foglio41">
    <tabColor theme="9"/>
    <pageSetUpPr fitToPage="1"/>
  </sheetPr>
  <dimension ref="A1:O42"/>
  <sheetViews>
    <sheetView showGridLines="0" zoomScaleNormal="100" zoomScaleSheetLayoutView="75" workbookViewId="0">
      <selection activeCell="C1" sqref="C1:J1"/>
    </sheetView>
  </sheetViews>
  <sheetFormatPr baseColWidth="10" defaultColWidth="8" defaultRowHeight="15" outlineLevelCol="1"/>
  <cols>
    <col min="1" max="1" width="11.5" style="1230" customWidth="1"/>
    <col min="2" max="2" width="4" style="64" customWidth="1"/>
    <col min="3" max="3" width="21.5" style="598" bestFit="1" customWidth="1"/>
    <col min="4" max="4" width="12.5" style="598" bestFit="1" customWidth="1"/>
    <col min="5" max="5" width="14.5" style="598" hidden="1" customWidth="1" outlineLevel="1"/>
    <col min="6" max="6" width="16.5" style="598" hidden="1" customWidth="1" outlineLevel="1"/>
    <col min="7" max="7" width="19.5" style="598" bestFit="1" customWidth="1" collapsed="1"/>
    <col min="8" max="8" width="13.5" style="598" customWidth="1"/>
    <col min="9" max="9" width="16.5" style="598" customWidth="1"/>
    <col min="10" max="10" width="16.83203125" style="599" customWidth="1"/>
    <col min="11" max="11" width="17.5" style="599" customWidth="1"/>
    <col min="12" max="12" width="22.1640625" style="599" customWidth="1"/>
    <col min="13" max="13" width="23" style="599" hidden="1" customWidth="1"/>
    <col min="14" max="15" width="21.5" style="598" hidden="1" customWidth="1"/>
    <col min="16" max="254" width="8" style="598"/>
    <col min="255" max="255" width="2.83203125" style="598" customWidth="1"/>
    <col min="256" max="256" width="23.5" style="598" customWidth="1"/>
    <col min="257" max="258" width="16.83203125" style="598" customWidth="1"/>
    <col min="259" max="259" width="16" style="598" customWidth="1"/>
    <col min="260" max="260" width="12.5" style="598" customWidth="1"/>
    <col min="261" max="261" width="10.1640625" style="598" customWidth="1"/>
    <col min="262" max="264" width="11.5" style="598" customWidth="1"/>
    <col min="265" max="265" width="9.5" style="598" customWidth="1"/>
    <col min="266" max="267" width="10" style="598" bestFit="1" customWidth="1"/>
    <col min="268" max="270" width="10" style="598" customWidth="1"/>
    <col min="271" max="510" width="8" style="598"/>
    <col min="511" max="511" width="2.83203125" style="598" customWidth="1"/>
    <col min="512" max="512" width="23.5" style="598" customWidth="1"/>
    <col min="513" max="514" width="16.83203125" style="598" customWidth="1"/>
    <col min="515" max="515" width="16" style="598" customWidth="1"/>
    <col min="516" max="516" width="12.5" style="598" customWidth="1"/>
    <col min="517" max="517" width="10.1640625" style="598" customWidth="1"/>
    <col min="518" max="520" width="11.5" style="598" customWidth="1"/>
    <col min="521" max="521" width="9.5" style="598" customWidth="1"/>
    <col min="522" max="523" width="10" style="598" bestFit="1" customWidth="1"/>
    <col min="524" max="526" width="10" style="598" customWidth="1"/>
    <col min="527" max="766" width="8" style="598"/>
    <col min="767" max="767" width="2.83203125" style="598" customWidth="1"/>
    <col min="768" max="768" width="23.5" style="598" customWidth="1"/>
    <col min="769" max="770" width="16.83203125" style="598" customWidth="1"/>
    <col min="771" max="771" width="16" style="598" customWidth="1"/>
    <col min="772" max="772" width="12.5" style="598" customWidth="1"/>
    <col min="773" max="773" width="10.1640625" style="598" customWidth="1"/>
    <col min="774" max="776" width="11.5" style="598" customWidth="1"/>
    <col min="777" max="777" width="9.5" style="598" customWidth="1"/>
    <col min="778" max="779" width="10" style="598" bestFit="1" customWidth="1"/>
    <col min="780" max="782" width="10" style="598" customWidth="1"/>
    <col min="783" max="1022" width="8" style="598"/>
    <col min="1023" max="1023" width="2.83203125" style="598" customWidth="1"/>
    <col min="1024" max="1024" width="23.5" style="598" customWidth="1"/>
    <col min="1025" max="1026" width="16.83203125" style="598" customWidth="1"/>
    <col min="1027" max="1027" width="16" style="598" customWidth="1"/>
    <col min="1028" max="1028" width="12.5" style="598" customWidth="1"/>
    <col min="1029" max="1029" width="10.1640625" style="598" customWidth="1"/>
    <col min="1030" max="1032" width="11.5" style="598" customWidth="1"/>
    <col min="1033" max="1033" width="9.5" style="598" customWidth="1"/>
    <col min="1034" max="1035" width="10" style="598" bestFit="1" customWidth="1"/>
    <col min="1036" max="1038" width="10" style="598" customWidth="1"/>
    <col min="1039" max="1278" width="8" style="598"/>
    <col min="1279" max="1279" width="2.83203125" style="598" customWidth="1"/>
    <col min="1280" max="1280" width="23.5" style="598" customWidth="1"/>
    <col min="1281" max="1282" width="16.83203125" style="598" customWidth="1"/>
    <col min="1283" max="1283" width="16" style="598" customWidth="1"/>
    <col min="1284" max="1284" width="12.5" style="598" customWidth="1"/>
    <col min="1285" max="1285" width="10.1640625" style="598" customWidth="1"/>
    <col min="1286" max="1288" width="11.5" style="598" customWidth="1"/>
    <col min="1289" max="1289" width="9.5" style="598" customWidth="1"/>
    <col min="1290" max="1291" width="10" style="598" bestFit="1" customWidth="1"/>
    <col min="1292" max="1294" width="10" style="598" customWidth="1"/>
    <col min="1295" max="1534" width="8" style="598"/>
    <col min="1535" max="1535" width="2.83203125" style="598" customWidth="1"/>
    <col min="1536" max="1536" width="23.5" style="598" customWidth="1"/>
    <col min="1537" max="1538" width="16.83203125" style="598" customWidth="1"/>
    <col min="1539" max="1539" width="16" style="598" customWidth="1"/>
    <col min="1540" max="1540" width="12.5" style="598" customWidth="1"/>
    <col min="1541" max="1541" width="10.1640625" style="598" customWidth="1"/>
    <col min="1542" max="1544" width="11.5" style="598" customWidth="1"/>
    <col min="1545" max="1545" width="9.5" style="598" customWidth="1"/>
    <col min="1546" max="1547" width="10" style="598" bestFit="1" customWidth="1"/>
    <col min="1548" max="1550" width="10" style="598" customWidth="1"/>
    <col min="1551" max="1790" width="8" style="598"/>
    <col min="1791" max="1791" width="2.83203125" style="598" customWidth="1"/>
    <col min="1792" max="1792" width="23.5" style="598" customWidth="1"/>
    <col min="1793" max="1794" width="16.83203125" style="598" customWidth="1"/>
    <col min="1795" max="1795" width="16" style="598" customWidth="1"/>
    <col min="1796" max="1796" width="12.5" style="598" customWidth="1"/>
    <col min="1797" max="1797" width="10.1640625" style="598" customWidth="1"/>
    <col min="1798" max="1800" width="11.5" style="598" customWidth="1"/>
    <col min="1801" max="1801" width="9.5" style="598" customWidth="1"/>
    <col min="1802" max="1803" width="10" style="598" bestFit="1" customWidth="1"/>
    <col min="1804" max="1806" width="10" style="598" customWidth="1"/>
    <col min="1807" max="2046" width="8" style="598"/>
    <col min="2047" max="2047" width="2.83203125" style="598" customWidth="1"/>
    <col min="2048" max="2048" width="23.5" style="598" customWidth="1"/>
    <col min="2049" max="2050" width="16.83203125" style="598" customWidth="1"/>
    <col min="2051" max="2051" width="16" style="598" customWidth="1"/>
    <col min="2052" max="2052" width="12.5" style="598" customWidth="1"/>
    <col min="2053" max="2053" width="10.1640625" style="598" customWidth="1"/>
    <col min="2054" max="2056" width="11.5" style="598" customWidth="1"/>
    <col min="2057" max="2057" width="9.5" style="598" customWidth="1"/>
    <col min="2058" max="2059" width="10" style="598" bestFit="1" customWidth="1"/>
    <col min="2060" max="2062" width="10" style="598" customWidth="1"/>
    <col min="2063" max="2302" width="8" style="598"/>
    <col min="2303" max="2303" width="2.83203125" style="598" customWidth="1"/>
    <col min="2304" max="2304" width="23.5" style="598" customWidth="1"/>
    <col min="2305" max="2306" width="16.83203125" style="598" customWidth="1"/>
    <col min="2307" max="2307" width="16" style="598" customWidth="1"/>
    <col min="2308" max="2308" width="12.5" style="598" customWidth="1"/>
    <col min="2309" max="2309" width="10.1640625" style="598" customWidth="1"/>
    <col min="2310" max="2312" width="11.5" style="598" customWidth="1"/>
    <col min="2313" max="2313" width="9.5" style="598" customWidth="1"/>
    <col min="2314" max="2315" width="10" style="598" bestFit="1" customWidth="1"/>
    <col min="2316" max="2318" width="10" style="598" customWidth="1"/>
    <col min="2319" max="2558" width="8" style="598"/>
    <col min="2559" max="2559" width="2.83203125" style="598" customWidth="1"/>
    <col min="2560" max="2560" width="23.5" style="598" customWidth="1"/>
    <col min="2561" max="2562" width="16.83203125" style="598" customWidth="1"/>
    <col min="2563" max="2563" width="16" style="598" customWidth="1"/>
    <col min="2564" max="2564" width="12.5" style="598" customWidth="1"/>
    <col min="2565" max="2565" width="10.1640625" style="598" customWidth="1"/>
    <col min="2566" max="2568" width="11.5" style="598" customWidth="1"/>
    <col min="2569" max="2569" width="9.5" style="598" customWidth="1"/>
    <col min="2570" max="2571" width="10" style="598" bestFit="1" customWidth="1"/>
    <col min="2572" max="2574" width="10" style="598" customWidth="1"/>
    <col min="2575" max="2814" width="8" style="598"/>
    <col min="2815" max="2815" width="2.83203125" style="598" customWidth="1"/>
    <col min="2816" max="2816" width="23.5" style="598" customWidth="1"/>
    <col min="2817" max="2818" width="16.83203125" style="598" customWidth="1"/>
    <col min="2819" max="2819" width="16" style="598" customWidth="1"/>
    <col min="2820" max="2820" width="12.5" style="598" customWidth="1"/>
    <col min="2821" max="2821" width="10.1640625" style="598" customWidth="1"/>
    <col min="2822" max="2824" width="11.5" style="598" customWidth="1"/>
    <col min="2825" max="2825" width="9.5" style="598" customWidth="1"/>
    <col min="2826" max="2827" width="10" style="598" bestFit="1" customWidth="1"/>
    <col min="2828" max="2830" width="10" style="598" customWidth="1"/>
    <col min="2831" max="3070" width="8" style="598"/>
    <col min="3071" max="3071" width="2.83203125" style="598" customWidth="1"/>
    <col min="3072" max="3072" width="23.5" style="598" customWidth="1"/>
    <col min="3073" max="3074" width="16.83203125" style="598" customWidth="1"/>
    <col min="3075" max="3075" width="16" style="598" customWidth="1"/>
    <col min="3076" max="3076" width="12.5" style="598" customWidth="1"/>
    <col min="3077" max="3077" width="10.1640625" style="598" customWidth="1"/>
    <col min="3078" max="3080" width="11.5" style="598" customWidth="1"/>
    <col min="3081" max="3081" width="9.5" style="598" customWidth="1"/>
    <col min="3082" max="3083" width="10" style="598" bestFit="1" customWidth="1"/>
    <col min="3084" max="3086" width="10" style="598" customWidth="1"/>
    <col min="3087" max="3326" width="8" style="598"/>
    <col min="3327" max="3327" width="2.83203125" style="598" customWidth="1"/>
    <col min="3328" max="3328" width="23.5" style="598" customWidth="1"/>
    <col min="3329" max="3330" width="16.83203125" style="598" customWidth="1"/>
    <col min="3331" max="3331" width="16" style="598" customWidth="1"/>
    <col min="3332" max="3332" width="12.5" style="598" customWidth="1"/>
    <col min="3333" max="3333" width="10.1640625" style="598" customWidth="1"/>
    <col min="3334" max="3336" width="11.5" style="598" customWidth="1"/>
    <col min="3337" max="3337" width="9.5" style="598" customWidth="1"/>
    <col min="3338" max="3339" width="10" style="598" bestFit="1" customWidth="1"/>
    <col min="3340" max="3342" width="10" style="598" customWidth="1"/>
    <col min="3343" max="3582" width="8" style="598"/>
    <col min="3583" max="3583" width="2.83203125" style="598" customWidth="1"/>
    <col min="3584" max="3584" width="23.5" style="598" customWidth="1"/>
    <col min="3585" max="3586" width="16.83203125" style="598" customWidth="1"/>
    <col min="3587" max="3587" width="16" style="598" customWidth="1"/>
    <col min="3588" max="3588" width="12.5" style="598" customWidth="1"/>
    <col min="3589" max="3589" width="10.1640625" style="598" customWidth="1"/>
    <col min="3590" max="3592" width="11.5" style="598" customWidth="1"/>
    <col min="3593" max="3593" width="9.5" style="598" customWidth="1"/>
    <col min="3594" max="3595" width="10" style="598" bestFit="1" customWidth="1"/>
    <col min="3596" max="3598" width="10" style="598" customWidth="1"/>
    <col min="3599" max="3838" width="8" style="598"/>
    <col min="3839" max="3839" width="2.83203125" style="598" customWidth="1"/>
    <col min="3840" max="3840" width="23.5" style="598" customWidth="1"/>
    <col min="3841" max="3842" width="16.83203125" style="598" customWidth="1"/>
    <col min="3843" max="3843" width="16" style="598" customWidth="1"/>
    <col min="3844" max="3844" width="12.5" style="598" customWidth="1"/>
    <col min="3845" max="3845" width="10.1640625" style="598" customWidth="1"/>
    <col min="3846" max="3848" width="11.5" style="598" customWidth="1"/>
    <col min="3849" max="3849" width="9.5" style="598" customWidth="1"/>
    <col min="3850" max="3851" width="10" style="598" bestFit="1" customWidth="1"/>
    <col min="3852" max="3854" width="10" style="598" customWidth="1"/>
    <col min="3855" max="4094" width="8" style="598"/>
    <col min="4095" max="4095" width="2.83203125" style="598" customWidth="1"/>
    <col min="4096" max="4096" width="23.5" style="598" customWidth="1"/>
    <col min="4097" max="4098" width="16.83203125" style="598" customWidth="1"/>
    <col min="4099" max="4099" width="16" style="598" customWidth="1"/>
    <col min="4100" max="4100" width="12.5" style="598" customWidth="1"/>
    <col min="4101" max="4101" width="10.1640625" style="598" customWidth="1"/>
    <col min="4102" max="4104" width="11.5" style="598" customWidth="1"/>
    <col min="4105" max="4105" width="9.5" style="598" customWidth="1"/>
    <col min="4106" max="4107" width="10" style="598" bestFit="1" customWidth="1"/>
    <col min="4108" max="4110" width="10" style="598" customWidth="1"/>
    <col min="4111" max="4350" width="8" style="598"/>
    <col min="4351" max="4351" width="2.83203125" style="598" customWidth="1"/>
    <col min="4352" max="4352" width="23.5" style="598" customWidth="1"/>
    <col min="4353" max="4354" width="16.83203125" style="598" customWidth="1"/>
    <col min="4355" max="4355" width="16" style="598" customWidth="1"/>
    <col min="4356" max="4356" width="12.5" style="598" customWidth="1"/>
    <col min="4357" max="4357" width="10.1640625" style="598" customWidth="1"/>
    <col min="4358" max="4360" width="11.5" style="598" customWidth="1"/>
    <col min="4361" max="4361" width="9.5" style="598" customWidth="1"/>
    <col min="4362" max="4363" width="10" style="598" bestFit="1" customWidth="1"/>
    <col min="4364" max="4366" width="10" style="598" customWidth="1"/>
    <col min="4367" max="4606" width="8" style="598"/>
    <col min="4607" max="4607" width="2.83203125" style="598" customWidth="1"/>
    <col min="4608" max="4608" width="23.5" style="598" customWidth="1"/>
    <col min="4609" max="4610" width="16.83203125" style="598" customWidth="1"/>
    <col min="4611" max="4611" width="16" style="598" customWidth="1"/>
    <col min="4612" max="4612" width="12.5" style="598" customWidth="1"/>
    <col min="4613" max="4613" width="10.1640625" style="598" customWidth="1"/>
    <col min="4614" max="4616" width="11.5" style="598" customWidth="1"/>
    <col min="4617" max="4617" width="9.5" style="598" customWidth="1"/>
    <col min="4618" max="4619" width="10" style="598" bestFit="1" customWidth="1"/>
    <col min="4620" max="4622" width="10" style="598" customWidth="1"/>
    <col min="4623" max="4862" width="8" style="598"/>
    <col min="4863" max="4863" width="2.83203125" style="598" customWidth="1"/>
    <col min="4864" max="4864" width="23.5" style="598" customWidth="1"/>
    <col min="4865" max="4866" width="16.83203125" style="598" customWidth="1"/>
    <col min="4867" max="4867" width="16" style="598" customWidth="1"/>
    <col min="4868" max="4868" width="12.5" style="598" customWidth="1"/>
    <col min="4869" max="4869" width="10.1640625" style="598" customWidth="1"/>
    <col min="4870" max="4872" width="11.5" style="598" customWidth="1"/>
    <col min="4873" max="4873" width="9.5" style="598" customWidth="1"/>
    <col min="4874" max="4875" width="10" style="598" bestFit="1" customWidth="1"/>
    <col min="4876" max="4878" width="10" style="598" customWidth="1"/>
    <col min="4879" max="5118" width="8" style="598"/>
    <col min="5119" max="5119" width="2.83203125" style="598" customWidth="1"/>
    <col min="5120" max="5120" width="23.5" style="598" customWidth="1"/>
    <col min="5121" max="5122" width="16.83203125" style="598" customWidth="1"/>
    <col min="5123" max="5123" width="16" style="598" customWidth="1"/>
    <col min="5124" max="5124" width="12.5" style="598" customWidth="1"/>
    <col min="5125" max="5125" width="10.1640625" style="598" customWidth="1"/>
    <col min="5126" max="5128" width="11.5" style="598" customWidth="1"/>
    <col min="5129" max="5129" width="9.5" style="598" customWidth="1"/>
    <col min="5130" max="5131" width="10" style="598" bestFit="1" customWidth="1"/>
    <col min="5132" max="5134" width="10" style="598" customWidth="1"/>
    <col min="5135" max="5374" width="8" style="598"/>
    <col min="5375" max="5375" width="2.83203125" style="598" customWidth="1"/>
    <col min="5376" max="5376" width="23.5" style="598" customWidth="1"/>
    <col min="5377" max="5378" width="16.83203125" style="598" customWidth="1"/>
    <col min="5379" max="5379" width="16" style="598" customWidth="1"/>
    <col min="5380" max="5380" width="12.5" style="598" customWidth="1"/>
    <col min="5381" max="5381" width="10.1640625" style="598" customWidth="1"/>
    <col min="5382" max="5384" width="11.5" style="598" customWidth="1"/>
    <col min="5385" max="5385" width="9.5" style="598" customWidth="1"/>
    <col min="5386" max="5387" width="10" style="598" bestFit="1" customWidth="1"/>
    <col min="5388" max="5390" width="10" style="598" customWidth="1"/>
    <col min="5391" max="5630" width="8" style="598"/>
    <col min="5631" max="5631" width="2.83203125" style="598" customWidth="1"/>
    <col min="5632" max="5632" width="23.5" style="598" customWidth="1"/>
    <col min="5633" max="5634" width="16.83203125" style="598" customWidth="1"/>
    <col min="5635" max="5635" width="16" style="598" customWidth="1"/>
    <col min="5636" max="5636" width="12.5" style="598" customWidth="1"/>
    <col min="5637" max="5637" width="10.1640625" style="598" customWidth="1"/>
    <col min="5638" max="5640" width="11.5" style="598" customWidth="1"/>
    <col min="5641" max="5641" width="9.5" style="598" customWidth="1"/>
    <col min="5642" max="5643" width="10" style="598" bestFit="1" customWidth="1"/>
    <col min="5644" max="5646" width="10" style="598" customWidth="1"/>
    <col min="5647" max="5886" width="8" style="598"/>
    <col min="5887" max="5887" width="2.83203125" style="598" customWidth="1"/>
    <col min="5888" max="5888" width="23.5" style="598" customWidth="1"/>
    <col min="5889" max="5890" width="16.83203125" style="598" customWidth="1"/>
    <col min="5891" max="5891" width="16" style="598" customWidth="1"/>
    <col min="5892" max="5892" width="12.5" style="598" customWidth="1"/>
    <col min="5893" max="5893" width="10.1640625" style="598" customWidth="1"/>
    <col min="5894" max="5896" width="11.5" style="598" customWidth="1"/>
    <col min="5897" max="5897" width="9.5" style="598" customWidth="1"/>
    <col min="5898" max="5899" width="10" style="598" bestFit="1" customWidth="1"/>
    <col min="5900" max="5902" width="10" style="598" customWidth="1"/>
    <col min="5903" max="6142" width="8" style="598"/>
    <col min="6143" max="6143" width="2.83203125" style="598" customWidth="1"/>
    <col min="6144" max="6144" width="23.5" style="598" customWidth="1"/>
    <col min="6145" max="6146" width="16.83203125" style="598" customWidth="1"/>
    <col min="6147" max="6147" width="16" style="598" customWidth="1"/>
    <col min="6148" max="6148" width="12.5" style="598" customWidth="1"/>
    <col min="6149" max="6149" width="10.1640625" style="598" customWidth="1"/>
    <col min="6150" max="6152" width="11.5" style="598" customWidth="1"/>
    <col min="6153" max="6153" width="9.5" style="598" customWidth="1"/>
    <col min="6154" max="6155" width="10" style="598" bestFit="1" customWidth="1"/>
    <col min="6156" max="6158" width="10" style="598" customWidth="1"/>
    <col min="6159" max="6398" width="8" style="598"/>
    <col min="6399" max="6399" width="2.83203125" style="598" customWidth="1"/>
    <col min="6400" max="6400" width="23.5" style="598" customWidth="1"/>
    <col min="6401" max="6402" width="16.83203125" style="598" customWidth="1"/>
    <col min="6403" max="6403" width="16" style="598" customWidth="1"/>
    <col min="6404" max="6404" width="12.5" style="598" customWidth="1"/>
    <col min="6405" max="6405" width="10.1640625" style="598" customWidth="1"/>
    <col min="6406" max="6408" width="11.5" style="598" customWidth="1"/>
    <col min="6409" max="6409" width="9.5" style="598" customWidth="1"/>
    <col min="6410" max="6411" width="10" style="598" bestFit="1" customWidth="1"/>
    <col min="6412" max="6414" width="10" style="598" customWidth="1"/>
    <col min="6415" max="6654" width="8" style="598"/>
    <col min="6655" max="6655" width="2.83203125" style="598" customWidth="1"/>
    <col min="6656" max="6656" width="23.5" style="598" customWidth="1"/>
    <col min="6657" max="6658" width="16.83203125" style="598" customWidth="1"/>
    <col min="6659" max="6659" width="16" style="598" customWidth="1"/>
    <col min="6660" max="6660" width="12.5" style="598" customWidth="1"/>
    <col min="6661" max="6661" width="10.1640625" style="598" customWidth="1"/>
    <col min="6662" max="6664" width="11.5" style="598" customWidth="1"/>
    <col min="6665" max="6665" width="9.5" style="598" customWidth="1"/>
    <col min="6666" max="6667" width="10" style="598" bestFit="1" customWidth="1"/>
    <col min="6668" max="6670" width="10" style="598" customWidth="1"/>
    <col min="6671" max="6910" width="8" style="598"/>
    <col min="6911" max="6911" width="2.83203125" style="598" customWidth="1"/>
    <col min="6912" max="6912" width="23.5" style="598" customWidth="1"/>
    <col min="6913" max="6914" width="16.83203125" style="598" customWidth="1"/>
    <col min="6915" max="6915" width="16" style="598" customWidth="1"/>
    <col min="6916" max="6916" width="12.5" style="598" customWidth="1"/>
    <col min="6917" max="6917" width="10.1640625" style="598" customWidth="1"/>
    <col min="6918" max="6920" width="11.5" style="598" customWidth="1"/>
    <col min="6921" max="6921" width="9.5" style="598" customWidth="1"/>
    <col min="6922" max="6923" width="10" style="598" bestFit="1" customWidth="1"/>
    <col min="6924" max="6926" width="10" style="598" customWidth="1"/>
    <col min="6927" max="7166" width="8" style="598"/>
    <col min="7167" max="7167" width="2.83203125" style="598" customWidth="1"/>
    <col min="7168" max="7168" width="23.5" style="598" customWidth="1"/>
    <col min="7169" max="7170" width="16.83203125" style="598" customWidth="1"/>
    <col min="7171" max="7171" width="16" style="598" customWidth="1"/>
    <col min="7172" max="7172" width="12.5" style="598" customWidth="1"/>
    <col min="7173" max="7173" width="10.1640625" style="598" customWidth="1"/>
    <col min="7174" max="7176" width="11.5" style="598" customWidth="1"/>
    <col min="7177" max="7177" width="9.5" style="598" customWidth="1"/>
    <col min="7178" max="7179" width="10" style="598" bestFit="1" customWidth="1"/>
    <col min="7180" max="7182" width="10" style="598" customWidth="1"/>
    <col min="7183" max="7422" width="8" style="598"/>
    <col min="7423" max="7423" width="2.83203125" style="598" customWidth="1"/>
    <col min="7424" max="7424" width="23.5" style="598" customWidth="1"/>
    <col min="7425" max="7426" width="16.83203125" style="598" customWidth="1"/>
    <col min="7427" max="7427" width="16" style="598" customWidth="1"/>
    <col min="7428" max="7428" width="12.5" style="598" customWidth="1"/>
    <col min="7429" max="7429" width="10.1640625" style="598" customWidth="1"/>
    <col min="7430" max="7432" width="11.5" style="598" customWidth="1"/>
    <col min="7433" max="7433" width="9.5" style="598" customWidth="1"/>
    <col min="7434" max="7435" width="10" style="598" bestFit="1" customWidth="1"/>
    <col min="7436" max="7438" width="10" style="598" customWidth="1"/>
    <col min="7439" max="7678" width="8" style="598"/>
    <col min="7679" max="7679" width="2.83203125" style="598" customWidth="1"/>
    <col min="7680" max="7680" width="23.5" style="598" customWidth="1"/>
    <col min="7681" max="7682" width="16.83203125" style="598" customWidth="1"/>
    <col min="7683" max="7683" width="16" style="598" customWidth="1"/>
    <col min="7684" max="7684" width="12.5" style="598" customWidth="1"/>
    <col min="7685" max="7685" width="10.1640625" style="598" customWidth="1"/>
    <col min="7686" max="7688" width="11.5" style="598" customWidth="1"/>
    <col min="7689" max="7689" width="9.5" style="598" customWidth="1"/>
    <col min="7690" max="7691" width="10" style="598" bestFit="1" customWidth="1"/>
    <col min="7692" max="7694" width="10" style="598" customWidth="1"/>
    <col min="7695" max="7934" width="8" style="598"/>
    <col min="7935" max="7935" width="2.83203125" style="598" customWidth="1"/>
    <col min="7936" max="7936" width="23.5" style="598" customWidth="1"/>
    <col min="7937" max="7938" width="16.83203125" style="598" customWidth="1"/>
    <col min="7939" max="7939" width="16" style="598" customWidth="1"/>
    <col min="7940" max="7940" width="12.5" style="598" customWidth="1"/>
    <col min="7941" max="7941" width="10.1640625" style="598" customWidth="1"/>
    <col min="7942" max="7944" width="11.5" style="598" customWidth="1"/>
    <col min="7945" max="7945" width="9.5" style="598" customWidth="1"/>
    <col min="7946" max="7947" width="10" style="598" bestFit="1" customWidth="1"/>
    <col min="7948" max="7950" width="10" style="598" customWidth="1"/>
    <col min="7951" max="8190" width="8" style="598"/>
    <col min="8191" max="8191" width="2.83203125" style="598" customWidth="1"/>
    <col min="8192" max="8192" width="23.5" style="598" customWidth="1"/>
    <col min="8193" max="8194" width="16.83203125" style="598" customWidth="1"/>
    <col min="8195" max="8195" width="16" style="598" customWidth="1"/>
    <col min="8196" max="8196" width="12.5" style="598" customWidth="1"/>
    <col min="8197" max="8197" width="10.1640625" style="598" customWidth="1"/>
    <col min="8198" max="8200" width="11.5" style="598" customWidth="1"/>
    <col min="8201" max="8201" width="9.5" style="598" customWidth="1"/>
    <col min="8202" max="8203" width="10" style="598" bestFit="1" customWidth="1"/>
    <col min="8204" max="8206" width="10" style="598" customWidth="1"/>
    <col min="8207" max="8446" width="8" style="598"/>
    <col min="8447" max="8447" width="2.83203125" style="598" customWidth="1"/>
    <col min="8448" max="8448" width="23.5" style="598" customWidth="1"/>
    <col min="8449" max="8450" width="16.83203125" style="598" customWidth="1"/>
    <col min="8451" max="8451" width="16" style="598" customWidth="1"/>
    <col min="8452" max="8452" width="12.5" style="598" customWidth="1"/>
    <col min="8453" max="8453" width="10.1640625" style="598" customWidth="1"/>
    <col min="8454" max="8456" width="11.5" style="598" customWidth="1"/>
    <col min="8457" max="8457" width="9.5" style="598" customWidth="1"/>
    <col min="8458" max="8459" width="10" style="598" bestFit="1" customWidth="1"/>
    <col min="8460" max="8462" width="10" style="598" customWidth="1"/>
    <col min="8463" max="8702" width="8" style="598"/>
    <col min="8703" max="8703" width="2.83203125" style="598" customWidth="1"/>
    <col min="8704" max="8704" width="23.5" style="598" customWidth="1"/>
    <col min="8705" max="8706" width="16.83203125" style="598" customWidth="1"/>
    <col min="8707" max="8707" width="16" style="598" customWidth="1"/>
    <col min="8708" max="8708" width="12.5" style="598" customWidth="1"/>
    <col min="8709" max="8709" width="10.1640625" style="598" customWidth="1"/>
    <col min="8710" max="8712" width="11.5" style="598" customWidth="1"/>
    <col min="8713" max="8713" width="9.5" style="598" customWidth="1"/>
    <col min="8714" max="8715" width="10" style="598" bestFit="1" customWidth="1"/>
    <col min="8716" max="8718" width="10" style="598" customWidth="1"/>
    <col min="8719" max="8958" width="8" style="598"/>
    <col min="8959" max="8959" width="2.83203125" style="598" customWidth="1"/>
    <col min="8960" max="8960" width="23.5" style="598" customWidth="1"/>
    <col min="8961" max="8962" width="16.83203125" style="598" customWidth="1"/>
    <col min="8963" max="8963" width="16" style="598" customWidth="1"/>
    <col min="8964" max="8964" width="12.5" style="598" customWidth="1"/>
    <col min="8965" max="8965" width="10.1640625" style="598" customWidth="1"/>
    <col min="8966" max="8968" width="11.5" style="598" customWidth="1"/>
    <col min="8969" max="8969" width="9.5" style="598" customWidth="1"/>
    <col min="8970" max="8971" width="10" style="598" bestFit="1" customWidth="1"/>
    <col min="8972" max="8974" width="10" style="598" customWidth="1"/>
    <col min="8975" max="9214" width="8" style="598"/>
    <col min="9215" max="9215" width="2.83203125" style="598" customWidth="1"/>
    <col min="9216" max="9216" width="23.5" style="598" customWidth="1"/>
    <col min="9217" max="9218" width="16.83203125" style="598" customWidth="1"/>
    <col min="9219" max="9219" width="16" style="598" customWidth="1"/>
    <col min="9220" max="9220" width="12.5" style="598" customWidth="1"/>
    <col min="9221" max="9221" width="10.1640625" style="598" customWidth="1"/>
    <col min="9222" max="9224" width="11.5" style="598" customWidth="1"/>
    <col min="9225" max="9225" width="9.5" style="598" customWidth="1"/>
    <col min="9226" max="9227" width="10" style="598" bestFit="1" customWidth="1"/>
    <col min="9228" max="9230" width="10" style="598" customWidth="1"/>
    <col min="9231" max="9470" width="8" style="598"/>
    <col min="9471" max="9471" width="2.83203125" style="598" customWidth="1"/>
    <col min="9472" max="9472" width="23.5" style="598" customWidth="1"/>
    <col min="9473" max="9474" width="16.83203125" style="598" customWidth="1"/>
    <col min="9475" max="9475" width="16" style="598" customWidth="1"/>
    <col min="9476" max="9476" width="12.5" style="598" customWidth="1"/>
    <col min="9477" max="9477" width="10.1640625" style="598" customWidth="1"/>
    <col min="9478" max="9480" width="11.5" style="598" customWidth="1"/>
    <col min="9481" max="9481" width="9.5" style="598" customWidth="1"/>
    <col min="9482" max="9483" width="10" style="598" bestFit="1" customWidth="1"/>
    <col min="9484" max="9486" width="10" style="598" customWidth="1"/>
    <col min="9487" max="9726" width="8" style="598"/>
    <col min="9727" max="9727" width="2.83203125" style="598" customWidth="1"/>
    <col min="9728" max="9728" width="23.5" style="598" customWidth="1"/>
    <col min="9729" max="9730" width="16.83203125" style="598" customWidth="1"/>
    <col min="9731" max="9731" width="16" style="598" customWidth="1"/>
    <col min="9732" max="9732" width="12.5" style="598" customWidth="1"/>
    <col min="9733" max="9733" width="10.1640625" style="598" customWidth="1"/>
    <col min="9734" max="9736" width="11.5" style="598" customWidth="1"/>
    <col min="9737" max="9737" width="9.5" style="598" customWidth="1"/>
    <col min="9738" max="9739" width="10" style="598" bestFit="1" customWidth="1"/>
    <col min="9740" max="9742" width="10" style="598" customWidth="1"/>
    <col min="9743" max="9982" width="8" style="598"/>
    <col min="9983" max="9983" width="2.83203125" style="598" customWidth="1"/>
    <col min="9984" max="9984" width="23.5" style="598" customWidth="1"/>
    <col min="9985" max="9986" width="16.83203125" style="598" customWidth="1"/>
    <col min="9987" max="9987" width="16" style="598" customWidth="1"/>
    <col min="9988" max="9988" width="12.5" style="598" customWidth="1"/>
    <col min="9989" max="9989" width="10.1640625" style="598" customWidth="1"/>
    <col min="9990" max="9992" width="11.5" style="598" customWidth="1"/>
    <col min="9993" max="9993" width="9.5" style="598" customWidth="1"/>
    <col min="9994" max="9995" width="10" style="598" bestFit="1" customWidth="1"/>
    <col min="9996" max="9998" width="10" style="598" customWidth="1"/>
    <col min="9999" max="10238" width="8" style="598"/>
    <col min="10239" max="10239" width="2.83203125" style="598" customWidth="1"/>
    <col min="10240" max="10240" width="23.5" style="598" customWidth="1"/>
    <col min="10241" max="10242" width="16.83203125" style="598" customWidth="1"/>
    <col min="10243" max="10243" width="16" style="598" customWidth="1"/>
    <col min="10244" max="10244" width="12.5" style="598" customWidth="1"/>
    <col min="10245" max="10245" width="10.1640625" style="598" customWidth="1"/>
    <col min="10246" max="10248" width="11.5" style="598" customWidth="1"/>
    <col min="10249" max="10249" width="9.5" style="598" customWidth="1"/>
    <col min="10250" max="10251" width="10" style="598" bestFit="1" customWidth="1"/>
    <col min="10252" max="10254" width="10" style="598" customWidth="1"/>
    <col min="10255" max="10494" width="8" style="598"/>
    <col min="10495" max="10495" width="2.83203125" style="598" customWidth="1"/>
    <col min="10496" max="10496" width="23.5" style="598" customWidth="1"/>
    <col min="10497" max="10498" width="16.83203125" style="598" customWidth="1"/>
    <col min="10499" max="10499" width="16" style="598" customWidth="1"/>
    <col min="10500" max="10500" width="12.5" style="598" customWidth="1"/>
    <col min="10501" max="10501" width="10.1640625" style="598" customWidth="1"/>
    <col min="10502" max="10504" width="11.5" style="598" customWidth="1"/>
    <col min="10505" max="10505" width="9.5" style="598" customWidth="1"/>
    <col min="10506" max="10507" width="10" style="598" bestFit="1" customWidth="1"/>
    <col min="10508" max="10510" width="10" style="598" customWidth="1"/>
    <col min="10511" max="10750" width="8" style="598"/>
    <col min="10751" max="10751" width="2.83203125" style="598" customWidth="1"/>
    <col min="10752" max="10752" width="23.5" style="598" customWidth="1"/>
    <col min="10753" max="10754" width="16.83203125" style="598" customWidth="1"/>
    <col min="10755" max="10755" width="16" style="598" customWidth="1"/>
    <col min="10756" max="10756" width="12.5" style="598" customWidth="1"/>
    <col min="10757" max="10757" width="10.1640625" style="598" customWidth="1"/>
    <col min="10758" max="10760" width="11.5" style="598" customWidth="1"/>
    <col min="10761" max="10761" width="9.5" style="598" customWidth="1"/>
    <col min="10762" max="10763" width="10" style="598" bestFit="1" customWidth="1"/>
    <col min="10764" max="10766" width="10" style="598" customWidth="1"/>
    <col min="10767" max="11006" width="8" style="598"/>
    <col min="11007" max="11007" width="2.83203125" style="598" customWidth="1"/>
    <col min="11008" max="11008" width="23.5" style="598" customWidth="1"/>
    <col min="11009" max="11010" width="16.83203125" style="598" customWidth="1"/>
    <col min="11011" max="11011" width="16" style="598" customWidth="1"/>
    <col min="11012" max="11012" width="12.5" style="598" customWidth="1"/>
    <col min="11013" max="11013" width="10.1640625" style="598" customWidth="1"/>
    <col min="11014" max="11016" width="11.5" style="598" customWidth="1"/>
    <col min="11017" max="11017" width="9.5" style="598" customWidth="1"/>
    <col min="11018" max="11019" width="10" style="598" bestFit="1" customWidth="1"/>
    <col min="11020" max="11022" width="10" style="598" customWidth="1"/>
    <col min="11023" max="11262" width="8" style="598"/>
    <col min="11263" max="11263" width="2.83203125" style="598" customWidth="1"/>
    <col min="11264" max="11264" width="23.5" style="598" customWidth="1"/>
    <col min="11265" max="11266" width="16.83203125" style="598" customWidth="1"/>
    <col min="11267" max="11267" width="16" style="598" customWidth="1"/>
    <col min="11268" max="11268" width="12.5" style="598" customWidth="1"/>
    <col min="11269" max="11269" width="10.1640625" style="598" customWidth="1"/>
    <col min="11270" max="11272" width="11.5" style="598" customWidth="1"/>
    <col min="11273" max="11273" width="9.5" style="598" customWidth="1"/>
    <col min="11274" max="11275" width="10" style="598" bestFit="1" customWidth="1"/>
    <col min="11276" max="11278" width="10" style="598" customWidth="1"/>
    <col min="11279" max="11518" width="8" style="598"/>
    <col min="11519" max="11519" width="2.83203125" style="598" customWidth="1"/>
    <col min="11520" max="11520" width="23.5" style="598" customWidth="1"/>
    <col min="11521" max="11522" width="16.83203125" style="598" customWidth="1"/>
    <col min="11523" max="11523" width="16" style="598" customWidth="1"/>
    <col min="11524" max="11524" width="12.5" style="598" customWidth="1"/>
    <col min="11525" max="11525" width="10.1640625" style="598" customWidth="1"/>
    <col min="11526" max="11528" width="11.5" style="598" customWidth="1"/>
    <col min="11529" max="11529" width="9.5" style="598" customWidth="1"/>
    <col min="11530" max="11531" width="10" style="598" bestFit="1" customWidth="1"/>
    <col min="11532" max="11534" width="10" style="598" customWidth="1"/>
    <col min="11535" max="11774" width="8" style="598"/>
    <col min="11775" max="11775" width="2.83203125" style="598" customWidth="1"/>
    <col min="11776" max="11776" width="23.5" style="598" customWidth="1"/>
    <col min="11777" max="11778" width="16.83203125" style="598" customWidth="1"/>
    <col min="11779" max="11779" width="16" style="598" customWidth="1"/>
    <col min="11780" max="11780" width="12.5" style="598" customWidth="1"/>
    <col min="11781" max="11781" width="10.1640625" style="598" customWidth="1"/>
    <col min="11782" max="11784" width="11.5" style="598" customWidth="1"/>
    <col min="11785" max="11785" width="9.5" style="598" customWidth="1"/>
    <col min="11786" max="11787" width="10" style="598" bestFit="1" customWidth="1"/>
    <col min="11788" max="11790" width="10" style="598" customWidth="1"/>
    <col min="11791" max="12030" width="8" style="598"/>
    <col min="12031" max="12031" width="2.83203125" style="598" customWidth="1"/>
    <col min="12032" max="12032" width="23.5" style="598" customWidth="1"/>
    <col min="12033" max="12034" width="16.83203125" style="598" customWidth="1"/>
    <col min="12035" max="12035" width="16" style="598" customWidth="1"/>
    <col min="12036" max="12036" width="12.5" style="598" customWidth="1"/>
    <col min="12037" max="12037" width="10.1640625" style="598" customWidth="1"/>
    <col min="12038" max="12040" width="11.5" style="598" customWidth="1"/>
    <col min="12041" max="12041" width="9.5" style="598" customWidth="1"/>
    <col min="12042" max="12043" width="10" style="598" bestFit="1" customWidth="1"/>
    <col min="12044" max="12046" width="10" style="598" customWidth="1"/>
    <col min="12047" max="12286" width="8" style="598"/>
    <col min="12287" max="12287" width="2.83203125" style="598" customWidth="1"/>
    <col min="12288" max="12288" width="23.5" style="598" customWidth="1"/>
    <col min="12289" max="12290" width="16.83203125" style="598" customWidth="1"/>
    <col min="12291" max="12291" width="16" style="598" customWidth="1"/>
    <col min="12292" max="12292" width="12.5" style="598" customWidth="1"/>
    <col min="12293" max="12293" width="10.1640625" style="598" customWidth="1"/>
    <col min="12294" max="12296" width="11.5" style="598" customWidth="1"/>
    <col min="12297" max="12297" width="9.5" style="598" customWidth="1"/>
    <col min="12298" max="12299" width="10" style="598" bestFit="1" customWidth="1"/>
    <col min="12300" max="12302" width="10" style="598" customWidth="1"/>
    <col min="12303" max="12542" width="8" style="598"/>
    <col min="12543" max="12543" width="2.83203125" style="598" customWidth="1"/>
    <col min="12544" max="12544" width="23.5" style="598" customWidth="1"/>
    <col min="12545" max="12546" width="16.83203125" style="598" customWidth="1"/>
    <col min="12547" max="12547" width="16" style="598" customWidth="1"/>
    <col min="12548" max="12548" width="12.5" style="598" customWidth="1"/>
    <col min="12549" max="12549" width="10.1640625" style="598" customWidth="1"/>
    <col min="12550" max="12552" width="11.5" style="598" customWidth="1"/>
    <col min="12553" max="12553" width="9.5" style="598" customWidth="1"/>
    <col min="12554" max="12555" width="10" style="598" bestFit="1" customWidth="1"/>
    <col min="12556" max="12558" width="10" style="598" customWidth="1"/>
    <col min="12559" max="12798" width="8" style="598"/>
    <col min="12799" max="12799" width="2.83203125" style="598" customWidth="1"/>
    <col min="12800" max="12800" width="23.5" style="598" customWidth="1"/>
    <col min="12801" max="12802" width="16.83203125" style="598" customWidth="1"/>
    <col min="12803" max="12803" width="16" style="598" customWidth="1"/>
    <col min="12804" max="12804" width="12.5" style="598" customWidth="1"/>
    <col min="12805" max="12805" width="10.1640625" style="598" customWidth="1"/>
    <col min="12806" max="12808" width="11.5" style="598" customWidth="1"/>
    <col min="12809" max="12809" width="9.5" style="598" customWidth="1"/>
    <col min="12810" max="12811" width="10" style="598" bestFit="1" customWidth="1"/>
    <col min="12812" max="12814" width="10" style="598" customWidth="1"/>
    <col min="12815" max="13054" width="8" style="598"/>
    <col min="13055" max="13055" width="2.83203125" style="598" customWidth="1"/>
    <col min="13056" max="13056" width="23.5" style="598" customWidth="1"/>
    <col min="13057" max="13058" width="16.83203125" style="598" customWidth="1"/>
    <col min="13059" max="13059" width="16" style="598" customWidth="1"/>
    <col min="13060" max="13060" width="12.5" style="598" customWidth="1"/>
    <col min="13061" max="13061" width="10.1640625" style="598" customWidth="1"/>
    <col min="13062" max="13064" width="11.5" style="598" customWidth="1"/>
    <col min="13065" max="13065" width="9.5" style="598" customWidth="1"/>
    <col min="13066" max="13067" width="10" style="598" bestFit="1" customWidth="1"/>
    <col min="13068" max="13070" width="10" style="598" customWidth="1"/>
    <col min="13071" max="13310" width="8" style="598"/>
    <col min="13311" max="13311" width="2.83203125" style="598" customWidth="1"/>
    <col min="13312" max="13312" width="23.5" style="598" customWidth="1"/>
    <col min="13313" max="13314" width="16.83203125" style="598" customWidth="1"/>
    <col min="13315" max="13315" width="16" style="598" customWidth="1"/>
    <col min="13316" max="13316" width="12.5" style="598" customWidth="1"/>
    <col min="13317" max="13317" width="10.1640625" style="598" customWidth="1"/>
    <col min="13318" max="13320" width="11.5" style="598" customWidth="1"/>
    <col min="13321" max="13321" width="9.5" style="598" customWidth="1"/>
    <col min="13322" max="13323" width="10" style="598" bestFit="1" customWidth="1"/>
    <col min="13324" max="13326" width="10" style="598" customWidth="1"/>
    <col min="13327" max="13566" width="8" style="598"/>
    <col min="13567" max="13567" width="2.83203125" style="598" customWidth="1"/>
    <col min="13568" max="13568" width="23.5" style="598" customWidth="1"/>
    <col min="13569" max="13570" width="16.83203125" style="598" customWidth="1"/>
    <col min="13571" max="13571" width="16" style="598" customWidth="1"/>
    <col min="13572" max="13572" width="12.5" style="598" customWidth="1"/>
    <col min="13573" max="13573" width="10.1640625" style="598" customWidth="1"/>
    <col min="13574" max="13576" width="11.5" style="598" customWidth="1"/>
    <col min="13577" max="13577" width="9.5" style="598" customWidth="1"/>
    <col min="13578" max="13579" width="10" style="598" bestFit="1" customWidth="1"/>
    <col min="13580" max="13582" width="10" style="598" customWidth="1"/>
    <col min="13583" max="13822" width="8" style="598"/>
    <col min="13823" max="13823" width="2.83203125" style="598" customWidth="1"/>
    <col min="13824" max="13824" width="23.5" style="598" customWidth="1"/>
    <col min="13825" max="13826" width="16.83203125" style="598" customWidth="1"/>
    <col min="13827" max="13827" width="16" style="598" customWidth="1"/>
    <col min="13828" max="13828" width="12.5" style="598" customWidth="1"/>
    <col min="13829" max="13829" width="10.1640625" style="598" customWidth="1"/>
    <col min="13830" max="13832" width="11.5" style="598" customWidth="1"/>
    <col min="13833" max="13833" width="9.5" style="598" customWidth="1"/>
    <col min="13834" max="13835" width="10" style="598" bestFit="1" customWidth="1"/>
    <col min="13836" max="13838" width="10" style="598" customWidth="1"/>
    <col min="13839" max="14078" width="8" style="598"/>
    <col min="14079" max="14079" width="2.83203125" style="598" customWidth="1"/>
    <col min="14080" max="14080" width="23.5" style="598" customWidth="1"/>
    <col min="14081" max="14082" width="16.83203125" style="598" customWidth="1"/>
    <col min="14083" max="14083" width="16" style="598" customWidth="1"/>
    <col min="14084" max="14084" width="12.5" style="598" customWidth="1"/>
    <col min="14085" max="14085" width="10.1640625" style="598" customWidth="1"/>
    <col min="14086" max="14088" width="11.5" style="598" customWidth="1"/>
    <col min="14089" max="14089" width="9.5" style="598" customWidth="1"/>
    <col min="14090" max="14091" width="10" style="598" bestFit="1" customWidth="1"/>
    <col min="14092" max="14094" width="10" style="598" customWidth="1"/>
    <col min="14095" max="14334" width="8" style="598"/>
    <col min="14335" max="14335" width="2.83203125" style="598" customWidth="1"/>
    <col min="14336" max="14336" width="23.5" style="598" customWidth="1"/>
    <col min="14337" max="14338" width="16.83203125" style="598" customWidth="1"/>
    <col min="14339" max="14339" width="16" style="598" customWidth="1"/>
    <col min="14340" max="14340" width="12.5" style="598" customWidth="1"/>
    <col min="14341" max="14341" width="10.1640625" style="598" customWidth="1"/>
    <col min="14342" max="14344" width="11.5" style="598" customWidth="1"/>
    <col min="14345" max="14345" width="9.5" style="598" customWidth="1"/>
    <col min="14346" max="14347" width="10" style="598" bestFit="1" customWidth="1"/>
    <col min="14348" max="14350" width="10" style="598" customWidth="1"/>
    <col min="14351" max="14590" width="8" style="598"/>
    <col min="14591" max="14591" width="2.83203125" style="598" customWidth="1"/>
    <col min="14592" max="14592" width="23.5" style="598" customWidth="1"/>
    <col min="14593" max="14594" width="16.83203125" style="598" customWidth="1"/>
    <col min="14595" max="14595" width="16" style="598" customWidth="1"/>
    <col min="14596" max="14596" width="12.5" style="598" customWidth="1"/>
    <col min="14597" max="14597" width="10.1640625" style="598" customWidth="1"/>
    <col min="14598" max="14600" width="11.5" style="598" customWidth="1"/>
    <col min="14601" max="14601" width="9.5" style="598" customWidth="1"/>
    <col min="14602" max="14603" width="10" style="598" bestFit="1" customWidth="1"/>
    <col min="14604" max="14606" width="10" style="598" customWidth="1"/>
    <col min="14607" max="14846" width="8" style="598"/>
    <col min="14847" max="14847" width="2.83203125" style="598" customWidth="1"/>
    <col min="14848" max="14848" width="23.5" style="598" customWidth="1"/>
    <col min="14849" max="14850" width="16.83203125" style="598" customWidth="1"/>
    <col min="14851" max="14851" width="16" style="598" customWidth="1"/>
    <col min="14852" max="14852" width="12.5" style="598" customWidth="1"/>
    <col min="14853" max="14853" width="10.1640625" style="598" customWidth="1"/>
    <col min="14854" max="14856" width="11.5" style="598" customWidth="1"/>
    <col min="14857" max="14857" width="9.5" style="598" customWidth="1"/>
    <col min="14858" max="14859" width="10" style="598" bestFit="1" customWidth="1"/>
    <col min="14860" max="14862" width="10" style="598" customWidth="1"/>
    <col min="14863" max="15102" width="8" style="598"/>
    <col min="15103" max="15103" width="2.83203125" style="598" customWidth="1"/>
    <col min="15104" max="15104" width="23.5" style="598" customWidth="1"/>
    <col min="15105" max="15106" width="16.83203125" style="598" customWidth="1"/>
    <col min="15107" max="15107" width="16" style="598" customWidth="1"/>
    <col min="15108" max="15108" width="12.5" style="598" customWidth="1"/>
    <col min="15109" max="15109" width="10.1640625" style="598" customWidth="1"/>
    <col min="15110" max="15112" width="11.5" style="598" customWidth="1"/>
    <col min="15113" max="15113" width="9.5" style="598" customWidth="1"/>
    <col min="15114" max="15115" width="10" style="598" bestFit="1" customWidth="1"/>
    <col min="15116" max="15118" width="10" style="598" customWidth="1"/>
    <col min="15119" max="15358" width="8" style="598"/>
    <col min="15359" max="15359" width="2.83203125" style="598" customWidth="1"/>
    <col min="15360" max="15360" width="23.5" style="598" customWidth="1"/>
    <col min="15361" max="15362" width="16.83203125" style="598" customWidth="1"/>
    <col min="15363" max="15363" width="16" style="598" customWidth="1"/>
    <col min="15364" max="15364" width="12.5" style="598" customWidth="1"/>
    <col min="15365" max="15365" width="10.1640625" style="598" customWidth="1"/>
    <col min="15366" max="15368" width="11.5" style="598" customWidth="1"/>
    <col min="15369" max="15369" width="9.5" style="598" customWidth="1"/>
    <col min="15370" max="15371" width="10" style="598" bestFit="1" customWidth="1"/>
    <col min="15372" max="15374" width="10" style="598" customWidth="1"/>
    <col min="15375" max="15614" width="8" style="598"/>
    <col min="15615" max="15615" width="2.83203125" style="598" customWidth="1"/>
    <col min="15616" max="15616" width="23.5" style="598" customWidth="1"/>
    <col min="15617" max="15618" width="16.83203125" style="598" customWidth="1"/>
    <col min="15619" max="15619" width="16" style="598" customWidth="1"/>
    <col min="15620" max="15620" width="12.5" style="598" customWidth="1"/>
    <col min="15621" max="15621" width="10.1640625" style="598" customWidth="1"/>
    <col min="15622" max="15624" width="11.5" style="598" customWidth="1"/>
    <col min="15625" max="15625" width="9.5" style="598" customWidth="1"/>
    <col min="15626" max="15627" width="10" style="598" bestFit="1" customWidth="1"/>
    <col min="15628" max="15630" width="10" style="598" customWidth="1"/>
    <col min="15631" max="15870" width="8" style="598"/>
    <col min="15871" max="15871" width="2.83203125" style="598" customWidth="1"/>
    <col min="15872" max="15872" width="23.5" style="598" customWidth="1"/>
    <col min="15873" max="15874" width="16.83203125" style="598" customWidth="1"/>
    <col min="15875" max="15875" width="16" style="598" customWidth="1"/>
    <col min="15876" max="15876" width="12.5" style="598" customWidth="1"/>
    <col min="15877" max="15877" width="10.1640625" style="598" customWidth="1"/>
    <col min="15878" max="15880" width="11.5" style="598" customWidth="1"/>
    <col min="15881" max="15881" width="9.5" style="598" customWidth="1"/>
    <col min="15882" max="15883" width="10" style="598" bestFit="1" customWidth="1"/>
    <col min="15884" max="15886" width="10" style="598" customWidth="1"/>
    <col min="15887" max="16126" width="8" style="598"/>
    <col min="16127" max="16127" width="2.83203125" style="598" customWidth="1"/>
    <col min="16128" max="16128" width="23.5" style="598" customWidth="1"/>
    <col min="16129" max="16130" width="16.83203125" style="598" customWidth="1"/>
    <col min="16131" max="16131" width="16" style="598" customWidth="1"/>
    <col min="16132" max="16132" width="12.5" style="598" customWidth="1"/>
    <col min="16133" max="16133" width="10.1640625" style="598" customWidth="1"/>
    <col min="16134" max="16136" width="11.5" style="598" customWidth="1"/>
    <col min="16137" max="16137" width="9.5" style="598" customWidth="1"/>
    <col min="16138" max="16139" width="10" style="598" bestFit="1" customWidth="1"/>
    <col min="16140" max="16142" width="10" style="598" customWidth="1"/>
    <col min="16143" max="16384" width="8" style="598"/>
  </cols>
  <sheetData>
    <row r="1" spans="1:14" s="1230" customFormat="1" ht="60" customHeight="1">
      <c r="B1" s="1221"/>
      <c r="C1" s="1266" t="s">
        <v>1220</v>
      </c>
      <c r="D1" s="1267"/>
      <c r="E1" s="1267"/>
      <c r="F1" s="1267"/>
      <c r="G1" s="1267"/>
      <c r="H1" s="1267"/>
      <c r="I1" s="1267"/>
      <c r="J1" s="1267"/>
      <c r="K1" s="1231"/>
      <c r="L1" s="1231"/>
      <c r="M1" s="1231"/>
    </row>
    <row r="3" spans="1:14">
      <c r="B3" s="63"/>
      <c r="C3" s="600"/>
      <c r="D3" s="601"/>
      <c r="E3" s="601"/>
      <c r="F3" s="600"/>
      <c r="G3" s="602"/>
    </row>
    <row r="4" spans="1:14">
      <c r="A4" s="1255" t="s">
        <v>1264</v>
      </c>
      <c r="B4" s="63"/>
      <c r="C4" s="603" t="s">
        <v>1078</v>
      </c>
      <c r="D4" s="663">
        <v>1.4999999999999999E-2</v>
      </c>
      <c r="E4" s="602"/>
      <c r="F4" s="602"/>
      <c r="G4" s="602"/>
    </row>
    <row r="5" spans="1:14" ht="12.75" customHeight="1">
      <c r="A5" s="1256"/>
      <c r="B5" s="63"/>
      <c r="C5" s="603" t="s">
        <v>1079</v>
      </c>
      <c r="D5" s="604">
        <v>1.4999999999999999E-2</v>
      </c>
      <c r="E5" s="605"/>
      <c r="F5" s="602"/>
      <c r="G5" s="605"/>
    </row>
    <row r="6" spans="1:14">
      <c r="A6" s="1256"/>
      <c r="B6" s="63"/>
      <c r="C6" s="603" t="s">
        <v>462</v>
      </c>
      <c r="D6" s="604">
        <v>0.14000000000000001</v>
      </c>
      <c r="E6" s="605"/>
      <c r="F6" s="605"/>
      <c r="G6" s="605"/>
    </row>
    <row r="7" spans="1:14">
      <c r="A7" s="1256"/>
      <c r="B7" s="63"/>
      <c r="D7" s="605"/>
      <c r="E7" s="605"/>
      <c r="F7" s="605"/>
      <c r="G7" s="606"/>
    </row>
    <row r="8" spans="1:14">
      <c r="A8" s="1256"/>
      <c r="B8" s="63"/>
      <c r="C8" s="611"/>
      <c r="D8" s="664"/>
      <c r="E8" s="664"/>
      <c r="F8" s="664"/>
      <c r="G8" s="611"/>
      <c r="H8" s="1293"/>
      <c r="I8" s="1293"/>
      <c r="J8" s="612"/>
      <c r="K8" s="612"/>
      <c r="L8" s="612"/>
      <c r="M8" s="609"/>
    </row>
    <row r="9" spans="1:14">
      <c r="A9" s="1256"/>
      <c r="B9" s="63"/>
      <c r="C9" s="661"/>
      <c r="H9" s="1294" t="s">
        <v>1083</v>
      </c>
      <c r="I9" s="1294"/>
      <c r="J9" s="609"/>
      <c r="K9" s="609"/>
      <c r="L9" s="609"/>
      <c r="M9" s="609"/>
    </row>
    <row r="10" spans="1:14" s="613" customFormat="1" ht="32">
      <c r="A10" s="1256"/>
      <c r="B10" s="64"/>
      <c r="C10" s="614" t="s">
        <v>412</v>
      </c>
      <c r="D10" s="615" t="s">
        <v>183</v>
      </c>
      <c r="E10" s="614" t="s">
        <v>1080</v>
      </c>
      <c r="F10" s="614" t="s">
        <v>1081</v>
      </c>
      <c r="G10" s="614" t="s">
        <v>1084</v>
      </c>
      <c r="H10" s="614" t="s">
        <v>1085</v>
      </c>
      <c r="I10" s="614" t="s">
        <v>279</v>
      </c>
      <c r="J10" s="614" t="s">
        <v>130</v>
      </c>
      <c r="K10" s="614" t="s">
        <v>1086</v>
      </c>
      <c r="L10" s="614" t="s">
        <v>132</v>
      </c>
      <c r="M10" s="614" t="s">
        <v>1087</v>
      </c>
      <c r="N10" s="614" t="s">
        <v>1088</v>
      </c>
    </row>
    <row r="11" spans="1:14">
      <c r="A11" s="1256"/>
      <c r="C11" s="616">
        <v>1</v>
      </c>
      <c r="D11" s="95">
        <f>+'8.41'!D17</f>
        <v>1501000</v>
      </c>
      <c r="E11" s="650">
        <f>+($D$4*75%)</f>
        <v>1.125E-2</v>
      </c>
      <c r="F11" s="665">
        <v>275000</v>
      </c>
      <c r="G11" s="95">
        <f>+'8.41'!D40</f>
        <v>497282</v>
      </c>
      <c r="H11" s="95">
        <f>+F11</f>
        <v>275000</v>
      </c>
      <c r="I11" s="98">
        <v>13400</v>
      </c>
      <c r="J11" s="95">
        <f>+G11-H11-I11</f>
        <v>208882</v>
      </c>
      <c r="K11" s="95">
        <f>+D11*2%</f>
        <v>30020</v>
      </c>
      <c r="L11" s="95">
        <f>+J11-K11</f>
        <v>178862</v>
      </c>
      <c r="M11" s="666">
        <f t="shared" ref="M11:M22" si="0">+L11/(1+$D$6)^C11</f>
        <v>156896.49122807017</v>
      </c>
      <c r="N11" s="617">
        <f t="shared" ref="N11:N22" si="1">+L11/$M$23</f>
        <v>0.11546253647337347</v>
      </c>
    </row>
    <row r="12" spans="1:14">
      <c r="A12" s="1256"/>
      <c r="C12" s="616">
        <v>2</v>
      </c>
      <c r="D12" s="95">
        <f>+'8.41'!F17</f>
        <v>1599580</v>
      </c>
      <c r="E12" s="650">
        <f t="shared" ref="E12:E22" si="2">+($D$4*75%)</f>
        <v>1.125E-2</v>
      </c>
      <c r="F12" s="651">
        <f>+(F11*E11)+F11</f>
        <v>278093.75</v>
      </c>
      <c r="G12" s="95">
        <f>+'8.41'!F40</f>
        <v>550919.94000000006</v>
      </c>
      <c r="H12" s="95">
        <f t="shared" ref="H12:H22" si="3">+F12</f>
        <v>278093.75</v>
      </c>
      <c r="I12" s="95">
        <f>+I11*(1+1.5%)</f>
        <v>13600.999999999998</v>
      </c>
      <c r="J12" s="95">
        <f t="shared" ref="J12:J22" si="4">+G12-H12-I12</f>
        <v>259225.19000000006</v>
      </c>
      <c r="K12" s="95">
        <f t="shared" ref="K12:K21" si="5">+D12*2%</f>
        <v>31991.600000000002</v>
      </c>
      <c r="L12" s="95">
        <f t="shared" ref="L12:L22" si="6">+J12-K12</f>
        <v>227233.59000000005</v>
      </c>
      <c r="M12" s="666">
        <f t="shared" si="0"/>
        <v>174848.86888273314</v>
      </c>
      <c r="N12" s="617">
        <f t="shared" si="1"/>
        <v>0.14668832213298855</v>
      </c>
    </row>
    <row r="13" spans="1:14">
      <c r="A13" s="1256"/>
      <c r="C13" s="616">
        <v>3</v>
      </c>
      <c r="D13" s="95">
        <f>+'8.41'!H17</f>
        <v>1697980</v>
      </c>
      <c r="E13" s="650">
        <f t="shared" si="2"/>
        <v>1.125E-2</v>
      </c>
      <c r="F13" s="651">
        <f>+(F12*E12)+F12</f>
        <v>281222.3046875</v>
      </c>
      <c r="G13" s="95">
        <f>+'8.41'!H40</f>
        <v>607273.92000000004</v>
      </c>
      <c r="H13" s="95">
        <f t="shared" si="3"/>
        <v>281222.3046875</v>
      </c>
      <c r="I13" s="95">
        <f t="shared" ref="I13:I22" si="7">+I12*(1+1.5%)</f>
        <v>13805.014999999998</v>
      </c>
      <c r="J13" s="95">
        <f t="shared" si="4"/>
        <v>312246.60031250003</v>
      </c>
      <c r="K13" s="95">
        <f t="shared" si="5"/>
        <v>33959.599999999999</v>
      </c>
      <c r="L13" s="95">
        <f t="shared" si="6"/>
        <v>278287.00031250005</v>
      </c>
      <c r="M13" s="666">
        <f t="shared" si="0"/>
        <v>187835.79854023908</v>
      </c>
      <c r="N13" s="617">
        <f t="shared" si="1"/>
        <v>0.17964532949227746</v>
      </c>
    </row>
    <row r="14" spans="1:14">
      <c r="A14" s="1256"/>
      <c r="C14" s="616">
        <v>4</v>
      </c>
      <c r="D14" s="95">
        <f>+'8.41'!J17</f>
        <v>1734730</v>
      </c>
      <c r="E14" s="650">
        <f t="shared" si="2"/>
        <v>1.125E-2</v>
      </c>
      <c r="F14" s="651">
        <f>+(F13*E13)+F13</f>
        <v>284386.05561523436</v>
      </c>
      <c r="G14" s="95">
        <f>+'8.41'!J40</f>
        <v>620660.92000000004</v>
      </c>
      <c r="H14" s="95">
        <f t="shared" si="3"/>
        <v>284386.05561523436</v>
      </c>
      <c r="I14" s="95">
        <f t="shared" si="7"/>
        <v>14012.090224999996</v>
      </c>
      <c r="J14" s="95">
        <f t="shared" si="4"/>
        <v>322262.77415976569</v>
      </c>
      <c r="K14" s="95">
        <f t="shared" si="5"/>
        <v>34694.6</v>
      </c>
      <c r="L14" s="95">
        <f>+J14-K14</f>
        <v>287568.17415976571</v>
      </c>
      <c r="M14" s="666">
        <f t="shared" si="0"/>
        <v>170263.44431935303</v>
      </c>
      <c r="N14" s="617">
        <f t="shared" si="1"/>
        <v>0.1856366964335821</v>
      </c>
    </row>
    <row r="15" spans="1:14">
      <c r="A15" s="1256"/>
      <c r="C15" s="616">
        <v>5</v>
      </c>
      <c r="D15" s="95">
        <f>+'8.41'!L17</f>
        <v>1769990</v>
      </c>
      <c r="E15" s="650">
        <f t="shared" si="2"/>
        <v>1.125E-2</v>
      </c>
      <c r="F15" s="651">
        <f t="shared" ref="F15:F22" si="8">+(F14*E14)+F14</f>
        <v>287585.39874090574</v>
      </c>
      <c r="G15" s="95">
        <f>+'8.41'!L40</f>
        <v>633940.96</v>
      </c>
      <c r="H15" s="95">
        <f t="shared" si="3"/>
        <v>287585.39874090574</v>
      </c>
      <c r="I15" s="95">
        <f t="shared" si="7"/>
        <v>14222.271578374995</v>
      </c>
      <c r="J15" s="95">
        <f t="shared" si="4"/>
        <v>332133.2896807192</v>
      </c>
      <c r="K15" s="95">
        <f t="shared" si="5"/>
        <v>35399.800000000003</v>
      </c>
      <c r="L15" s="95">
        <f t="shared" si="6"/>
        <v>296733.48968071921</v>
      </c>
      <c r="M15" s="666">
        <f t="shared" si="0"/>
        <v>154114.07620630215</v>
      </c>
      <c r="N15" s="617">
        <f t="shared" si="1"/>
        <v>0.19155327221618584</v>
      </c>
    </row>
    <row r="16" spans="1:14">
      <c r="A16" s="1256"/>
      <c r="C16" s="616">
        <v>6</v>
      </c>
      <c r="D16" s="95">
        <f>+D15*(1+$D$5)</f>
        <v>1796539.8499999999</v>
      </c>
      <c r="E16" s="650">
        <f t="shared" si="2"/>
        <v>1.125E-2</v>
      </c>
      <c r="F16" s="651">
        <f>+(F15*E15)+F15</f>
        <v>290820.73447674094</v>
      </c>
      <c r="G16" s="95">
        <f>+G15*(1+$D$5)</f>
        <v>643450.07439999992</v>
      </c>
      <c r="H16" s="95">
        <f>+F16</f>
        <v>290820.73447674094</v>
      </c>
      <c r="I16" s="95">
        <f t="shared" si="7"/>
        <v>14435.605652050619</v>
      </c>
      <c r="J16" s="95">
        <f>+G16-H16-I16</f>
        <v>338193.73427120835</v>
      </c>
      <c r="K16" s="95">
        <f>+D16*2%</f>
        <v>35930.796999999999</v>
      </c>
      <c r="L16" s="95">
        <f>+J16-K16</f>
        <v>302262.93727120833</v>
      </c>
      <c r="M16" s="666">
        <f t="shared" si="0"/>
        <v>137706.92808422988</v>
      </c>
      <c r="N16" s="617">
        <f t="shared" si="1"/>
        <v>0.19512275060787584</v>
      </c>
    </row>
    <row r="17" spans="1:14">
      <c r="A17" s="1256"/>
      <c r="C17" s="616">
        <v>7</v>
      </c>
      <c r="D17" s="95">
        <f t="shared" ref="D17:D22" si="9">+D16*(1+$D$5)</f>
        <v>1823487.9477499996</v>
      </c>
      <c r="E17" s="650">
        <f t="shared" si="2"/>
        <v>1.125E-2</v>
      </c>
      <c r="F17" s="651">
        <f t="shared" si="8"/>
        <v>294092.4677396043</v>
      </c>
      <c r="G17" s="95">
        <f>+G16*(1+$D$5)</f>
        <v>653101.82551599981</v>
      </c>
      <c r="H17" s="95">
        <f t="shared" si="3"/>
        <v>294092.4677396043</v>
      </c>
      <c r="I17" s="95">
        <f t="shared" si="7"/>
        <v>14652.139736831377</v>
      </c>
      <c r="J17" s="95">
        <f t="shared" si="4"/>
        <v>344357.21803956415</v>
      </c>
      <c r="K17" s="95">
        <f t="shared" si="5"/>
        <v>36469.75895499999</v>
      </c>
      <c r="L17" s="95">
        <f t="shared" si="6"/>
        <v>307887.45908456418</v>
      </c>
      <c r="M17" s="666">
        <f t="shared" si="0"/>
        <v>123043.31978907919</v>
      </c>
      <c r="N17" s="617">
        <f t="shared" si="1"/>
        <v>0.19875360319266122</v>
      </c>
    </row>
    <row r="18" spans="1:14">
      <c r="A18" s="1256"/>
      <c r="C18" s="616">
        <v>8</v>
      </c>
      <c r="D18" s="95">
        <f t="shared" si="9"/>
        <v>1850840.2669662493</v>
      </c>
      <c r="E18" s="650">
        <f t="shared" si="2"/>
        <v>1.125E-2</v>
      </c>
      <c r="F18" s="651">
        <f t="shared" si="8"/>
        <v>297401.00800167484</v>
      </c>
      <c r="G18" s="95">
        <f t="shared" ref="G18:G19" si="10">+G17*(1+$D$5)</f>
        <v>662898.35289873974</v>
      </c>
      <c r="H18" s="95">
        <f t="shared" si="3"/>
        <v>297401.00800167484</v>
      </c>
      <c r="I18" s="95">
        <f t="shared" si="7"/>
        <v>14871.921832883847</v>
      </c>
      <c r="J18" s="95">
        <f t="shared" si="4"/>
        <v>350625.42306418106</v>
      </c>
      <c r="K18" s="95">
        <f t="shared" si="5"/>
        <v>37016.805339324987</v>
      </c>
      <c r="L18" s="95">
        <f t="shared" si="6"/>
        <v>313608.61772485607</v>
      </c>
      <c r="M18" s="666">
        <f t="shared" si="0"/>
        <v>109938.34062267898</v>
      </c>
      <c r="N18" s="617">
        <f t="shared" si="1"/>
        <v>0.20244683869363214</v>
      </c>
    </row>
    <row r="19" spans="1:14">
      <c r="A19" s="1256"/>
      <c r="C19" s="616">
        <v>9</v>
      </c>
      <c r="D19" s="95">
        <f t="shared" si="9"/>
        <v>1878602.8709707428</v>
      </c>
      <c r="E19" s="650">
        <f t="shared" si="2"/>
        <v>1.125E-2</v>
      </c>
      <c r="F19" s="651">
        <f t="shared" si="8"/>
        <v>300746.76934169367</v>
      </c>
      <c r="G19" s="95">
        <f t="shared" si="10"/>
        <v>672841.82819222077</v>
      </c>
      <c r="H19" s="95">
        <f t="shared" si="3"/>
        <v>300746.76934169367</v>
      </c>
      <c r="I19" s="95">
        <f t="shared" si="7"/>
        <v>15095.000660377103</v>
      </c>
      <c r="J19" s="95">
        <f t="shared" si="4"/>
        <v>357000.05819015001</v>
      </c>
      <c r="K19" s="95">
        <f t="shared" si="5"/>
        <v>37572.057419414858</v>
      </c>
      <c r="L19" s="95">
        <f t="shared" si="6"/>
        <v>319428.00077073515</v>
      </c>
      <c r="M19" s="666">
        <f t="shared" si="0"/>
        <v>98226.647406190255</v>
      </c>
      <c r="N19" s="617">
        <f t="shared" si="1"/>
        <v>0.2062034819559648</v>
      </c>
    </row>
    <row r="20" spans="1:14">
      <c r="A20" s="1256"/>
      <c r="C20" s="616">
        <v>10</v>
      </c>
      <c r="D20" s="95">
        <f>+D19*(1+$D$5)</f>
        <v>1906781.9140353038</v>
      </c>
      <c r="E20" s="650">
        <f t="shared" si="2"/>
        <v>1.125E-2</v>
      </c>
      <c r="F20" s="651">
        <f t="shared" si="8"/>
        <v>304130.1704967877</v>
      </c>
      <c r="G20" s="95">
        <f>+G19*(1+$D$5)</f>
        <v>682934.45561510406</v>
      </c>
      <c r="H20" s="95">
        <f t="shared" si="3"/>
        <v>304130.1704967877</v>
      </c>
      <c r="I20" s="95">
        <f t="shared" si="7"/>
        <v>15321.425670282759</v>
      </c>
      <c r="J20" s="95">
        <f t="shared" si="4"/>
        <v>363482.85944803362</v>
      </c>
      <c r="K20" s="95">
        <f t="shared" si="5"/>
        <v>38135.638280706073</v>
      </c>
      <c r="L20" s="95">
        <f t="shared" si="6"/>
        <v>325347.22116732755</v>
      </c>
      <c r="M20" s="666">
        <f t="shared" si="0"/>
        <v>87760.398854062514</v>
      </c>
      <c r="N20" s="617">
        <f t="shared" si="1"/>
        <v>0.21002457419990417</v>
      </c>
    </row>
    <row r="21" spans="1:14">
      <c r="A21" s="1256"/>
      <c r="C21" s="616">
        <v>11</v>
      </c>
      <c r="D21" s="95">
        <f t="shared" si="9"/>
        <v>1935383.6427458331</v>
      </c>
      <c r="E21" s="650">
        <f t="shared" si="2"/>
        <v>1.125E-2</v>
      </c>
      <c r="F21" s="667">
        <f t="shared" si="8"/>
        <v>307551.63491487654</v>
      </c>
      <c r="G21" s="95">
        <f>+G20*(1+$D$5)</f>
        <v>693178.4724493305</v>
      </c>
      <c r="H21" s="95">
        <f t="shared" si="3"/>
        <v>307551.63491487654</v>
      </c>
      <c r="I21" s="95">
        <f t="shared" si="7"/>
        <v>15551.247055336999</v>
      </c>
      <c r="J21" s="95">
        <f t="shared" si="4"/>
        <v>370075.59047911695</v>
      </c>
      <c r="K21" s="95">
        <f t="shared" si="5"/>
        <v>38707.672854916666</v>
      </c>
      <c r="L21" s="95">
        <f t="shared" si="6"/>
        <v>331367.91762420029</v>
      </c>
      <c r="M21" s="666">
        <f t="shared" si="0"/>
        <v>78407.407414294998</v>
      </c>
      <c r="N21" s="617">
        <f t="shared" si="1"/>
        <v>0.21391117327766682</v>
      </c>
    </row>
    <row r="22" spans="1:14">
      <c r="A22" s="1256"/>
      <c r="C22" s="618">
        <v>12</v>
      </c>
      <c r="D22" s="619">
        <f t="shared" si="9"/>
        <v>1964414.3973870205</v>
      </c>
      <c r="E22" s="668">
        <f t="shared" si="2"/>
        <v>1.125E-2</v>
      </c>
      <c r="F22" s="669">
        <f t="shared" si="8"/>
        <v>311011.59080766892</v>
      </c>
      <c r="G22" s="619">
        <f>+G21*(1+$D$5)</f>
        <v>703576.14953607041</v>
      </c>
      <c r="H22" s="619">
        <f t="shared" si="3"/>
        <v>311011.59080766892</v>
      </c>
      <c r="I22" s="619">
        <f t="shared" si="7"/>
        <v>15784.515761167051</v>
      </c>
      <c r="J22" s="619">
        <f t="shared" si="4"/>
        <v>376780.04296723445</v>
      </c>
      <c r="K22" s="619">
        <f>+D22*2%</f>
        <v>39288.287947740413</v>
      </c>
      <c r="L22" s="619">
        <f t="shared" si="6"/>
        <v>337491.75501949404</v>
      </c>
      <c r="M22" s="670">
        <f t="shared" si="0"/>
        <v>70049.485749597647</v>
      </c>
      <c r="N22" s="620">
        <f t="shared" si="1"/>
        <v>0.21786435393432452</v>
      </c>
    </row>
    <row r="23" spans="1:14">
      <c r="A23" s="1256"/>
      <c r="C23" s="649"/>
      <c r="D23" s="671"/>
      <c r="E23" s="672"/>
      <c r="F23" s="671"/>
      <c r="G23" s="671"/>
      <c r="H23" s="673"/>
      <c r="I23" s="673"/>
      <c r="J23" s="673"/>
      <c r="K23" s="673"/>
      <c r="L23" s="673"/>
      <c r="M23" s="666">
        <f>SUM(M11:M22)</f>
        <v>1549091.2070968312</v>
      </c>
      <c r="N23" s="617"/>
    </row>
    <row r="24" spans="1:14">
      <c r="A24" s="1256"/>
      <c r="C24" s="649"/>
      <c r="D24" s="671"/>
      <c r="E24" s="672"/>
      <c r="F24" s="671"/>
      <c r="G24" s="671"/>
      <c r="H24" s="674"/>
      <c r="I24" s="675" t="s">
        <v>1089</v>
      </c>
      <c r="J24" s="674"/>
      <c r="K24" s="673"/>
      <c r="L24" s="676"/>
      <c r="M24" s="677">
        <f>+ROUND(M23,-3)</f>
        <v>1549000</v>
      </c>
      <c r="N24" s="617"/>
    </row>
    <row r="25" spans="1:14">
      <c r="A25" s="1256"/>
      <c r="C25" s="649"/>
      <c r="D25" s="671"/>
      <c r="E25" s="672"/>
      <c r="F25" s="671"/>
      <c r="G25" s="671"/>
      <c r="H25" s="673"/>
      <c r="I25" s="673"/>
      <c r="J25" s="673"/>
      <c r="K25" s="673"/>
      <c r="L25" s="673"/>
      <c r="M25" s="666"/>
      <c r="N25" s="617"/>
    </row>
    <row r="26" spans="1:14">
      <c r="A26" s="1256"/>
      <c r="C26" s="649"/>
      <c r="D26" s="671"/>
      <c r="E26" s="672"/>
      <c r="F26" s="671"/>
      <c r="G26" s="671"/>
      <c r="H26" s="673"/>
      <c r="I26" s="673"/>
      <c r="J26" s="673"/>
      <c r="K26" s="673"/>
      <c r="L26" s="673"/>
      <c r="M26" s="666"/>
      <c r="N26" s="617"/>
    </row>
    <row r="27" spans="1:14">
      <c r="A27" s="1256"/>
      <c r="C27" s="649"/>
      <c r="D27" s="671"/>
      <c r="E27" s="672"/>
      <c r="F27" s="671"/>
      <c r="G27" s="671"/>
      <c r="H27" s="673"/>
      <c r="I27" s="673"/>
      <c r="J27" s="673"/>
      <c r="K27" s="673"/>
      <c r="L27" s="673"/>
      <c r="M27" s="666"/>
      <c r="N27" s="617"/>
    </row>
    <row r="28" spans="1:14">
      <c r="A28" s="1256"/>
      <c r="C28" s="649"/>
      <c r="D28" s="671"/>
      <c r="E28" s="672"/>
      <c r="F28" s="671"/>
      <c r="G28" s="671"/>
      <c r="H28" s="673"/>
      <c r="I28" s="673"/>
      <c r="J28" s="673"/>
      <c r="K28" s="673"/>
      <c r="L28" s="673"/>
      <c r="M28" s="666"/>
      <c r="N28" s="617"/>
    </row>
    <row r="29" spans="1:14">
      <c r="A29" s="1256"/>
      <c r="C29" s="649"/>
      <c r="D29" s="671"/>
      <c r="E29" s="672"/>
      <c r="F29" s="671"/>
      <c r="G29" s="671"/>
      <c r="H29" s="673"/>
      <c r="I29" s="673"/>
      <c r="J29" s="673"/>
      <c r="K29" s="673"/>
      <c r="L29" s="673"/>
      <c r="M29" s="666"/>
      <c r="N29" s="617"/>
    </row>
    <row r="30" spans="1:14">
      <c r="A30" s="1256"/>
      <c r="C30" s="649"/>
      <c r="D30" s="671"/>
      <c r="E30" s="672"/>
      <c r="F30" s="671"/>
      <c r="G30" s="671"/>
      <c r="H30" s="673"/>
      <c r="I30" s="673"/>
      <c r="J30" s="673"/>
      <c r="K30" s="673"/>
      <c r="L30" s="673"/>
      <c r="M30" s="666"/>
      <c r="N30" s="617"/>
    </row>
    <row r="31" spans="1:14">
      <c r="A31" s="1256"/>
      <c r="G31" s="671"/>
      <c r="H31" s="659"/>
      <c r="I31" s="659"/>
      <c r="J31" s="660"/>
      <c r="K31" s="660"/>
      <c r="L31" s="660"/>
      <c r="M31" s="598"/>
    </row>
    <row r="32" spans="1:14">
      <c r="A32" s="1256"/>
      <c r="H32" s="659"/>
      <c r="I32" s="659"/>
      <c r="J32" s="660"/>
      <c r="K32" s="660"/>
      <c r="L32" s="660"/>
    </row>
    <row r="33" spans="3:12">
      <c r="H33" s="659"/>
      <c r="I33" s="659"/>
      <c r="J33" s="660"/>
      <c r="K33" s="660"/>
      <c r="L33" s="660"/>
    </row>
    <row r="34" spans="3:12">
      <c r="H34" s="659"/>
      <c r="I34" s="659"/>
      <c r="J34" s="660"/>
      <c r="K34" s="660"/>
      <c r="L34" s="660"/>
    </row>
    <row r="35" spans="3:12">
      <c r="H35" s="659"/>
      <c r="I35" s="659"/>
      <c r="J35" s="660"/>
      <c r="K35" s="660"/>
      <c r="L35" s="660"/>
    </row>
    <row r="36" spans="3:12">
      <c r="H36" s="659"/>
      <c r="I36" s="659"/>
      <c r="J36" s="660"/>
      <c r="K36" s="660"/>
      <c r="L36" s="660"/>
    </row>
    <row r="37" spans="3:12">
      <c r="H37" s="659"/>
      <c r="I37" s="659"/>
      <c r="J37" s="660"/>
      <c r="K37" s="660"/>
      <c r="L37" s="660"/>
    </row>
    <row r="38" spans="3:12">
      <c r="C38" s="661"/>
      <c r="H38" s="659"/>
      <c r="I38" s="659"/>
      <c r="J38" s="660"/>
      <c r="K38" s="660"/>
      <c r="L38" s="660"/>
    </row>
    <row r="39" spans="3:12">
      <c r="H39" s="659"/>
      <c r="I39" s="659"/>
      <c r="J39" s="660"/>
      <c r="K39" s="660"/>
      <c r="L39" s="660"/>
    </row>
    <row r="40" spans="3:12">
      <c r="H40" s="659"/>
      <c r="I40" s="659"/>
      <c r="J40" s="660"/>
      <c r="K40" s="660"/>
      <c r="L40" s="660"/>
    </row>
    <row r="41" spans="3:12">
      <c r="H41" s="659"/>
      <c r="I41" s="659"/>
      <c r="J41" s="660"/>
      <c r="K41" s="660"/>
      <c r="L41" s="660"/>
    </row>
    <row r="42" spans="3:12">
      <c r="F42" s="662"/>
      <c r="G42" s="662"/>
    </row>
  </sheetData>
  <sheetProtection algorithmName="SHA-512" hashValue="0sD20Zel4MOB1raVc+Z1IrGb6PGyv73JiYeJO2NOb+YSRdqV2m2RcXEnyA2xQEDe6gRrsuk7NBZfACAw8elyLQ==" saltValue="iLSS67LvdvcZvpwVHHnJ6A==" spinCount="100000" sheet="1" objects="1" scenarios="1"/>
  <mergeCells count="4">
    <mergeCell ref="H8:I8"/>
    <mergeCell ref="H9:I9"/>
    <mergeCell ref="A4:A32"/>
    <mergeCell ref="C1:J1"/>
  </mergeCells>
  <hyperlinks>
    <hyperlink ref="A4" r:id="rId1" xr:uid="{00000000-0004-0000-2800-000000000000}"/>
  </hyperlinks>
  <pageMargins left="0.75" right="0.75" top="1" bottom="1" header="0.5" footer="0.5"/>
  <pageSetup paperSize="9" scale="65" orientation="landscape" r:id="rId2"/>
  <headerFooter alignWithMargins="0"/>
  <rowBreaks count="1" manualBreakCount="1">
    <brk id="9" min="2" max="18" man="1"/>
  </rowBreaks>
  <drawing r:id="rId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Foglio42">
    <tabColor theme="9"/>
    <pageSetUpPr fitToPage="1"/>
  </sheetPr>
  <dimension ref="A1:Q46"/>
  <sheetViews>
    <sheetView showGridLines="0" zoomScaleNormal="100" zoomScaleSheetLayoutView="75" workbookViewId="0">
      <selection activeCell="C1" sqref="C1:J1"/>
    </sheetView>
  </sheetViews>
  <sheetFormatPr baseColWidth="10" defaultColWidth="8" defaultRowHeight="15"/>
  <cols>
    <col min="1" max="1" width="11.5" style="1230" customWidth="1"/>
    <col min="2" max="2" width="4" style="64" customWidth="1"/>
    <col min="3" max="3" width="21.5" style="598" bestFit="1" customWidth="1"/>
    <col min="4" max="4" width="12.5" style="598" bestFit="1" customWidth="1"/>
    <col min="5" max="5" width="14.5" style="598" hidden="1" customWidth="1"/>
    <col min="6" max="6" width="16.5" style="598" hidden="1" customWidth="1"/>
    <col min="7" max="7" width="19.5" style="598" hidden="1" customWidth="1"/>
    <col min="8" max="8" width="13.5" style="598" hidden="1" customWidth="1"/>
    <col min="9" max="9" width="16.5" style="598" hidden="1" customWidth="1"/>
    <col min="10" max="10" width="16.83203125" style="599" hidden="1" customWidth="1"/>
    <col min="11" max="11" width="17.5" style="599" hidden="1" customWidth="1"/>
    <col min="12" max="12" width="21.83203125" style="599" bestFit="1" customWidth="1"/>
    <col min="13" max="13" width="7.5" style="599" bestFit="1" customWidth="1"/>
    <col min="14" max="14" width="26.5" style="599" customWidth="1"/>
    <col min="15" max="15" width="25.5" style="599" customWidth="1"/>
    <col min="16" max="16" width="21.5" style="598" customWidth="1"/>
    <col min="17" max="256" width="8" style="598"/>
    <col min="257" max="257" width="2.83203125" style="598" customWidth="1"/>
    <col min="258" max="258" width="23.5" style="598" customWidth="1"/>
    <col min="259" max="260" width="16.83203125" style="598" customWidth="1"/>
    <col min="261" max="261" width="16" style="598" customWidth="1"/>
    <col min="262" max="262" width="12.5" style="598" customWidth="1"/>
    <col min="263" max="263" width="10.1640625" style="598" customWidth="1"/>
    <col min="264" max="266" width="11.5" style="598" customWidth="1"/>
    <col min="267" max="267" width="9.5" style="598" customWidth="1"/>
    <col min="268" max="269" width="10" style="598" bestFit="1" customWidth="1"/>
    <col min="270" max="272" width="10" style="598" customWidth="1"/>
    <col min="273" max="512" width="8" style="598"/>
    <col min="513" max="513" width="2.83203125" style="598" customWidth="1"/>
    <col min="514" max="514" width="23.5" style="598" customWidth="1"/>
    <col min="515" max="516" width="16.83203125" style="598" customWidth="1"/>
    <col min="517" max="517" width="16" style="598" customWidth="1"/>
    <col min="518" max="518" width="12.5" style="598" customWidth="1"/>
    <col min="519" max="519" width="10.1640625" style="598" customWidth="1"/>
    <col min="520" max="522" width="11.5" style="598" customWidth="1"/>
    <col min="523" max="523" width="9.5" style="598" customWidth="1"/>
    <col min="524" max="525" width="10" style="598" bestFit="1" customWidth="1"/>
    <col min="526" max="528" width="10" style="598" customWidth="1"/>
    <col min="529" max="768" width="8" style="598"/>
    <col min="769" max="769" width="2.83203125" style="598" customWidth="1"/>
    <col min="770" max="770" width="23.5" style="598" customWidth="1"/>
    <col min="771" max="772" width="16.83203125" style="598" customWidth="1"/>
    <col min="773" max="773" width="16" style="598" customWidth="1"/>
    <col min="774" max="774" width="12.5" style="598" customWidth="1"/>
    <col min="775" max="775" width="10.1640625" style="598" customWidth="1"/>
    <col min="776" max="778" width="11.5" style="598" customWidth="1"/>
    <col min="779" max="779" width="9.5" style="598" customWidth="1"/>
    <col min="780" max="781" width="10" style="598" bestFit="1" customWidth="1"/>
    <col min="782" max="784" width="10" style="598" customWidth="1"/>
    <col min="785" max="1024" width="8" style="598"/>
    <col min="1025" max="1025" width="2.83203125" style="598" customWidth="1"/>
    <col min="1026" max="1026" width="23.5" style="598" customWidth="1"/>
    <col min="1027" max="1028" width="16.83203125" style="598" customWidth="1"/>
    <col min="1029" max="1029" width="16" style="598" customWidth="1"/>
    <col min="1030" max="1030" width="12.5" style="598" customWidth="1"/>
    <col min="1031" max="1031" width="10.1640625" style="598" customWidth="1"/>
    <col min="1032" max="1034" width="11.5" style="598" customWidth="1"/>
    <col min="1035" max="1035" width="9.5" style="598" customWidth="1"/>
    <col min="1036" max="1037" width="10" style="598" bestFit="1" customWidth="1"/>
    <col min="1038" max="1040" width="10" style="598" customWidth="1"/>
    <col min="1041" max="1280" width="8" style="598"/>
    <col min="1281" max="1281" width="2.83203125" style="598" customWidth="1"/>
    <col min="1282" max="1282" width="23.5" style="598" customWidth="1"/>
    <col min="1283" max="1284" width="16.83203125" style="598" customWidth="1"/>
    <col min="1285" max="1285" width="16" style="598" customWidth="1"/>
    <col min="1286" max="1286" width="12.5" style="598" customWidth="1"/>
    <col min="1287" max="1287" width="10.1640625" style="598" customWidth="1"/>
    <col min="1288" max="1290" width="11.5" style="598" customWidth="1"/>
    <col min="1291" max="1291" width="9.5" style="598" customWidth="1"/>
    <col min="1292" max="1293" width="10" style="598" bestFit="1" customWidth="1"/>
    <col min="1294" max="1296" width="10" style="598" customWidth="1"/>
    <col min="1297" max="1536" width="8" style="598"/>
    <col min="1537" max="1537" width="2.83203125" style="598" customWidth="1"/>
    <col min="1538" max="1538" width="23.5" style="598" customWidth="1"/>
    <col min="1539" max="1540" width="16.83203125" style="598" customWidth="1"/>
    <col min="1541" max="1541" width="16" style="598" customWidth="1"/>
    <col min="1542" max="1542" width="12.5" style="598" customWidth="1"/>
    <col min="1543" max="1543" width="10.1640625" style="598" customWidth="1"/>
    <col min="1544" max="1546" width="11.5" style="598" customWidth="1"/>
    <col min="1547" max="1547" width="9.5" style="598" customWidth="1"/>
    <col min="1548" max="1549" width="10" style="598" bestFit="1" customWidth="1"/>
    <col min="1550" max="1552" width="10" style="598" customWidth="1"/>
    <col min="1553" max="1792" width="8" style="598"/>
    <col min="1793" max="1793" width="2.83203125" style="598" customWidth="1"/>
    <col min="1794" max="1794" width="23.5" style="598" customWidth="1"/>
    <col min="1795" max="1796" width="16.83203125" style="598" customWidth="1"/>
    <col min="1797" max="1797" width="16" style="598" customWidth="1"/>
    <col min="1798" max="1798" width="12.5" style="598" customWidth="1"/>
    <col min="1799" max="1799" width="10.1640625" style="598" customWidth="1"/>
    <col min="1800" max="1802" width="11.5" style="598" customWidth="1"/>
    <col min="1803" max="1803" width="9.5" style="598" customWidth="1"/>
    <col min="1804" max="1805" width="10" style="598" bestFit="1" customWidth="1"/>
    <col min="1806" max="1808" width="10" style="598" customWidth="1"/>
    <col min="1809" max="2048" width="8" style="598"/>
    <col min="2049" max="2049" width="2.83203125" style="598" customWidth="1"/>
    <col min="2050" max="2050" width="23.5" style="598" customWidth="1"/>
    <col min="2051" max="2052" width="16.83203125" style="598" customWidth="1"/>
    <col min="2053" max="2053" width="16" style="598" customWidth="1"/>
    <col min="2054" max="2054" width="12.5" style="598" customWidth="1"/>
    <col min="2055" max="2055" width="10.1640625" style="598" customWidth="1"/>
    <col min="2056" max="2058" width="11.5" style="598" customWidth="1"/>
    <col min="2059" max="2059" width="9.5" style="598" customWidth="1"/>
    <col min="2060" max="2061" width="10" style="598" bestFit="1" customWidth="1"/>
    <col min="2062" max="2064" width="10" style="598" customWidth="1"/>
    <col min="2065" max="2304" width="8" style="598"/>
    <col min="2305" max="2305" width="2.83203125" style="598" customWidth="1"/>
    <col min="2306" max="2306" width="23.5" style="598" customWidth="1"/>
    <col min="2307" max="2308" width="16.83203125" style="598" customWidth="1"/>
    <col min="2309" max="2309" width="16" style="598" customWidth="1"/>
    <col min="2310" max="2310" width="12.5" style="598" customWidth="1"/>
    <col min="2311" max="2311" width="10.1640625" style="598" customWidth="1"/>
    <col min="2312" max="2314" width="11.5" style="598" customWidth="1"/>
    <col min="2315" max="2315" width="9.5" style="598" customWidth="1"/>
    <col min="2316" max="2317" width="10" style="598" bestFit="1" customWidth="1"/>
    <col min="2318" max="2320" width="10" style="598" customWidth="1"/>
    <col min="2321" max="2560" width="8" style="598"/>
    <col min="2561" max="2561" width="2.83203125" style="598" customWidth="1"/>
    <col min="2562" max="2562" width="23.5" style="598" customWidth="1"/>
    <col min="2563" max="2564" width="16.83203125" style="598" customWidth="1"/>
    <col min="2565" max="2565" width="16" style="598" customWidth="1"/>
    <col min="2566" max="2566" width="12.5" style="598" customWidth="1"/>
    <col min="2567" max="2567" width="10.1640625" style="598" customWidth="1"/>
    <col min="2568" max="2570" width="11.5" style="598" customWidth="1"/>
    <col min="2571" max="2571" width="9.5" style="598" customWidth="1"/>
    <col min="2572" max="2573" width="10" style="598" bestFit="1" customWidth="1"/>
    <col min="2574" max="2576" width="10" style="598" customWidth="1"/>
    <col min="2577" max="2816" width="8" style="598"/>
    <col min="2817" max="2817" width="2.83203125" style="598" customWidth="1"/>
    <col min="2818" max="2818" width="23.5" style="598" customWidth="1"/>
    <col min="2819" max="2820" width="16.83203125" style="598" customWidth="1"/>
    <col min="2821" max="2821" width="16" style="598" customWidth="1"/>
    <col min="2822" max="2822" width="12.5" style="598" customWidth="1"/>
    <col min="2823" max="2823" width="10.1640625" style="598" customWidth="1"/>
    <col min="2824" max="2826" width="11.5" style="598" customWidth="1"/>
    <col min="2827" max="2827" width="9.5" style="598" customWidth="1"/>
    <col min="2828" max="2829" width="10" style="598" bestFit="1" customWidth="1"/>
    <col min="2830" max="2832" width="10" style="598" customWidth="1"/>
    <col min="2833" max="3072" width="8" style="598"/>
    <col min="3073" max="3073" width="2.83203125" style="598" customWidth="1"/>
    <col min="3074" max="3074" width="23.5" style="598" customWidth="1"/>
    <col min="3075" max="3076" width="16.83203125" style="598" customWidth="1"/>
    <col min="3077" max="3077" width="16" style="598" customWidth="1"/>
    <col min="3078" max="3078" width="12.5" style="598" customWidth="1"/>
    <col min="3079" max="3079" width="10.1640625" style="598" customWidth="1"/>
    <col min="3080" max="3082" width="11.5" style="598" customWidth="1"/>
    <col min="3083" max="3083" width="9.5" style="598" customWidth="1"/>
    <col min="3084" max="3085" width="10" style="598" bestFit="1" customWidth="1"/>
    <col min="3086" max="3088" width="10" style="598" customWidth="1"/>
    <col min="3089" max="3328" width="8" style="598"/>
    <col min="3329" max="3329" width="2.83203125" style="598" customWidth="1"/>
    <col min="3330" max="3330" width="23.5" style="598" customWidth="1"/>
    <col min="3331" max="3332" width="16.83203125" style="598" customWidth="1"/>
    <col min="3333" max="3333" width="16" style="598" customWidth="1"/>
    <col min="3334" max="3334" width="12.5" style="598" customWidth="1"/>
    <col min="3335" max="3335" width="10.1640625" style="598" customWidth="1"/>
    <col min="3336" max="3338" width="11.5" style="598" customWidth="1"/>
    <col min="3339" max="3339" width="9.5" style="598" customWidth="1"/>
    <col min="3340" max="3341" width="10" style="598" bestFit="1" customWidth="1"/>
    <col min="3342" max="3344" width="10" style="598" customWidth="1"/>
    <col min="3345" max="3584" width="8" style="598"/>
    <col min="3585" max="3585" width="2.83203125" style="598" customWidth="1"/>
    <col min="3586" max="3586" width="23.5" style="598" customWidth="1"/>
    <col min="3587" max="3588" width="16.83203125" style="598" customWidth="1"/>
    <col min="3589" max="3589" width="16" style="598" customWidth="1"/>
    <col min="3590" max="3590" width="12.5" style="598" customWidth="1"/>
    <col min="3591" max="3591" width="10.1640625" style="598" customWidth="1"/>
    <col min="3592" max="3594" width="11.5" style="598" customWidth="1"/>
    <col min="3595" max="3595" width="9.5" style="598" customWidth="1"/>
    <col min="3596" max="3597" width="10" style="598" bestFit="1" customWidth="1"/>
    <col min="3598" max="3600" width="10" style="598" customWidth="1"/>
    <col min="3601" max="3840" width="8" style="598"/>
    <col min="3841" max="3841" width="2.83203125" style="598" customWidth="1"/>
    <col min="3842" max="3842" width="23.5" style="598" customWidth="1"/>
    <col min="3843" max="3844" width="16.83203125" style="598" customWidth="1"/>
    <col min="3845" max="3845" width="16" style="598" customWidth="1"/>
    <col min="3846" max="3846" width="12.5" style="598" customWidth="1"/>
    <col min="3847" max="3847" width="10.1640625" style="598" customWidth="1"/>
    <col min="3848" max="3850" width="11.5" style="598" customWidth="1"/>
    <col min="3851" max="3851" width="9.5" style="598" customWidth="1"/>
    <col min="3852" max="3853" width="10" style="598" bestFit="1" customWidth="1"/>
    <col min="3854" max="3856" width="10" style="598" customWidth="1"/>
    <col min="3857" max="4096" width="8" style="598"/>
    <col min="4097" max="4097" width="2.83203125" style="598" customWidth="1"/>
    <col min="4098" max="4098" width="23.5" style="598" customWidth="1"/>
    <col min="4099" max="4100" width="16.83203125" style="598" customWidth="1"/>
    <col min="4101" max="4101" width="16" style="598" customWidth="1"/>
    <col min="4102" max="4102" width="12.5" style="598" customWidth="1"/>
    <col min="4103" max="4103" width="10.1640625" style="598" customWidth="1"/>
    <col min="4104" max="4106" width="11.5" style="598" customWidth="1"/>
    <col min="4107" max="4107" width="9.5" style="598" customWidth="1"/>
    <col min="4108" max="4109" width="10" style="598" bestFit="1" customWidth="1"/>
    <col min="4110" max="4112" width="10" style="598" customWidth="1"/>
    <col min="4113" max="4352" width="8" style="598"/>
    <col min="4353" max="4353" width="2.83203125" style="598" customWidth="1"/>
    <col min="4354" max="4354" width="23.5" style="598" customWidth="1"/>
    <col min="4355" max="4356" width="16.83203125" style="598" customWidth="1"/>
    <col min="4357" max="4357" width="16" style="598" customWidth="1"/>
    <col min="4358" max="4358" width="12.5" style="598" customWidth="1"/>
    <col min="4359" max="4359" width="10.1640625" style="598" customWidth="1"/>
    <col min="4360" max="4362" width="11.5" style="598" customWidth="1"/>
    <col min="4363" max="4363" width="9.5" style="598" customWidth="1"/>
    <col min="4364" max="4365" width="10" style="598" bestFit="1" customWidth="1"/>
    <col min="4366" max="4368" width="10" style="598" customWidth="1"/>
    <col min="4369" max="4608" width="8" style="598"/>
    <col min="4609" max="4609" width="2.83203125" style="598" customWidth="1"/>
    <col min="4610" max="4610" width="23.5" style="598" customWidth="1"/>
    <col min="4611" max="4612" width="16.83203125" style="598" customWidth="1"/>
    <col min="4613" max="4613" width="16" style="598" customWidth="1"/>
    <col min="4614" max="4614" width="12.5" style="598" customWidth="1"/>
    <col min="4615" max="4615" width="10.1640625" style="598" customWidth="1"/>
    <col min="4616" max="4618" width="11.5" style="598" customWidth="1"/>
    <col min="4619" max="4619" width="9.5" style="598" customWidth="1"/>
    <col min="4620" max="4621" width="10" style="598" bestFit="1" customWidth="1"/>
    <col min="4622" max="4624" width="10" style="598" customWidth="1"/>
    <col min="4625" max="4864" width="8" style="598"/>
    <col min="4865" max="4865" width="2.83203125" style="598" customWidth="1"/>
    <col min="4866" max="4866" width="23.5" style="598" customWidth="1"/>
    <col min="4867" max="4868" width="16.83203125" style="598" customWidth="1"/>
    <col min="4869" max="4869" width="16" style="598" customWidth="1"/>
    <col min="4870" max="4870" width="12.5" style="598" customWidth="1"/>
    <col min="4871" max="4871" width="10.1640625" style="598" customWidth="1"/>
    <col min="4872" max="4874" width="11.5" style="598" customWidth="1"/>
    <col min="4875" max="4875" width="9.5" style="598" customWidth="1"/>
    <col min="4876" max="4877" width="10" style="598" bestFit="1" customWidth="1"/>
    <col min="4878" max="4880" width="10" style="598" customWidth="1"/>
    <col min="4881" max="5120" width="8" style="598"/>
    <col min="5121" max="5121" width="2.83203125" style="598" customWidth="1"/>
    <col min="5122" max="5122" width="23.5" style="598" customWidth="1"/>
    <col min="5123" max="5124" width="16.83203125" style="598" customWidth="1"/>
    <col min="5125" max="5125" width="16" style="598" customWidth="1"/>
    <col min="5126" max="5126" width="12.5" style="598" customWidth="1"/>
    <col min="5127" max="5127" width="10.1640625" style="598" customWidth="1"/>
    <col min="5128" max="5130" width="11.5" style="598" customWidth="1"/>
    <col min="5131" max="5131" width="9.5" style="598" customWidth="1"/>
    <col min="5132" max="5133" width="10" style="598" bestFit="1" customWidth="1"/>
    <col min="5134" max="5136" width="10" style="598" customWidth="1"/>
    <col min="5137" max="5376" width="8" style="598"/>
    <col min="5377" max="5377" width="2.83203125" style="598" customWidth="1"/>
    <col min="5378" max="5378" width="23.5" style="598" customWidth="1"/>
    <col min="5379" max="5380" width="16.83203125" style="598" customWidth="1"/>
    <col min="5381" max="5381" width="16" style="598" customWidth="1"/>
    <col min="5382" max="5382" width="12.5" style="598" customWidth="1"/>
    <col min="5383" max="5383" width="10.1640625" style="598" customWidth="1"/>
    <col min="5384" max="5386" width="11.5" style="598" customWidth="1"/>
    <col min="5387" max="5387" width="9.5" style="598" customWidth="1"/>
    <col min="5388" max="5389" width="10" style="598" bestFit="1" customWidth="1"/>
    <col min="5390" max="5392" width="10" style="598" customWidth="1"/>
    <col min="5393" max="5632" width="8" style="598"/>
    <col min="5633" max="5633" width="2.83203125" style="598" customWidth="1"/>
    <col min="5634" max="5634" width="23.5" style="598" customWidth="1"/>
    <col min="5635" max="5636" width="16.83203125" style="598" customWidth="1"/>
    <col min="5637" max="5637" width="16" style="598" customWidth="1"/>
    <col min="5638" max="5638" width="12.5" style="598" customWidth="1"/>
    <col min="5639" max="5639" width="10.1640625" style="598" customWidth="1"/>
    <col min="5640" max="5642" width="11.5" style="598" customWidth="1"/>
    <col min="5643" max="5643" width="9.5" style="598" customWidth="1"/>
    <col min="5644" max="5645" width="10" style="598" bestFit="1" customWidth="1"/>
    <col min="5646" max="5648" width="10" style="598" customWidth="1"/>
    <col min="5649" max="5888" width="8" style="598"/>
    <col min="5889" max="5889" width="2.83203125" style="598" customWidth="1"/>
    <col min="5890" max="5890" width="23.5" style="598" customWidth="1"/>
    <col min="5891" max="5892" width="16.83203125" style="598" customWidth="1"/>
    <col min="5893" max="5893" width="16" style="598" customWidth="1"/>
    <col min="5894" max="5894" width="12.5" style="598" customWidth="1"/>
    <col min="5895" max="5895" width="10.1640625" style="598" customWidth="1"/>
    <col min="5896" max="5898" width="11.5" style="598" customWidth="1"/>
    <col min="5899" max="5899" width="9.5" style="598" customWidth="1"/>
    <col min="5900" max="5901" width="10" style="598" bestFit="1" customWidth="1"/>
    <col min="5902" max="5904" width="10" style="598" customWidth="1"/>
    <col min="5905" max="6144" width="8" style="598"/>
    <col min="6145" max="6145" width="2.83203125" style="598" customWidth="1"/>
    <col min="6146" max="6146" width="23.5" style="598" customWidth="1"/>
    <col min="6147" max="6148" width="16.83203125" style="598" customWidth="1"/>
    <col min="6149" max="6149" width="16" style="598" customWidth="1"/>
    <col min="6150" max="6150" width="12.5" style="598" customWidth="1"/>
    <col min="6151" max="6151" width="10.1640625" style="598" customWidth="1"/>
    <col min="6152" max="6154" width="11.5" style="598" customWidth="1"/>
    <col min="6155" max="6155" width="9.5" style="598" customWidth="1"/>
    <col min="6156" max="6157" width="10" style="598" bestFit="1" customWidth="1"/>
    <col min="6158" max="6160" width="10" style="598" customWidth="1"/>
    <col min="6161" max="6400" width="8" style="598"/>
    <col min="6401" max="6401" width="2.83203125" style="598" customWidth="1"/>
    <col min="6402" max="6402" width="23.5" style="598" customWidth="1"/>
    <col min="6403" max="6404" width="16.83203125" style="598" customWidth="1"/>
    <col min="6405" max="6405" width="16" style="598" customWidth="1"/>
    <col min="6406" max="6406" width="12.5" style="598" customWidth="1"/>
    <col min="6407" max="6407" width="10.1640625" style="598" customWidth="1"/>
    <col min="6408" max="6410" width="11.5" style="598" customWidth="1"/>
    <col min="6411" max="6411" width="9.5" style="598" customWidth="1"/>
    <col min="6412" max="6413" width="10" style="598" bestFit="1" customWidth="1"/>
    <col min="6414" max="6416" width="10" style="598" customWidth="1"/>
    <col min="6417" max="6656" width="8" style="598"/>
    <col min="6657" max="6657" width="2.83203125" style="598" customWidth="1"/>
    <col min="6658" max="6658" width="23.5" style="598" customWidth="1"/>
    <col min="6659" max="6660" width="16.83203125" style="598" customWidth="1"/>
    <col min="6661" max="6661" width="16" style="598" customWidth="1"/>
    <col min="6662" max="6662" width="12.5" style="598" customWidth="1"/>
    <col min="6663" max="6663" width="10.1640625" style="598" customWidth="1"/>
    <col min="6664" max="6666" width="11.5" style="598" customWidth="1"/>
    <col min="6667" max="6667" width="9.5" style="598" customWidth="1"/>
    <col min="6668" max="6669" width="10" style="598" bestFit="1" customWidth="1"/>
    <col min="6670" max="6672" width="10" style="598" customWidth="1"/>
    <col min="6673" max="6912" width="8" style="598"/>
    <col min="6913" max="6913" width="2.83203125" style="598" customWidth="1"/>
    <col min="6914" max="6914" width="23.5" style="598" customWidth="1"/>
    <col min="6915" max="6916" width="16.83203125" style="598" customWidth="1"/>
    <col min="6917" max="6917" width="16" style="598" customWidth="1"/>
    <col min="6918" max="6918" width="12.5" style="598" customWidth="1"/>
    <col min="6919" max="6919" width="10.1640625" style="598" customWidth="1"/>
    <col min="6920" max="6922" width="11.5" style="598" customWidth="1"/>
    <col min="6923" max="6923" width="9.5" style="598" customWidth="1"/>
    <col min="6924" max="6925" width="10" style="598" bestFit="1" customWidth="1"/>
    <col min="6926" max="6928" width="10" style="598" customWidth="1"/>
    <col min="6929" max="7168" width="8" style="598"/>
    <col min="7169" max="7169" width="2.83203125" style="598" customWidth="1"/>
    <col min="7170" max="7170" width="23.5" style="598" customWidth="1"/>
    <col min="7171" max="7172" width="16.83203125" style="598" customWidth="1"/>
    <col min="7173" max="7173" width="16" style="598" customWidth="1"/>
    <col min="7174" max="7174" width="12.5" style="598" customWidth="1"/>
    <col min="7175" max="7175" width="10.1640625" style="598" customWidth="1"/>
    <col min="7176" max="7178" width="11.5" style="598" customWidth="1"/>
    <col min="7179" max="7179" width="9.5" style="598" customWidth="1"/>
    <col min="7180" max="7181" width="10" style="598" bestFit="1" customWidth="1"/>
    <col min="7182" max="7184" width="10" style="598" customWidth="1"/>
    <col min="7185" max="7424" width="8" style="598"/>
    <col min="7425" max="7425" width="2.83203125" style="598" customWidth="1"/>
    <col min="7426" max="7426" width="23.5" style="598" customWidth="1"/>
    <col min="7427" max="7428" width="16.83203125" style="598" customWidth="1"/>
    <col min="7429" max="7429" width="16" style="598" customWidth="1"/>
    <col min="7430" max="7430" width="12.5" style="598" customWidth="1"/>
    <col min="7431" max="7431" width="10.1640625" style="598" customWidth="1"/>
    <col min="7432" max="7434" width="11.5" style="598" customWidth="1"/>
    <col min="7435" max="7435" width="9.5" style="598" customWidth="1"/>
    <col min="7436" max="7437" width="10" style="598" bestFit="1" customWidth="1"/>
    <col min="7438" max="7440" width="10" style="598" customWidth="1"/>
    <col min="7441" max="7680" width="8" style="598"/>
    <col min="7681" max="7681" width="2.83203125" style="598" customWidth="1"/>
    <col min="7682" max="7682" width="23.5" style="598" customWidth="1"/>
    <col min="7683" max="7684" width="16.83203125" style="598" customWidth="1"/>
    <col min="7685" max="7685" width="16" style="598" customWidth="1"/>
    <col min="7686" max="7686" width="12.5" style="598" customWidth="1"/>
    <col min="7687" max="7687" width="10.1640625" style="598" customWidth="1"/>
    <col min="7688" max="7690" width="11.5" style="598" customWidth="1"/>
    <col min="7691" max="7691" width="9.5" style="598" customWidth="1"/>
    <col min="7692" max="7693" width="10" style="598" bestFit="1" customWidth="1"/>
    <col min="7694" max="7696" width="10" style="598" customWidth="1"/>
    <col min="7697" max="7936" width="8" style="598"/>
    <col min="7937" max="7937" width="2.83203125" style="598" customWidth="1"/>
    <col min="7938" max="7938" width="23.5" style="598" customWidth="1"/>
    <col min="7939" max="7940" width="16.83203125" style="598" customWidth="1"/>
    <col min="7941" max="7941" width="16" style="598" customWidth="1"/>
    <col min="7942" max="7942" width="12.5" style="598" customWidth="1"/>
    <col min="7943" max="7943" width="10.1640625" style="598" customWidth="1"/>
    <col min="7944" max="7946" width="11.5" style="598" customWidth="1"/>
    <col min="7947" max="7947" width="9.5" style="598" customWidth="1"/>
    <col min="7948" max="7949" width="10" style="598" bestFit="1" customWidth="1"/>
    <col min="7950" max="7952" width="10" style="598" customWidth="1"/>
    <col min="7953" max="8192" width="8" style="598"/>
    <col min="8193" max="8193" width="2.83203125" style="598" customWidth="1"/>
    <col min="8194" max="8194" width="23.5" style="598" customWidth="1"/>
    <col min="8195" max="8196" width="16.83203125" style="598" customWidth="1"/>
    <col min="8197" max="8197" width="16" style="598" customWidth="1"/>
    <col min="8198" max="8198" width="12.5" style="598" customWidth="1"/>
    <col min="8199" max="8199" width="10.1640625" style="598" customWidth="1"/>
    <col min="8200" max="8202" width="11.5" style="598" customWidth="1"/>
    <col min="8203" max="8203" width="9.5" style="598" customWidth="1"/>
    <col min="8204" max="8205" width="10" style="598" bestFit="1" customWidth="1"/>
    <col min="8206" max="8208" width="10" style="598" customWidth="1"/>
    <col min="8209" max="8448" width="8" style="598"/>
    <col min="8449" max="8449" width="2.83203125" style="598" customWidth="1"/>
    <col min="8450" max="8450" width="23.5" style="598" customWidth="1"/>
    <col min="8451" max="8452" width="16.83203125" style="598" customWidth="1"/>
    <col min="8453" max="8453" width="16" style="598" customWidth="1"/>
    <col min="8454" max="8454" width="12.5" style="598" customWidth="1"/>
    <col min="8455" max="8455" width="10.1640625" style="598" customWidth="1"/>
    <col min="8456" max="8458" width="11.5" style="598" customWidth="1"/>
    <col min="8459" max="8459" width="9.5" style="598" customWidth="1"/>
    <col min="8460" max="8461" width="10" style="598" bestFit="1" customWidth="1"/>
    <col min="8462" max="8464" width="10" style="598" customWidth="1"/>
    <col min="8465" max="8704" width="8" style="598"/>
    <col min="8705" max="8705" width="2.83203125" style="598" customWidth="1"/>
    <col min="8706" max="8706" width="23.5" style="598" customWidth="1"/>
    <col min="8707" max="8708" width="16.83203125" style="598" customWidth="1"/>
    <col min="8709" max="8709" width="16" style="598" customWidth="1"/>
    <col min="8710" max="8710" width="12.5" style="598" customWidth="1"/>
    <col min="8711" max="8711" width="10.1640625" style="598" customWidth="1"/>
    <col min="8712" max="8714" width="11.5" style="598" customWidth="1"/>
    <col min="8715" max="8715" width="9.5" style="598" customWidth="1"/>
    <col min="8716" max="8717" width="10" style="598" bestFit="1" customWidth="1"/>
    <col min="8718" max="8720" width="10" style="598" customWidth="1"/>
    <col min="8721" max="8960" width="8" style="598"/>
    <col min="8961" max="8961" width="2.83203125" style="598" customWidth="1"/>
    <col min="8962" max="8962" width="23.5" style="598" customWidth="1"/>
    <col min="8963" max="8964" width="16.83203125" style="598" customWidth="1"/>
    <col min="8965" max="8965" width="16" style="598" customWidth="1"/>
    <col min="8966" max="8966" width="12.5" style="598" customWidth="1"/>
    <col min="8967" max="8967" width="10.1640625" style="598" customWidth="1"/>
    <col min="8968" max="8970" width="11.5" style="598" customWidth="1"/>
    <col min="8971" max="8971" width="9.5" style="598" customWidth="1"/>
    <col min="8972" max="8973" width="10" style="598" bestFit="1" customWidth="1"/>
    <col min="8974" max="8976" width="10" style="598" customWidth="1"/>
    <col min="8977" max="9216" width="8" style="598"/>
    <col min="9217" max="9217" width="2.83203125" style="598" customWidth="1"/>
    <col min="9218" max="9218" width="23.5" style="598" customWidth="1"/>
    <col min="9219" max="9220" width="16.83203125" style="598" customWidth="1"/>
    <col min="9221" max="9221" width="16" style="598" customWidth="1"/>
    <col min="9222" max="9222" width="12.5" style="598" customWidth="1"/>
    <col min="9223" max="9223" width="10.1640625" style="598" customWidth="1"/>
    <col min="9224" max="9226" width="11.5" style="598" customWidth="1"/>
    <col min="9227" max="9227" width="9.5" style="598" customWidth="1"/>
    <col min="9228" max="9229" width="10" style="598" bestFit="1" customWidth="1"/>
    <col min="9230" max="9232" width="10" style="598" customWidth="1"/>
    <col min="9233" max="9472" width="8" style="598"/>
    <col min="9473" max="9473" width="2.83203125" style="598" customWidth="1"/>
    <col min="9474" max="9474" width="23.5" style="598" customWidth="1"/>
    <col min="9475" max="9476" width="16.83203125" style="598" customWidth="1"/>
    <col min="9477" max="9477" width="16" style="598" customWidth="1"/>
    <col min="9478" max="9478" width="12.5" style="598" customWidth="1"/>
    <col min="9479" max="9479" width="10.1640625" style="598" customWidth="1"/>
    <col min="9480" max="9482" width="11.5" style="598" customWidth="1"/>
    <col min="9483" max="9483" width="9.5" style="598" customWidth="1"/>
    <col min="9484" max="9485" width="10" style="598" bestFit="1" customWidth="1"/>
    <col min="9486" max="9488" width="10" style="598" customWidth="1"/>
    <col min="9489" max="9728" width="8" style="598"/>
    <col min="9729" max="9729" width="2.83203125" style="598" customWidth="1"/>
    <col min="9730" max="9730" width="23.5" style="598" customWidth="1"/>
    <col min="9731" max="9732" width="16.83203125" style="598" customWidth="1"/>
    <col min="9733" max="9733" width="16" style="598" customWidth="1"/>
    <col min="9734" max="9734" width="12.5" style="598" customWidth="1"/>
    <col min="9735" max="9735" width="10.1640625" style="598" customWidth="1"/>
    <col min="9736" max="9738" width="11.5" style="598" customWidth="1"/>
    <col min="9739" max="9739" width="9.5" style="598" customWidth="1"/>
    <col min="9740" max="9741" width="10" style="598" bestFit="1" customWidth="1"/>
    <col min="9742" max="9744" width="10" style="598" customWidth="1"/>
    <col min="9745" max="9984" width="8" style="598"/>
    <col min="9985" max="9985" width="2.83203125" style="598" customWidth="1"/>
    <col min="9986" max="9986" width="23.5" style="598" customWidth="1"/>
    <col min="9987" max="9988" width="16.83203125" style="598" customWidth="1"/>
    <col min="9989" max="9989" width="16" style="598" customWidth="1"/>
    <col min="9990" max="9990" width="12.5" style="598" customWidth="1"/>
    <col min="9991" max="9991" width="10.1640625" style="598" customWidth="1"/>
    <col min="9992" max="9994" width="11.5" style="598" customWidth="1"/>
    <col min="9995" max="9995" width="9.5" style="598" customWidth="1"/>
    <col min="9996" max="9997" width="10" style="598" bestFit="1" customWidth="1"/>
    <col min="9998" max="10000" width="10" style="598" customWidth="1"/>
    <col min="10001" max="10240" width="8" style="598"/>
    <col min="10241" max="10241" width="2.83203125" style="598" customWidth="1"/>
    <col min="10242" max="10242" width="23.5" style="598" customWidth="1"/>
    <col min="10243" max="10244" width="16.83203125" style="598" customWidth="1"/>
    <col min="10245" max="10245" width="16" style="598" customWidth="1"/>
    <col min="10246" max="10246" width="12.5" style="598" customWidth="1"/>
    <col min="10247" max="10247" width="10.1640625" style="598" customWidth="1"/>
    <col min="10248" max="10250" width="11.5" style="598" customWidth="1"/>
    <col min="10251" max="10251" width="9.5" style="598" customWidth="1"/>
    <col min="10252" max="10253" width="10" style="598" bestFit="1" customWidth="1"/>
    <col min="10254" max="10256" width="10" style="598" customWidth="1"/>
    <col min="10257" max="10496" width="8" style="598"/>
    <col min="10497" max="10497" width="2.83203125" style="598" customWidth="1"/>
    <col min="10498" max="10498" width="23.5" style="598" customWidth="1"/>
    <col min="10499" max="10500" width="16.83203125" style="598" customWidth="1"/>
    <col min="10501" max="10501" width="16" style="598" customWidth="1"/>
    <col min="10502" max="10502" width="12.5" style="598" customWidth="1"/>
    <col min="10503" max="10503" width="10.1640625" style="598" customWidth="1"/>
    <col min="10504" max="10506" width="11.5" style="598" customWidth="1"/>
    <col min="10507" max="10507" width="9.5" style="598" customWidth="1"/>
    <col min="10508" max="10509" width="10" style="598" bestFit="1" customWidth="1"/>
    <col min="10510" max="10512" width="10" style="598" customWidth="1"/>
    <col min="10513" max="10752" width="8" style="598"/>
    <col min="10753" max="10753" width="2.83203125" style="598" customWidth="1"/>
    <col min="10754" max="10754" width="23.5" style="598" customWidth="1"/>
    <col min="10755" max="10756" width="16.83203125" style="598" customWidth="1"/>
    <col min="10757" max="10757" width="16" style="598" customWidth="1"/>
    <col min="10758" max="10758" width="12.5" style="598" customWidth="1"/>
    <col min="10759" max="10759" width="10.1640625" style="598" customWidth="1"/>
    <col min="10760" max="10762" width="11.5" style="598" customWidth="1"/>
    <col min="10763" max="10763" width="9.5" style="598" customWidth="1"/>
    <col min="10764" max="10765" width="10" style="598" bestFit="1" customWidth="1"/>
    <col min="10766" max="10768" width="10" style="598" customWidth="1"/>
    <col min="10769" max="11008" width="8" style="598"/>
    <col min="11009" max="11009" width="2.83203125" style="598" customWidth="1"/>
    <col min="11010" max="11010" width="23.5" style="598" customWidth="1"/>
    <col min="11011" max="11012" width="16.83203125" style="598" customWidth="1"/>
    <col min="11013" max="11013" width="16" style="598" customWidth="1"/>
    <col min="11014" max="11014" width="12.5" style="598" customWidth="1"/>
    <col min="11015" max="11015" width="10.1640625" style="598" customWidth="1"/>
    <col min="11016" max="11018" width="11.5" style="598" customWidth="1"/>
    <col min="11019" max="11019" width="9.5" style="598" customWidth="1"/>
    <col min="11020" max="11021" width="10" style="598" bestFit="1" customWidth="1"/>
    <col min="11022" max="11024" width="10" style="598" customWidth="1"/>
    <col min="11025" max="11264" width="8" style="598"/>
    <col min="11265" max="11265" width="2.83203125" style="598" customWidth="1"/>
    <col min="11266" max="11266" width="23.5" style="598" customWidth="1"/>
    <col min="11267" max="11268" width="16.83203125" style="598" customWidth="1"/>
    <col min="11269" max="11269" width="16" style="598" customWidth="1"/>
    <col min="11270" max="11270" width="12.5" style="598" customWidth="1"/>
    <col min="11271" max="11271" width="10.1640625" style="598" customWidth="1"/>
    <col min="11272" max="11274" width="11.5" style="598" customWidth="1"/>
    <col min="11275" max="11275" width="9.5" style="598" customWidth="1"/>
    <col min="11276" max="11277" width="10" style="598" bestFit="1" customWidth="1"/>
    <col min="11278" max="11280" width="10" style="598" customWidth="1"/>
    <col min="11281" max="11520" width="8" style="598"/>
    <col min="11521" max="11521" width="2.83203125" style="598" customWidth="1"/>
    <col min="11522" max="11522" width="23.5" style="598" customWidth="1"/>
    <col min="11523" max="11524" width="16.83203125" style="598" customWidth="1"/>
    <col min="11525" max="11525" width="16" style="598" customWidth="1"/>
    <col min="11526" max="11526" width="12.5" style="598" customWidth="1"/>
    <col min="11527" max="11527" width="10.1640625" style="598" customWidth="1"/>
    <col min="11528" max="11530" width="11.5" style="598" customWidth="1"/>
    <col min="11531" max="11531" width="9.5" style="598" customWidth="1"/>
    <col min="11532" max="11533" width="10" style="598" bestFit="1" customWidth="1"/>
    <col min="11534" max="11536" width="10" style="598" customWidth="1"/>
    <col min="11537" max="11776" width="8" style="598"/>
    <col min="11777" max="11777" width="2.83203125" style="598" customWidth="1"/>
    <col min="11778" max="11778" width="23.5" style="598" customWidth="1"/>
    <col min="11779" max="11780" width="16.83203125" style="598" customWidth="1"/>
    <col min="11781" max="11781" width="16" style="598" customWidth="1"/>
    <col min="11782" max="11782" width="12.5" style="598" customWidth="1"/>
    <col min="11783" max="11783" width="10.1640625" style="598" customWidth="1"/>
    <col min="11784" max="11786" width="11.5" style="598" customWidth="1"/>
    <col min="11787" max="11787" width="9.5" style="598" customWidth="1"/>
    <col min="11788" max="11789" width="10" style="598" bestFit="1" customWidth="1"/>
    <col min="11790" max="11792" width="10" style="598" customWidth="1"/>
    <col min="11793" max="12032" width="8" style="598"/>
    <col min="12033" max="12033" width="2.83203125" style="598" customWidth="1"/>
    <col min="12034" max="12034" width="23.5" style="598" customWidth="1"/>
    <col min="12035" max="12036" width="16.83203125" style="598" customWidth="1"/>
    <col min="12037" max="12037" width="16" style="598" customWidth="1"/>
    <col min="12038" max="12038" width="12.5" style="598" customWidth="1"/>
    <col min="12039" max="12039" width="10.1640625" style="598" customWidth="1"/>
    <col min="12040" max="12042" width="11.5" style="598" customWidth="1"/>
    <col min="12043" max="12043" width="9.5" style="598" customWidth="1"/>
    <col min="12044" max="12045" width="10" style="598" bestFit="1" customWidth="1"/>
    <col min="12046" max="12048" width="10" style="598" customWidth="1"/>
    <col min="12049" max="12288" width="8" style="598"/>
    <col min="12289" max="12289" width="2.83203125" style="598" customWidth="1"/>
    <col min="12290" max="12290" width="23.5" style="598" customWidth="1"/>
    <col min="12291" max="12292" width="16.83203125" style="598" customWidth="1"/>
    <col min="12293" max="12293" width="16" style="598" customWidth="1"/>
    <col min="12294" max="12294" width="12.5" style="598" customWidth="1"/>
    <col min="12295" max="12295" width="10.1640625" style="598" customWidth="1"/>
    <col min="12296" max="12298" width="11.5" style="598" customWidth="1"/>
    <col min="12299" max="12299" width="9.5" style="598" customWidth="1"/>
    <col min="12300" max="12301" width="10" style="598" bestFit="1" customWidth="1"/>
    <col min="12302" max="12304" width="10" style="598" customWidth="1"/>
    <col min="12305" max="12544" width="8" style="598"/>
    <col min="12545" max="12545" width="2.83203125" style="598" customWidth="1"/>
    <col min="12546" max="12546" width="23.5" style="598" customWidth="1"/>
    <col min="12547" max="12548" width="16.83203125" style="598" customWidth="1"/>
    <col min="12549" max="12549" width="16" style="598" customWidth="1"/>
    <col min="12550" max="12550" width="12.5" style="598" customWidth="1"/>
    <col min="12551" max="12551" width="10.1640625" style="598" customWidth="1"/>
    <col min="12552" max="12554" width="11.5" style="598" customWidth="1"/>
    <col min="12555" max="12555" width="9.5" style="598" customWidth="1"/>
    <col min="12556" max="12557" width="10" style="598" bestFit="1" customWidth="1"/>
    <col min="12558" max="12560" width="10" style="598" customWidth="1"/>
    <col min="12561" max="12800" width="8" style="598"/>
    <col min="12801" max="12801" width="2.83203125" style="598" customWidth="1"/>
    <col min="12802" max="12802" width="23.5" style="598" customWidth="1"/>
    <col min="12803" max="12804" width="16.83203125" style="598" customWidth="1"/>
    <col min="12805" max="12805" width="16" style="598" customWidth="1"/>
    <col min="12806" max="12806" width="12.5" style="598" customWidth="1"/>
    <col min="12807" max="12807" width="10.1640625" style="598" customWidth="1"/>
    <col min="12808" max="12810" width="11.5" style="598" customWidth="1"/>
    <col min="12811" max="12811" width="9.5" style="598" customWidth="1"/>
    <col min="12812" max="12813" width="10" style="598" bestFit="1" customWidth="1"/>
    <col min="12814" max="12816" width="10" style="598" customWidth="1"/>
    <col min="12817" max="13056" width="8" style="598"/>
    <col min="13057" max="13057" width="2.83203125" style="598" customWidth="1"/>
    <col min="13058" max="13058" width="23.5" style="598" customWidth="1"/>
    <col min="13059" max="13060" width="16.83203125" style="598" customWidth="1"/>
    <col min="13061" max="13061" width="16" style="598" customWidth="1"/>
    <col min="13062" max="13062" width="12.5" style="598" customWidth="1"/>
    <col min="13063" max="13063" width="10.1640625" style="598" customWidth="1"/>
    <col min="13064" max="13066" width="11.5" style="598" customWidth="1"/>
    <col min="13067" max="13067" width="9.5" style="598" customWidth="1"/>
    <col min="13068" max="13069" width="10" style="598" bestFit="1" customWidth="1"/>
    <col min="13070" max="13072" width="10" style="598" customWidth="1"/>
    <col min="13073" max="13312" width="8" style="598"/>
    <col min="13313" max="13313" width="2.83203125" style="598" customWidth="1"/>
    <col min="13314" max="13314" width="23.5" style="598" customWidth="1"/>
    <col min="13315" max="13316" width="16.83203125" style="598" customWidth="1"/>
    <col min="13317" max="13317" width="16" style="598" customWidth="1"/>
    <col min="13318" max="13318" width="12.5" style="598" customWidth="1"/>
    <col min="13319" max="13319" width="10.1640625" style="598" customWidth="1"/>
    <col min="13320" max="13322" width="11.5" style="598" customWidth="1"/>
    <col min="13323" max="13323" width="9.5" style="598" customWidth="1"/>
    <col min="13324" max="13325" width="10" style="598" bestFit="1" customWidth="1"/>
    <col min="13326" max="13328" width="10" style="598" customWidth="1"/>
    <col min="13329" max="13568" width="8" style="598"/>
    <col min="13569" max="13569" width="2.83203125" style="598" customWidth="1"/>
    <col min="13570" max="13570" width="23.5" style="598" customWidth="1"/>
    <col min="13571" max="13572" width="16.83203125" style="598" customWidth="1"/>
    <col min="13573" max="13573" width="16" style="598" customWidth="1"/>
    <col min="13574" max="13574" width="12.5" style="598" customWidth="1"/>
    <col min="13575" max="13575" width="10.1640625" style="598" customWidth="1"/>
    <col min="13576" max="13578" width="11.5" style="598" customWidth="1"/>
    <col min="13579" max="13579" width="9.5" style="598" customWidth="1"/>
    <col min="13580" max="13581" width="10" style="598" bestFit="1" customWidth="1"/>
    <col min="13582" max="13584" width="10" style="598" customWidth="1"/>
    <col min="13585" max="13824" width="8" style="598"/>
    <col min="13825" max="13825" width="2.83203125" style="598" customWidth="1"/>
    <col min="13826" max="13826" width="23.5" style="598" customWidth="1"/>
    <col min="13827" max="13828" width="16.83203125" style="598" customWidth="1"/>
    <col min="13829" max="13829" width="16" style="598" customWidth="1"/>
    <col min="13830" max="13830" width="12.5" style="598" customWidth="1"/>
    <col min="13831" max="13831" width="10.1640625" style="598" customWidth="1"/>
    <col min="13832" max="13834" width="11.5" style="598" customWidth="1"/>
    <col min="13835" max="13835" width="9.5" style="598" customWidth="1"/>
    <col min="13836" max="13837" width="10" style="598" bestFit="1" customWidth="1"/>
    <col min="13838" max="13840" width="10" style="598" customWidth="1"/>
    <col min="13841" max="14080" width="8" style="598"/>
    <col min="14081" max="14081" width="2.83203125" style="598" customWidth="1"/>
    <col min="14082" max="14082" width="23.5" style="598" customWidth="1"/>
    <col min="14083" max="14084" width="16.83203125" style="598" customWidth="1"/>
    <col min="14085" max="14085" width="16" style="598" customWidth="1"/>
    <col min="14086" max="14086" width="12.5" style="598" customWidth="1"/>
    <col min="14087" max="14087" width="10.1640625" style="598" customWidth="1"/>
    <col min="14088" max="14090" width="11.5" style="598" customWidth="1"/>
    <col min="14091" max="14091" width="9.5" style="598" customWidth="1"/>
    <col min="14092" max="14093" width="10" style="598" bestFit="1" customWidth="1"/>
    <col min="14094" max="14096" width="10" style="598" customWidth="1"/>
    <col min="14097" max="14336" width="8" style="598"/>
    <col min="14337" max="14337" width="2.83203125" style="598" customWidth="1"/>
    <col min="14338" max="14338" width="23.5" style="598" customWidth="1"/>
    <col min="14339" max="14340" width="16.83203125" style="598" customWidth="1"/>
    <col min="14341" max="14341" width="16" style="598" customWidth="1"/>
    <col min="14342" max="14342" width="12.5" style="598" customWidth="1"/>
    <col min="14343" max="14343" width="10.1640625" style="598" customWidth="1"/>
    <col min="14344" max="14346" width="11.5" style="598" customWidth="1"/>
    <col min="14347" max="14347" width="9.5" style="598" customWidth="1"/>
    <col min="14348" max="14349" width="10" style="598" bestFit="1" customWidth="1"/>
    <col min="14350" max="14352" width="10" style="598" customWidth="1"/>
    <col min="14353" max="14592" width="8" style="598"/>
    <col min="14593" max="14593" width="2.83203125" style="598" customWidth="1"/>
    <col min="14594" max="14594" width="23.5" style="598" customWidth="1"/>
    <col min="14595" max="14596" width="16.83203125" style="598" customWidth="1"/>
    <col min="14597" max="14597" width="16" style="598" customWidth="1"/>
    <col min="14598" max="14598" width="12.5" style="598" customWidth="1"/>
    <col min="14599" max="14599" width="10.1640625" style="598" customWidth="1"/>
    <col min="14600" max="14602" width="11.5" style="598" customWidth="1"/>
    <col min="14603" max="14603" width="9.5" style="598" customWidth="1"/>
    <col min="14604" max="14605" width="10" style="598" bestFit="1" customWidth="1"/>
    <col min="14606" max="14608" width="10" style="598" customWidth="1"/>
    <col min="14609" max="14848" width="8" style="598"/>
    <col min="14849" max="14849" width="2.83203125" style="598" customWidth="1"/>
    <col min="14850" max="14850" width="23.5" style="598" customWidth="1"/>
    <col min="14851" max="14852" width="16.83203125" style="598" customWidth="1"/>
    <col min="14853" max="14853" width="16" style="598" customWidth="1"/>
    <col min="14854" max="14854" width="12.5" style="598" customWidth="1"/>
    <col min="14855" max="14855" width="10.1640625" style="598" customWidth="1"/>
    <col min="14856" max="14858" width="11.5" style="598" customWidth="1"/>
    <col min="14859" max="14859" width="9.5" style="598" customWidth="1"/>
    <col min="14860" max="14861" width="10" style="598" bestFit="1" customWidth="1"/>
    <col min="14862" max="14864" width="10" style="598" customWidth="1"/>
    <col min="14865" max="15104" width="8" style="598"/>
    <col min="15105" max="15105" width="2.83203125" style="598" customWidth="1"/>
    <col min="15106" max="15106" width="23.5" style="598" customWidth="1"/>
    <col min="15107" max="15108" width="16.83203125" style="598" customWidth="1"/>
    <col min="15109" max="15109" width="16" style="598" customWidth="1"/>
    <col min="15110" max="15110" width="12.5" style="598" customWidth="1"/>
    <col min="15111" max="15111" width="10.1640625" style="598" customWidth="1"/>
    <col min="15112" max="15114" width="11.5" style="598" customWidth="1"/>
    <col min="15115" max="15115" width="9.5" style="598" customWidth="1"/>
    <col min="15116" max="15117" width="10" style="598" bestFit="1" customWidth="1"/>
    <col min="15118" max="15120" width="10" style="598" customWidth="1"/>
    <col min="15121" max="15360" width="8" style="598"/>
    <col min="15361" max="15361" width="2.83203125" style="598" customWidth="1"/>
    <col min="15362" max="15362" width="23.5" style="598" customWidth="1"/>
    <col min="15363" max="15364" width="16.83203125" style="598" customWidth="1"/>
    <col min="15365" max="15365" width="16" style="598" customWidth="1"/>
    <col min="15366" max="15366" width="12.5" style="598" customWidth="1"/>
    <col min="15367" max="15367" width="10.1640625" style="598" customWidth="1"/>
    <col min="15368" max="15370" width="11.5" style="598" customWidth="1"/>
    <col min="15371" max="15371" width="9.5" style="598" customWidth="1"/>
    <col min="15372" max="15373" width="10" style="598" bestFit="1" customWidth="1"/>
    <col min="15374" max="15376" width="10" style="598" customWidth="1"/>
    <col min="15377" max="15616" width="8" style="598"/>
    <col min="15617" max="15617" width="2.83203125" style="598" customWidth="1"/>
    <col min="15618" max="15618" width="23.5" style="598" customWidth="1"/>
    <col min="15619" max="15620" width="16.83203125" style="598" customWidth="1"/>
    <col min="15621" max="15621" width="16" style="598" customWidth="1"/>
    <col min="15622" max="15622" width="12.5" style="598" customWidth="1"/>
    <col min="15623" max="15623" width="10.1640625" style="598" customWidth="1"/>
    <col min="15624" max="15626" width="11.5" style="598" customWidth="1"/>
    <col min="15627" max="15627" width="9.5" style="598" customWidth="1"/>
    <col min="15628" max="15629" width="10" style="598" bestFit="1" customWidth="1"/>
    <col min="15630" max="15632" width="10" style="598" customWidth="1"/>
    <col min="15633" max="15872" width="8" style="598"/>
    <col min="15873" max="15873" width="2.83203125" style="598" customWidth="1"/>
    <col min="15874" max="15874" width="23.5" style="598" customWidth="1"/>
    <col min="15875" max="15876" width="16.83203125" style="598" customWidth="1"/>
    <col min="15877" max="15877" width="16" style="598" customWidth="1"/>
    <col min="15878" max="15878" width="12.5" style="598" customWidth="1"/>
    <col min="15879" max="15879" width="10.1640625" style="598" customWidth="1"/>
    <col min="15880" max="15882" width="11.5" style="598" customWidth="1"/>
    <col min="15883" max="15883" width="9.5" style="598" customWidth="1"/>
    <col min="15884" max="15885" width="10" style="598" bestFit="1" customWidth="1"/>
    <col min="15886" max="15888" width="10" style="598" customWidth="1"/>
    <col min="15889" max="16128" width="8" style="598"/>
    <col min="16129" max="16129" width="2.83203125" style="598" customWidth="1"/>
    <col min="16130" max="16130" width="23.5" style="598" customWidth="1"/>
    <col min="16131" max="16132" width="16.83203125" style="598" customWidth="1"/>
    <col min="16133" max="16133" width="16" style="598" customWidth="1"/>
    <col min="16134" max="16134" width="12.5" style="598" customWidth="1"/>
    <col min="16135" max="16135" width="10.1640625" style="598" customWidth="1"/>
    <col min="16136" max="16138" width="11.5" style="598" customWidth="1"/>
    <col min="16139" max="16139" width="9.5" style="598" customWidth="1"/>
    <col min="16140" max="16141" width="10" style="598" bestFit="1" customWidth="1"/>
    <col min="16142" max="16144" width="10" style="598" customWidth="1"/>
    <col min="16145" max="16384" width="8" style="598"/>
  </cols>
  <sheetData>
    <row r="1" spans="1:16" s="1230" customFormat="1" ht="60" customHeight="1">
      <c r="B1" s="1221"/>
      <c r="C1" s="1266" t="s">
        <v>1220</v>
      </c>
      <c r="D1" s="1267"/>
      <c r="E1" s="1267"/>
      <c r="F1" s="1267"/>
      <c r="G1" s="1267"/>
      <c r="H1" s="1267"/>
      <c r="I1" s="1267"/>
      <c r="J1" s="1267"/>
      <c r="K1" s="1231"/>
      <c r="L1" s="1231"/>
      <c r="M1" s="1231"/>
      <c r="N1" s="1231"/>
      <c r="O1" s="1231"/>
    </row>
    <row r="3" spans="1:16">
      <c r="B3" s="63"/>
      <c r="C3" s="600"/>
      <c r="D3" s="601"/>
      <c r="E3" s="601"/>
      <c r="F3" s="600"/>
      <c r="G3" s="602"/>
    </row>
    <row r="4" spans="1:16">
      <c r="A4" s="1255" t="s">
        <v>1264</v>
      </c>
      <c r="B4" s="63"/>
      <c r="C4" s="603" t="s">
        <v>1078</v>
      </c>
      <c r="D4" s="604">
        <v>1.4999999999999999E-2</v>
      </c>
      <c r="E4" s="602"/>
      <c r="F4" s="602"/>
      <c r="G4" s="602"/>
    </row>
    <row r="5" spans="1:16" ht="12.75" customHeight="1">
      <c r="A5" s="1256"/>
      <c r="B5" s="63"/>
      <c r="C5" s="603" t="s">
        <v>1079</v>
      </c>
      <c r="D5" s="604">
        <v>1.4999999999999999E-2</v>
      </c>
      <c r="E5" s="605"/>
      <c r="F5" s="602"/>
      <c r="G5" s="605"/>
    </row>
    <row r="6" spans="1:16">
      <c r="A6" s="1256"/>
      <c r="B6" s="63"/>
      <c r="C6" s="603" t="s">
        <v>462</v>
      </c>
      <c r="D6" s="604">
        <v>0.14000000000000001</v>
      </c>
      <c r="E6" s="605"/>
      <c r="F6" s="605"/>
      <c r="G6" s="605"/>
    </row>
    <row r="7" spans="1:16">
      <c r="A7" s="1256"/>
      <c r="B7" s="63"/>
      <c r="C7" s="603" t="s">
        <v>1090</v>
      </c>
      <c r="D7" s="605">
        <f>+D6-D5</f>
        <v>0.125</v>
      </c>
      <c r="E7" s="605"/>
      <c r="F7" s="605"/>
      <c r="G7" s="606"/>
    </row>
    <row r="8" spans="1:16">
      <c r="A8" s="1256"/>
      <c r="B8" s="63"/>
      <c r="C8" s="603" t="s">
        <v>1091</v>
      </c>
      <c r="D8" s="607">
        <v>0.02</v>
      </c>
      <c r="E8" s="608"/>
      <c r="F8" s="608"/>
      <c r="H8" s="1295"/>
      <c r="I8" s="1295"/>
      <c r="J8" s="609"/>
      <c r="K8" s="609"/>
      <c r="L8" s="609"/>
      <c r="M8" s="609"/>
      <c r="N8" s="609"/>
      <c r="O8" s="609"/>
    </row>
    <row r="9" spans="1:16">
      <c r="A9" s="1256"/>
      <c r="B9" s="63"/>
      <c r="C9" s="610"/>
      <c r="D9" s="611"/>
      <c r="E9" s="611"/>
      <c r="F9" s="611"/>
      <c r="G9" s="611"/>
      <c r="H9" s="1293"/>
      <c r="I9" s="1293"/>
      <c r="J9" s="612"/>
      <c r="K9" s="612"/>
      <c r="L9" s="612"/>
      <c r="M9" s="612"/>
      <c r="N9" s="612"/>
      <c r="O9" s="612"/>
      <c r="P9" s="611"/>
    </row>
    <row r="10" spans="1:16" s="613" customFormat="1" ht="48">
      <c r="A10" s="1256"/>
      <c r="B10" s="64"/>
      <c r="C10" s="614" t="s">
        <v>412</v>
      </c>
      <c r="D10" s="615" t="s">
        <v>183</v>
      </c>
      <c r="E10" s="614" t="s">
        <v>1080</v>
      </c>
      <c r="F10" s="614" t="s">
        <v>1081</v>
      </c>
      <c r="G10" s="614" t="s">
        <v>1084</v>
      </c>
      <c r="H10" s="614" t="s">
        <v>1085</v>
      </c>
      <c r="I10" s="614" t="s">
        <v>279</v>
      </c>
      <c r="J10" s="614" t="s">
        <v>130</v>
      </c>
      <c r="K10" s="614" t="s">
        <v>1086</v>
      </c>
      <c r="L10" s="612"/>
      <c r="M10" s="612"/>
      <c r="N10" s="614" t="s">
        <v>1249</v>
      </c>
      <c r="O10" s="614" t="s">
        <v>1092</v>
      </c>
      <c r="P10" s="614" t="s">
        <v>1088</v>
      </c>
    </row>
    <row r="11" spans="1:16">
      <c r="A11" s="1256"/>
      <c r="C11" s="616">
        <v>1</v>
      </c>
      <c r="D11" s="95">
        <f>+'8.41'!D17</f>
        <v>1501000</v>
      </c>
      <c r="E11" s="95">
        <f>+($D$4*75%)</f>
        <v>1.125E-2</v>
      </c>
      <c r="F11" s="98">
        <v>275000</v>
      </c>
      <c r="G11" s="95">
        <f>+'8.41'!D40</f>
        <v>497282</v>
      </c>
      <c r="H11" s="95">
        <f>+F11</f>
        <v>275000</v>
      </c>
      <c r="I11" s="98">
        <v>13400</v>
      </c>
      <c r="J11" s="95">
        <f>+G11-H11-I11</f>
        <v>208882</v>
      </c>
      <c r="K11" s="95">
        <f>+D11*2%</f>
        <v>30020</v>
      </c>
      <c r="L11" s="95"/>
      <c r="M11" s="95"/>
      <c r="N11" s="95">
        <f>+J11-K11</f>
        <v>178862</v>
      </c>
      <c r="O11" s="95">
        <f t="shared" ref="O11:O22" si="0">+N11/(1+$D$6)^C11</f>
        <v>156896.49122807017</v>
      </c>
      <c r="P11" s="617">
        <f t="shared" ref="P11:P22" si="1">+N11/$O$26</f>
        <v>8.9953665387173309E-2</v>
      </c>
    </row>
    <row r="12" spans="1:16">
      <c r="A12" s="1256"/>
      <c r="C12" s="616">
        <v>2</v>
      </c>
      <c r="D12" s="95">
        <f>+'8.41'!F17</f>
        <v>1599580</v>
      </c>
      <c r="E12" s="95">
        <f t="shared" ref="E12:E22" si="2">+($D$4*75%)</f>
        <v>1.125E-2</v>
      </c>
      <c r="F12" s="95">
        <f>+(F11*E11)+F11</f>
        <v>278093.75</v>
      </c>
      <c r="G12" s="95">
        <f>+'8.41'!F40</f>
        <v>550919.94000000006</v>
      </c>
      <c r="H12" s="95">
        <f t="shared" ref="H12:H22" si="3">+F12</f>
        <v>278093.75</v>
      </c>
      <c r="I12" s="95">
        <f>+I11*(1+1%)</f>
        <v>13534</v>
      </c>
      <c r="J12" s="95">
        <f t="shared" ref="J12:J22" si="4">+G12-H12-I12</f>
        <v>259292.19000000006</v>
      </c>
      <c r="K12" s="95">
        <f t="shared" ref="K12:K22" si="5">+D12*2%</f>
        <v>31991.600000000002</v>
      </c>
      <c r="L12" s="95"/>
      <c r="M12" s="95"/>
      <c r="N12" s="95">
        <f t="shared" ref="N12:N22" si="6">+J12-K12</f>
        <v>227300.59000000005</v>
      </c>
      <c r="O12" s="95">
        <f t="shared" si="0"/>
        <v>174900.42320714067</v>
      </c>
      <c r="P12" s="617">
        <f t="shared" si="1"/>
        <v>0.11431450624038128</v>
      </c>
    </row>
    <row r="13" spans="1:16">
      <c r="A13" s="1256"/>
      <c r="C13" s="616">
        <v>3</v>
      </c>
      <c r="D13" s="95">
        <f>+'8.41'!H17</f>
        <v>1697980</v>
      </c>
      <c r="E13" s="95">
        <f t="shared" si="2"/>
        <v>1.125E-2</v>
      </c>
      <c r="F13" s="95">
        <f>+(F12*E12)+F12</f>
        <v>281222.3046875</v>
      </c>
      <c r="G13" s="95">
        <f>+'8.41'!H40</f>
        <v>607273.92000000004</v>
      </c>
      <c r="H13" s="95">
        <f t="shared" si="3"/>
        <v>281222.3046875</v>
      </c>
      <c r="I13" s="95">
        <f t="shared" ref="I13:I22" si="7">+I12*(1+1%)</f>
        <v>13669.34</v>
      </c>
      <c r="J13" s="95">
        <f t="shared" si="4"/>
        <v>312382.27531250002</v>
      </c>
      <c r="K13" s="95">
        <f t="shared" si="5"/>
        <v>33959.599999999999</v>
      </c>
      <c r="L13" s="95"/>
      <c r="M13" s="95"/>
      <c r="N13" s="95">
        <f t="shared" si="6"/>
        <v>278422.67531250004</v>
      </c>
      <c r="O13" s="95">
        <f t="shared" si="0"/>
        <v>187927.37530069979</v>
      </c>
      <c r="P13" s="617">
        <f t="shared" si="1"/>
        <v>0.14002493638258673</v>
      </c>
    </row>
    <row r="14" spans="1:16">
      <c r="A14" s="1256"/>
      <c r="C14" s="616">
        <v>4</v>
      </c>
      <c r="D14" s="95">
        <f>+'8.41'!J17</f>
        <v>1734730</v>
      </c>
      <c r="E14" s="95">
        <f t="shared" si="2"/>
        <v>1.125E-2</v>
      </c>
      <c r="F14" s="95">
        <f>+(F13*E13)+F13</f>
        <v>284386.05561523436</v>
      </c>
      <c r="G14" s="95">
        <f>+'8.41'!J40</f>
        <v>620660.92000000004</v>
      </c>
      <c r="H14" s="95">
        <f t="shared" si="3"/>
        <v>284386.05561523436</v>
      </c>
      <c r="I14" s="95">
        <f t="shared" si="7"/>
        <v>13806.0334</v>
      </c>
      <c r="J14" s="95">
        <f t="shared" si="4"/>
        <v>322468.83098476566</v>
      </c>
      <c r="K14" s="95">
        <f t="shared" si="5"/>
        <v>34694.6</v>
      </c>
      <c r="L14" s="95"/>
      <c r="M14" s="95"/>
      <c r="N14" s="95">
        <f>+J14-K14</f>
        <v>287774.23098476569</v>
      </c>
      <c r="O14" s="95">
        <f t="shared" si="0"/>
        <v>170385.44650145303</v>
      </c>
      <c r="P14" s="617">
        <f t="shared" si="1"/>
        <v>0.14472804106548476</v>
      </c>
    </row>
    <row r="15" spans="1:16">
      <c r="A15" s="1256"/>
      <c r="C15" s="616">
        <v>5</v>
      </c>
      <c r="D15" s="95">
        <f>+'8.41'!L17</f>
        <v>1769990</v>
      </c>
      <c r="E15" s="95">
        <f t="shared" si="2"/>
        <v>1.125E-2</v>
      </c>
      <c r="F15" s="95">
        <f t="shared" ref="F15:F22" si="8">+(F14*E14)+F14</f>
        <v>287585.39874090574</v>
      </c>
      <c r="G15" s="95">
        <f>+'8.41'!L40</f>
        <v>633940.96</v>
      </c>
      <c r="H15" s="95">
        <f t="shared" si="3"/>
        <v>287585.39874090574</v>
      </c>
      <c r="I15" s="95">
        <f t="shared" si="7"/>
        <v>13944.093734</v>
      </c>
      <c r="J15" s="95">
        <f t="shared" si="4"/>
        <v>332411.46752509422</v>
      </c>
      <c r="K15" s="95">
        <f t="shared" si="5"/>
        <v>35399.800000000003</v>
      </c>
      <c r="L15" s="95"/>
      <c r="M15" s="95"/>
      <c r="N15" s="95">
        <f t="shared" si="6"/>
        <v>297011.66752509424</v>
      </c>
      <c r="O15" s="95">
        <f t="shared" si="0"/>
        <v>154258.55306178972</v>
      </c>
      <c r="P15" s="617">
        <f t="shared" si="1"/>
        <v>0.14937375270677225</v>
      </c>
    </row>
    <row r="16" spans="1:16">
      <c r="A16" s="1256"/>
      <c r="C16" s="616">
        <v>6</v>
      </c>
      <c r="D16" s="95">
        <f>+D15*(1+$D$5)</f>
        <v>1796539.8499999999</v>
      </c>
      <c r="E16" s="95">
        <f t="shared" si="2"/>
        <v>1.125E-2</v>
      </c>
      <c r="F16" s="95">
        <f>+(F15*E15)+F15</f>
        <v>290820.73447674094</v>
      </c>
      <c r="G16" s="95">
        <f>+G15*(1+$D$5)</f>
        <v>643450.07439999992</v>
      </c>
      <c r="H16" s="95">
        <f>+F16</f>
        <v>290820.73447674094</v>
      </c>
      <c r="I16" s="95">
        <f>+I15*(1+1%)</f>
        <v>14083.534671339999</v>
      </c>
      <c r="J16" s="95">
        <f>+G16-H16-I16</f>
        <v>338545.80525191897</v>
      </c>
      <c r="K16" s="95">
        <f>+D16*2%</f>
        <v>35930.796999999999</v>
      </c>
      <c r="L16" s="95"/>
      <c r="M16" s="95"/>
      <c r="N16" s="95">
        <f>+J16-K16</f>
        <v>302615.00825191895</v>
      </c>
      <c r="O16" s="95">
        <f t="shared" si="0"/>
        <v>137867.32688687157</v>
      </c>
      <c r="P16" s="617">
        <f t="shared" si="1"/>
        <v>0.15219179699114294</v>
      </c>
    </row>
    <row r="17" spans="1:17">
      <c r="A17" s="1256"/>
      <c r="C17" s="616">
        <v>7</v>
      </c>
      <c r="D17" s="95">
        <f t="shared" ref="D17:D22" si="9">+D16*(1+$D$5)</f>
        <v>1823487.9477499996</v>
      </c>
      <c r="E17" s="95">
        <f t="shared" si="2"/>
        <v>1.125E-2</v>
      </c>
      <c r="F17" s="95">
        <f t="shared" si="8"/>
        <v>294092.4677396043</v>
      </c>
      <c r="G17" s="95">
        <f>+G16*(1+$D$5)</f>
        <v>653101.82551599981</v>
      </c>
      <c r="H17" s="95">
        <f t="shared" si="3"/>
        <v>294092.4677396043</v>
      </c>
      <c r="I17" s="95">
        <f t="shared" si="7"/>
        <v>14224.3700180534</v>
      </c>
      <c r="J17" s="95">
        <f t="shared" si="4"/>
        <v>344784.98775834212</v>
      </c>
      <c r="K17" s="95">
        <f t="shared" si="5"/>
        <v>36469.75895499999</v>
      </c>
      <c r="L17" s="95"/>
      <c r="M17" s="95"/>
      <c r="N17" s="95">
        <f t="shared" si="6"/>
        <v>308315.22880334215</v>
      </c>
      <c r="O17" s="95">
        <f t="shared" si="0"/>
        <v>123214.27253415098</v>
      </c>
      <c r="P17" s="617">
        <f t="shared" si="1"/>
        <v>0.15505856428724726</v>
      </c>
    </row>
    <row r="18" spans="1:17">
      <c r="A18" s="1256"/>
      <c r="C18" s="616">
        <v>8</v>
      </c>
      <c r="D18" s="95">
        <f t="shared" si="9"/>
        <v>1850840.2669662493</v>
      </c>
      <c r="E18" s="95">
        <f t="shared" si="2"/>
        <v>1.125E-2</v>
      </c>
      <c r="F18" s="95">
        <f t="shared" si="8"/>
        <v>297401.00800167484</v>
      </c>
      <c r="G18" s="95">
        <f t="shared" ref="G18:G21" si="10">+G17*(1+$D$5)</f>
        <v>662898.35289873974</v>
      </c>
      <c r="H18" s="95">
        <f t="shared" si="3"/>
        <v>297401.00800167484</v>
      </c>
      <c r="I18" s="95">
        <f t="shared" si="7"/>
        <v>14366.613718233933</v>
      </c>
      <c r="J18" s="95">
        <f t="shared" si="4"/>
        <v>351130.73117883096</v>
      </c>
      <c r="K18" s="95">
        <f t="shared" si="5"/>
        <v>37016.805339324987</v>
      </c>
      <c r="L18" s="95"/>
      <c r="M18" s="95"/>
      <c r="N18" s="95">
        <f t="shared" si="6"/>
        <v>314113.92583950597</v>
      </c>
      <c r="O18" s="95">
        <f t="shared" si="0"/>
        <v>110115.48095775908</v>
      </c>
      <c r="P18" s="617">
        <f t="shared" si="1"/>
        <v>0.15797485759087057</v>
      </c>
    </row>
    <row r="19" spans="1:17">
      <c r="A19" s="1256"/>
      <c r="C19" s="616">
        <v>9</v>
      </c>
      <c r="D19" s="95">
        <f t="shared" si="9"/>
        <v>1878602.8709707428</v>
      </c>
      <c r="E19" s="95">
        <f t="shared" si="2"/>
        <v>1.125E-2</v>
      </c>
      <c r="F19" s="95">
        <f t="shared" si="8"/>
        <v>300746.76934169367</v>
      </c>
      <c r="G19" s="95">
        <f t="shared" si="10"/>
        <v>672841.82819222077</v>
      </c>
      <c r="H19" s="95">
        <f t="shared" si="3"/>
        <v>300746.76934169367</v>
      </c>
      <c r="I19" s="95">
        <f t="shared" si="7"/>
        <v>14510.279855416273</v>
      </c>
      <c r="J19" s="95">
        <f t="shared" si="4"/>
        <v>357584.77899511083</v>
      </c>
      <c r="K19" s="95">
        <f t="shared" si="5"/>
        <v>37572.057419414858</v>
      </c>
      <c r="L19" s="95"/>
      <c r="M19" s="95"/>
      <c r="N19" s="95">
        <f t="shared" si="6"/>
        <v>320012.72157569596</v>
      </c>
      <c r="O19" s="95">
        <f t="shared" si="0"/>
        <v>98406.453698066252</v>
      </c>
      <c r="P19" s="617">
        <f>+N19/$O$26</f>
        <v>0.16094149275004646</v>
      </c>
    </row>
    <row r="20" spans="1:17">
      <c r="A20" s="1256"/>
      <c r="C20" s="616">
        <v>10</v>
      </c>
      <c r="D20" s="95">
        <f t="shared" si="9"/>
        <v>1906781.9140353038</v>
      </c>
      <c r="E20" s="95">
        <f t="shared" si="2"/>
        <v>1.125E-2</v>
      </c>
      <c r="F20" s="95">
        <f t="shared" si="8"/>
        <v>304130.1704967877</v>
      </c>
      <c r="G20" s="95">
        <f t="shared" si="10"/>
        <v>682934.45561510406</v>
      </c>
      <c r="H20" s="95">
        <f t="shared" si="3"/>
        <v>304130.1704967877</v>
      </c>
      <c r="I20" s="95">
        <f t="shared" si="7"/>
        <v>14655.382653970435</v>
      </c>
      <c r="J20" s="95">
        <f t="shared" si="4"/>
        <v>364148.90246434591</v>
      </c>
      <c r="K20" s="95">
        <f t="shared" si="5"/>
        <v>38135.638280706073</v>
      </c>
      <c r="L20" s="95"/>
      <c r="M20" s="95"/>
      <c r="N20" s="95">
        <f t="shared" si="6"/>
        <v>326013.26418363984</v>
      </c>
      <c r="O20" s="95">
        <f t="shared" si="0"/>
        <v>87940.059834586049</v>
      </c>
      <c r="P20" s="617">
        <f t="shared" si="1"/>
        <v>0.16395929866687878</v>
      </c>
    </row>
    <row r="21" spans="1:17">
      <c r="A21" s="1256"/>
      <c r="C21" s="616">
        <v>11</v>
      </c>
      <c r="D21" s="95">
        <f t="shared" si="9"/>
        <v>1935383.6427458331</v>
      </c>
      <c r="E21" s="95">
        <f t="shared" si="2"/>
        <v>1.125E-2</v>
      </c>
      <c r="F21" s="95">
        <f t="shared" si="8"/>
        <v>307551.63491487654</v>
      </c>
      <c r="G21" s="95">
        <f t="shared" si="10"/>
        <v>693178.4724493305</v>
      </c>
      <c r="H21" s="95">
        <f t="shared" si="3"/>
        <v>307551.63491487654</v>
      </c>
      <c r="I21" s="95">
        <f t="shared" si="7"/>
        <v>14801.93648051014</v>
      </c>
      <c r="J21" s="95">
        <f t="shared" si="4"/>
        <v>370824.90105394379</v>
      </c>
      <c r="K21" s="95">
        <f t="shared" si="5"/>
        <v>38707.672854916666</v>
      </c>
      <c r="L21" s="95"/>
      <c r="M21" s="95"/>
      <c r="N21" s="95">
        <f t="shared" si="6"/>
        <v>332117.22819902713</v>
      </c>
      <c r="O21" s="95">
        <f>+N21/(1+$D$6)^C21</f>
        <v>78584.707316897257</v>
      </c>
      <c r="P21" s="617">
        <f t="shared" si="1"/>
        <v>0.16702911750249225</v>
      </c>
    </row>
    <row r="22" spans="1:17">
      <c r="A22" s="1256"/>
      <c r="C22" s="618">
        <v>12</v>
      </c>
      <c r="D22" s="619">
        <f t="shared" si="9"/>
        <v>1964414.3973870205</v>
      </c>
      <c r="E22" s="619">
        <f t="shared" si="2"/>
        <v>1.125E-2</v>
      </c>
      <c r="F22" s="619">
        <f t="shared" si="8"/>
        <v>311011.59080766892</v>
      </c>
      <c r="G22" s="619">
        <f>+G21*(1+$D$5)</f>
        <v>703576.14953607041</v>
      </c>
      <c r="H22" s="619">
        <f t="shared" si="3"/>
        <v>311011.59080766892</v>
      </c>
      <c r="I22" s="619">
        <f t="shared" si="7"/>
        <v>14949.95584531524</v>
      </c>
      <c r="J22" s="619">
        <f t="shared" si="4"/>
        <v>377614.60288308625</v>
      </c>
      <c r="K22" s="619">
        <f t="shared" si="5"/>
        <v>39288.287947740413</v>
      </c>
      <c r="L22" s="619"/>
      <c r="M22" s="619"/>
      <c r="N22" s="619">
        <f t="shared" si="6"/>
        <v>338326.31493534584</v>
      </c>
      <c r="O22" s="619">
        <f t="shared" si="0"/>
        <v>70222.706256656456</v>
      </c>
      <c r="P22" s="620">
        <f t="shared" si="1"/>
        <v>0.17015180488516016</v>
      </c>
    </row>
    <row r="23" spans="1:17">
      <c r="A23" s="1256"/>
      <c r="C23" s="1296">
        <v>13</v>
      </c>
      <c r="D23" s="621"/>
      <c r="E23" s="621"/>
      <c r="F23" s="621"/>
      <c r="G23" s="621"/>
      <c r="H23" s="621"/>
      <c r="I23" s="621">
        <f>+I22*(1+1%)</f>
        <v>15099.455403768394</v>
      </c>
      <c r="J23" s="621">
        <f>+G23-H23-I23</f>
        <v>-15099.455403768394</v>
      </c>
      <c r="K23" s="621">
        <f>+D23*2%</f>
        <v>0</v>
      </c>
      <c r="L23" s="622" t="s">
        <v>1093</v>
      </c>
      <c r="M23" s="605">
        <f>+D7</f>
        <v>0.125</v>
      </c>
      <c r="N23" s="95">
        <f>N22*(1+1.5%)/14%-1.5%</f>
        <v>2452865.7682812568</v>
      </c>
      <c r="O23" s="621"/>
      <c r="P23" s="621"/>
      <c r="Q23" s="603"/>
    </row>
    <row r="24" spans="1:17">
      <c r="A24" s="1256"/>
      <c r="C24" s="1297"/>
      <c r="E24" s="623"/>
      <c r="F24" s="624"/>
      <c r="G24" s="624"/>
      <c r="H24" s="625"/>
      <c r="I24" s="625"/>
      <c r="J24" s="625"/>
      <c r="K24" s="625"/>
      <c r="L24" s="626" t="s">
        <v>1094</v>
      </c>
      <c r="M24" s="605">
        <f>+D8</f>
        <v>0.02</v>
      </c>
      <c r="N24" s="95">
        <f>+N23*M24</f>
        <v>49057.315365625138</v>
      </c>
      <c r="O24" s="598"/>
      <c r="P24" s="617"/>
      <c r="Q24" s="603"/>
    </row>
    <row r="25" spans="1:17">
      <c r="A25" s="1256"/>
      <c r="C25" s="1298"/>
      <c r="D25" s="611"/>
      <c r="E25" s="627"/>
      <c r="F25" s="628"/>
      <c r="G25" s="628"/>
      <c r="H25" s="629"/>
      <c r="I25" s="629"/>
      <c r="J25" s="629"/>
      <c r="K25" s="629"/>
      <c r="L25" s="630" t="s">
        <v>1095</v>
      </c>
      <c r="M25" s="631"/>
      <c r="N25" s="619">
        <f>+N23-N24</f>
        <v>2403808.4529156317</v>
      </c>
      <c r="O25" s="619">
        <f>+N25/(1+$D$6)^C23</f>
        <v>437659.93412493437</v>
      </c>
      <c r="P25" s="620"/>
      <c r="Q25" s="603"/>
    </row>
    <row r="26" spans="1:17">
      <c r="A26" s="1256"/>
      <c r="C26" s="632"/>
      <c r="D26" s="633"/>
      <c r="E26" s="634"/>
      <c r="F26" s="635"/>
      <c r="G26" s="635"/>
      <c r="H26" s="636"/>
      <c r="I26" s="636"/>
      <c r="J26" s="636"/>
      <c r="K26" s="636"/>
      <c r="L26" s="637"/>
      <c r="M26" s="638"/>
      <c r="N26" s="639" t="s">
        <v>1096</v>
      </c>
      <c r="O26" s="640">
        <f>SUM(O11:O25)</f>
        <v>1988379.2309090756</v>
      </c>
      <c r="P26" s="641"/>
      <c r="Q26" s="603"/>
    </row>
    <row r="27" spans="1:17">
      <c r="A27" s="1256"/>
      <c r="C27" s="642"/>
      <c r="D27" s="611"/>
      <c r="E27" s="627"/>
      <c r="F27" s="628"/>
      <c r="G27" s="628"/>
      <c r="H27" s="629"/>
      <c r="I27" s="629"/>
      <c r="J27" s="629"/>
      <c r="K27" s="629"/>
      <c r="L27" s="643"/>
      <c r="M27" s="644"/>
      <c r="N27" s="645" t="s">
        <v>1097</v>
      </c>
      <c r="O27" s="646">
        <f>ROUND(O26,-3)</f>
        <v>1988000</v>
      </c>
      <c r="P27" s="620"/>
      <c r="Q27" s="603"/>
    </row>
    <row r="28" spans="1:17">
      <c r="A28" s="1256"/>
      <c r="C28" s="647"/>
      <c r="E28" s="623"/>
      <c r="F28" s="624"/>
      <c r="G28" s="624"/>
      <c r="H28" s="625"/>
      <c r="I28" s="625"/>
      <c r="J28" s="625"/>
      <c r="K28" s="625"/>
      <c r="L28" s="290"/>
      <c r="M28" s="605"/>
      <c r="N28" s="648"/>
      <c r="O28" s="95"/>
      <c r="P28" s="617"/>
      <c r="Q28" s="603"/>
    </row>
    <row r="29" spans="1:17" hidden="1">
      <c r="A29" s="1256"/>
      <c r="C29" s="649"/>
      <c r="D29" s="167">
        <f>D12/D11-1</f>
        <v>6.5676215856095954E-2</v>
      </c>
      <c r="E29" s="650"/>
      <c r="F29" s="651"/>
      <c r="G29" s="651"/>
      <c r="H29" s="167">
        <f>H12/H11-1</f>
        <v>1.1249999999999982E-2</v>
      </c>
      <c r="I29" s="652"/>
      <c r="J29" s="652"/>
      <c r="K29" s="652"/>
      <c r="L29" s="652"/>
      <c r="M29" s="652"/>
      <c r="N29" s="167">
        <f>N12/N11-1</f>
        <v>0.27081543312721568</v>
      </c>
      <c r="O29" s="653"/>
      <c r="P29" s="617"/>
    </row>
    <row r="30" spans="1:17" hidden="1">
      <c r="A30" s="1256"/>
      <c r="C30" s="649"/>
      <c r="D30" s="167">
        <f>D13/D12-1</f>
        <v>6.1516147988847081E-2</v>
      </c>
      <c r="E30" s="650"/>
      <c r="F30" s="651"/>
      <c r="G30" s="651"/>
      <c r="H30" s="167">
        <f>H13/H12-1</f>
        <v>1.1249999999999982E-2</v>
      </c>
      <c r="I30" s="652"/>
      <c r="J30" s="652"/>
      <c r="K30" s="652"/>
      <c r="L30" s="652"/>
      <c r="M30" s="652"/>
      <c r="N30" s="167">
        <f>N13/N12-1</f>
        <v>0.22490960235738933</v>
      </c>
      <c r="O30" s="654" t="s">
        <v>1098</v>
      </c>
      <c r="P30" s="617"/>
    </row>
    <row r="31" spans="1:17" hidden="1">
      <c r="A31" s="1256"/>
      <c r="C31" s="649"/>
      <c r="D31" s="167">
        <f t="shared" ref="D31:D39" si="11">D14/D13-1</f>
        <v>2.1643364468368231E-2</v>
      </c>
      <c r="E31" s="650"/>
      <c r="F31" s="651"/>
      <c r="G31" s="651"/>
      <c r="H31" s="167">
        <f t="shared" ref="H31:H39" si="12">H14/H13-1</f>
        <v>1.1249999999999982E-2</v>
      </c>
      <c r="I31" s="652"/>
      <c r="J31" s="652"/>
      <c r="K31" s="652"/>
      <c r="L31" s="652"/>
      <c r="M31" s="652"/>
      <c r="N31" s="167">
        <f t="shared" ref="N31:N39" si="13">N14/N13-1</f>
        <v>3.3587622350692126E-2</v>
      </c>
      <c r="O31" s="653"/>
      <c r="P31" s="617"/>
    </row>
    <row r="32" spans="1:17" hidden="1">
      <c r="A32" s="1256"/>
      <c r="C32" s="649"/>
      <c r="D32" s="167">
        <f t="shared" si="11"/>
        <v>2.0325929683581823E-2</v>
      </c>
      <c r="E32" s="650"/>
      <c r="F32" s="651"/>
      <c r="G32" s="651"/>
      <c r="H32" s="167">
        <f t="shared" si="12"/>
        <v>1.1249999999999982E-2</v>
      </c>
      <c r="I32" s="652"/>
      <c r="J32" s="652"/>
      <c r="K32" s="652"/>
      <c r="L32" s="652"/>
      <c r="M32" s="652"/>
      <c r="N32" s="167">
        <f t="shared" si="13"/>
        <v>3.209959595311207E-2</v>
      </c>
      <c r="O32" s="653"/>
      <c r="P32" s="617"/>
    </row>
    <row r="33" spans="3:16" hidden="1">
      <c r="C33" s="649"/>
      <c r="D33" s="167">
        <f t="shared" si="11"/>
        <v>1.4999999999999902E-2</v>
      </c>
      <c r="E33" s="650"/>
      <c r="F33" s="651"/>
      <c r="G33" s="651"/>
      <c r="H33" s="167">
        <f t="shared" si="12"/>
        <v>1.1249999999999982E-2</v>
      </c>
      <c r="I33" s="652"/>
      <c r="J33" s="652"/>
      <c r="K33" s="652"/>
      <c r="L33" s="652"/>
      <c r="M33" s="652"/>
      <c r="N33" s="167">
        <f t="shared" si="13"/>
        <v>1.8865725961258129E-2</v>
      </c>
      <c r="O33" s="653"/>
      <c r="P33" s="617"/>
    </row>
    <row r="34" spans="3:16" hidden="1">
      <c r="C34" s="649"/>
      <c r="D34" s="167">
        <f t="shared" si="11"/>
        <v>1.4999999999999902E-2</v>
      </c>
      <c r="E34" s="650"/>
      <c r="F34" s="651"/>
      <c r="G34" s="651"/>
      <c r="H34" s="167">
        <f t="shared" si="12"/>
        <v>1.1249999999999982E-2</v>
      </c>
      <c r="I34" s="652"/>
      <c r="J34" s="652"/>
      <c r="K34" s="652"/>
      <c r="L34" s="652"/>
      <c r="M34" s="652"/>
      <c r="N34" s="167">
        <f t="shared" si="13"/>
        <v>1.8836542788644328E-2</v>
      </c>
      <c r="O34" s="653"/>
      <c r="P34" s="617"/>
    </row>
    <row r="35" spans="3:16" hidden="1">
      <c r="D35" s="167">
        <f t="shared" si="11"/>
        <v>1.4999999999999902E-2</v>
      </c>
      <c r="E35" s="603"/>
      <c r="F35" s="603"/>
      <c r="G35" s="651"/>
      <c r="H35" s="167">
        <f t="shared" si="12"/>
        <v>1.1249999999999982E-2</v>
      </c>
      <c r="I35" s="655"/>
      <c r="J35" s="656"/>
      <c r="K35" s="656"/>
      <c r="L35" s="656"/>
      <c r="M35" s="656"/>
      <c r="N35" s="167">
        <f t="shared" si="13"/>
        <v>1.8807689320667675E-2</v>
      </c>
      <c r="O35" s="603"/>
    </row>
    <row r="36" spans="3:16" hidden="1">
      <c r="D36" s="167">
        <f t="shared" si="11"/>
        <v>1.4999999999999902E-2</v>
      </c>
      <c r="E36" s="603"/>
      <c r="F36" s="603"/>
      <c r="G36" s="603"/>
      <c r="H36" s="167">
        <f t="shared" si="12"/>
        <v>1.1249999999999982E-2</v>
      </c>
      <c r="I36" s="655"/>
      <c r="J36" s="656"/>
      <c r="K36" s="656"/>
      <c r="L36" s="656"/>
      <c r="M36" s="656"/>
      <c r="N36" s="167">
        <f t="shared" si="13"/>
        <v>1.877916020572723E-2</v>
      </c>
      <c r="O36" s="657"/>
    </row>
    <row r="37" spans="3:16" hidden="1">
      <c r="D37" s="167">
        <f t="shared" si="11"/>
        <v>1.4999999999999902E-2</v>
      </c>
      <c r="E37" s="603"/>
      <c r="F37" s="603"/>
      <c r="G37" s="603"/>
      <c r="H37" s="167">
        <f t="shared" si="12"/>
        <v>1.1249999999999982E-2</v>
      </c>
      <c r="I37" s="655"/>
      <c r="J37" s="656"/>
      <c r="K37" s="656"/>
      <c r="L37" s="656"/>
      <c r="M37" s="656"/>
      <c r="N37" s="167">
        <f t="shared" si="13"/>
        <v>1.8750950207223172E-2</v>
      </c>
      <c r="O37" s="657"/>
    </row>
    <row r="38" spans="3:16" hidden="1">
      <c r="D38" s="167">
        <f t="shared" si="11"/>
        <v>1.4999999999999902E-2</v>
      </c>
      <c r="E38" s="603"/>
      <c r="F38" s="603"/>
      <c r="G38" s="603"/>
      <c r="H38" s="167">
        <f t="shared" si="12"/>
        <v>1.1249999999999982E-2</v>
      </c>
      <c r="I38" s="655"/>
      <c r="J38" s="656"/>
      <c r="K38" s="656"/>
      <c r="L38" s="656"/>
      <c r="M38" s="656"/>
      <c r="N38" s="167">
        <f t="shared" si="13"/>
        <v>1.8723054200484812E-2</v>
      </c>
      <c r="O38" s="657"/>
    </row>
    <row r="39" spans="3:16" hidden="1">
      <c r="D39" s="167">
        <f t="shared" si="11"/>
        <v>1.4999999999999902E-2</v>
      </c>
      <c r="E39" s="603"/>
      <c r="F39" s="603"/>
      <c r="G39" s="603"/>
      <c r="H39" s="167">
        <f t="shared" si="12"/>
        <v>1.1249999999999982E-2</v>
      </c>
      <c r="I39" s="655"/>
      <c r="J39" s="656"/>
      <c r="K39" s="656"/>
      <c r="L39" s="656"/>
      <c r="M39" s="656"/>
      <c r="N39" s="167">
        <f t="shared" si="13"/>
        <v>1.8695467169796531E-2</v>
      </c>
      <c r="O39" s="657"/>
    </row>
    <row r="40" spans="3:16" hidden="1">
      <c r="D40" s="658"/>
      <c r="H40" s="659"/>
      <c r="I40" s="659"/>
      <c r="J40" s="660"/>
      <c r="K40" s="660"/>
      <c r="L40" s="660"/>
      <c r="M40" s="660"/>
      <c r="N40" s="660"/>
    </row>
    <row r="41" spans="3:16" hidden="1">
      <c r="D41" s="658"/>
      <c r="H41" s="659"/>
      <c r="I41" s="659"/>
      <c r="J41" s="660"/>
      <c r="K41" s="660"/>
      <c r="L41" s="660"/>
      <c r="M41" s="660"/>
      <c r="N41" s="660"/>
    </row>
    <row r="42" spans="3:16" hidden="1">
      <c r="C42" s="661"/>
      <c r="D42" s="658"/>
      <c r="H42" s="659"/>
      <c r="I42" s="659"/>
      <c r="J42" s="660"/>
      <c r="K42" s="660"/>
      <c r="L42" s="660"/>
      <c r="M42" s="660"/>
      <c r="N42" s="660"/>
    </row>
    <row r="43" spans="3:16" hidden="1">
      <c r="D43" s="658"/>
      <c r="H43" s="659"/>
      <c r="I43" s="659"/>
      <c r="J43" s="660"/>
      <c r="K43" s="660"/>
      <c r="L43" s="660"/>
      <c r="M43" s="660"/>
      <c r="N43" s="660"/>
    </row>
    <row r="44" spans="3:16">
      <c r="D44" s="658"/>
      <c r="H44" s="659"/>
      <c r="I44" s="659"/>
      <c r="J44" s="660"/>
      <c r="K44" s="660"/>
      <c r="L44" s="660"/>
      <c r="M44" s="660"/>
      <c r="N44" s="660"/>
    </row>
    <row r="45" spans="3:16">
      <c r="D45" s="658"/>
      <c r="H45" s="659"/>
      <c r="I45" s="659"/>
      <c r="J45" s="660"/>
      <c r="K45" s="660"/>
      <c r="L45" s="660"/>
      <c r="M45" s="660"/>
      <c r="N45" s="660"/>
    </row>
    <row r="46" spans="3:16">
      <c r="D46" s="658"/>
      <c r="F46" s="662"/>
      <c r="G46" s="662"/>
    </row>
  </sheetData>
  <sheetProtection algorithmName="SHA-512" hashValue="OYDHS5zBny6wIkYfTDpoU1/VzXd+IF3AeIUkccOfJHK+SxY1LnDjryDlF1M/SxIa3yoWOS9l0H5rJ/u0V0Ns4A==" saltValue="w0cWU9VihZch7LsEOfGHMw==" spinCount="100000" sheet="1" objects="1" scenarios="1"/>
  <mergeCells count="5">
    <mergeCell ref="H8:I8"/>
    <mergeCell ref="H9:I9"/>
    <mergeCell ref="C23:C25"/>
    <mergeCell ref="A4:A32"/>
    <mergeCell ref="C1:J1"/>
  </mergeCells>
  <hyperlinks>
    <hyperlink ref="A4" r:id="rId1" xr:uid="{00000000-0004-0000-2900-000000000000}"/>
  </hyperlinks>
  <pageMargins left="0.75" right="0.75" top="1" bottom="1" header="0.5" footer="0.5"/>
  <pageSetup paperSize="9" scale="65" orientation="landscape" r:id="rId2"/>
  <headerFooter alignWithMargins="0"/>
  <drawing r:id="rId3"/>
</worksheet>
</file>

<file path=xl/worksheets/sheet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Foglio43">
    <tabColor rgb="FFC00000"/>
  </sheetPr>
  <dimension ref="A1:Q506"/>
  <sheetViews>
    <sheetView showGridLines="0" workbookViewId="0">
      <selection activeCell="C1" sqref="C1:J1"/>
    </sheetView>
  </sheetViews>
  <sheetFormatPr baseColWidth="10" defaultColWidth="9.1640625" defaultRowHeight="15"/>
  <cols>
    <col min="1" max="1" width="11.5" style="1221" customWidth="1"/>
    <col min="2" max="2" width="4" style="64" customWidth="1"/>
    <col min="3" max="3" width="5.5" style="16" bestFit="1" customWidth="1"/>
    <col min="4" max="4" width="46.1640625" style="16" bestFit="1" customWidth="1"/>
    <col min="5" max="5" width="16.1640625" style="16" bestFit="1" customWidth="1"/>
    <col min="6" max="6" width="34.5" style="16" bestFit="1" customWidth="1"/>
    <col min="7" max="7" width="13.5" style="16" bestFit="1" customWidth="1"/>
    <col min="8" max="8" width="10.5" style="16" bestFit="1" customWidth="1"/>
    <col min="9" max="9" width="13.83203125" style="16" customWidth="1"/>
    <col min="10" max="11" width="13.5" style="16" bestFit="1" customWidth="1"/>
    <col min="12" max="12" width="10.5" style="16" bestFit="1" customWidth="1"/>
    <col min="13" max="13" width="25.5" style="16" customWidth="1"/>
    <col min="14" max="14" width="8.83203125" style="16" bestFit="1" customWidth="1"/>
    <col min="15" max="15" width="13.5" style="16" bestFit="1" customWidth="1"/>
    <col min="16" max="16" width="7.5" style="16" bestFit="1" customWidth="1"/>
    <col min="17" max="16384" width="9.1640625" style="16"/>
  </cols>
  <sheetData>
    <row r="1" spans="1:17" s="1221" customFormat="1" ht="60" customHeight="1">
      <c r="C1" s="1266" t="s">
        <v>1220</v>
      </c>
      <c r="D1" s="1267"/>
      <c r="E1" s="1267"/>
      <c r="F1" s="1267"/>
      <c r="G1" s="1267"/>
      <c r="H1" s="1267"/>
      <c r="I1" s="1267"/>
      <c r="J1" s="1267"/>
    </row>
    <row r="2" spans="1:17" s="493" customFormat="1">
      <c r="A2" s="1239"/>
      <c r="B2" s="64"/>
      <c r="C2" s="1244" t="s">
        <v>1268</v>
      </c>
      <c r="D2" s="502"/>
      <c r="E2" s="502"/>
      <c r="F2" s="502"/>
      <c r="G2" s="502"/>
      <c r="H2" s="1243"/>
      <c r="I2" s="959"/>
      <c r="J2" s="959"/>
      <c r="K2" s="959"/>
      <c r="L2" s="959"/>
      <c r="M2" s="959"/>
      <c r="N2" s="959"/>
      <c r="O2" s="959"/>
      <c r="P2" s="959"/>
      <c r="Q2" s="959"/>
    </row>
    <row r="3" spans="1:17">
      <c r="D3" s="17"/>
      <c r="E3" s="17"/>
      <c r="F3" s="17"/>
      <c r="G3" s="17"/>
      <c r="H3" s="17"/>
      <c r="I3" s="17"/>
      <c r="J3" s="17"/>
      <c r="K3" s="17"/>
      <c r="L3" s="17"/>
      <c r="M3" s="17"/>
      <c r="N3" s="17"/>
    </row>
    <row r="4" spans="1:17">
      <c r="B4" s="63"/>
      <c r="D4" s="1300" t="s">
        <v>1246</v>
      </c>
      <c r="E4" s="1300"/>
      <c r="F4" s="1300"/>
      <c r="G4" s="1300"/>
      <c r="H4" s="1300"/>
      <c r="I4" s="1300"/>
      <c r="J4" s="1300"/>
      <c r="K4" s="1300"/>
      <c r="L4" s="1300"/>
      <c r="M4" s="1300"/>
      <c r="N4" s="1300"/>
    </row>
    <row r="5" spans="1:17">
      <c r="A5" s="1255" t="s">
        <v>1264</v>
      </c>
      <c r="B5" s="63"/>
      <c r="E5" s="1300" t="s">
        <v>531</v>
      </c>
      <c r="F5" s="1300"/>
      <c r="G5" s="1300" t="s">
        <v>532</v>
      </c>
      <c r="H5" s="1300"/>
      <c r="I5" s="1265" t="s">
        <v>533</v>
      </c>
      <c r="J5" s="1265"/>
      <c r="K5" s="1265" t="s">
        <v>535</v>
      </c>
      <c r="L5" s="1265"/>
      <c r="M5" s="1265" t="s">
        <v>1035</v>
      </c>
      <c r="N5" s="1265"/>
    </row>
    <row r="6" spans="1:17">
      <c r="A6" s="1256"/>
      <c r="B6" s="63"/>
      <c r="D6" s="574" t="s">
        <v>520</v>
      </c>
      <c r="E6" s="49">
        <v>148</v>
      </c>
      <c r="G6" s="16">
        <f>$E$6</f>
        <v>148</v>
      </c>
      <c r="I6" s="16">
        <f>$E$6</f>
        <v>148</v>
      </c>
      <c r="K6" s="16">
        <f>$E$6</f>
        <v>148</v>
      </c>
      <c r="M6" s="16">
        <f>$E$6</f>
        <v>148</v>
      </c>
    </row>
    <row r="7" spans="1:17">
      <c r="A7" s="1256"/>
      <c r="B7" s="63"/>
      <c r="D7" s="574" t="s">
        <v>521</v>
      </c>
      <c r="E7" s="575">
        <v>0.66</v>
      </c>
      <c r="G7" s="575">
        <v>0.68</v>
      </c>
      <c r="I7" s="575">
        <v>0.7</v>
      </c>
      <c r="K7" s="125">
        <f>$I$7</f>
        <v>0.7</v>
      </c>
      <c r="M7" s="125">
        <f>$I$7</f>
        <v>0.7</v>
      </c>
    </row>
    <row r="8" spans="1:17">
      <c r="A8" s="1256"/>
      <c r="B8" s="63"/>
      <c r="D8" s="574" t="s">
        <v>522</v>
      </c>
      <c r="E8" s="576">
        <v>68</v>
      </c>
      <c r="F8" s="9">
        <f>+E8*E7</f>
        <v>44.88</v>
      </c>
      <c r="G8" s="576">
        <v>69</v>
      </c>
      <c r="H8" s="9">
        <f>+G8*G7</f>
        <v>46.92</v>
      </c>
      <c r="I8" s="576">
        <v>70</v>
      </c>
      <c r="J8" s="9">
        <f>+I8*I7</f>
        <v>49</v>
      </c>
      <c r="K8" s="576">
        <v>71.5</v>
      </c>
      <c r="L8" s="9">
        <f>+K8*K7</f>
        <v>50.05</v>
      </c>
      <c r="M8" s="576">
        <v>72.400000000000006</v>
      </c>
      <c r="N8" s="9">
        <f>+M8*M7</f>
        <v>50.68</v>
      </c>
    </row>
    <row r="9" spans="1:17">
      <c r="A9" s="1256"/>
      <c r="B9" s="63"/>
      <c r="D9" s="574" t="s">
        <v>523</v>
      </c>
      <c r="E9" s="17"/>
      <c r="F9" s="17"/>
      <c r="G9" s="556">
        <f t="shared" ref="G9:N9" si="0">+(G8-E8)/E8</f>
        <v>1.4705882352941176E-2</v>
      </c>
      <c r="H9" s="557">
        <f t="shared" si="0"/>
        <v>4.5454545454545435E-2</v>
      </c>
      <c r="I9" s="556">
        <f t="shared" si="0"/>
        <v>1.4492753623188406E-2</v>
      </c>
      <c r="J9" s="557">
        <f t="shared" si="0"/>
        <v>4.4330775788576263E-2</v>
      </c>
      <c r="K9" s="556">
        <f t="shared" si="0"/>
        <v>2.1428571428571429E-2</v>
      </c>
      <c r="L9" s="557">
        <f t="shared" si="0"/>
        <v>2.142857142857137E-2</v>
      </c>
      <c r="M9" s="556">
        <f>+(M8-K8)/K8</f>
        <v>1.2587412587412666E-2</v>
      </c>
      <c r="N9" s="557">
        <f t="shared" si="0"/>
        <v>1.2587412587412639E-2</v>
      </c>
    </row>
    <row r="10" spans="1:17">
      <c r="A10" s="1256"/>
      <c r="B10" s="63"/>
      <c r="D10" s="558"/>
      <c r="E10" s="558"/>
      <c r="F10" s="558"/>
      <c r="G10" s="558"/>
      <c r="H10" s="558"/>
      <c r="I10" s="558"/>
      <c r="J10" s="558"/>
      <c r="K10" s="558"/>
      <c r="L10" s="558"/>
      <c r="M10" s="558"/>
      <c r="N10" s="558"/>
    </row>
    <row r="11" spans="1:17">
      <c r="A11" s="1256"/>
      <c r="D11" s="50" t="s">
        <v>105</v>
      </c>
      <c r="E11" s="560"/>
      <c r="F11" s="561"/>
      <c r="G11" s="560"/>
      <c r="H11" s="561"/>
      <c r="I11" s="560"/>
      <c r="J11" s="561"/>
      <c r="K11" s="560"/>
      <c r="L11" s="561"/>
      <c r="M11" s="560"/>
      <c r="N11" s="561"/>
    </row>
    <row r="12" spans="1:17">
      <c r="A12" s="1256"/>
      <c r="E12" s="562"/>
      <c r="F12" s="563"/>
      <c r="G12" s="562"/>
      <c r="H12" s="563"/>
      <c r="I12" s="562"/>
      <c r="J12" s="563"/>
      <c r="K12" s="562"/>
      <c r="L12" s="563"/>
      <c r="M12" s="562"/>
      <c r="N12" s="563"/>
    </row>
    <row r="13" spans="1:17">
      <c r="A13" s="1256"/>
      <c r="D13" s="50" t="s">
        <v>106</v>
      </c>
      <c r="E13" s="562"/>
      <c r="F13" s="563"/>
      <c r="G13" s="562"/>
      <c r="H13" s="563"/>
      <c r="I13" s="562"/>
      <c r="J13" s="563"/>
      <c r="K13" s="562"/>
      <c r="L13" s="563"/>
      <c r="M13" s="562"/>
      <c r="N13" s="563"/>
    </row>
    <row r="14" spans="1:17">
      <c r="A14" s="1256"/>
      <c r="D14" s="49" t="s">
        <v>107</v>
      </c>
      <c r="E14" s="58">
        <f>ROUND((+E6*365*E7*E8),-2)</f>
        <v>2424400</v>
      </c>
      <c r="F14" s="564">
        <f>+E14/E18</f>
        <v>0.8261995637949836</v>
      </c>
      <c r="G14" s="58">
        <f>ROUND((+G6*365*G7*G8),-2)</f>
        <v>2534600</v>
      </c>
      <c r="H14" s="564">
        <f>+G14/G18</f>
        <v>0.8263562858633281</v>
      </c>
      <c r="I14" s="58">
        <f>ROUND((+I6*365*I7*I8),-2)</f>
        <v>2647000</v>
      </c>
      <c r="J14" s="564">
        <f>+I14/I18</f>
        <v>0.82978056426332292</v>
      </c>
      <c r="K14" s="58">
        <f>ROUND((+K6*365*K7*K8),-2)</f>
        <v>2703700</v>
      </c>
      <c r="L14" s="564">
        <f>+K14/K18</f>
        <v>0.83070636310566259</v>
      </c>
      <c r="M14" s="58">
        <f>ROUND((+M6*365*M7*M8),-2)</f>
        <v>2737700</v>
      </c>
      <c r="N14" s="564">
        <f>+M14/M18</f>
        <v>0.83056246586978943</v>
      </c>
    </row>
    <row r="15" spans="1:17">
      <c r="A15" s="1256"/>
      <c r="D15" s="49" t="s">
        <v>108</v>
      </c>
      <c r="E15" s="27">
        <v>358000</v>
      </c>
      <c r="F15" s="564">
        <f>+E15/E18</f>
        <v>0.12200109051254089</v>
      </c>
      <c r="G15" s="27">
        <v>375000</v>
      </c>
      <c r="H15" s="564">
        <f>+G15/G18</f>
        <v>0.12226134585289515</v>
      </c>
      <c r="I15" s="27">
        <v>381000</v>
      </c>
      <c r="J15" s="564">
        <f>+I15/I18</f>
        <v>0.11943573667711599</v>
      </c>
      <c r="K15" s="27">
        <v>386000</v>
      </c>
      <c r="L15" s="564">
        <f>+K15/K18</f>
        <v>0.11859772021998956</v>
      </c>
      <c r="M15" s="27">
        <v>390000</v>
      </c>
      <c r="N15" s="564">
        <f>+M15/M18</f>
        <v>0.11831806322431891</v>
      </c>
    </row>
    <row r="16" spans="1:17">
      <c r="A16" s="1256"/>
      <c r="D16" s="49" t="s">
        <v>109</v>
      </c>
      <c r="E16" s="27">
        <v>125000</v>
      </c>
      <c r="F16" s="564">
        <f>+E16/E18</f>
        <v>4.2598146128680479E-2</v>
      </c>
      <c r="G16" s="27">
        <v>128600</v>
      </c>
      <c r="H16" s="564">
        <f>+G16/G18</f>
        <v>4.1927490871152842E-2</v>
      </c>
      <c r="I16" s="27">
        <v>132000</v>
      </c>
      <c r="J16" s="564">
        <f>+I16/I18</f>
        <v>4.1379310344827586E-2</v>
      </c>
      <c r="K16" s="27">
        <v>134000</v>
      </c>
      <c r="L16" s="564">
        <f>+K16/K18</f>
        <v>4.1171229299167361E-2</v>
      </c>
      <c r="M16" s="27">
        <v>136500</v>
      </c>
      <c r="N16" s="564">
        <f>+M16/M18</f>
        <v>4.1411322128511618E-2</v>
      </c>
    </row>
    <row r="17" spans="1:14">
      <c r="A17" s="1256"/>
      <c r="D17" s="49" t="s">
        <v>110</v>
      </c>
      <c r="E17" s="27">
        <v>27000</v>
      </c>
      <c r="F17" s="564">
        <f>+E17/E18</f>
        <v>9.2011995637949831E-3</v>
      </c>
      <c r="G17" s="27">
        <v>29000</v>
      </c>
      <c r="H17" s="564">
        <f>+G17/G18</f>
        <v>9.4548774126238921E-3</v>
      </c>
      <c r="I17" s="27">
        <v>30000</v>
      </c>
      <c r="J17" s="564">
        <f>+I17/I18</f>
        <v>9.4043887147335428E-3</v>
      </c>
      <c r="K17" s="27">
        <v>31000</v>
      </c>
      <c r="L17" s="564">
        <f>+K17/K18</f>
        <v>9.5246873751805086E-3</v>
      </c>
      <c r="M17" s="27">
        <v>32000</v>
      </c>
      <c r="N17" s="564">
        <f>+M17/M18</f>
        <v>9.7081487773800126E-3</v>
      </c>
    </row>
    <row r="18" spans="1:14">
      <c r="A18" s="1256"/>
      <c r="D18" s="56" t="s">
        <v>1020</v>
      </c>
      <c r="E18" s="57">
        <f>SUM(E14:E17)</f>
        <v>2934400</v>
      </c>
      <c r="F18" s="566">
        <f>SUM(F14:F17)</f>
        <v>1</v>
      </c>
      <c r="G18" s="57">
        <f>SUM(G14:G17)</f>
        <v>3067200</v>
      </c>
      <c r="H18" s="566">
        <f>SUM(H14:H17)</f>
        <v>1</v>
      </c>
      <c r="I18" s="57">
        <f t="shared" ref="I18:N18" si="1">SUM(I14:I17)</f>
        <v>3190000</v>
      </c>
      <c r="J18" s="566">
        <f t="shared" si="1"/>
        <v>1</v>
      </c>
      <c r="K18" s="57">
        <f t="shared" si="1"/>
        <v>3254700</v>
      </c>
      <c r="L18" s="566">
        <f t="shared" si="1"/>
        <v>1</v>
      </c>
      <c r="M18" s="57">
        <f t="shared" si="1"/>
        <v>3296200</v>
      </c>
      <c r="N18" s="566">
        <f t="shared" si="1"/>
        <v>1</v>
      </c>
    </row>
    <row r="19" spans="1:14">
      <c r="A19" s="1256"/>
      <c r="E19" s="567"/>
      <c r="F19" s="568"/>
      <c r="G19" s="567"/>
      <c r="H19" s="568"/>
      <c r="I19" s="567"/>
      <c r="J19" s="568"/>
      <c r="K19" s="567"/>
      <c r="L19" s="568"/>
      <c r="M19" s="567"/>
      <c r="N19" s="568"/>
    </row>
    <row r="20" spans="1:14">
      <c r="A20" s="1256"/>
      <c r="D20" s="50" t="s">
        <v>112</v>
      </c>
      <c r="E20" s="567"/>
      <c r="F20" s="568"/>
      <c r="G20" s="567"/>
      <c r="H20" s="568"/>
      <c r="I20" s="567"/>
      <c r="J20" s="568"/>
      <c r="K20" s="567"/>
      <c r="L20" s="568"/>
      <c r="M20" s="567"/>
      <c r="N20" s="568"/>
    </row>
    <row r="21" spans="1:14">
      <c r="A21" s="1256"/>
      <c r="D21" s="49" t="s">
        <v>107</v>
      </c>
      <c r="E21" s="58">
        <f>+E14*F21</f>
        <v>703076</v>
      </c>
      <c r="F21" s="577">
        <v>0.28999999999999998</v>
      </c>
      <c r="G21" s="58">
        <f>+G14*H21</f>
        <v>722360.99999999988</v>
      </c>
      <c r="H21" s="577">
        <v>0.28499999999999998</v>
      </c>
      <c r="I21" s="58">
        <f>+I14*J21</f>
        <v>741160.00000000012</v>
      </c>
      <c r="J21" s="577">
        <v>0.28000000000000003</v>
      </c>
      <c r="K21" s="58">
        <f>+K14*L21</f>
        <v>757036.00000000012</v>
      </c>
      <c r="L21" s="577">
        <v>0.28000000000000003</v>
      </c>
      <c r="M21" s="58">
        <f>+M14*N21</f>
        <v>766556.00000000012</v>
      </c>
      <c r="N21" s="568">
        <f>$L21</f>
        <v>0.28000000000000003</v>
      </c>
    </row>
    <row r="22" spans="1:14">
      <c r="A22" s="1256"/>
      <c r="D22" s="49" t="s">
        <v>113</v>
      </c>
      <c r="E22" s="58">
        <f>+E15*F22</f>
        <v>229120</v>
      </c>
      <c r="F22" s="577">
        <v>0.64</v>
      </c>
      <c r="G22" s="58">
        <f>+G15*H22</f>
        <v>236250</v>
      </c>
      <c r="H22" s="577">
        <v>0.63</v>
      </c>
      <c r="I22" s="58">
        <f>+I15*J22</f>
        <v>236220</v>
      </c>
      <c r="J22" s="577">
        <v>0.62</v>
      </c>
      <c r="K22" s="58">
        <f>+K15*L22</f>
        <v>239320</v>
      </c>
      <c r="L22" s="577">
        <v>0.62</v>
      </c>
      <c r="M22" s="58">
        <f>+M15*N22</f>
        <v>241800</v>
      </c>
      <c r="N22" s="568">
        <f t="shared" ref="N22:N23" si="2">$L22</f>
        <v>0.62</v>
      </c>
    </row>
    <row r="23" spans="1:14">
      <c r="A23" s="1256"/>
      <c r="D23" s="49" t="s">
        <v>109</v>
      </c>
      <c r="E23" s="58">
        <f>+E16*F23</f>
        <v>61250</v>
      </c>
      <c r="F23" s="577">
        <v>0.49</v>
      </c>
      <c r="G23" s="58">
        <f>+G16*H23</f>
        <v>62371</v>
      </c>
      <c r="H23" s="577">
        <v>0.48499999999999999</v>
      </c>
      <c r="I23" s="58">
        <f>+I16*J23</f>
        <v>63360</v>
      </c>
      <c r="J23" s="577">
        <v>0.48</v>
      </c>
      <c r="K23" s="58">
        <f>+K16*L23</f>
        <v>64320</v>
      </c>
      <c r="L23" s="577">
        <v>0.48</v>
      </c>
      <c r="M23" s="58">
        <f>+M16*N23</f>
        <v>65520</v>
      </c>
      <c r="N23" s="568">
        <f t="shared" si="2"/>
        <v>0.48</v>
      </c>
    </row>
    <row r="24" spans="1:14">
      <c r="A24" s="1256"/>
      <c r="D24" s="50" t="s">
        <v>114</v>
      </c>
      <c r="E24" s="57">
        <f>SUM(E21:E23)</f>
        <v>993446</v>
      </c>
      <c r="F24" s="564">
        <f>+E24/E18</f>
        <v>0.33855166303162487</v>
      </c>
      <c r="G24" s="57">
        <f>SUM(G21:G23)</f>
        <v>1020981.9999999999</v>
      </c>
      <c r="H24" s="564">
        <f>+G24/G18</f>
        <v>0.33287102243088157</v>
      </c>
      <c r="I24" s="57">
        <f>SUM(I21:I23)</f>
        <v>1040740.0000000001</v>
      </c>
      <c r="J24" s="564">
        <f>+I24/I18</f>
        <v>0.32625078369905958</v>
      </c>
      <c r="K24" s="57">
        <f>SUM(K21:K23)</f>
        <v>1060676</v>
      </c>
      <c r="L24" s="564">
        <f>+K24/K18</f>
        <v>0.32589055826957936</v>
      </c>
      <c r="M24" s="57">
        <f>SUM(M21:M23)</f>
        <v>1073876</v>
      </c>
      <c r="N24" s="564">
        <f>+M24/M18</f>
        <v>0.32579212426430437</v>
      </c>
    </row>
    <row r="25" spans="1:14">
      <c r="A25" s="1256"/>
      <c r="E25" s="567"/>
      <c r="F25" s="568"/>
      <c r="G25" s="567"/>
      <c r="H25" s="568"/>
      <c r="I25" s="567"/>
      <c r="J25" s="568"/>
      <c r="K25" s="567"/>
      <c r="L25" s="568"/>
      <c r="M25" s="567"/>
      <c r="N25" s="568"/>
    </row>
    <row r="26" spans="1:14">
      <c r="A26" s="1256"/>
      <c r="D26" s="50" t="s">
        <v>115</v>
      </c>
      <c r="E26" s="57">
        <f>+E18-E24</f>
        <v>1940954</v>
      </c>
      <c r="F26" s="569">
        <f>+E26/E18</f>
        <v>0.66144833696837513</v>
      </c>
      <c r="G26" s="57">
        <f>+G18-G24</f>
        <v>2046218</v>
      </c>
      <c r="H26" s="569">
        <f>+G26/G18</f>
        <v>0.66712897756911838</v>
      </c>
      <c r="I26" s="57">
        <f>+I18-I24</f>
        <v>2149260</v>
      </c>
      <c r="J26" s="569">
        <f>+I26/I18</f>
        <v>0.67374921630094042</v>
      </c>
      <c r="K26" s="57">
        <f>+K18-K24</f>
        <v>2194024</v>
      </c>
      <c r="L26" s="569">
        <f>+K26/K18</f>
        <v>0.67410944173042064</v>
      </c>
      <c r="M26" s="57">
        <f>+M18-M24</f>
        <v>2222324</v>
      </c>
      <c r="N26" s="569">
        <f>+M26/M18</f>
        <v>0.67420787573569563</v>
      </c>
    </row>
    <row r="27" spans="1:14">
      <c r="A27" s="1256"/>
      <c r="E27" s="567"/>
      <c r="F27" s="568"/>
      <c r="G27" s="567"/>
      <c r="H27" s="568"/>
      <c r="I27" s="567"/>
      <c r="J27" s="568"/>
      <c r="K27" s="567"/>
      <c r="L27" s="568"/>
      <c r="M27" s="567"/>
      <c r="N27" s="568"/>
    </row>
    <row r="28" spans="1:14">
      <c r="A28" s="1256"/>
      <c r="D28" s="50" t="s">
        <v>116</v>
      </c>
      <c r="E28" s="567"/>
      <c r="F28" s="568"/>
      <c r="G28" s="567"/>
      <c r="H28" s="568"/>
      <c r="I28" s="567"/>
      <c r="J28" s="568"/>
      <c r="K28" s="567"/>
      <c r="L28" s="568"/>
      <c r="M28" s="567"/>
      <c r="N28" s="568"/>
    </row>
    <row r="29" spans="1:14">
      <c r="A29" s="1256"/>
      <c r="D29" s="49" t="s">
        <v>117</v>
      </c>
      <c r="E29" s="58">
        <f>+E18*F29</f>
        <v>117376</v>
      </c>
      <c r="F29" s="577">
        <v>0.04</v>
      </c>
      <c r="G29" s="58">
        <f>+G18*H29</f>
        <v>116553.59999999999</v>
      </c>
      <c r="H29" s="577">
        <v>3.7999999999999999E-2</v>
      </c>
      <c r="I29" s="58">
        <f>+I18*J29</f>
        <v>119625</v>
      </c>
      <c r="J29" s="577">
        <v>3.7499999999999999E-2</v>
      </c>
      <c r="K29" s="58">
        <f>+K18*L29</f>
        <v>122051.25</v>
      </c>
      <c r="L29" s="577">
        <v>3.7499999999999999E-2</v>
      </c>
      <c r="M29" s="58">
        <f>+M18*N29</f>
        <v>123607.5</v>
      </c>
      <c r="N29" s="568">
        <f>$L29</f>
        <v>3.7499999999999999E-2</v>
      </c>
    </row>
    <row r="30" spans="1:14">
      <c r="A30" s="1256"/>
      <c r="D30" s="49" t="s">
        <v>644</v>
      </c>
      <c r="E30" s="58">
        <f>+(E18*F30)</f>
        <v>117376</v>
      </c>
      <c r="F30" s="577">
        <v>0.04</v>
      </c>
      <c r="G30" s="58">
        <f>+G18*H30</f>
        <v>122688</v>
      </c>
      <c r="H30" s="577">
        <v>0.04</v>
      </c>
      <c r="I30" s="58">
        <f>+I18*J30</f>
        <v>127600</v>
      </c>
      <c r="J30" s="577">
        <v>0.04</v>
      </c>
      <c r="K30" s="58">
        <f>+K18*L30</f>
        <v>130188</v>
      </c>
      <c r="L30" s="577">
        <v>0.04</v>
      </c>
      <c r="M30" s="58">
        <f>+M18*N30</f>
        <v>131848</v>
      </c>
      <c r="N30" s="568">
        <f t="shared" ref="N30:N32" si="3">$L30</f>
        <v>0.04</v>
      </c>
    </row>
    <row r="31" spans="1:14">
      <c r="A31" s="1256"/>
      <c r="D31" s="49" t="s">
        <v>119</v>
      </c>
      <c r="E31" s="58">
        <f>+E18*F31</f>
        <v>102704.00000000001</v>
      </c>
      <c r="F31" s="577">
        <v>3.5000000000000003E-2</v>
      </c>
      <c r="G31" s="58">
        <f>+G18*H31</f>
        <v>105818.40000000001</v>
      </c>
      <c r="H31" s="577">
        <v>3.4500000000000003E-2</v>
      </c>
      <c r="I31" s="58">
        <f>+I18*J31</f>
        <v>108460.00000000001</v>
      </c>
      <c r="J31" s="577">
        <v>3.4000000000000002E-2</v>
      </c>
      <c r="K31" s="58">
        <f>+K18*L31</f>
        <v>110659.8</v>
      </c>
      <c r="L31" s="577">
        <v>3.4000000000000002E-2</v>
      </c>
      <c r="M31" s="58">
        <f>+M18*N31</f>
        <v>112070.8</v>
      </c>
      <c r="N31" s="568">
        <f t="shared" si="3"/>
        <v>3.4000000000000002E-2</v>
      </c>
    </row>
    <row r="32" spans="1:14">
      <c r="A32" s="1256"/>
      <c r="D32" s="49" t="s">
        <v>120</v>
      </c>
      <c r="E32" s="58">
        <f>+E18*F32</f>
        <v>88032</v>
      </c>
      <c r="F32" s="577">
        <v>0.03</v>
      </c>
      <c r="G32" s="58">
        <f>+G18*H32</f>
        <v>92016</v>
      </c>
      <c r="H32" s="577">
        <v>0.03</v>
      </c>
      <c r="I32" s="58">
        <f>+I18*J32</f>
        <v>95700</v>
      </c>
      <c r="J32" s="577">
        <v>0.03</v>
      </c>
      <c r="K32" s="58">
        <f>+K18*L32</f>
        <v>97641</v>
      </c>
      <c r="L32" s="577">
        <v>0.03</v>
      </c>
      <c r="M32" s="58">
        <f>+M18*N32</f>
        <v>98886</v>
      </c>
      <c r="N32" s="568">
        <f t="shared" si="3"/>
        <v>0.03</v>
      </c>
    </row>
    <row r="33" spans="1:14">
      <c r="A33" s="1256"/>
      <c r="D33" s="56" t="s">
        <v>1021</v>
      </c>
      <c r="E33" s="57">
        <f>SUM(E29:E32)</f>
        <v>425488</v>
      </c>
      <c r="F33" s="569">
        <f>+E33/E18</f>
        <v>0.14499999999999999</v>
      </c>
      <c r="G33" s="57">
        <f>SUM(G29:G32)</f>
        <v>437076</v>
      </c>
      <c r="H33" s="569">
        <f>+G33/G18</f>
        <v>0.14249999999999999</v>
      </c>
      <c r="I33" s="57">
        <f>SUM(I29:I32)</f>
        <v>451385</v>
      </c>
      <c r="J33" s="569">
        <f>+I33/I18</f>
        <v>0.14149999999999999</v>
      </c>
      <c r="K33" s="57">
        <f>SUM(K29:K32)</f>
        <v>460540.05</v>
      </c>
      <c r="L33" s="569">
        <f>+K33/K18</f>
        <v>0.14149999999999999</v>
      </c>
      <c r="M33" s="57">
        <f>SUM(M29:M32)</f>
        <v>466412.3</v>
      </c>
      <c r="N33" s="569">
        <f>+M33/M18</f>
        <v>0.14149999999999999</v>
      </c>
    </row>
    <row r="34" spans="1:14">
      <c r="D34" s="559"/>
      <c r="E34" s="570"/>
      <c r="F34" s="568"/>
      <c r="G34" s="570"/>
      <c r="H34" s="568"/>
      <c r="I34" s="570"/>
      <c r="J34" s="568"/>
      <c r="K34" s="570"/>
      <c r="L34" s="568"/>
      <c r="M34" s="570"/>
      <c r="N34" s="568"/>
    </row>
    <row r="35" spans="1:14">
      <c r="D35" s="50" t="s">
        <v>122</v>
      </c>
      <c r="E35" s="57">
        <f>+E26-E33</f>
        <v>1515466</v>
      </c>
      <c r="F35" s="569">
        <f>+E35/E18</f>
        <v>0.51644833696837511</v>
      </c>
      <c r="G35" s="57">
        <f>+G26-G33</f>
        <v>1609142</v>
      </c>
      <c r="H35" s="569">
        <f>+G35/G18</f>
        <v>0.52462897756911842</v>
      </c>
      <c r="I35" s="57">
        <f>+I26-I33</f>
        <v>1697875</v>
      </c>
      <c r="J35" s="569">
        <f>+I35/I18</f>
        <v>0.53224921630094046</v>
      </c>
      <c r="K35" s="57">
        <f>+K26-K33</f>
        <v>1733483.95</v>
      </c>
      <c r="L35" s="569">
        <f>+K35/K18</f>
        <v>0.53260944173042057</v>
      </c>
      <c r="M35" s="57">
        <f>+M26-M33</f>
        <v>1755911.7</v>
      </c>
      <c r="N35" s="569">
        <f>+M35/M18</f>
        <v>0.53270787573569567</v>
      </c>
    </row>
    <row r="36" spans="1:14">
      <c r="E36" s="567"/>
      <c r="F36" s="568"/>
      <c r="G36" s="567"/>
      <c r="H36" s="568"/>
      <c r="I36" s="567"/>
      <c r="J36" s="568"/>
      <c r="K36" s="567"/>
      <c r="L36" s="568"/>
      <c r="M36" s="567"/>
      <c r="N36" s="568"/>
    </row>
    <row r="37" spans="1:14">
      <c r="D37" s="50" t="s">
        <v>645</v>
      </c>
      <c r="E37" s="567"/>
      <c r="F37" s="567"/>
      <c r="G37" s="567"/>
      <c r="H37" s="567"/>
      <c r="I37" s="567"/>
      <c r="J37" s="567"/>
      <c r="K37" s="567"/>
      <c r="L37" s="567"/>
      <c r="M37" s="567"/>
      <c r="N37" s="567"/>
    </row>
    <row r="38" spans="1:14">
      <c r="D38" s="51" t="s">
        <v>642</v>
      </c>
      <c r="E38" s="58">
        <f>+E14*F38</f>
        <v>145464</v>
      </c>
      <c r="F38" s="578">
        <v>0.06</v>
      </c>
      <c r="G38" s="58">
        <f>+G14*H38</f>
        <v>152076</v>
      </c>
      <c r="H38" s="564">
        <f>$F38</f>
        <v>0.06</v>
      </c>
      <c r="I38" s="58">
        <f>+I14*J38</f>
        <v>158820</v>
      </c>
      <c r="J38" s="564">
        <f>$F38</f>
        <v>0.06</v>
      </c>
      <c r="K38" s="58">
        <f>+K14*L38</f>
        <v>162222</v>
      </c>
      <c r="L38" s="564">
        <f>$F38</f>
        <v>0.06</v>
      </c>
      <c r="M38" s="58">
        <f>+M14*N38</f>
        <v>164262</v>
      </c>
      <c r="N38" s="564">
        <f>$F38</f>
        <v>0.06</v>
      </c>
    </row>
    <row r="39" spans="1:14">
      <c r="D39" s="51" t="s">
        <v>643</v>
      </c>
      <c r="E39" s="58">
        <f>+E14*F39</f>
        <v>24244</v>
      </c>
      <c r="F39" s="578">
        <v>0.01</v>
      </c>
      <c r="G39" s="58">
        <f>+G14*H39</f>
        <v>25346</v>
      </c>
      <c r="H39" s="564">
        <f>$F39</f>
        <v>0.01</v>
      </c>
      <c r="I39" s="58">
        <f>+I14*J39</f>
        <v>26470</v>
      </c>
      <c r="J39" s="564">
        <f>$F39</f>
        <v>0.01</v>
      </c>
      <c r="K39" s="58">
        <f>+K14*L39</f>
        <v>27037</v>
      </c>
      <c r="L39" s="564">
        <f>$F39</f>
        <v>0.01</v>
      </c>
      <c r="M39" s="58">
        <f>+M14*N39</f>
        <v>27377</v>
      </c>
      <c r="N39" s="564">
        <f>$F39</f>
        <v>0.01</v>
      </c>
    </row>
    <row r="40" spans="1:14">
      <c r="D40" s="579" t="s">
        <v>646</v>
      </c>
      <c r="E40" s="57">
        <f>+E38+E39</f>
        <v>169708</v>
      </c>
      <c r="F40" s="569">
        <f>+E40/E18</f>
        <v>5.7833969465648852E-2</v>
      </c>
      <c r="G40" s="57">
        <f>+G38+G39</f>
        <v>177422</v>
      </c>
      <c r="H40" s="569">
        <f>+G40/G18</f>
        <v>5.7844940010432971E-2</v>
      </c>
      <c r="I40" s="57">
        <f>+I38+I39</f>
        <v>185290</v>
      </c>
      <c r="J40" s="569">
        <f>+I40/I18</f>
        <v>5.8084639498432601E-2</v>
      </c>
      <c r="K40" s="57">
        <f>+K38+K39</f>
        <v>189259</v>
      </c>
      <c r="L40" s="569">
        <f>+K40/K18</f>
        <v>5.8149445417396382E-2</v>
      </c>
      <c r="M40" s="57">
        <f>+M38+M39</f>
        <v>191639</v>
      </c>
      <c r="N40" s="569">
        <f>+M40/M18</f>
        <v>5.8139372610885261E-2</v>
      </c>
    </row>
    <row r="41" spans="1:14">
      <c r="E41" s="567"/>
      <c r="F41" s="568"/>
      <c r="G41" s="567"/>
      <c r="H41" s="568"/>
      <c r="I41" s="567"/>
      <c r="J41" s="568"/>
      <c r="K41" s="567"/>
      <c r="L41" s="568"/>
      <c r="M41" s="567"/>
      <c r="N41" s="568"/>
    </row>
    <row r="42" spans="1:14">
      <c r="D42" s="50" t="s">
        <v>124</v>
      </c>
      <c r="E42" s="57">
        <f>+E35-E40</f>
        <v>1345758</v>
      </c>
      <c r="F42" s="569">
        <f>+E42/E18</f>
        <v>0.45861436750272627</v>
      </c>
      <c r="G42" s="57">
        <f>+G35-G40</f>
        <v>1431720</v>
      </c>
      <c r="H42" s="569">
        <f>+G42/G18</f>
        <v>0.46678403755868547</v>
      </c>
      <c r="I42" s="57">
        <f>+I35-I40</f>
        <v>1512585</v>
      </c>
      <c r="J42" s="569">
        <f>+I42/I18</f>
        <v>0.47416457680250784</v>
      </c>
      <c r="K42" s="57">
        <f>+K35-K40</f>
        <v>1544224.95</v>
      </c>
      <c r="L42" s="569">
        <f>+K42/K18</f>
        <v>0.47445999631302421</v>
      </c>
      <c r="M42" s="57">
        <f>+M35-M40</f>
        <v>1564272.7</v>
      </c>
      <c r="N42" s="569">
        <f>+M42/M18</f>
        <v>0.47456850312481036</v>
      </c>
    </row>
    <row r="43" spans="1:14">
      <c r="E43" s="567"/>
      <c r="F43" s="568"/>
      <c r="G43" s="567"/>
      <c r="H43" s="568"/>
      <c r="I43" s="567"/>
      <c r="J43" s="568"/>
      <c r="K43" s="567"/>
      <c r="L43" s="568"/>
      <c r="M43" s="567"/>
      <c r="N43" s="568"/>
    </row>
    <row r="44" spans="1:14">
      <c r="D44" s="50" t="s">
        <v>125</v>
      </c>
      <c r="E44" s="567"/>
      <c r="F44" s="568"/>
      <c r="G44" s="567"/>
      <c r="H44" s="568"/>
      <c r="I44" s="567"/>
      <c r="J44" s="568"/>
      <c r="K44" s="567"/>
      <c r="L44" s="568"/>
      <c r="M44" s="567"/>
      <c r="N44" s="568"/>
    </row>
    <row r="45" spans="1:14">
      <c r="D45" s="49" t="s">
        <v>126</v>
      </c>
      <c r="E45" s="567">
        <f>+E18*F45</f>
        <v>0</v>
      </c>
      <c r="F45" s="580">
        <v>0</v>
      </c>
      <c r="G45" s="567">
        <f>+G18*H45</f>
        <v>0</v>
      </c>
      <c r="H45" s="580">
        <v>0</v>
      </c>
      <c r="I45" s="567">
        <f>+I18*J45</f>
        <v>0</v>
      </c>
      <c r="J45" s="580">
        <v>0</v>
      </c>
      <c r="K45" s="567">
        <f>+K18*L45</f>
        <v>0</v>
      </c>
      <c r="L45" s="580">
        <v>0</v>
      </c>
      <c r="M45" s="567">
        <f>+M18*N45</f>
        <v>0</v>
      </c>
      <c r="N45" s="580">
        <v>0</v>
      </c>
    </row>
    <row r="46" spans="1:14">
      <c r="D46" s="49" t="s">
        <v>127</v>
      </c>
      <c r="E46" s="27">
        <v>48000</v>
      </c>
      <c r="F46" s="568">
        <f>+E46/E18</f>
        <v>1.6357688113413305E-2</v>
      </c>
      <c r="G46" s="58">
        <f>+E46*(1+1.5%)</f>
        <v>48719.999999999993</v>
      </c>
      <c r="H46" s="568">
        <f>+G46/G18</f>
        <v>1.5884194053208137E-2</v>
      </c>
      <c r="I46" s="58">
        <f>+G46*(1+1.5%)</f>
        <v>49450.799999999988</v>
      </c>
      <c r="J46" s="568">
        <f>+I46/I18</f>
        <v>1.5501818181818177E-2</v>
      </c>
      <c r="K46" s="58">
        <f>+I46*(1+1.5%)</f>
        <v>50192.561999999984</v>
      </c>
      <c r="L46" s="568">
        <f>+K46/K18</f>
        <v>1.5421563277721444E-2</v>
      </c>
      <c r="M46" s="58">
        <f>+K46*(1+1.5%)</f>
        <v>50945.450429999975</v>
      </c>
      <c r="N46" s="568">
        <f>+M46/M18</f>
        <v>1.5455812884533697E-2</v>
      </c>
    </row>
    <row r="47" spans="1:14">
      <c r="D47" s="49" t="s">
        <v>128</v>
      </c>
      <c r="E47" s="27">
        <v>14000</v>
      </c>
      <c r="F47" s="568">
        <f>+E47/E18</f>
        <v>4.7709923664122139E-3</v>
      </c>
      <c r="G47" s="58">
        <f>+E47*(1+1.5%)</f>
        <v>14209.999999999998</v>
      </c>
      <c r="H47" s="568">
        <f>+G47/G18</f>
        <v>4.6328899321857065E-3</v>
      </c>
      <c r="I47" s="58">
        <f>+G47*(1+1.5%)</f>
        <v>14423.149999999996</v>
      </c>
      <c r="J47" s="568">
        <f>+I47/I18</f>
        <v>4.521363636363635E-3</v>
      </c>
      <c r="K47" s="58">
        <f>+I47*(1+1.5%)</f>
        <v>14639.497249999995</v>
      </c>
      <c r="L47" s="568">
        <f>+K47/K18</f>
        <v>4.4979559560020879E-3</v>
      </c>
      <c r="M47" s="58">
        <f>+K47*(1+1.5%)</f>
        <v>14859.089708749992</v>
      </c>
      <c r="N47" s="568">
        <f>+M47/M18</f>
        <v>4.5079454246556615E-3</v>
      </c>
    </row>
    <row r="48" spans="1:14">
      <c r="D48" s="50" t="s">
        <v>129</v>
      </c>
      <c r="E48" s="57">
        <f>SUM(E45:E47)</f>
        <v>62000</v>
      </c>
      <c r="F48" s="569">
        <f>+E48/E18</f>
        <v>2.1128680479825517E-2</v>
      </c>
      <c r="G48" s="57">
        <f>SUM(G45:G47)</f>
        <v>62929.999999999993</v>
      </c>
      <c r="H48" s="569">
        <f>+G48/G18</f>
        <v>2.0517083985393841E-2</v>
      </c>
      <c r="I48" s="57">
        <f>SUM(I45:I47)</f>
        <v>63873.949999999983</v>
      </c>
      <c r="J48" s="569">
        <f>+I48/I18</f>
        <v>2.0023181818181812E-2</v>
      </c>
      <c r="K48" s="57">
        <f>SUM(K45:K47)</f>
        <v>64832.059249999977</v>
      </c>
      <c r="L48" s="569">
        <f>+K48/K18</f>
        <v>1.991951923372353E-2</v>
      </c>
      <c r="M48" s="57">
        <f>SUM(M45:M47)</f>
        <v>65804.540138749973</v>
      </c>
      <c r="N48" s="569">
        <f>+M48/M18</f>
        <v>1.9963758309189363E-2</v>
      </c>
    </row>
    <row r="49" spans="4:15">
      <c r="E49" s="567"/>
      <c r="F49" s="563"/>
      <c r="G49" s="567"/>
      <c r="H49" s="563"/>
      <c r="I49" s="567"/>
      <c r="J49" s="563"/>
      <c r="K49" s="567"/>
      <c r="L49" s="563"/>
      <c r="M49" s="567"/>
      <c r="N49" s="563"/>
    </row>
    <row r="50" spans="4:15">
      <c r="D50" s="50" t="s">
        <v>1036</v>
      </c>
      <c r="E50" s="57">
        <f>+E42-E48</f>
        <v>1283758</v>
      </c>
      <c r="F50" s="569">
        <f>+E50/E18</f>
        <v>0.43748568702290075</v>
      </c>
      <c r="G50" s="57">
        <f>+G42-G48</f>
        <v>1368790</v>
      </c>
      <c r="H50" s="569">
        <f>+G50/G18</f>
        <v>0.4462669535732916</v>
      </c>
      <c r="I50" s="57">
        <f>+I42-I48</f>
        <v>1448711.05</v>
      </c>
      <c r="J50" s="569">
        <f>+I50/I18</f>
        <v>0.45414139498432604</v>
      </c>
      <c r="K50" s="57">
        <f>+K42-K48</f>
        <v>1479392.89075</v>
      </c>
      <c r="L50" s="569">
        <f>+K50/K18</f>
        <v>0.45454047707930073</v>
      </c>
      <c r="M50" s="57">
        <f>+M42-M48</f>
        <v>1498468.1598612501</v>
      </c>
      <c r="N50" s="569">
        <f>+M50/M18</f>
        <v>0.45460474481562102</v>
      </c>
    </row>
    <row r="51" spans="4:15">
      <c r="D51" s="559"/>
      <c r="E51" s="567"/>
      <c r="F51" s="563"/>
      <c r="G51" s="567"/>
      <c r="H51" s="563"/>
      <c r="I51" s="567"/>
      <c r="J51" s="563"/>
      <c r="K51" s="567"/>
      <c r="L51" s="563"/>
      <c r="M51" s="567"/>
      <c r="N51" s="563"/>
    </row>
    <row r="52" spans="4:15">
      <c r="D52" s="49" t="s">
        <v>131</v>
      </c>
      <c r="E52" s="58">
        <f>+E18*F52</f>
        <v>88032</v>
      </c>
      <c r="F52" s="577">
        <v>0.03</v>
      </c>
      <c r="G52" s="58">
        <f>+G18*H52</f>
        <v>92016</v>
      </c>
      <c r="H52" s="564">
        <f>$F52</f>
        <v>0.03</v>
      </c>
      <c r="I52" s="58">
        <f>+I18*J52</f>
        <v>95700</v>
      </c>
      <c r="J52" s="564">
        <f>$F52</f>
        <v>0.03</v>
      </c>
      <c r="K52" s="58">
        <f>+K18*L52</f>
        <v>97641</v>
      </c>
      <c r="L52" s="564">
        <f>$F52</f>
        <v>0.03</v>
      </c>
      <c r="M52" s="58">
        <f>+M18*N52</f>
        <v>98886</v>
      </c>
      <c r="N52" s="564">
        <f>$F52</f>
        <v>0.03</v>
      </c>
    </row>
    <row r="53" spans="4:15">
      <c r="E53" s="567"/>
      <c r="F53" s="563"/>
      <c r="G53" s="567"/>
      <c r="H53" s="563"/>
      <c r="I53" s="567"/>
      <c r="J53" s="563"/>
      <c r="K53" s="567"/>
      <c r="L53" s="563"/>
      <c r="M53" s="567"/>
      <c r="N53" s="563"/>
    </row>
    <row r="54" spans="4:15">
      <c r="D54" s="50" t="s">
        <v>1037</v>
      </c>
      <c r="E54" s="57">
        <f>+E50-E52</f>
        <v>1195726</v>
      </c>
      <c r="F54" s="569">
        <f>+E54/E18</f>
        <v>0.40748568702290078</v>
      </c>
      <c r="G54" s="57">
        <f>+G50-G52</f>
        <v>1276774</v>
      </c>
      <c r="H54" s="569">
        <f>+G54/G18</f>
        <v>0.41626695357329158</v>
      </c>
      <c r="I54" s="57">
        <f>+I50-I52</f>
        <v>1353011.05</v>
      </c>
      <c r="J54" s="569">
        <f>+I54/I18</f>
        <v>0.42414139498432601</v>
      </c>
      <c r="K54" s="57">
        <f>+K50-K52</f>
        <v>1381751.89075</v>
      </c>
      <c r="L54" s="569">
        <f>+K54/K18</f>
        <v>0.4245404770793007</v>
      </c>
      <c r="M54" s="57">
        <f>+M50-M52</f>
        <v>1399582.1598612501</v>
      </c>
      <c r="N54" s="569">
        <f>+M54/M18</f>
        <v>0.42460474481562105</v>
      </c>
    </row>
    <row r="55" spans="4:15">
      <c r="D55" s="17"/>
      <c r="E55" s="573"/>
      <c r="F55" s="17"/>
      <c r="G55" s="573"/>
      <c r="H55" s="17"/>
      <c r="I55" s="573"/>
      <c r="J55" s="17"/>
      <c r="K55" s="573"/>
      <c r="L55" s="17"/>
      <c r="M55" s="573"/>
      <c r="N55" s="17"/>
    </row>
    <row r="59" spans="4:15">
      <c r="D59" s="1299" t="s">
        <v>647</v>
      </c>
      <c r="E59" s="1299"/>
      <c r="F59" s="1299"/>
      <c r="G59" s="1299"/>
      <c r="H59" s="1299"/>
      <c r="I59" s="1299"/>
      <c r="J59" s="1299"/>
      <c r="K59" s="1299"/>
      <c r="L59" s="1299"/>
      <c r="M59" s="1299"/>
      <c r="N59" s="1299"/>
      <c r="O59" s="1299"/>
    </row>
    <row r="60" spans="4:15">
      <c r="D60" s="17"/>
      <c r="E60" s="17"/>
      <c r="F60" s="17"/>
      <c r="G60" s="17"/>
      <c r="I60" s="17"/>
      <c r="J60" s="17"/>
      <c r="K60" s="17"/>
      <c r="M60" s="17"/>
      <c r="N60" s="17"/>
      <c r="O60" s="17"/>
    </row>
    <row r="61" spans="4:15" ht="56.75" customHeight="1">
      <c r="D61" s="581" t="s">
        <v>336</v>
      </c>
      <c r="E61" s="581" t="s">
        <v>337</v>
      </c>
      <c r="F61" s="581" t="s">
        <v>648</v>
      </c>
      <c r="G61" s="581" t="s">
        <v>340</v>
      </c>
      <c r="I61" s="581" t="s">
        <v>341</v>
      </c>
      <c r="J61" s="581" t="s">
        <v>342</v>
      </c>
      <c r="K61" s="581" t="s">
        <v>343</v>
      </c>
      <c r="M61" s="581" t="s">
        <v>341</v>
      </c>
      <c r="N61" s="581" t="s">
        <v>342</v>
      </c>
      <c r="O61" s="581" t="s">
        <v>343</v>
      </c>
    </row>
    <row r="62" spans="4:15">
      <c r="D62" s="582">
        <v>0</v>
      </c>
      <c r="E62" s="580">
        <v>0</v>
      </c>
      <c r="F62" s="580">
        <v>0</v>
      </c>
      <c r="G62" s="582">
        <v>1152</v>
      </c>
      <c r="I62" s="582">
        <v>1200</v>
      </c>
      <c r="J62" s="582">
        <v>150</v>
      </c>
      <c r="K62" s="582">
        <v>210</v>
      </c>
      <c r="L62" s="541"/>
      <c r="M62" s="541">
        <f>+G62*I62</f>
        <v>1382400</v>
      </c>
      <c r="N62" s="541">
        <f>+G62*J62</f>
        <v>172800</v>
      </c>
      <c r="O62" s="541">
        <f>+G62*K62</f>
        <v>241920</v>
      </c>
    </row>
    <row r="63" spans="4:15">
      <c r="D63" s="582">
        <v>1</v>
      </c>
      <c r="E63" s="582">
        <v>37</v>
      </c>
      <c r="F63" s="583">
        <v>20.5</v>
      </c>
      <c r="G63" s="582">
        <v>1152</v>
      </c>
      <c r="I63" s="582">
        <v>1300</v>
      </c>
      <c r="J63" s="582">
        <v>160</v>
      </c>
      <c r="K63" s="582">
        <v>220</v>
      </c>
      <c r="L63" s="541"/>
      <c r="M63" s="541">
        <f>+G63*I63</f>
        <v>1497600</v>
      </c>
      <c r="N63" s="541">
        <f>+G63*J63</f>
        <v>184320</v>
      </c>
      <c r="O63" s="541">
        <f>+G63*K63</f>
        <v>253440</v>
      </c>
    </row>
    <row r="64" spans="4:15">
      <c r="D64" s="582">
        <v>2</v>
      </c>
      <c r="E64" s="582">
        <v>37</v>
      </c>
      <c r="F64" s="583">
        <v>20.5</v>
      </c>
      <c r="G64" s="582">
        <v>1152</v>
      </c>
      <c r="I64" s="582">
        <v>1300</v>
      </c>
      <c r="J64" s="582">
        <v>160</v>
      </c>
      <c r="K64" s="582">
        <v>220</v>
      </c>
      <c r="L64" s="541"/>
      <c r="M64" s="541">
        <f>+G64*I64</f>
        <v>1497600</v>
      </c>
      <c r="N64" s="541">
        <f>+G64*J64</f>
        <v>184320</v>
      </c>
      <c r="O64" s="541">
        <f>+G64*K64</f>
        <v>253440</v>
      </c>
    </row>
    <row r="65" spans="4:15">
      <c r="D65" s="582">
        <v>3</v>
      </c>
      <c r="E65" s="582">
        <v>37</v>
      </c>
      <c r="F65" s="583">
        <v>20.5</v>
      </c>
      <c r="G65" s="582">
        <v>1152</v>
      </c>
      <c r="I65" s="582">
        <v>1300</v>
      </c>
      <c r="J65" s="582">
        <v>160</v>
      </c>
      <c r="K65" s="582">
        <v>220</v>
      </c>
      <c r="L65" s="541"/>
      <c r="M65" s="541">
        <f>+G65*I65</f>
        <v>1497600</v>
      </c>
      <c r="N65" s="541">
        <f>+G65*J65</f>
        <v>184320</v>
      </c>
      <c r="O65" s="541">
        <f>+G65*K65</f>
        <v>253440</v>
      </c>
    </row>
    <row r="66" spans="4:15">
      <c r="D66" s="582">
        <v>4</v>
      </c>
      <c r="E66" s="582">
        <v>37</v>
      </c>
      <c r="F66" s="583">
        <v>20.5</v>
      </c>
      <c r="G66" s="582">
        <v>1152</v>
      </c>
      <c r="I66" s="582">
        <v>1300</v>
      </c>
      <c r="J66" s="582">
        <v>160</v>
      </c>
      <c r="K66" s="582">
        <v>220</v>
      </c>
      <c r="L66" s="541"/>
      <c r="M66" s="541">
        <f>+G66*I66</f>
        <v>1497600</v>
      </c>
      <c r="N66" s="541">
        <f>+G66*J66</f>
        <v>184320</v>
      </c>
      <c r="O66" s="541">
        <f>+G66*K66</f>
        <v>253440</v>
      </c>
    </row>
    <row r="67" spans="4:15">
      <c r="D67" s="546"/>
      <c r="E67" s="546"/>
      <c r="F67" s="546"/>
      <c r="G67" s="546"/>
      <c r="I67" s="541"/>
      <c r="J67" s="541"/>
      <c r="K67" s="541"/>
      <c r="L67" s="541"/>
      <c r="M67" s="541"/>
      <c r="N67" s="541"/>
      <c r="O67" s="541"/>
    </row>
    <row r="68" spans="4:15">
      <c r="D68" s="548"/>
      <c r="E68" s="548">
        <f>SUM(E62:E67)</f>
        <v>148</v>
      </c>
      <c r="F68" s="548"/>
      <c r="G68" s="548">
        <f>SUM(G62:G67)</f>
        <v>5760</v>
      </c>
      <c r="I68" s="541"/>
      <c r="J68" s="541"/>
      <c r="K68" s="541"/>
      <c r="L68" s="541"/>
      <c r="M68" s="548">
        <f>SUM(M62:M67)</f>
        <v>7372800</v>
      </c>
      <c r="N68" s="548">
        <f>SUM(N62:N67)</f>
        <v>910080</v>
      </c>
      <c r="O68" s="548">
        <f>SUM(O62:O67)</f>
        <v>1255680</v>
      </c>
    </row>
    <row r="69" spans="4:15">
      <c r="D69" s="550"/>
      <c r="E69" s="550"/>
      <c r="F69" s="550"/>
      <c r="G69" s="550"/>
      <c r="I69" s="541"/>
      <c r="J69" s="541"/>
      <c r="K69" s="541"/>
      <c r="L69" s="541"/>
      <c r="M69" s="550"/>
      <c r="N69" s="550"/>
      <c r="O69" s="550"/>
    </row>
    <row r="70" spans="4:15">
      <c r="D70" s="550"/>
      <c r="E70" s="550"/>
      <c r="F70" s="550"/>
      <c r="G70" s="550"/>
      <c r="I70" s="541"/>
      <c r="J70" s="541"/>
      <c r="K70" s="541"/>
      <c r="L70" s="541"/>
      <c r="M70" s="550"/>
      <c r="N70" s="550"/>
      <c r="O70" s="550"/>
    </row>
    <row r="71" spans="4:15">
      <c r="D71" s="550"/>
      <c r="E71" s="550"/>
      <c r="F71" s="550"/>
      <c r="G71" s="550"/>
      <c r="I71" s="541"/>
      <c r="J71" s="541"/>
      <c r="K71" s="541"/>
      <c r="L71" s="541"/>
      <c r="M71" s="550"/>
      <c r="N71" s="550"/>
      <c r="O71" s="550"/>
    </row>
    <row r="72" spans="4:15">
      <c r="D72" s="550"/>
      <c r="E72" s="550"/>
      <c r="F72" s="550"/>
      <c r="G72" s="550"/>
      <c r="I72" s="541"/>
      <c r="J72" s="541"/>
      <c r="K72" s="541"/>
      <c r="L72" s="541"/>
      <c r="M72" s="551"/>
      <c r="N72" s="551"/>
      <c r="O72" s="551"/>
    </row>
    <row r="73" spans="4:15">
      <c r="I73" s="541"/>
      <c r="J73" s="541"/>
      <c r="K73" s="541"/>
      <c r="L73" s="541"/>
      <c r="M73" s="49" t="s">
        <v>1038</v>
      </c>
      <c r="O73" s="584">
        <f>+M68</f>
        <v>7372800</v>
      </c>
    </row>
    <row r="74" spans="4:15">
      <c r="I74" s="541"/>
      <c r="J74" s="541"/>
      <c r="K74" s="541"/>
      <c r="L74" s="541"/>
      <c r="M74" s="49" t="s">
        <v>1039</v>
      </c>
      <c r="O74" s="584">
        <f>+N68</f>
        <v>910080</v>
      </c>
    </row>
    <row r="75" spans="4:15">
      <c r="D75" s="53" t="s">
        <v>350</v>
      </c>
      <c r="E75" s="550"/>
      <c r="F75" s="550"/>
      <c r="G75" s="550"/>
      <c r="I75" s="582" t="s">
        <v>1040</v>
      </c>
      <c r="J75" s="582">
        <v>1300</v>
      </c>
      <c r="K75" s="541"/>
      <c r="L75" s="541"/>
      <c r="M75" s="49" t="s">
        <v>1041</v>
      </c>
      <c r="N75" s="550"/>
      <c r="O75" s="584">
        <f>J75*'HotInv8.56_8.65'!E6</f>
        <v>192400</v>
      </c>
    </row>
    <row r="76" spans="4:15">
      <c r="I76" s="541"/>
      <c r="J76" s="541"/>
      <c r="K76" s="541"/>
      <c r="L76" s="541"/>
      <c r="M76" s="585" t="s">
        <v>1042</v>
      </c>
      <c r="N76" s="17"/>
      <c r="O76" s="586">
        <f>+O68</f>
        <v>1255680</v>
      </c>
    </row>
    <row r="77" spans="4:15">
      <c r="I77" s="541"/>
      <c r="J77" s="541"/>
      <c r="K77" s="541"/>
      <c r="L77" s="541"/>
      <c r="M77" s="587"/>
      <c r="N77" s="587"/>
      <c r="O77" s="588">
        <f>SUM(O73:O76)</f>
        <v>9730960</v>
      </c>
    </row>
    <row r="78" spans="4:15">
      <c r="I78" s="541"/>
      <c r="J78" s="541"/>
      <c r="K78" s="541"/>
      <c r="L78" s="541"/>
      <c r="M78" s="589" t="s">
        <v>1043</v>
      </c>
      <c r="N78" s="587"/>
      <c r="O78" s="588">
        <f>+O77/E68</f>
        <v>65749.729729729734</v>
      </c>
    </row>
    <row r="79" spans="4:15">
      <c r="D79" s="17"/>
      <c r="E79" s="17"/>
      <c r="F79" s="17"/>
      <c r="G79" s="17"/>
      <c r="H79" s="17"/>
      <c r="I79" s="590"/>
      <c r="J79" s="590"/>
      <c r="K79" s="590"/>
      <c r="L79" s="590"/>
      <c r="M79" s="17"/>
      <c r="N79" s="17"/>
      <c r="O79" s="17"/>
    </row>
    <row r="80" spans="4:15">
      <c r="I80" s="541"/>
      <c r="J80" s="541"/>
      <c r="K80" s="541"/>
      <c r="L80" s="541"/>
    </row>
    <row r="81" spans="1:12" s="504" customFormat="1">
      <c r="A81" s="1224"/>
      <c r="B81" s="64"/>
      <c r="D81" s="591" t="s">
        <v>1044</v>
      </c>
      <c r="G81" s="504">
        <f>SUM(G97:G98)</f>
        <v>3868416</v>
      </c>
    </row>
    <row r="82" spans="1:12" s="504" customFormat="1">
      <c r="A82" s="1224"/>
      <c r="B82" s="64"/>
      <c r="D82" s="591" t="s">
        <v>1045</v>
      </c>
      <c r="G82" s="592">
        <v>0.8</v>
      </c>
    </row>
    <row r="83" spans="1:12" s="504" customFormat="1">
      <c r="A83" s="1224"/>
      <c r="B83" s="64"/>
      <c r="D83" s="591" t="s">
        <v>1046</v>
      </c>
      <c r="G83" s="504">
        <f>G81*G82</f>
        <v>3094732.8000000003</v>
      </c>
    </row>
    <row r="84" spans="1:12" s="504" customFormat="1">
      <c r="A84" s="1224"/>
      <c r="B84" s="64"/>
      <c r="D84" s="591" t="s">
        <v>1047</v>
      </c>
      <c r="G84" s="592">
        <v>0.04</v>
      </c>
    </row>
    <row r="85" spans="1:12" s="504" customFormat="1">
      <c r="A85" s="1224"/>
      <c r="B85" s="64"/>
      <c r="D85" s="591" t="s">
        <v>1247</v>
      </c>
      <c r="G85" s="592">
        <v>0.01</v>
      </c>
    </row>
    <row r="86" spans="1:12" s="504" customFormat="1">
      <c r="A86" s="1224"/>
      <c r="B86" s="64"/>
    </row>
    <row r="87" spans="1:12" s="504" customFormat="1">
      <c r="A87" s="1224"/>
      <c r="B87" s="64"/>
    </row>
    <row r="88" spans="1:12" s="504" customFormat="1">
      <c r="A88" s="1224"/>
      <c r="B88" s="64"/>
      <c r="F88" s="591" t="s">
        <v>1048</v>
      </c>
      <c r="G88" s="591" t="s">
        <v>529</v>
      </c>
      <c r="H88" s="591" t="s">
        <v>530</v>
      </c>
      <c r="I88" s="591" t="s">
        <v>531</v>
      </c>
      <c r="J88" s="591" t="s">
        <v>532</v>
      </c>
      <c r="K88" s="591" t="s">
        <v>533</v>
      </c>
      <c r="L88" s="591" t="s">
        <v>535</v>
      </c>
    </row>
    <row r="89" spans="1:12" s="504" customFormat="1">
      <c r="A89" s="1224"/>
      <c r="B89" s="64"/>
      <c r="D89" s="591" t="s">
        <v>1049</v>
      </c>
      <c r="E89" s="515">
        <f>SUM(G89:L89)</f>
        <v>1</v>
      </c>
      <c r="F89" s="591">
        <v>4000000</v>
      </c>
      <c r="G89" s="592">
        <v>1</v>
      </c>
      <c r="H89" s="515"/>
      <c r="I89" s="515"/>
      <c r="J89" s="515"/>
      <c r="K89" s="515"/>
      <c r="L89" s="515"/>
    </row>
    <row r="90" spans="1:12" s="504" customFormat="1">
      <c r="A90" s="1224"/>
      <c r="B90" s="64"/>
      <c r="D90" s="591" t="s">
        <v>1050</v>
      </c>
      <c r="E90" s="515">
        <f>SUM(G90:L90)</f>
        <v>1</v>
      </c>
      <c r="F90" s="504">
        <f>O73</f>
        <v>7372800</v>
      </c>
      <c r="G90" s="592">
        <v>0.5</v>
      </c>
      <c r="H90" s="592">
        <v>0.5</v>
      </c>
      <c r="I90" s="515"/>
      <c r="J90" s="515"/>
      <c r="K90" s="515"/>
      <c r="L90" s="515"/>
    </row>
    <row r="91" spans="1:12" s="504" customFormat="1">
      <c r="A91" s="1224"/>
      <c r="B91" s="64"/>
      <c r="D91" s="591" t="s">
        <v>1051</v>
      </c>
      <c r="E91" s="515">
        <f t="shared" ref="E91:E93" si="4">SUM(G91:L91)</f>
        <v>1</v>
      </c>
      <c r="F91" s="504">
        <f>O74</f>
        <v>910080</v>
      </c>
      <c r="G91" s="592">
        <v>0.2</v>
      </c>
      <c r="H91" s="592">
        <v>0.8</v>
      </c>
      <c r="I91" s="515"/>
      <c r="J91" s="515"/>
      <c r="K91" s="515"/>
      <c r="L91" s="515"/>
    </row>
    <row r="92" spans="1:12" s="504" customFormat="1">
      <c r="A92" s="1224"/>
      <c r="B92" s="64"/>
      <c r="D92" s="591" t="s">
        <v>1052</v>
      </c>
      <c r="E92" s="515">
        <f t="shared" si="4"/>
        <v>1</v>
      </c>
      <c r="F92" s="504">
        <f>O75</f>
        <v>192400</v>
      </c>
      <c r="G92" s="515"/>
      <c r="H92" s="592">
        <v>1</v>
      </c>
      <c r="I92" s="515"/>
      <c r="J92" s="515"/>
      <c r="K92" s="515"/>
      <c r="L92" s="515"/>
    </row>
    <row r="93" spans="1:12" s="504" customFormat="1">
      <c r="A93" s="1224"/>
      <c r="B93" s="64"/>
      <c r="D93" s="591" t="s">
        <v>1053</v>
      </c>
      <c r="E93" s="515">
        <f t="shared" si="4"/>
        <v>1</v>
      </c>
      <c r="F93" s="504">
        <f>O76</f>
        <v>1255680</v>
      </c>
      <c r="G93" s="515"/>
      <c r="H93" s="592">
        <v>1</v>
      </c>
      <c r="I93" s="515"/>
      <c r="J93" s="515"/>
      <c r="K93" s="515"/>
      <c r="L93" s="515"/>
    </row>
    <row r="94" spans="1:12" s="504" customFormat="1">
      <c r="A94" s="1224"/>
      <c r="B94" s="64"/>
      <c r="D94" s="591" t="s">
        <v>1248</v>
      </c>
      <c r="F94" s="592">
        <v>0.15</v>
      </c>
    </row>
    <row r="95" spans="1:12" s="504" customFormat="1">
      <c r="A95" s="1224"/>
      <c r="B95" s="64"/>
    </row>
    <row r="96" spans="1:12" s="504" customFormat="1">
      <c r="A96" s="1224"/>
      <c r="B96" s="64"/>
      <c r="D96" s="504" t="str">
        <f>D89</f>
        <v>Investimenti Area</v>
      </c>
      <c r="G96" s="504">
        <f>$F89*G89</f>
        <v>4000000</v>
      </c>
      <c r="H96" s="504">
        <f t="shared" ref="H96:L98" si="5">$F89*H89</f>
        <v>0</v>
      </c>
      <c r="I96" s="504">
        <f t="shared" si="5"/>
        <v>0</v>
      </c>
      <c r="J96" s="504">
        <f t="shared" si="5"/>
        <v>0</v>
      </c>
      <c r="K96" s="504">
        <f t="shared" si="5"/>
        <v>0</v>
      </c>
      <c r="L96" s="504">
        <f t="shared" si="5"/>
        <v>0</v>
      </c>
    </row>
    <row r="97" spans="1:12" s="504" customFormat="1">
      <c r="A97" s="1224"/>
      <c r="B97" s="64"/>
      <c r="D97" s="504" t="str">
        <f t="shared" ref="D97:D101" si="6">D90</f>
        <v>Investimenti Costruzione</v>
      </c>
      <c r="G97" s="504">
        <f>$F90*G90</f>
        <v>3686400</v>
      </c>
      <c r="H97" s="504">
        <f t="shared" si="5"/>
        <v>3686400</v>
      </c>
      <c r="I97" s="504">
        <f t="shared" si="5"/>
        <v>0</v>
      </c>
      <c r="J97" s="504">
        <f t="shared" si="5"/>
        <v>0</v>
      </c>
      <c r="K97" s="504">
        <f t="shared" si="5"/>
        <v>0</v>
      </c>
      <c r="L97" s="504">
        <f t="shared" si="5"/>
        <v>0</v>
      </c>
    </row>
    <row r="98" spans="1:12" s="504" customFormat="1">
      <c r="A98" s="1224"/>
      <c r="B98" s="64"/>
      <c r="D98" s="504" t="str">
        <f t="shared" si="6"/>
        <v>Investimenti Impianti</v>
      </c>
      <c r="G98" s="504">
        <f>$F91*G91</f>
        <v>182016</v>
      </c>
      <c r="H98" s="504">
        <f t="shared" si="5"/>
        <v>728064</v>
      </c>
      <c r="I98" s="504">
        <f t="shared" si="5"/>
        <v>0</v>
      </c>
      <c r="J98" s="504">
        <f t="shared" si="5"/>
        <v>0</v>
      </c>
      <c r="K98" s="504">
        <f t="shared" si="5"/>
        <v>0</v>
      </c>
      <c r="L98" s="504">
        <f t="shared" si="5"/>
        <v>0</v>
      </c>
    </row>
    <row r="99" spans="1:12" s="504" customFormat="1">
      <c r="A99" s="1224"/>
      <c r="B99" s="64"/>
      <c r="D99" s="504" t="str">
        <f t="shared" si="6"/>
        <v>Investimenti FF&amp;E - Arredi, Mobilio &amp; Attrezzature</v>
      </c>
      <c r="G99" s="504">
        <f t="shared" ref="G99:L100" si="7">$F92*G92</f>
        <v>0</v>
      </c>
      <c r="H99" s="504">
        <f t="shared" si="7"/>
        <v>192400</v>
      </c>
      <c r="I99" s="504">
        <f t="shared" si="7"/>
        <v>0</v>
      </c>
      <c r="J99" s="504">
        <f t="shared" si="7"/>
        <v>0</v>
      </c>
      <c r="K99" s="504">
        <f t="shared" si="7"/>
        <v>0</v>
      </c>
      <c r="L99" s="504">
        <f t="shared" si="7"/>
        <v>0</v>
      </c>
    </row>
    <row r="100" spans="1:12" s="504" customFormat="1">
      <c r="A100" s="1224"/>
      <c r="B100" s="64"/>
      <c r="D100" s="504" t="str">
        <f t="shared" si="6"/>
        <v>Investimenti Finiture</v>
      </c>
      <c r="G100" s="504">
        <f t="shared" si="7"/>
        <v>0</v>
      </c>
      <c r="H100" s="504">
        <f t="shared" si="7"/>
        <v>1255680</v>
      </c>
      <c r="I100" s="504">
        <f t="shared" si="7"/>
        <v>0</v>
      </c>
      <c r="J100" s="504">
        <f t="shared" si="7"/>
        <v>0</v>
      </c>
      <c r="K100" s="504">
        <f t="shared" si="7"/>
        <v>0</v>
      </c>
      <c r="L100" s="504">
        <f t="shared" si="7"/>
        <v>0</v>
      </c>
    </row>
    <row r="101" spans="1:12" s="504" customFormat="1">
      <c r="A101" s="1224"/>
      <c r="B101" s="64"/>
      <c r="D101" s="504" t="str">
        <f t="shared" si="6"/>
        <v>Investimenti altri costi vari (% investimenti esc. Area)</v>
      </c>
      <c r="G101" s="504">
        <f>SUM(G97:G100)*$F$94</f>
        <v>580262.40000000002</v>
      </c>
      <c r="H101" s="504">
        <f>SUM(H97:H100)*$F$94</f>
        <v>879381.6</v>
      </c>
      <c r="I101" s="504">
        <f t="shared" ref="I101:L101" si="8">SUM(I97:I100)*$F$94</f>
        <v>0</v>
      </c>
      <c r="J101" s="504">
        <f t="shared" si="8"/>
        <v>0</v>
      </c>
      <c r="K101" s="504">
        <f t="shared" si="8"/>
        <v>0</v>
      </c>
      <c r="L101" s="504">
        <f t="shared" si="8"/>
        <v>0</v>
      </c>
    </row>
    <row r="102" spans="1:12" s="504" customFormat="1">
      <c r="A102" s="1224"/>
      <c r="B102" s="64"/>
      <c r="D102" s="591" t="s">
        <v>1054</v>
      </c>
      <c r="F102" s="593">
        <f>SUM(G102:L102)</f>
        <v>15190604</v>
      </c>
      <c r="G102" s="249">
        <f>SUM(G96:G101)</f>
        <v>8448678.4000000004</v>
      </c>
      <c r="H102" s="249">
        <f>SUM(H96:H101)</f>
        <v>6741925.5999999996</v>
      </c>
      <c r="I102" s="249">
        <f t="shared" ref="I102:L102" si="9">SUM(I96:I101)</f>
        <v>0</v>
      </c>
      <c r="J102" s="249">
        <f t="shared" si="9"/>
        <v>0</v>
      </c>
      <c r="K102" s="249">
        <f t="shared" si="9"/>
        <v>0</v>
      </c>
      <c r="L102" s="249">
        <f t="shared" si="9"/>
        <v>0</v>
      </c>
    </row>
    <row r="104" spans="1:12" s="504" customFormat="1">
      <c r="A104" s="1224"/>
      <c r="B104" s="64"/>
    </row>
    <row r="105" spans="1:12" s="504" customFormat="1">
      <c r="A105" s="1224"/>
      <c r="B105" s="64"/>
      <c r="E105" s="591" t="s">
        <v>615</v>
      </c>
      <c r="F105" s="591" t="s">
        <v>1055</v>
      </c>
      <c r="G105" s="591" t="s">
        <v>1074</v>
      </c>
    </row>
    <row r="106" spans="1:12" s="504" customFormat="1">
      <c r="A106" s="1224"/>
      <c r="B106" s="64"/>
      <c r="D106" s="591" t="s">
        <v>1056</v>
      </c>
      <c r="E106" s="504">
        <f>O73+O74</f>
        <v>8282880</v>
      </c>
      <c r="F106" s="592">
        <v>0.03</v>
      </c>
      <c r="G106" s="504">
        <f>E106*F106</f>
        <v>248486.39999999999</v>
      </c>
    </row>
    <row r="107" spans="1:12" s="504" customFormat="1">
      <c r="A107" s="1224"/>
      <c r="B107" s="64"/>
      <c r="D107" s="591" t="s">
        <v>1057</v>
      </c>
      <c r="E107" s="504">
        <f>O76+O75</f>
        <v>1448080</v>
      </c>
      <c r="F107" s="592">
        <v>0.1</v>
      </c>
      <c r="G107" s="504">
        <f>E107*F107</f>
        <v>144808</v>
      </c>
    </row>
    <row r="108" spans="1:12" s="504" customFormat="1">
      <c r="A108" s="1224"/>
      <c r="B108" s="64"/>
    </row>
    <row r="109" spans="1:12" s="504" customFormat="1">
      <c r="A109" s="1224"/>
      <c r="B109" s="64"/>
      <c r="G109" s="249" t="str">
        <f>G$88</f>
        <v>Anno (1)</v>
      </c>
      <c r="H109" s="249" t="str">
        <f t="shared" ref="H109:L109" si="10">H$88</f>
        <v>Anno (2)</v>
      </c>
      <c r="I109" s="249" t="str">
        <f t="shared" si="10"/>
        <v>Anno (3)</v>
      </c>
      <c r="J109" s="249" t="str">
        <f t="shared" si="10"/>
        <v>Anno (4)</v>
      </c>
      <c r="K109" s="249" t="str">
        <f t="shared" si="10"/>
        <v>Anno (5)</v>
      </c>
      <c r="L109" s="249" t="str">
        <f t="shared" si="10"/>
        <v>Anno (6)</v>
      </c>
    </row>
    <row r="110" spans="1:12" s="504" customFormat="1">
      <c r="A110" s="1224"/>
      <c r="B110" s="64"/>
      <c r="D110" s="591" t="s">
        <v>575</v>
      </c>
      <c r="G110" s="591">
        <v>0</v>
      </c>
      <c r="H110" s="504">
        <f>G113</f>
        <v>3094732.8000000003</v>
      </c>
      <c r="I110" s="504">
        <f t="shared" ref="I110:L110" si="11">H113</f>
        <v>6626304</v>
      </c>
      <c r="J110" s="504">
        <f t="shared" si="11"/>
        <v>6626304</v>
      </c>
      <c r="K110" s="504">
        <f t="shared" si="11"/>
        <v>6626304</v>
      </c>
      <c r="L110" s="504">
        <f t="shared" si="11"/>
        <v>6626304</v>
      </c>
    </row>
    <row r="111" spans="1:12" s="504" customFormat="1">
      <c r="A111" s="1224"/>
      <c r="B111" s="64"/>
      <c r="D111" s="591" t="s">
        <v>1058</v>
      </c>
      <c r="G111" s="504">
        <f t="shared" ref="G111:L111" si="12">SUM(G97:G98)*$G$82</f>
        <v>3094732.8000000003</v>
      </c>
      <c r="H111" s="504">
        <f>SUM(H97:H98)*$G$82</f>
        <v>3531571.2000000002</v>
      </c>
      <c r="I111" s="504">
        <f t="shared" si="12"/>
        <v>0</v>
      </c>
      <c r="J111" s="504">
        <f t="shared" si="12"/>
        <v>0</v>
      </c>
      <c r="K111" s="504">
        <f t="shared" si="12"/>
        <v>0</v>
      </c>
      <c r="L111" s="504">
        <f t="shared" si="12"/>
        <v>0</v>
      </c>
    </row>
    <row r="112" spans="1:12" s="504" customFormat="1">
      <c r="A112" s="1224"/>
      <c r="B112" s="64"/>
      <c r="D112" s="591" t="s">
        <v>1059</v>
      </c>
      <c r="L112" s="504">
        <f>SUM(L110:L111)</f>
        <v>6626304</v>
      </c>
    </row>
    <row r="113" spans="1:12" s="504" customFormat="1">
      <c r="A113" s="1224"/>
      <c r="B113" s="64"/>
      <c r="D113" s="591" t="s">
        <v>579</v>
      </c>
      <c r="G113" s="504">
        <f>G110+G111-G112</f>
        <v>3094732.8000000003</v>
      </c>
      <c r="H113" s="504">
        <f>H110+H111-H112</f>
        <v>6626304</v>
      </c>
      <c r="I113" s="504">
        <f t="shared" ref="I113:L113" si="13">I110+I111-I112</f>
        <v>6626304</v>
      </c>
      <c r="J113" s="504">
        <f t="shared" si="13"/>
        <v>6626304</v>
      </c>
      <c r="K113" s="504">
        <f t="shared" si="13"/>
        <v>6626304</v>
      </c>
      <c r="L113" s="504">
        <f t="shared" si="13"/>
        <v>0</v>
      </c>
    </row>
    <row r="114" spans="1:12" s="504" customFormat="1">
      <c r="A114" s="1224"/>
      <c r="B114" s="64"/>
      <c r="D114" s="591" t="s">
        <v>1060</v>
      </c>
      <c r="G114" s="594">
        <f>AVERAGE(G110,G113)*$G$84+G81*G85</f>
        <v>100578.81600000002</v>
      </c>
      <c r="H114" s="504">
        <f>AVERAGE(H110,H113)*$G$84</f>
        <v>194420.736</v>
      </c>
      <c r="I114" s="504">
        <f>AVERAGE(I110,I113)*$G$84</f>
        <v>265052.16000000003</v>
      </c>
      <c r="J114" s="504">
        <f>AVERAGE(J110,J113)*$G$84</f>
        <v>265052.16000000003</v>
      </c>
      <c r="K114" s="504">
        <f>AVERAGE(K110,K113)*$G$84</f>
        <v>265052.16000000003</v>
      </c>
      <c r="L114" s="504">
        <f>AVERAGE(L110,L113)*$G$84</f>
        <v>132526.08000000002</v>
      </c>
    </row>
    <row r="115" spans="1:12" s="504" customFormat="1">
      <c r="A115" s="1224"/>
      <c r="B115" s="64"/>
    </row>
    <row r="116" spans="1:12" s="504" customFormat="1">
      <c r="A116" s="1224"/>
      <c r="B116" s="64"/>
      <c r="G116" s="249" t="str">
        <f>G$88</f>
        <v>Anno (1)</v>
      </c>
      <c r="H116" s="249" t="str">
        <f t="shared" ref="H116:L116" si="14">H$88</f>
        <v>Anno (2)</v>
      </c>
      <c r="I116" s="249" t="str">
        <f t="shared" si="14"/>
        <v>Anno (3)</v>
      </c>
      <c r="J116" s="249" t="str">
        <f t="shared" si="14"/>
        <v>Anno (4)</v>
      </c>
      <c r="K116" s="249" t="str">
        <f t="shared" si="14"/>
        <v>Anno (5)</v>
      </c>
      <c r="L116" s="249" t="str">
        <f t="shared" si="14"/>
        <v>Anno (6)</v>
      </c>
    </row>
    <row r="117" spans="1:12" s="504" customFormat="1">
      <c r="A117" s="1224"/>
      <c r="B117" s="64"/>
      <c r="D117" s="591" t="s">
        <v>588</v>
      </c>
      <c r="G117" s="591">
        <v>0</v>
      </c>
      <c r="H117" s="504">
        <f>G122</f>
        <v>8448678.4000000004</v>
      </c>
      <c r="I117" s="504">
        <f t="shared" ref="I117:L117" si="15">H122</f>
        <v>15190604</v>
      </c>
      <c r="J117" s="504">
        <f t="shared" si="15"/>
        <v>14797309.6</v>
      </c>
      <c r="K117" s="504">
        <f t="shared" si="15"/>
        <v>14404015.199999999</v>
      </c>
      <c r="L117" s="504">
        <f t="shared" si="15"/>
        <v>14010720.799999999</v>
      </c>
    </row>
    <row r="118" spans="1:12" s="504" customFormat="1">
      <c r="A118" s="1224"/>
      <c r="B118" s="64"/>
      <c r="D118" s="504" t="str">
        <f>D102</f>
        <v xml:space="preserve">Totale Investimenti </v>
      </c>
      <c r="G118" s="504">
        <f t="shared" ref="G118:L118" si="16">G102</f>
        <v>8448678.4000000004</v>
      </c>
      <c r="H118" s="504">
        <f t="shared" si="16"/>
        <v>6741925.5999999996</v>
      </c>
      <c r="I118" s="504">
        <f t="shared" si="16"/>
        <v>0</v>
      </c>
      <c r="J118" s="504">
        <f t="shared" si="16"/>
        <v>0</v>
      </c>
      <c r="K118" s="504">
        <f t="shared" si="16"/>
        <v>0</v>
      </c>
      <c r="L118" s="504">
        <f t="shared" si="16"/>
        <v>0</v>
      </c>
    </row>
    <row r="119" spans="1:12" s="504" customFormat="1">
      <c r="A119" s="1224"/>
      <c r="B119" s="64"/>
      <c r="D119" s="504" t="str">
        <f>D106</f>
        <v>Ammortamento Costruzione e Impianti</v>
      </c>
      <c r="I119" s="504">
        <f>$G$106</f>
        <v>248486.39999999999</v>
      </c>
      <c r="J119" s="504">
        <f t="shared" ref="J119:K119" si="17">$G$106</f>
        <v>248486.39999999999</v>
      </c>
      <c r="K119" s="504">
        <f t="shared" si="17"/>
        <v>248486.39999999999</v>
      </c>
    </row>
    <row r="120" spans="1:12" s="504" customFormat="1">
      <c r="A120" s="1224"/>
      <c r="B120" s="64"/>
      <c r="D120" s="504" t="str">
        <f>D107</f>
        <v>Ammortamento Attrezzature e arredi</v>
      </c>
      <c r="I120" s="504">
        <f>$G$107</f>
        <v>144808</v>
      </c>
      <c r="J120" s="504">
        <f t="shared" ref="J120:K120" si="18">$G$107</f>
        <v>144808</v>
      </c>
      <c r="K120" s="504">
        <f t="shared" si="18"/>
        <v>144808</v>
      </c>
    </row>
    <row r="121" spans="1:12" s="504" customFormat="1">
      <c r="A121" s="1224"/>
      <c r="B121" s="64"/>
      <c r="D121" s="591" t="s">
        <v>1061</v>
      </c>
      <c r="L121" s="504">
        <f>SUM(L117:L118)-SUM(L119:L120)</f>
        <v>14010720.799999999</v>
      </c>
    </row>
    <row r="122" spans="1:12" s="504" customFormat="1">
      <c r="A122" s="1224"/>
      <c r="B122" s="64"/>
      <c r="D122" s="591" t="s">
        <v>590</v>
      </c>
      <c r="G122" s="504">
        <f>SUM(G117:G118)-SUM(G119:G121)</f>
        <v>8448678.4000000004</v>
      </c>
      <c r="H122" s="504">
        <f t="shared" ref="H122:L122" si="19">SUM(H117:H118)-SUM(H119:H121)</f>
        <v>15190604</v>
      </c>
      <c r="I122" s="504">
        <f>SUM(I117:I118)-SUM(I119:I121)</f>
        <v>14797309.6</v>
      </c>
      <c r="J122" s="504">
        <f t="shared" si="19"/>
        <v>14404015.199999999</v>
      </c>
      <c r="K122" s="504">
        <f t="shared" si="19"/>
        <v>14010720.799999999</v>
      </c>
      <c r="L122" s="504">
        <f t="shared" si="19"/>
        <v>0</v>
      </c>
    </row>
    <row r="123" spans="1:12" s="504" customFormat="1">
      <c r="A123" s="1224"/>
      <c r="B123" s="64"/>
      <c r="D123" s="591" t="s">
        <v>1062</v>
      </c>
      <c r="E123" s="591" t="s">
        <v>1063</v>
      </c>
      <c r="F123" s="592">
        <v>7.0000000000000007E-2</v>
      </c>
      <c r="L123" s="504">
        <f>K54/F123</f>
        <v>19739312.724999998</v>
      </c>
    </row>
    <row r="124" spans="1:12" s="504" customFormat="1">
      <c r="A124" s="1224"/>
      <c r="B124" s="64"/>
      <c r="D124" s="591" t="s">
        <v>592</v>
      </c>
      <c r="L124" s="504">
        <f>L123-L121</f>
        <v>5728591.9249999989</v>
      </c>
    </row>
    <row r="125" spans="1:12" s="504" customFormat="1">
      <c r="A125" s="1224"/>
      <c r="B125" s="64"/>
    </row>
    <row r="126" spans="1:12" s="504" customFormat="1">
      <c r="A126" s="1224"/>
      <c r="B126" s="64"/>
    </row>
    <row r="127" spans="1:12" s="504" customFormat="1">
      <c r="A127" s="1224"/>
      <c r="B127" s="64"/>
      <c r="D127" s="595" t="s">
        <v>1064</v>
      </c>
      <c r="G127" s="249" t="str">
        <f>G$88</f>
        <v>Anno (1)</v>
      </c>
      <c r="H127" s="249" t="str">
        <f t="shared" ref="H127:L127" si="20">H$88</f>
        <v>Anno (2)</v>
      </c>
      <c r="I127" s="249" t="str">
        <f t="shared" si="20"/>
        <v>Anno (3)</v>
      </c>
      <c r="J127" s="249" t="str">
        <f t="shared" si="20"/>
        <v>Anno (4)</v>
      </c>
      <c r="K127" s="249" t="str">
        <f t="shared" si="20"/>
        <v>Anno (5)</v>
      </c>
      <c r="L127" s="249" t="str">
        <f t="shared" si="20"/>
        <v>Anno (6)</v>
      </c>
    </row>
    <row r="128" spans="1:12" s="504" customFormat="1">
      <c r="A128" s="1224"/>
      <c r="B128" s="64"/>
      <c r="D128" s="504" t="str">
        <f>D54</f>
        <v xml:space="preserve">Reddito Operativo Netto Alberghiero Rettificato </v>
      </c>
      <c r="I128" s="504">
        <f>E54</f>
        <v>1195726</v>
      </c>
      <c r="J128" s="504">
        <f>G54</f>
        <v>1276774</v>
      </c>
      <c r="K128" s="504">
        <f>I54</f>
        <v>1353011.05</v>
      </c>
    </row>
    <row r="129" spans="1:12" s="504" customFormat="1">
      <c r="A129" s="1224"/>
      <c r="B129" s="64"/>
      <c r="D129" s="504" t="str">
        <f>D119</f>
        <v>Ammortamento Costruzione e Impianti</v>
      </c>
      <c r="G129" s="504">
        <f t="shared" ref="G129:L130" si="21">G119</f>
        <v>0</v>
      </c>
      <c r="H129" s="504">
        <f t="shared" si="21"/>
        <v>0</v>
      </c>
      <c r="I129" s="504">
        <f t="shared" si="21"/>
        <v>248486.39999999999</v>
      </c>
      <c r="J129" s="504">
        <f t="shared" si="21"/>
        <v>248486.39999999999</v>
      </c>
      <c r="K129" s="504">
        <f t="shared" si="21"/>
        <v>248486.39999999999</v>
      </c>
      <c r="L129" s="504">
        <f t="shared" si="21"/>
        <v>0</v>
      </c>
    </row>
    <row r="130" spans="1:12" s="504" customFormat="1">
      <c r="A130" s="1224"/>
      <c r="B130" s="64"/>
      <c r="D130" s="504" t="str">
        <f>D120</f>
        <v>Ammortamento Attrezzature e arredi</v>
      </c>
      <c r="G130" s="504">
        <f t="shared" si="21"/>
        <v>0</v>
      </c>
      <c r="H130" s="504">
        <f t="shared" si="21"/>
        <v>0</v>
      </c>
      <c r="I130" s="504">
        <f t="shared" si="21"/>
        <v>144808</v>
      </c>
      <c r="J130" s="504">
        <f t="shared" si="21"/>
        <v>144808</v>
      </c>
      <c r="K130" s="504">
        <f t="shared" si="21"/>
        <v>144808</v>
      </c>
      <c r="L130" s="504">
        <f t="shared" si="21"/>
        <v>0</v>
      </c>
    </row>
    <row r="131" spans="1:12" s="504" customFormat="1">
      <c r="A131" s="1224"/>
      <c r="B131" s="64"/>
      <c r="D131" s="596" t="s">
        <v>1065</v>
      </c>
      <c r="G131" s="249">
        <f>G128-SUM(G129:G130)</f>
        <v>0</v>
      </c>
      <c r="H131" s="249">
        <f t="shared" ref="H131:L131" si="22">H128-SUM(H129:H130)</f>
        <v>0</v>
      </c>
      <c r="I131" s="249">
        <f t="shared" si="22"/>
        <v>802431.6</v>
      </c>
      <c r="J131" s="249">
        <f t="shared" si="22"/>
        <v>883479.6</v>
      </c>
      <c r="K131" s="249">
        <f t="shared" si="22"/>
        <v>959716.65</v>
      </c>
      <c r="L131" s="249">
        <f t="shared" si="22"/>
        <v>0</v>
      </c>
    </row>
    <row r="132" spans="1:12" s="504" customFormat="1">
      <c r="A132" s="1224"/>
      <c r="B132" s="64"/>
      <c r="D132" s="504" t="str">
        <f>D114</f>
        <v>Oneri finanziari e commissioni</v>
      </c>
      <c r="G132" s="504">
        <f>G114</f>
        <v>100578.81600000002</v>
      </c>
      <c r="H132" s="504">
        <f t="shared" ref="H132:L132" si="23">H114</f>
        <v>194420.736</v>
      </c>
      <c r="I132" s="504">
        <f t="shared" si="23"/>
        <v>265052.16000000003</v>
      </c>
      <c r="J132" s="504">
        <f t="shared" si="23"/>
        <v>265052.16000000003</v>
      </c>
      <c r="K132" s="504">
        <f t="shared" si="23"/>
        <v>265052.16000000003</v>
      </c>
      <c r="L132" s="504">
        <f t="shared" si="23"/>
        <v>132526.08000000002</v>
      </c>
    </row>
    <row r="133" spans="1:12" s="504" customFormat="1">
      <c r="A133" s="1224"/>
      <c r="B133" s="64"/>
      <c r="D133" s="591" t="s">
        <v>592</v>
      </c>
      <c r="L133" s="504">
        <f>L124</f>
        <v>5728591.9249999989</v>
      </c>
    </row>
    <row r="134" spans="1:12" s="504" customFormat="1">
      <c r="A134" s="1224"/>
      <c r="B134" s="64"/>
      <c r="D134" s="596" t="s">
        <v>599</v>
      </c>
      <c r="G134" s="249">
        <f>G131-G132+G133</f>
        <v>-100578.81600000002</v>
      </c>
      <c r="H134" s="249">
        <f t="shared" ref="H134:L134" si="24">H131-H132+H133</f>
        <v>-194420.736</v>
      </c>
      <c r="I134" s="249">
        <f t="shared" si="24"/>
        <v>537379.43999999994</v>
      </c>
      <c r="J134" s="249">
        <f>J131-J132+J133</f>
        <v>618427.43999999994</v>
      </c>
      <c r="K134" s="249">
        <f t="shared" si="24"/>
        <v>694664.49</v>
      </c>
      <c r="L134" s="249">
        <f t="shared" si="24"/>
        <v>5596065.8449999988</v>
      </c>
    </row>
    <row r="135" spans="1:12" s="504" customFormat="1">
      <c r="A135" s="1224"/>
      <c r="B135" s="64"/>
      <c r="C135" s="592">
        <v>0.24</v>
      </c>
      <c r="D135" s="591" t="s">
        <v>1066</v>
      </c>
      <c r="I135" s="594">
        <f>SUM(G134:I134)*C135</f>
        <v>58171.173119999978</v>
      </c>
      <c r="J135" s="504">
        <f>J134*$C$135</f>
        <v>148422.58559999999</v>
      </c>
      <c r="K135" s="504">
        <f>K134*$C$135</f>
        <v>166719.47759999998</v>
      </c>
      <c r="L135" s="504">
        <f>L134*$C$135</f>
        <v>1343055.8027999997</v>
      </c>
    </row>
    <row r="136" spans="1:12" s="504" customFormat="1">
      <c r="A136" s="1224"/>
      <c r="B136" s="64"/>
      <c r="C136" s="575">
        <v>3.9E-2</v>
      </c>
      <c r="D136" s="591" t="s">
        <v>1067</v>
      </c>
      <c r="I136" s="594">
        <f>SUM(G131:I131)*C136</f>
        <v>31294.832399999999</v>
      </c>
      <c r="J136" s="504">
        <f>J131*$C$136</f>
        <v>34455.704400000002</v>
      </c>
      <c r="K136" s="504">
        <f>K131*$C$136</f>
        <v>37428.949350000003</v>
      </c>
      <c r="L136" s="504">
        <f>L131*$C$136</f>
        <v>0</v>
      </c>
    </row>
    <row r="137" spans="1:12" s="504" customFormat="1">
      <c r="A137" s="1224"/>
      <c r="B137" s="64"/>
      <c r="D137" s="596" t="s">
        <v>602</v>
      </c>
      <c r="G137" s="249">
        <f t="shared" ref="G137:L137" si="25">G134-SUM(G135:G136)</f>
        <v>-100578.81600000002</v>
      </c>
      <c r="H137" s="249">
        <f t="shared" si="25"/>
        <v>-194420.736</v>
      </c>
      <c r="I137" s="249">
        <f t="shared" si="25"/>
        <v>447913.43447999994</v>
      </c>
      <c r="J137" s="249">
        <f t="shared" si="25"/>
        <v>435549.14999999997</v>
      </c>
      <c r="K137" s="249">
        <f t="shared" si="25"/>
        <v>490516.06305</v>
      </c>
      <c r="L137" s="249">
        <f t="shared" si="25"/>
        <v>4253010.0421999991</v>
      </c>
    </row>
    <row r="138" spans="1:12" s="504" customFormat="1">
      <c r="A138" s="1224"/>
      <c r="B138" s="64"/>
    </row>
    <row r="139" spans="1:12" s="504" customFormat="1">
      <c r="A139" s="1224"/>
      <c r="B139" s="64"/>
      <c r="J139" s="515"/>
    </row>
    <row r="140" spans="1:12" s="504" customFormat="1">
      <c r="A140" s="1224"/>
      <c r="B140" s="64"/>
    </row>
    <row r="141" spans="1:12" s="504" customFormat="1">
      <c r="A141" s="1224"/>
      <c r="B141" s="64"/>
      <c r="D141" s="595" t="s">
        <v>1068</v>
      </c>
      <c r="G141" s="249" t="str">
        <f>G$88</f>
        <v>Anno (1)</v>
      </c>
      <c r="H141" s="249" t="str">
        <f t="shared" ref="H141:L141" si="26">H$88</f>
        <v>Anno (2)</v>
      </c>
      <c r="I141" s="249" t="str">
        <f t="shared" si="26"/>
        <v>Anno (3)</v>
      </c>
      <c r="J141" s="249" t="str">
        <f t="shared" si="26"/>
        <v>Anno (4)</v>
      </c>
      <c r="K141" s="249" t="str">
        <f t="shared" si="26"/>
        <v>Anno (5)</v>
      </c>
      <c r="L141" s="249" t="str">
        <f t="shared" si="26"/>
        <v>Anno (6)</v>
      </c>
    </row>
    <row r="142" spans="1:12" s="504" customFormat="1">
      <c r="A142" s="1224"/>
      <c r="B142" s="64"/>
      <c r="D142" s="504" t="str">
        <f>D131</f>
        <v>Reddito Operativo complessivo</v>
      </c>
      <c r="G142" s="504">
        <f>G131</f>
        <v>0</v>
      </c>
      <c r="H142" s="504">
        <f t="shared" ref="H142:L142" si="27">H131</f>
        <v>0</v>
      </c>
      <c r="I142" s="504">
        <f t="shared" si="27"/>
        <v>802431.6</v>
      </c>
      <c r="J142" s="504">
        <f t="shared" si="27"/>
        <v>883479.6</v>
      </c>
      <c r="K142" s="504">
        <f t="shared" si="27"/>
        <v>959716.65</v>
      </c>
      <c r="L142" s="504">
        <f t="shared" si="27"/>
        <v>0</v>
      </c>
    </row>
    <row r="143" spans="1:12" s="504" customFormat="1">
      <c r="A143" s="1224"/>
      <c r="B143" s="64"/>
      <c r="D143" s="591" t="s">
        <v>1069</v>
      </c>
      <c r="G143" s="504">
        <f t="shared" ref="G143:L143" si="28">-G142*SUM($C$135:$C$136)</f>
        <v>0</v>
      </c>
      <c r="H143" s="504">
        <f t="shared" si="28"/>
        <v>0</v>
      </c>
      <c r="I143" s="504">
        <f>-I142*SUM($C$135:$C$136)</f>
        <v>-223878.41639999996</v>
      </c>
      <c r="J143" s="504">
        <f t="shared" si="28"/>
        <v>-246490.80839999998</v>
      </c>
      <c r="K143" s="504">
        <f t="shared" si="28"/>
        <v>-267760.94534999999</v>
      </c>
      <c r="L143" s="504">
        <f t="shared" si="28"/>
        <v>0</v>
      </c>
    </row>
    <row r="144" spans="1:12" s="504" customFormat="1">
      <c r="A144" s="1224"/>
      <c r="B144" s="64"/>
      <c r="D144" s="591" t="s">
        <v>28</v>
      </c>
      <c r="G144" s="504">
        <f t="shared" ref="G144:L144" si="29">SUM(G119:G120)</f>
        <v>0</v>
      </c>
      <c r="H144" s="504">
        <f t="shared" si="29"/>
        <v>0</v>
      </c>
      <c r="I144" s="504">
        <f t="shared" si="29"/>
        <v>393294.4</v>
      </c>
      <c r="J144" s="504">
        <f t="shared" si="29"/>
        <v>393294.4</v>
      </c>
      <c r="K144" s="504">
        <f t="shared" si="29"/>
        <v>393294.4</v>
      </c>
      <c r="L144" s="504">
        <f t="shared" si="29"/>
        <v>0</v>
      </c>
    </row>
    <row r="145" spans="1:12" s="504" customFormat="1">
      <c r="A145" s="1224"/>
      <c r="B145" s="64"/>
      <c r="D145" s="504" t="str">
        <f>D102</f>
        <v xml:space="preserve">Totale Investimenti </v>
      </c>
      <c r="G145" s="504">
        <f t="shared" ref="G145:L145" si="30">-G102</f>
        <v>-8448678.4000000004</v>
      </c>
      <c r="H145" s="504">
        <f t="shared" si="30"/>
        <v>-6741925.5999999996</v>
      </c>
      <c r="I145" s="504">
        <f t="shared" si="30"/>
        <v>0</v>
      </c>
      <c r="J145" s="504">
        <f t="shared" si="30"/>
        <v>0</v>
      </c>
      <c r="K145" s="504">
        <f t="shared" si="30"/>
        <v>0</v>
      </c>
      <c r="L145" s="504">
        <f t="shared" si="30"/>
        <v>0</v>
      </c>
    </row>
    <row r="146" spans="1:12" s="504" customFormat="1">
      <c r="A146" s="1224"/>
      <c r="B146" s="64"/>
      <c r="D146" s="504" t="str">
        <f>D123</f>
        <v>Prezzo di vendita</v>
      </c>
      <c r="G146" s="504">
        <f t="shared" ref="G146:L146" si="31">G123</f>
        <v>0</v>
      </c>
      <c r="H146" s="504">
        <f t="shared" si="31"/>
        <v>0</v>
      </c>
      <c r="I146" s="504">
        <f t="shared" si="31"/>
        <v>0</v>
      </c>
      <c r="J146" s="504">
        <f t="shared" si="31"/>
        <v>0</v>
      </c>
      <c r="K146" s="504">
        <f t="shared" si="31"/>
        <v>0</v>
      </c>
      <c r="L146" s="504">
        <f t="shared" si="31"/>
        <v>19739312.724999998</v>
      </c>
    </row>
    <row r="147" spans="1:12" s="504" customFormat="1">
      <c r="A147" s="1224"/>
      <c r="B147" s="64"/>
      <c r="D147" s="591" t="s">
        <v>606</v>
      </c>
      <c r="G147" s="504">
        <f t="shared" ref="G147:K147" si="32">-SUM($C$135:$C$136)*G124</f>
        <v>0</v>
      </c>
      <c r="H147" s="504">
        <f t="shared" si="32"/>
        <v>0</v>
      </c>
      <c r="I147" s="504">
        <f t="shared" si="32"/>
        <v>0</v>
      </c>
      <c r="J147" s="504">
        <f t="shared" si="32"/>
        <v>0</v>
      </c>
      <c r="K147" s="504">
        <f t="shared" si="32"/>
        <v>0</v>
      </c>
      <c r="L147" s="504">
        <f>-SUM($C$135)*L124</f>
        <v>-1374862.0619999997</v>
      </c>
    </row>
    <row r="148" spans="1:12" s="504" customFormat="1">
      <c r="A148" s="1224"/>
      <c r="B148" s="64"/>
      <c r="D148" s="595" t="s">
        <v>607</v>
      </c>
      <c r="G148" s="249">
        <f>SUM(G142:G147)</f>
        <v>-8448678.4000000004</v>
      </c>
      <c r="H148" s="249">
        <f t="shared" ref="H148:L148" si="33">SUM(H142:H147)</f>
        <v>-6741925.5999999996</v>
      </c>
      <c r="I148" s="249">
        <f t="shared" si="33"/>
        <v>971847.58360000001</v>
      </c>
      <c r="J148" s="249">
        <f t="shared" si="33"/>
        <v>1030283.1916</v>
      </c>
      <c r="K148" s="249">
        <f t="shared" si="33"/>
        <v>1085250.1046500001</v>
      </c>
      <c r="L148" s="249">
        <f t="shared" si="33"/>
        <v>18364450.662999999</v>
      </c>
    </row>
    <row r="149" spans="1:12" s="504" customFormat="1">
      <c r="A149" s="1224"/>
      <c r="B149" s="64"/>
      <c r="D149" s="595" t="s">
        <v>1070</v>
      </c>
      <c r="G149" s="597">
        <f>IRR(G148:L148)</f>
        <v>8.4406640232147057E-2</v>
      </c>
    </row>
    <row r="150" spans="1:12" s="504" customFormat="1">
      <c r="A150" s="1224"/>
      <c r="B150" s="64"/>
    </row>
    <row r="151" spans="1:12" s="504" customFormat="1">
      <c r="A151" s="1224"/>
      <c r="B151" s="64"/>
      <c r="D151" s="595" t="s">
        <v>1071</v>
      </c>
      <c r="G151" s="249" t="str">
        <f>G$88</f>
        <v>Anno (1)</v>
      </c>
      <c r="H151" s="249" t="str">
        <f t="shared" ref="H151:L151" si="34">H$88</f>
        <v>Anno (2)</v>
      </c>
      <c r="I151" s="249" t="str">
        <f t="shared" si="34"/>
        <v>Anno (3)</v>
      </c>
      <c r="J151" s="249" t="str">
        <f t="shared" si="34"/>
        <v>Anno (4)</v>
      </c>
      <c r="K151" s="249" t="str">
        <f t="shared" si="34"/>
        <v>Anno (5)</v>
      </c>
      <c r="L151" s="249" t="str">
        <f t="shared" si="34"/>
        <v>Anno (6)</v>
      </c>
    </row>
    <row r="152" spans="1:12" s="504" customFormat="1">
      <c r="A152" s="1224"/>
      <c r="B152" s="64"/>
      <c r="D152" s="504" t="str">
        <f>D137</f>
        <v>Reddito Netto</v>
      </c>
      <c r="G152" s="504">
        <f>G137</f>
        <v>-100578.81600000002</v>
      </c>
      <c r="H152" s="504">
        <f t="shared" ref="H152:K152" si="35">H137</f>
        <v>-194420.736</v>
      </c>
      <c r="I152" s="504">
        <f t="shared" si="35"/>
        <v>447913.43447999994</v>
      </c>
      <c r="J152" s="504">
        <f t="shared" si="35"/>
        <v>435549.14999999997</v>
      </c>
      <c r="K152" s="504">
        <f t="shared" si="35"/>
        <v>490516.06305</v>
      </c>
      <c r="L152" s="504">
        <f>L137</f>
        <v>4253010.0421999991</v>
      </c>
    </row>
    <row r="153" spans="1:12" s="504" customFormat="1">
      <c r="A153" s="1224"/>
      <c r="B153" s="64"/>
      <c r="D153" s="504" t="str">
        <f>D144</f>
        <v>Ammortamenti</v>
      </c>
      <c r="G153" s="504">
        <f>G144</f>
        <v>0</v>
      </c>
      <c r="H153" s="504">
        <f t="shared" ref="H153:L153" si="36">H144</f>
        <v>0</v>
      </c>
      <c r="I153" s="504">
        <f t="shared" si="36"/>
        <v>393294.4</v>
      </c>
      <c r="J153" s="504">
        <f t="shared" si="36"/>
        <v>393294.4</v>
      </c>
      <c r="K153" s="504">
        <f t="shared" si="36"/>
        <v>393294.4</v>
      </c>
      <c r="L153" s="504">
        <f t="shared" si="36"/>
        <v>0</v>
      </c>
    </row>
    <row r="154" spans="1:12" s="504" customFormat="1">
      <c r="A154" s="1224"/>
      <c r="B154" s="64"/>
      <c r="D154" s="504" t="str">
        <f>D111</f>
        <v>Erogazione del debito</v>
      </c>
      <c r="G154" s="504">
        <f>G111</f>
        <v>3094732.8000000003</v>
      </c>
      <c r="H154" s="504">
        <f t="shared" ref="H154:L154" si="37">H111</f>
        <v>3531571.2000000002</v>
      </c>
      <c r="I154" s="504">
        <f t="shared" si="37"/>
        <v>0</v>
      </c>
      <c r="J154" s="504">
        <f t="shared" si="37"/>
        <v>0</v>
      </c>
      <c r="K154" s="504">
        <f t="shared" si="37"/>
        <v>0</v>
      </c>
      <c r="L154" s="504">
        <f t="shared" si="37"/>
        <v>0</v>
      </c>
    </row>
    <row r="155" spans="1:12" s="504" customFormat="1">
      <c r="A155" s="1224"/>
      <c r="B155" s="64"/>
      <c r="D155" s="504" t="str">
        <f>D112</f>
        <v>Rimborso del debito</v>
      </c>
      <c r="G155" s="504">
        <f>-G112</f>
        <v>0</v>
      </c>
      <c r="H155" s="504">
        <f t="shared" ref="H155:L155" si="38">-H112</f>
        <v>0</v>
      </c>
      <c r="I155" s="504">
        <f t="shared" si="38"/>
        <v>0</v>
      </c>
      <c r="J155" s="504">
        <f t="shared" si="38"/>
        <v>0</v>
      </c>
      <c r="K155" s="504">
        <f t="shared" si="38"/>
        <v>0</v>
      </c>
      <c r="L155" s="504">
        <f t="shared" si="38"/>
        <v>-6626304</v>
      </c>
    </row>
    <row r="156" spans="1:12" s="504" customFormat="1">
      <c r="A156" s="1224"/>
      <c r="B156" s="64"/>
      <c r="D156" s="504" t="str">
        <f>D145</f>
        <v xml:space="preserve">Totale Investimenti </v>
      </c>
      <c r="G156" s="504">
        <f>G145</f>
        <v>-8448678.4000000004</v>
      </c>
      <c r="H156" s="504">
        <f t="shared" ref="H156:L156" si="39">H145</f>
        <v>-6741925.5999999996</v>
      </c>
      <c r="I156" s="504">
        <f t="shared" si="39"/>
        <v>0</v>
      </c>
      <c r="J156" s="504">
        <f t="shared" si="39"/>
        <v>0</v>
      </c>
      <c r="K156" s="504">
        <f t="shared" si="39"/>
        <v>0</v>
      </c>
      <c r="L156" s="504">
        <f t="shared" si="39"/>
        <v>0</v>
      </c>
    </row>
    <row r="157" spans="1:12" s="504" customFormat="1">
      <c r="A157" s="1224"/>
      <c r="B157" s="64"/>
      <c r="D157" s="504" t="str">
        <f>D121</f>
        <v>Disinvestimento Valore Contabile</v>
      </c>
      <c r="G157" s="504">
        <f t="shared" ref="G157:L157" si="40">G121</f>
        <v>0</v>
      </c>
      <c r="H157" s="504">
        <f t="shared" si="40"/>
        <v>0</v>
      </c>
      <c r="I157" s="504">
        <f t="shared" si="40"/>
        <v>0</v>
      </c>
      <c r="J157" s="504">
        <f t="shared" si="40"/>
        <v>0</v>
      </c>
      <c r="K157" s="504">
        <f t="shared" si="40"/>
        <v>0</v>
      </c>
      <c r="L157" s="504">
        <f t="shared" si="40"/>
        <v>14010720.799999999</v>
      </c>
    </row>
    <row r="158" spans="1:12" s="504" customFormat="1">
      <c r="A158" s="1224"/>
      <c r="B158" s="64"/>
      <c r="D158" s="595" t="s">
        <v>1072</v>
      </c>
      <c r="G158" s="249">
        <f>SUM(G152:G157)</f>
        <v>-5454524.4160000002</v>
      </c>
      <c r="H158" s="249">
        <f t="shared" ref="H158:L158" si="41">SUM(H152:H157)</f>
        <v>-3404775.1359999995</v>
      </c>
      <c r="I158" s="249">
        <f t="shared" si="41"/>
        <v>841207.83447999996</v>
      </c>
      <c r="J158" s="249">
        <f t="shared" si="41"/>
        <v>828843.55</v>
      </c>
      <c r="K158" s="249">
        <f t="shared" si="41"/>
        <v>883810.46305000002</v>
      </c>
      <c r="L158" s="249">
        <f t="shared" si="41"/>
        <v>11637426.842199998</v>
      </c>
    </row>
    <row r="159" spans="1:12" s="504" customFormat="1">
      <c r="A159" s="1224"/>
      <c r="B159" s="64"/>
      <c r="D159" s="595" t="s">
        <v>1073</v>
      </c>
      <c r="G159" s="597">
        <f>IRR(G158:L158)</f>
        <v>0.11782966367921377</v>
      </c>
    </row>
    <row r="160" spans="1:12" s="504" customFormat="1">
      <c r="A160" s="1224"/>
      <c r="B160" s="64"/>
      <c r="D160" s="595" t="s">
        <v>453</v>
      </c>
      <c r="E160" s="592">
        <v>0.1</v>
      </c>
      <c r="G160" s="249">
        <f>NPV(E160,H158:L158)+G158</f>
        <v>597741.88357607927</v>
      </c>
    </row>
    <row r="161" spans="1:2" s="504" customFormat="1">
      <c r="A161" s="1224"/>
      <c r="B161" s="64"/>
    </row>
    <row r="162" spans="1:2" s="504" customFormat="1">
      <c r="A162" s="1224"/>
      <c r="B162" s="64"/>
    </row>
    <row r="163" spans="1:2" s="504" customFormat="1">
      <c r="A163" s="1224"/>
      <c r="B163" s="64"/>
    </row>
    <row r="164" spans="1:2" s="504" customFormat="1">
      <c r="A164" s="1224"/>
      <c r="B164" s="64"/>
    </row>
    <row r="165" spans="1:2" s="504" customFormat="1">
      <c r="A165" s="1224"/>
      <c r="B165" s="64"/>
    </row>
    <row r="166" spans="1:2" s="504" customFormat="1">
      <c r="A166" s="1224"/>
      <c r="B166" s="64"/>
    </row>
    <row r="167" spans="1:2" s="504" customFormat="1">
      <c r="A167" s="1224"/>
      <c r="B167" s="64"/>
    </row>
    <row r="168" spans="1:2" s="504" customFormat="1">
      <c r="A168" s="1224"/>
      <c r="B168" s="64"/>
    </row>
    <row r="169" spans="1:2" s="504" customFormat="1">
      <c r="A169" s="1224"/>
      <c r="B169" s="64"/>
    </row>
    <row r="170" spans="1:2" s="504" customFormat="1">
      <c r="A170" s="1224"/>
      <c r="B170" s="64"/>
    </row>
    <row r="171" spans="1:2" s="504" customFormat="1">
      <c r="A171" s="1224"/>
      <c r="B171" s="64"/>
    </row>
    <row r="172" spans="1:2" s="504" customFormat="1">
      <c r="A172" s="1224"/>
      <c r="B172" s="64"/>
    </row>
    <row r="173" spans="1:2" s="504" customFormat="1">
      <c r="A173" s="1224"/>
      <c r="B173" s="64"/>
    </row>
    <row r="174" spans="1:2" s="504" customFormat="1">
      <c r="A174" s="1224"/>
      <c r="B174" s="64"/>
    </row>
    <row r="175" spans="1:2" s="504" customFormat="1">
      <c r="A175" s="1224"/>
      <c r="B175" s="64"/>
    </row>
    <row r="176" spans="1:2" s="504" customFormat="1">
      <c r="A176" s="1224"/>
      <c r="B176" s="64"/>
    </row>
    <row r="177" spans="1:2" s="504" customFormat="1">
      <c r="A177" s="1224"/>
      <c r="B177" s="64"/>
    </row>
    <row r="178" spans="1:2" s="504" customFormat="1">
      <c r="A178" s="1224"/>
      <c r="B178" s="64"/>
    </row>
    <row r="179" spans="1:2" s="504" customFormat="1">
      <c r="A179" s="1224"/>
      <c r="B179" s="64"/>
    </row>
    <row r="180" spans="1:2" s="504" customFormat="1">
      <c r="A180" s="1224"/>
      <c r="B180" s="64"/>
    </row>
    <row r="181" spans="1:2" s="504" customFormat="1">
      <c r="A181" s="1224"/>
      <c r="B181" s="64"/>
    </row>
    <row r="182" spans="1:2" s="504" customFormat="1">
      <c r="A182" s="1224"/>
      <c r="B182" s="64"/>
    </row>
    <row r="183" spans="1:2" s="504" customFormat="1">
      <c r="A183" s="1224"/>
      <c r="B183" s="64"/>
    </row>
    <row r="184" spans="1:2" s="504" customFormat="1">
      <c r="A184" s="1224"/>
      <c r="B184" s="64"/>
    </row>
    <row r="185" spans="1:2" s="504" customFormat="1">
      <c r="A185" s="1224"/>
      <c r="B185" s="64"/>
    </row>
    <row r="186" spans="1:2" s="504" customFormat="1">
      <c r="A186" s="1224"/>
      <c r="B186" s="64"/>
    </row>
    <row r="187" spans="1:2" s="504" customFormat="1">
      <c r="A187" s="1224"/>
      <c r="B187" s="64"/>
    </row>
    <row r="188" spans="1:2" s="504" customFormat="1">
      <c r="A188" s="1224"/>
      <c r="B188" s="64"/>
    </row>
    <row r="189" spans="1:2" s="504" customFormat="1">
      <c r="A189" s="1224"/>
      <c r="B189" s="64"/>
    </row>
    <row r="190" spans="1:2" s="504" customFormat="1">
      <c r="A190" s="1224"/>
      <c r="B190" s="64"/>
    </row>
    <row r="191" spans="1:2" s="504" customFormat="1">
      <c r="A191" s="1224"/>
      <c r="B191" s="64"/>
    </row>
    <row r="192" spans="1:2" s="504" customFormat="1">
      <c r="A192" s="1224"/>
      <c r="B192" s="64"/>
    </row>
    <row r="193" spans="1:2" s="504" customFormat="1">
      <c r="A193" s="1224"/>
      <c r="B193" s="64"/>
    </row>
    <row r="194" spans="1:2" s="504" customFormat="1">
      <c r="A194" s="1224"/>
      <c r="B194" s="64"/>
    </row>
    <row r="195" spans="1:2" s="504" customFormat="1">
      <c r="A195" s="1224"/>
      <c r="B195" s="64"/>
    </row>
    <row r="196" spans="1:2" s="504" customFormat="1">
      <c r="A196" s="1224"/>
      <c r="B196" s="64"/>
    </row>
    <row r="197" spans="1:2" s="504" customFormat="1">
      <c r="A197" s="1224"/>
      <c r="B197" s="64"/>
    </row>
    <row r="198" spans="1:2" s="504" customFormat="1">
      <c r="A198" s="1224"/>
      <c r="B198" s="64"/>
    </row>
    <row r="199" spans="1:2" s="504" customFormat="1">
      <c r="A199" s="1224"/>
      <c r="B199" s="64"/>
    </row>
    <row r="200" spans="1:2" s="504" customFormat="1">
      <c r="A200" s="1224"/>
      <c r="B200" s="64"/>
    </row>
    <row r="201" spans="1:2" s="504" customFormat="1">
      <c r="A201" s="1224"/>
      <c r="B201" s="64"/>
    </row>
    <row r="202" spans="1:2" s="504" customFormat="1">
      <c r="A202" s="1224"/>
      <c r="B202" s="64"/>
    </row>
    <row r="203" spans="1:2" s="504" customFormat="1">
      <c r="A203" s="1224"/>
      <c r="B203" s="64"/>
    </row>
    <row r="204" spans="1:2" s="504" customFormat="1">
      <c r="A204" s="1224"/>
      <c r="B204" s="64"/>
    </row>
    <row r="205" spans="1:2" s="504" customFormat="1">
      <c r="A205" s="1224"/>
      <c r="B205" s="64"/>
    </row>
    <row r="206" spans="1:2" s="504" customFormat="1">
      <c r="A206" s="1224"/>
      <c r="B206" s="64"/>
    </row>
    <row r="207" spans="1:2" s="504" customFormat="1">
      <c r="A207" s="1224"/>
      <c r="B207" s="64"/>
    </row>
    <row r="208" spans="1:2" s="504" customFormat="1">
      <c r="A208" s="1224"/>
      <c r="B208" s="64"/>
    </row>
    <row r="209" spans="1:2" s="504" customFormat="1">
      <c r="A209" s="1224"/>
      <c r="B209" s="64"/>
    </row>
    <row r="210" spans="1:2" s="504" customFormat="1">
      <c r="A210" s="1224"/>
      <c r="B210" s="64"/>
    </row>
    <row r="211" spans="1:2" s="504" customFormat="1">
      <c r="A211" s="1224"/>
      <c r="B211" s="64"/>
    </row>
    <row r="212" spans="1:2" s="504" customFormat="1">
      <c r="A212" s="1224"/>
      <c r="B212" s="64"/>
    </row>
    <row r="213" spans="1:2" s="504" customFormat="1">
      <c r="A213" s="1224"/>
      <c r="B213" s="64"/>
    </row>
    <row r="214" spans="1:2" s="504" customFormat="1">
      <c r="A214" s="1224"/>
      <c r="B214" s="64"/>
    </row>
    <row r="215" spans="1:2" s="504" customFormat="1">
      <c r="A215" s="1224"/>
      <c r="B215" s="64"/>
    </row>
    <row r="216" spans="1:2" s="504" customFormat="1">
      <c r="A216" s="1224"/>
      <c r="B216" s="64"/>
    </row>
    <row r="217" spans="1:2" s="504" customFormat="1">
      <c r="A217" s="1224"/>
      <c r="B217" s="64"/>
    </row>
    <row r="218" spans="1:2" s="504" customFormat="1">
      <c r="A218" s="1224"/>
      <c r="B218" s="64"/>
    </row>
    <row r="219" spans="1:2" s="504" customFormat="1">
      <c r="A219" s="1224"/>
      <c r="B219" s="64"/>
    </row>
    <row r="220" spans="1:2" s="504" customFormat="1">
      <c r="A220" s="1224"/>
      <c r="B220" s="64"/>
    </row>
    <row r="221" spans="1:2" s="504" customFormat="1">
      <c r="A221" s="1224"/>
      <c r="B221" s="64"/>
    </row>
    <row r="222" spans="1:2" s="504" customFormat="1">
      <c r="A222" s="1224"/>
      <c r="B222" s="64"/>
    </row>
    <row r="223" spans="1:2" s="504" customFormat="1">
      <c r="A223" s="1224"/>
      <c r="B223" s="64"/>
    </row>
    <row r="224" spans="1:2" s="504" customFormat="1">
      <c r="A224" s="1224"/>
      <c r="B224" s="64"/>
    </row>
    <row r="225" spans="1:2" s="504" customFormat="1">
      <c r="A225" s="1224"/>
      <c r="B225" s="64"/>
    </row>
    <row r="226" spans="1:2" s="504" customFormat="1">
      <c r="A226" s="1224"/>
      <c r="B226" s="64"/>
    </row>
    <row r="227" spans="1:2" s="504" customFormat="1">
      <c r="A227" s="1224"/>
      <c r="B227" s="64"/>
    </row>
    <row r="228" spans="1:2" s="504" customFormat="1">
      <c r="A228" s="1224"/>
      <c r="B228" s="64"/>
    </row>
    <row r="229" spans="1:2" s="504" customFormat="1">
      <c r="A229" s="1224"/>
      <c r="B229" s="64"/>
    </row>
    <row r="230" spans="1:2" s="504" customFormat="1">
      <c r="A230" s="1224"/>
      <c r="B230" s="64"/>
    </row>
    <row r="231" spans="1:2" s="504" customFormat="1">
      <c r="A231" s="1224"/>
      <c r="B231" s="64"/>
    </row>
    <row r="232" spans="1:2" s="504" customFormat="1">
      <c r="A232" s="1224"/>
      <c r="B232" s="64"/>
    </row>
    <row r="233" spans="1:2" s="504" customFormat="1">
      <c r="A233" s="1224"/>
      <c r="B233" s="64"/>
    </row>
    <row r="234" spans="1:2" s="504" customFormat="1">
      <c r="A234" s="1224"/>
      <c r="B234" s="64"/>
    </row>
    <row r="235" spans="1:2" s="504" customFormat="1">
      <c r="A235" s="1224"/>
      <c r="B235" s="64"/>
    </row>
    <row r="236" spans="1:2" s="504" customFormat="1">
      <c r="A236" s="1224"/>
      <c r="B236" s="64"/>
    </row>
    <row r="237" spans="1:2" s="504" customFormat="1">
      <c r="A237" s="1224"/>
      <c r="B237" s="64"/>
    </row>
    <row r="238" spans="1:2" s="504" customFormat="1">
      <c r="A238" s="1224"/>
      <c r="B238" s="64"/>
    </row>
    <row r="239" spans="1:2" s="504" customFormat="1">
      <c r="A239" s="1224"/>
      <c r="B239" s="64"/>
    </row>
    <row r="240" spans="1:2" s="504" customFormat="1">
      <c r="A240" s="1224"/>
      <c r="B240" s="64"/>
    </row>
    <row r="241" spans="1:2" s="504" customFormat="1">
      <c r="A241" s="1224"/>
      <c r="B241" s="64"/>
    </row>
    <row r="242" spans="1:2" s="504" customFormat="1">
      <c r="A242" s="1224"/>
      <c r="B242" s="64"/>
    </row>
    <row r="243" spans="1:2" s="504" customFormat="1">
      <c r="A243" s="1224"/>
      <c r="B243" s="64"/>
    </row>
    <row r="244" spans="1:2" s="504" customFormat="1">
      <c r="A244" s="1224"/>
      <c r="B244" s="64"/>
    </row>
    <row r="245" spans="1:2" s="504" customFormat="1">
      <c r="A245" s="1224"/>
      <c r="B245" s="64"/>
    </row>
    <row r="246" spans="1:2" s="504" customFormat="1">
      <c r="A246" s="1224"/>
      <c r="B246" s="64"/>
    </row>
    <row r="247" spans="1:2" s="504" customFormat="1">
      <c r="A247" s="1224"/>
      <c r="B247" s="64"/>
    </row>
    <row r="248" spans="1:2" s="504" customFormat="1">
      <c r="A248" s="1224"/>
      <c r="B248" s="64"/>
    </row>
    <row r="249" spans="1:2" s="504" customFormat="1">
      <c r="A249" s="1224"/>
      <c r="B249" s="64"/>
    </row>
    <row r="250" spans="1:2" s="504" customFormat="1">
      <c r="A250" s="1224"/>
      <c r="B250" s="64"/>
    </row>
    <row r="251" spans="1:2" s="504" customFormat="1">
      <c r="A251" s="1224"/>
      <c r="B251" s="64"/>
    </row>
    <row r="252" spans="1:2" s="504" customFormat="1">
      <c r="A252" s="1224"/>
      <c r="B252" s="64"/>
    </row>
    <row r="253" spans="1:2" s="504" customFormat="1">
      <c r="A253" s="1224"/>
      <c r="B253" s="64"/>
    </row>
    <row r="254" spans="1:2" s="504" customFormat="1">
      <c r="A254" s="1224"/>
      <c r="B254" s="64"/>
    </row>
    <row r="255" spans="1:2" s="504" customFormat="1">
      <c r="A255" s="1224"/>
      <c r="B255" s="64"/>
    </row>
    <row r="256" spans="1:2" s="504" customFormat="1">
      <c r="A256" s="1224"/>
      <c r="B256" s="64"/>
    </row>
    <row r="257" spans="1:2" s="504" customFormat="1">
      <c r="A257" s="1224"/>
      <c r="B257" s="64"/>
    </row>
    <row r="258" spans="1:2" s="504" customFormat="1">
      <c r="A258" s="1224"/>
      <c r="B258" s="64"/>
    </row>
    <row r="259" spans="1:2" s="504" customFormat="1">
      <c r="A259" s="1224"/>
      <c r="B259" s="64"/>
    </row>
    <row r="260" spans="1:2" s="504" customFormat="1">
      <c r="A260" s="1224"/>
      <c r="B260" s="64"/>
    </row>
    <row r="261" spans="1:2" s="504" customFormat="1">
      <c r="A261" s="1224"/>
      <c r="B261" s="64"/>
    </row>
    <row r="262" spans="1:2" s="504" customFormat="1">
      <c r="A262" s="1224"/>
      <c r="B262" s="64"/>
    </row>
    <row r="263" spans="1:2" s="504" customFormat="1">
      <c r="A263" s="1224"/>
      <c r="B263" s="64"/>
    </row>
    <row r="264" spans="1:2" s="504" customFormat="1">
      <c r="A264" s="1224"/>
      <c r="B264" s="64"/>
    </row>
    <row r="265" spans="1:2" s="504" customFormat="1">
      <c r="A265" s="1224"/>
      <c r="B265" s="64"/>
    </row>
    <row r="266" spans="1:2" s="504" customFormat="1">
      <c r="A266" s="1224"/>
      <c r="B266" s="64"/>
    </row>
    <row r="267" spans="1:2" s="504" customFormat="1">
      <c r="A267" s="1224"/>
      <c r="B267" s="64"/>
    </row>
    <row r="268" spans="1:2" s="504" customFormat="1">
      <c r="A268" s="1224"/>
      <c r="B268" s="64"/>
    </row>
    <row r="269" spans="1:2" s="504" customFormat="1">
      <c r="A269" s="1224"/>
      <c r="B269" s="64"/>
    </row>
    <row r="270" spans="1:2" s="504" customFormat="1">
      <c r="A270" s="1224"/>
      <c r="B270" s="64"/>
    </row>
    <row r="271" spans="1:2" s="504" customFormat="1">
      <c r="A271" s="1224"/>
      <c r="B271" s="64"/>
    </row>
    <row r="272" spans="1:2" s="504" customFormat="1">
      <c r="A272" s="1224"/>
      <c r="B272" s="64"/>
    </row>
    <row r="273" spans="1:2" s="504" customFormat="1">
      <c r="A273" s="1224"/>
      <c r="B273" s="64"/>
    </row>
    <row r="274" spans="1:2" s="504" customFormat="1">
      <c r="A274" s="1224"/>
      <c r="B274" s="64"/>
    </row>
    <row r="275" spans="1:2" s="504" customFormat="1">
      <c r="A275" s="1224"/>
      <c r="B275" s="64"/>
    </row>
    <row r="276" spans="1:2" s="504" customFormat="1">
      <c r="A276" s="1224"/>
      <c r="B276" s="64"/>
    </row>
    <row r="277" spans="1:2" s="504" customFormat="1">
      <c r="A277" s="1224"/>
      <c r="B277" s="64"/>
    </row>
    <row r="278" spans="1:2" s="504" customFormat="1">
      <c r="A278" s="1224"/>
      <c r="B278" s="64"/>
    </row>
    <row r="279" spans="1:2" s="504" customFormat="1">
      <c r="A279" s="1224"/>
      <c r="B279" s="64"/>
    </row>
    <row r="280" spans="1:2" s="504" customFormat="1">
      <c r="A280" s="1224"/>
      <c r="B280" s="64"/>
    </row>
    <row r="281" spans="1:2" s="504" customFormat="1">
      <c r="A281" s="1224"/>
      <c r="B281" s="64"/>
    </row>
    <row r="282" spans="1:2" s="504" customFormat="1">
      <c r="A282" s="1224"/>
      <c r="B282" s="64"/>
    </row>
    <row r="283" spans="1:2" s="504" customFormat="1">
      <c r="A283" s="1224"/>
      <c r="B283" s="64"/>
    </row>
    <row r="284" spans="1:2" s="504" customFormat="1">
      <c r="A284" s="1224"/>
      <c r="B284" s="64"/>
    </row>
    <row r="285" spans="1:2" s="504" customFormat="1">
      <c r="A285" s="1224"/>
      <c r="B285" s="64"/>
    </row>
    <row r="286" spans="1:2" s="504" customFormat="1">
      <c r="A286" s="1224"/>
      <c r="B286" s="64"/>
    </row>
    <row r="287" spans="1:2" s="504" customFormat="1">
      <c r="A287" s="1224"/>
      <c r="B287" s="64"/>
    </row>
    <row r="288" spans="1:2" s="504" customFormat="1">
      <c r="A288" s="1224"/>
      <c r="B288" s="64"/>
    </row>
    <row r="289" spans="1:2" s="504" customFormat="1">
      <c r="A289" s="1224"/>
      <c r="B289" s="64"/>
    </row>
    <row r="290" spans="1:2" s="504" customFormat="1">
      <c r="A290" s="1224"/>
      <c r="B290" s="64"/>
    </row>
    <row r="291" spans="1:2" s="504" customFormat="1">
      <c r="A291" s="1224"/>
      <c r="B291" s="64"/>
    </row>
    <row r="292" spans="1:2" s="504" customFormat="1">
      <c r="A292" s="1224"/>
      <c r="B292" s="64"/>
    </row>
    <row r="293" spans="1:2" s="504" customFormat="1">
      <c r="A293" s="1224"/>
      <c r="B293" s="64"/>
    </row>
    <row r="294" spans="1:2" s="504" customFormat="1">
      <c r="A294" s="1224"/>
      <c r="B294" s="64"/>
    </row>
    <row r="295" spans="1:2" s="504" customFormat="1">
      <c r="A295" s="1224"/>
      <c r="B295" s="64"/>
    </row>
    <row r="296" spans="1:2" s="504" customFormat="1">
      <c r="A296" s="1224"/>
      <c r="B296" s="64"/>
    </row>
    <row r="297" spans="1:2" s="504" customFormat="1">
      <c r="A297" s="1224"/>
      <c r="B297" s="64"/>
    </row>
    <row r="298" spans="1:2" s="504" customFormat="1">
      <c r="A298" s="1224"/>
      <c r="B298" s="64"/>
    </row>
    <row r="299" spans="1:2" s="504" customFormat="1">
      <c r="A299" s="1224"/>
      <c r="B299" s="64"/>
    </row>
    <row r="300" spans="1:2" s="504" customFormat="1">
      <c r="A300" s="1224"/>
      <c r="B300" s="64"/>
    </row>
    <row r="301" spans="1:2" s="504" customFormat="1">
      <c r="A301" s="1224"/>
      <c r="B301" s="64"/>
    </row>
    <row r="302" spans="1:2" s="504" customFormat="1">
      <c r="A302" s="1224"/>
      <c r="B302" s="64"/>
    </row>
    <row r="303" spans="1:2" s="504" customFormat="1">
      <c r="A303" s="1224"/>
      <c r="B303" s="64"/>
    </row>
    <row r="304" spans="1:2" s="504" customFormat="1">
      <c r="A304" s="1224"/>
      <c r="B304" s="64"/>
    </row>
    <row r="305" spans="1:2" s="504" customFormat="1">
      <c r="A305" s="1224"/>
      <c r="B305" s="64"/>
    </row>
    <row r="306" spans="1:2" s="504" customFormat="1">
      <c r="A306" s="1224"/>
      <c r="B306" s="64"/>
    </row>
    <row r="307" spans="1:2" s="504" customFormat="1">
      <c r="A307" s="1224"/>
      <c r="B307" s="64"/>
    </row>
    <row r="308" spans="1:2" s="504" customFormat="1">
      <c r="A308" s="1224"/>
      <c r="B308" s="64"/>
    </row>
    <row r="309" spans="1:2" s="504" customFormat="1">
      <c r="A309" s="1224"/>
      <c r="B309" s="64"/>
    </row>
    <row r="310" spans="1:2" s="504" customFormat="1">
      <c r="A310" s="1224"/>
      <c r="B310" s="64"/>
    </row>
    <row r="311" spans="1:2" s="504" customFormat="1">
      <c r="A311" s="1224"/>
      <c r="B311" s="64"/>
    </row>
    <row r="312" spans="1:2" s="504" customFormat="1">
      <c r="A312" s="1224"/>
      <c r="B312" s="64"/>
    </row>
    <row r="313" spans="1:2" s="504" customFormat="1">
      <c r="A313" s="1224"/>
      <c r="B313" s="64"/>
    </row>
    <row r="314" spans="1:2" s="504" customFormat="1">
      <c r="A314" s="1224"/>
      <c r="B314" s="64"/>
    </row>
    <row r="315" spans="1:2" s="504" customFormat="1">
      <c r="A315" s="1224"/>
      <c r="B315" s="64"/>
    </row>
    <row r="316" spans="1:2" s="504" customFormat="1">
      <c r="A316" s="1224"/>
      <c r="B316" s="64"/>
    </row>
    <row r="317" spans="1:2" s="504" customFormat="1">
      <c r="A317" s="1224"/>
      <c r="B317" s="64"/>
    </row>
    <row r="318" spans="1:2" s="504" customFormat="1">
      <c r="A318" s="1224"/>
      <c r="B318" s="64"/>
    </row>
    <row r="319" spans="1:2" s="504" customFormat="1">
      <c r="A319" s="1224"/>
      <c r="B319" s="64"/>
    </row>
    <row r="320" spans="1:2" s="504" customFormat="1">
      <c r="A320" s="1224"/>
      <c r="B320" s="64"/>
    </row>
    <row r="321" spans="1:2" s="504" customFormat="1">
      <c r="A321" s="1224"/>
      <c r="B321" s="64"/>
    </row>
    <row r="322" spans="1:2" s="504" customFormat="1">
      <c r="A322" s="1224"/>
      <c r="B322" s="64"/>
    </row>
    <row r="323" spans="1:2" s="504" customFormat="1">
      <c r="A323" s="1224"/>
      <c r="B323" s="64"/>
    </row>
    <row r="324" spans="1:2" s="504" customFormat="1">
      <c r="A324" s="1224"/>
      <c r="B324" s="64"/>
    </row>
    <row r="325" spans="1:2" s="504" customFormat="1">
      <c r="A325" s="1224"/>
      <c r="B325" s="64"/>
    </row>
    <row r="326" spans="1:2" s="504" customFormat="1">
      <c r="A326" s="1224"/>
      <c r="B326" s="64"/>
    </row>
    <row r="327" spans="1:2" s="504" customFormat="1">
      <c r="A327" s="1224"/>
      <c r="B327" s="64"/>
    </row>
    <row r="328" spans="1:2" s="504" customFormat="1">
      <c r="A328" s="1224"/>
      <c r="B328" s="64"/>
    </row>
    <row r="329" spans="1:2" s="504" customFormat="1">
      <c r="A329" s="1224"/>
      <c r="B329" s="64"/>
    </row>
    <row r="330" spans="1:2" s="504" customFormat="1">
      <c r="A330" s="1224"/>
      <c r="B330" s="64"/>
    </row>
    <row r="331" spans="1:2" s="504" customFormat="1">
      <c r="A331" s="1224"/>
      <c r="B331" s="64"/>
    </row>
    <row r="332" spans="1:2" s="504" customFormat="1">
      <c r="A332" s="1224"/>
      <c r="B332" s="64"/>
    </row>
    <row r="333" spans="1:2" s="504" customFormat="1">
      <c r="A333" s="1224"/>
      <c r="B333" s="64"/>
    </row>
    <row r="334" spans="1:2" s="504" customFormat="1">
      <c r="A334" s="1224"/>
      <c r="B334" s="64"/>
    </row>
    <row r="335" spans="1:2" s="504" customFormat="1">
      <c r="A335" s="1224"/>
      <c r="B335" s="64"/>
    </row>
    <row r="336" spans="1:2" s="504" customFormat="1">
      <c r="A336" s="1224"/>
      <c r="B336" s="64"/>
    </row>
    <row r="337" spans="1:2" s="504" customFormat="1">
      <c r="A337" s="1224"/>
      <c r="B337" s="64"/>
    </row>
    <row r="338" spans="1:2" s="504" customFormat="1">
      <c r="A338" s="1224"/>
      <c r="B338" s="64"/>
    </row>
    <row r="339" spans="1:2" s="504" customFormat="1">
      <c r="A339" s="1224"/>
      <c r="B339" s="64"/>
    </row>
    <row r="340" spans="1:2" s="504" customFormat="1">
      <c r="A340" s="1224"/>
      <c r="B340" s="64"/>
    </row>
    <row r="341" spans="1:2" s="504" customFormat="1">
      <c r="A341" s="1224"/>
      <c r="B341" s="64"/>
    </row>
    <row r="342" spans="1:2" s="504" customFormat="1">
      <c r="A342" s="1224"/>
      <c r="B342" s="64"/>
    </row>
    <row r="343" spans="1:2" s="504" customFormat="1">
      <c r="A343" s="1224"/>
      <c r="B343" s="64"/>
    </row>
    <row r="344" spans="1:2" s="504" customFormat="1">
      <c r="A344" s="1224"/>
      <c r="B344" s="64"/>
    </row>
    <row r="345" spans="1:2" s="504" customFormat="1">
      <c r="A345" s="1224"/>
      <c r="B345" s="64"/>
    </row>
    <row r="346" spans="1:2" s="504" customFormat="1">
      <c r="A346" s="1224"/>
      <c r="B346" s="64"/>
    </row>
    <row r="347" spans="1:2" s="504" customFormat="1">
      <c r="A347" s="1224"/>
      <c r="B347" s="64"/>
    </row>
    <row r="348" spans="1:2" s="504" customFormat="1">
      <c r="A348" s="1224"/>
      <c r="B348" s="64"/>
    </row>
    <row r="349" spans="1:2" s="504" customFormat="1">
      <c r="A349" s="1224"/>
      <c r="B349" s="64"/>
    </row>
    <row r="350" spans="1:2" s="504" customFormat="1">
      <c r="A350" s="1224"/>
      <c r="B350" s="64"/>
    </row>
    <row r="351" spans="1:2" s="504" customFormat="1">
      <c r="A351" s="1224"/>
      <c r="B351" s="64"/>
    </row>
    <row r="352" spans="1:2" s="504" customFormat="1">
      <c r="A352" s="1224"/>
      <c r="B352" s="64"/>
    </row>
    <row r="353" spans="1:2" s="504" customFormat="1">
      <c r="A353" s="1224"/>
      <c r="B353" s="64"/>
    </row>
    <row r="354" spans="1:2" s="504" customFormat="1">
      <c r="A354" s="1224"/>
      <c r="B354" s="64"/>
    </row>
    <row r="355" spans="1:2" s="504" customFormat="1">
      <c r="A355" s="1224"/>
      <c r="B355" s="64"/>
    </row>
    <row r="356" spans="1:2" s="504" customFormat="1">
      <c r="A356" s="1224"/>
      <c r="B356" s="64"/>
    </row>
    <row r="357" spans="1:2" s="504" customFormat="1">
      <c r="A357" s="1224"/>
      <c r="B357" s="64"/>
    </row>
    <row r="358" spans="1:2" s="504" customFormat="1">
      <c r="A358" s="1224"/>
      <c r="B358" s="64"/>
    </row>
    <row r="359" spans="1:2" s="504" customFormat="1">
      <c r="A359" s="1224"/>
      <c r="B359" s="64"/>
    </row>
    <row r="360" spans="1:2" s="504" customFormat="1">
      <c r="A360" s="1224"/>
      <c r="B360" s="64"/>
    </row>
    <row r="361" spans="1:2" s="504" customFormat="1">
      <c r="A361" s="1224"/>
      <c r="B361" s="64"/>
    </row>
    <row r="362" spans="1:2" s="504" customFormat="1">
      <c r="A362" s="1224"/>
      <c r="B362" s="64"/>
    </row>
    <row r="363" spans="1:2" s="504" customFormat="1">
      <c r="A363" s="1224"/>
      <c r="B363" s="64"/>
    </row>
    <row r="364" spans="1:2" s="504" customFormat="1">
      <c r="A364" s="1224"/>
      <c r="B364" s="64"/>
    </row>
    <row r="365" spans="1:2" s="504" customFormat="1">
      <c r="A365" s="1224"/>
      <c r="B365" s="64"/>
    </row>
    <row r="366" spans="1:2" s="504" customFormat="1">
      <c r="A366" s="1224"/>
      <c r="B366" s="64"/>
    </row>
    <row r="367" spans="1:2" s="504" customFormat="1">
      <c r="A367" s="1224"/>
      <c r="B367" s="64"/>
    </row>
    <row r="368" spans="1:2" s="504" customFormat="1">
      <c r="A368" s="1224"/>
      <c r="B368" s="64"/>
    </row>
    <row r="369" spans="1:2" s="504" customFormat="1">
      <c r="A369" s="1224"/>
      <c r="B369" s="64"/>
    </row>
    <row r="370" spans="1:2" s="504" customFormat="1">
      <c r="A370" s="1224"/>
      <c r="B370" s="64"/>
    </row>
    <row r="371" spans="1:2" s="504" customFormat="1">
      <c r="A371" s="1224"/>
      <c r="B371" s="64"/>
    </row>
    <row r="372" spans="1:2" s="504" customFormat="1">
      <c r="A372" s="1224"/>
      <c r="B372" s="64"/>
    </row>
    <row r="373" spans="1:2" s="504" customFormat="1">
      <c r="A373" s="1224"/>
      <c r="B373" s="64"/>
    </row>
    <row r="374" spans="1:2" s="504" customFormat="1">
      <c r="A374" s="1224"/>
      <c r="B374" s="64"/>
    </row>
    <row r="375" spans="1:2" s="504" customFormat="1">
      <c r="A375" s="1224"/>
      <c r="B375" s="64"/>
    </row>
    <row r="376" spans="1:2" s="504" customFormat="1">
      <c r="A376" s="1224"/>
      <c r="B376" s="64"/>
    </row>
    <row r="377" spans="1:2" s="504" customFormat="1">
      <c r="A377" s="1224"/>
      <c r="B377" s="64"/>
    </row>
    <row r="378" spans="1:2" s="504" customFormat="1">
      <c r="A378" s="1224"/>
      <c r="B378" s="64"/>
    </row>
    <row r="379" spans="1:2" s="504" customFormat="1">
      <c r="A379" s="1224"/>
      <c r="B379" s="64"/>
    </row>
    <row r="380" spans="1:2" s="504" customFormat="1">
      <c r="A380" s="1224"/>
      <c r="B380" s="64"/>
    </row>
    <row r="381" spans="1:2" s="504" customFormat="1">
      <c r="A381" s="1224"/>
      <c r="B381" s="64"/>
    </row>
    <row r="382" spans="1:2" s="504" customFormat="1">
      <c r="A382" s="1224"/>
      <c r="B382" s="64"/>
    </row>
    <row r="383" spans="1:2" s="504" customFormat="1">
      <c r="A383" s="1224"/>
      <c r="B383" s="64"/>
    </row>
    <row r="384" spans="1:2" s="504" customFormat="1">
      <c r="A384" s="1224"/>
      <c r="B384" s="64"/>
    </row>
    <row r="385" spans="1:2" s="504" customFormat="1">
      <c r="A385" s="1224"/>
      <c r="B385" s="64"/>
    </row>
    <row r="386" spans="1:2" s="504" customFormat="1">
      <c r="A386" s="1224"/>
      <c r="B386" s="64"/>
    </row>
    <row r="387" spans="1:2" s="504" customFormat="1">
      <c r="A387" s="1224"/>
      <c r="B387" s="64"/>
    </row>
    <row r="388" spans="1:2" s="504" customFormat="1">
      <c r="A388" s="1224"/>
      <c r="B388" s="64"/>
    </row>
    <row r="389" spans="1:2" s="504" customFormat="1">
      <c r="A389" s="1224"/>
      <c r="B389" s="64"/>
    </row>
    <row r="390" spans="1:2" s="504" customFormat="1">
      <c r="A390" s="1224"/>
      <c r="B390" s="64"/>
    </row>
    <row r="391" spans="1:2" s="504" customFormat="1">
      <c r="A391" s="1224"/>
      <c r="B391" s="64"/>
    </row>
    <row r="392" spans="1:2" s="504" customFormat="1">
      <c r="A392" s="1224"/>
      <c r="B392" s="64"/>
    </row>
    <row r="393" spans="1:2" s="504" customFormat="1">
      <c r="A393" s="1224"/>
      <c r="B393" s="64"/>
    </row>
    <row r="394" spans="1:2" s="504" customFormat="1">
      <c r="A394" s="1224"/>
      <c r="B394" s="64"/>
    </row>
    <row r="395" spans="1:2" s="504" customFormat="1">
      <c r="A395" s="1224"/>
      <c r="B395" s="64"/>
    </row>
    <row r="396" spans="1:2" s="504" customFormat="1">
      <c r="A396" s="1224"/>
      <c r="B396" s="64"/>
    </row>
    <row r="397" spans="1:2" s="504" customFormat="1">
      <c r="A397" s="1224"/>
      <c r="B397" s="64"/>
    </row>
    <row r="398" spans="1:2" s="504" customFormat="1">
      <c r="A398" s="1224"/>
      <c r="B398" s="64"/>
    </row>
    <row r="399" spans="1:2" s="504" customFormat="1">
      <c r="A399" s="1224"/>
      <c r="B399" s="64"/>
    </row>
    <row r="400" spans="1:2" s="504" customFormat="1">
      <c r="A400" s="1224"/>
      <c r="B400" s="64"/>
    </row>
    <row r="401" spans="1:2" s="504" customFormat="1">
      <c r="A401" s="1224"/>
      <c r="B401" s="64"/>
    </row>
    <row r="402" spans="1:2" s="504" customFormat="1">
      <c r="A402" s="1224"/>
      <c r="B402" s="64"/>
    </row>
    <row r="403" spans="1:2" s="504" customFormat="1">
      <c r="A403" s="1224"/>
      <c r="B403" s="64"/>
    </row>
    <row r="404" spans="1:2" s="504" customFormat="1">
      <c r="A404" s="1224"/>
      <c r="B404" s="64"/>
    </row>
    <row r="405" spans="1:2" s="504" customFormat="1">
      <c r="A405" s="1224"/>
      <c r="B405" s="64"/>
    </row>
    <row r="406" spans="1:2" s="504" customFormat="1">
      <c r="A406" s="1224"/>
      <c r="B406" s="64"/>
    </row>
    <row r="407" spans="1:2" s="504" customFormat="1">
      <c r="A407" s="1224"/>
      <c r="B407" s="64"/>
    </row>
    <row r="408" spans="1:2" s="504" customFormat="1">
      <c r="A408" s="1224"/>
      <c r="B408" s="64"/>
    </row>
    <row r="409" spans="1:2" s="504" customFormat="1">
      <c r="A409" s="1224"/>
      <c r="B409" s="64"/>
    </row>
    <row r="410" spans="1:2" s="504" customFormat="1">
      <c r="A410" s="1224"/>
      <c r="B410" s="64"/>
    </row>
    <row r="411" spans="1:2" s="504" customFormat="1">
      <c r="A411" s="1224"/>
      <c r="B411" s="64"/>
    </row>
    <row r="412" spans="1:2" s="504" customFormat="1">
      <c r="A412" s="1224"/>
      <c r="B412" s="64"/>
    </row>
    <row r="413" spans="1:2" s="504" customFormat="1">
      <c r="A413" s="1224"/>
      <c r="B413" s="64"/>
    </row>
    <row r="414" spans="1:2" s="504" customFormat="1">
      <c r="A414" s="1224"/>
      <c r="B414" s="64"/>
    </row>
    <row r="415" spans="1:2" s="504" customFormat="1">
      <c r="A415" s="1224"/>
      <c r="B415" s="64"/>
    </row>
    <row r="416" spans="1:2" s="504" customFormat="1">
      <c r="A416" s="1224"/>
      <c r="B416" s="64"/>
    </row>
    <row r="417" spans="1:2" s="504" customFormat="1">
      <c r="A417" s="1224"/>
      <c r="B417" s="64"/>
    </row>
    <row r="418" spans="1:2" s="504" customFormat="1">
      <c r="A418" s="1224"/>
      <c r="B418" s="64"/>
    </row>
    <row r="419" spans="1:2" s="504" customFormat="1">
      <c r="A419" s="1224"/>
      <c r="B419" s="64"/>
    </row>
    <row r="420" spans="1:2" s="504" customFormat="1">
      <c r="A420" s="1224"/>
      <c r="B420" s="64"/>
    </row>
    <row r="421" spans="1:2" s="504" customFormat="1">
      <c r="A421" s="1224"/>
      <c r="B421" s="64"/>
    </row>
    <row r="422" spans="1:2" s="504" customFormat="1">
      <c r="A422" s="1224"/>
      <c r="B422" s="64"/>
    </row>
    <row r="423" spans="1:2" s="504" customFormat="1">
      <c r="A423" s="1224"/>
      <c r="B423" s="64"/>
    </row>
    <row r="424" spans="1:2" s="504" customFormat="1">
      <c r="A424" s="1224"/>
      <c r="B424" s="64"/>
    </row>
    <row r="425" spans="1:2" s="504" customFormat="1">
      <c r="A425" s="1224"/>
      <c r="B425" s="64"/>
    </row>
    <row r="426" spans="1:2" s="504" customFormat="1">
      <c r="A426" s="1224"/>
      <c r="B426" s="64"/>
    </row>
    <row r="427" spans="1:2" s="504" customFormat="1">
      <c r="A427" s="1224"/>
      <c r="B427" s="64"/>
    </row>
    <row r="428" spans="1:2" s="504" customFormat="1">
      <c r="A428" s="1224"/>
      <c r="B428" s="64"/>
    </row>
    <row r="429" spans="1:2" s="504" customFormat="1">
      <c r="A429" s="1224"/>
      <c r="B429" s="64"/>
    </row>
    <row r="430" spans="1:2" s="504" customFormat="1">
      <c r="A430" s="1224"/>
      <c r="B430" s="64"/>
    </row>
    <row r="431" spans="1:2" s="504" customFormat="1">
      <c r="A431" s="1224"/>
      <c r="B431" s="64"/>
    </row>
    <row r="432" spans="1:2" s="504" customFormat="1">
      <c r="A432" s="1224"/>
      <c r="B432" s="64"/>
    </row>
    <row r="433" spans="1:2" s="504" customFormat="1">
      <c r="A433" s="1224"/>
      <c r="B433" s="64"/>
    </row>
    <row r="434" spans="1:2" s="504" customFormat="1">
      <c r="A434" s="1224"/>
      <c r="B434" s="64"/>
    </row>
    <row r="435" spans="1:2" s="504" customFormat="1">
      <c r="A435" s="1224"/>
      <c r="B435" s="64"/>
    </row>
    <row r="436" spans="1:2" s="504" customFormat="1">
      <c r="A436" s="1224"/>
      <c r="B436" s="64"/>
    </row>
    <row r="437" spans="1:2" s="504" customFormat="1">
      <c r="A437" s="1224"/>
      <c r="B437" s="64"/>
    </row>
    <row r="438" spans="1:2" s="504" customFormat="1">
      <c r="A438" s="1224"/>
      <c r="B438" s="64"/>
    </row>
    <row r="439" spans="1:2" s="504" customFormat="1">
      <c r="A439" s="1224"/>
      <c r="B439" s="64"/>
    </row>
    <row r="440" spans="1:2" s="504" customFormat="1">
      <c r="A440" s="1224"/>
      <c r="B440" s="64"/>
    </row>
    <row r="441" spans="1:2" s="504" customFormat="1">
      <c r="A441" s="1224"/>
      <c r="B441" s="64"/>
    </row>
    <row r="442" spans="1:2" s="504" customFormat="1">
      <c r="A442" s="1224"/>
      <c r="B442" s="64"/>
    </row>
    <row r="443" spans="1:2" s="504" customFormat="1">
      <c r="A443" s="1224"/>
      <c r="B443" s="64"/>
    </row>
    <row r="444" spans="1:2" s="504" customFormat="1">
      <c r="A444" s="1224"/>
      <c r="B444" s="64"/>
    </row>
    <row r="445" spans="1:2" s="504" customFormat="1">
      <c r="A445" s="1224"/>
      <c r="B445" s="64"/>
    </row>
    <row r="446" spans="1:2" s="504" customFormat="1">
      <c r="A446" s="1224"/>
      <c r="B446" s="64"/>
    </row>
    <row r="447" spans="1:2" s="504" customFormat="1">
      <c r="A447" s="1224"/>
      <c r="B447" s="64"/>
    </row>
    <row r="448" spans="1:2" s="504" customFormat="1">
      <c r="A448" s="1224"/>
      <c r="B448" s="64"/>
    </row>
    <row r="449" spans="1:2" s="504" customFormat="1">
      <c r="A449" s="1224"/>
      <c r="B449" s="64"/>
    </row>
    <row r="450" spans="1:2" s="504" customFormat="1">
      <c r="A450" s="1224"/>
      <c r="B450" s="64"/>
    </row>
    <row r="451" spans="1:2" s="504" customFormat="1">
      <c r="A451" s="1224"/>
      <c r="B451" s="64"/>
    </row>
    <row r="452" spans="1:2" s="504" customFormat="1">
      <c r="A452" s="1224"/>
      <c r="B452" s="64"/>
    </row>
    <row r="453" spans="1:2" s="504" customFormat="1">
      <c r="A453" s="1224"/>
      <c r="B453" s="64"/>
    </row>
    <row r="454" spans="1:2" s="504" customFormat="1">
      <c r="A454" s="1224"/>
      <c r="B454" s="64"/>
    </row>
    <row r="455" spans="1:2" s="504" customFormat="1">
      <c r="A455" s="1224"/>
      <c r="B455" s="64"/>
    </row>
    <row r="456" spans="1:2" s="504" customFormat="1">
      <c r="A456" s="1224"/>
      <c r="B456" s="64"/>
    </row>
    <row r="457" spans="1:2" s="504" customFormat="1">
      <c r="A457" s="1224"/>
      <c r="B457" s="64"/>
    </row>
    <row r="458" spans="1:2" s="504" customFormat="1">
      <c r="A458" s="1224"/>
      <c r="B458" s="64"/>
    </row>
    <row r="459" spans="1:2" s="504" customFormat="1">
      <c r="A459" s="1224"/>
      <c r="B459" s="64"/>
    </row>
    <row r="460" spans="1:2" s="504" customFormat="1">
      <c r="A460" s="1224"/>
      <c r="B460" s="64"/>
    </row>
    <row r="461" spans="1:2" s="504" customFormat="1">
      <c r="A461" s="1224"/>
      <c r="B461" s="64"/>
    </row>
    <row r="462" spans="1:2" s="504" customFormat="1">
      <c r="A462" s="1224"/>
      <c r="B462" s="64"/>
    </row>
    <row r="463" spans="1:2" s="504" customFormat="1">
      <c r="A463" s="1224"/>
      <c r="B463" s="64"/>
    </row>
    <row r="464" spans="1:2" s="504" customFormat="1">
      <c r="A464" s="1224"/>
      <c r="B464" s="64"/>
    </row>
    <row r="465" spans="1:2" s="504" customFormat="1">
      <c r="A465" s="1224"/>
      <c r="B465" s="64"/>
    </row>
    <row r="466" spans="1:2" s="504" customFormat="1">
      <c r="A466" s="1224"/>
      <c r="B466" s="64"/>
    </row>
    <row r="467" spans="1:2" s="504" customFormat="1">
      <c r="A467" s="1224"/>
      <c r="B467" s="64"/>
    </row>
    <row r="468" spans="1:2" s="504" customFormat="1">
      <c r="A468" s="1224"/>
      <c r="B468" s="64"/>
    </row>
    <row r="469" spans="1:2" s="504" customFormat="1">
      <c r="A469" s="1224"/>
      <c r="B469" s="64"/>
    </row>
    <row r="470" spans="1:2" s="504" customFormat="1">
      <c r="A470" s="1224"/>
      <c r="B470" s="64"/>
    </row>
    <row r="471" spans="1:2" s="504" customFormat="1">
      <c r="A471" s="1224"/>
      <c r="B471" s="64"/>
    </row>
    <row r="472" spans="1:2" s="504" customFormat="1">
      <c r="A472" s="1224"/>
      <c r="B472" s="64"/>
    </row>
    <row r="473" spans="1:2" s="504" customFormat="1">
      <c r="A473" s="1224"/>
      <c r="B473" s="64"/>
    </row>
    <row r="474" spans="1:2" s="504" customFormat="1">
      <c r="A474" s="1224"/>
      <c r="B474" s="64"/>
    </row>
    <row r="475" spans="1:2" s="504" customFormat="1">
      <c r="A475" s="1224"/>
      <c r="B475" s="64"/>
    </row>
    <row r="476" spans="1:2" s="504" customFormat="1">
      <c r="A476" s="1224"/>
      <c r="B476" s="64"/>
    </row>
    <row r="477" spans="1:2" s="504" customFormat="1">
      <c r="A477" s="1224"/>
      <c r="B477" s="64"/>
    </row>
    <row r="478" spans="1:2" s="504" customFormat="1">
      <c r="A478" s="1224"/>
      <c r="B478" s="64"/>
    </row>
    <row r="479" spans="1:2" s="504" customFormat="1">
      <c r="A479" s="1224"/>
      <c r="B479" s="64"/>
    </row>
    <row r="480" spans="1:2" s="504" customFormat="1">
      <c r="A480" s="1224"/>
      <c r="B480" s="64"/>
    </row>
    <row r="481" spans="1:2" s="504" customFormat="1">
      <c r="A481" s="1224"/>
      <c r="B481" s="64"/>
    </row>
    <row r="482" spans="1:2" s="504" customFormat="1">
      <c r="A482" s="1224"/>
      <c r="B482" s="64"/>
    </row>
    <row r="483" spans="1:2" s="504" customFormat="1">
      <c r="A483" s="1224"/>
      <c r="B483" s="64"/>
    </row>
    <row r="484" spans="1:2" s="504" customFormat="1">
      <c r="A484" s="1224"/>
      <c r="B484" s="64"/>
    </row>
    <row r="485" spans="1:2" s="504" customFormat="1">
      <c r="A485" s="1224"/>
      <c r="B485" s="64"/>
    </row>
    <row r="486" spans="1:2" s="504" customFormat="1">
      <c r="A486" s="1224"/>
      <c r="B486" s="64"/>
    </row>
    <row r="487" spans="1:2" s="504" customFormat="1">
      <c r="A487" s="1224"/>
      <c r="B487" s="64"/>
    </row>
    <row r="488" spans="1:2" s="504" customFormat="1">
      <c r="A488" s="1224"/>
      <c r="B488" s="64"/>
    </row>
    <row r="489" spans="1:2" s="504" customFormat="1">
      <c r="A489" s="1224"/>
      <c r="B489" s="64"/>
    </row>
    <row r="490" spans="1:2" s="504" customFormat="1">
      <c r="A490" s="1224"/>
      <c r="B490" s="64"/>
    </row>
    <row r="491" spans="1:2" s="504" customFormat="1">
      <c r="A491" s="1224"/>
      <c r="B491" s="64"/>
    </row>
    <row r="492" spans="1:2" s="504" customFormat="1">
      <c r="A492" s="1224"/>
      <c r="B492" s="64"/>
    </row>
    <row r="493" spans="1:2" s="504" customFormat="1">
      <c r="A493" s="1224"/>
      <c r="B493" s="64"/>
    </row>
    <row r="494" spans="1:2" s="504" customFormat="1">
      <c r="A494" s="1224"/>
      <c r="B494" s="64"/>
    </row>
    <row r="495" spans="1:2" s="504" customFormat="1">
      <c r="A495" s="1224"/>
      <c r="B495" s="64"/>
    </row>
    <row r="496" spans="1:2" s="504" customFormat="1">
      <c r="A496" s="1224"/>
      <c r="B496" s="64"/>
    </row>
    <row r="497" spans="1:2" s="504" customFormat="1">
      <c r="A497" s="1224"/>
      <c r="B497" s="64"/>
    </row>
    <row r="498" spans="1:2" s="504" customFormat="1">
      <c r="A498" s="1224"/>
      <c r="B498" s="64"/>
    </row>
    <row r="499" spans="1:2" s="504" customFormat="1">
      <c r="A499" s="1224"/>
      <c r="B499" s="64"/>
    </row>
    <row r="500" spans="1:2" s="504" customFormat="1">
      <c r="A500" s="1224"/>
      <c r="B500" s="64"/>
    </row>
    <row r="501" spans="1:2" s="504" customFormat="1">
      <c r="A501" s="1224"/>
      <c r="B501" s="64"/>
    </row>
    <row r="502" spans="1:2" s="504" customFormat="1">
      <c r="A502" s="1224"/>
      <c r="B502" s="64"/>
    </row>
    <row r="503" spans="1:2" s="504" customFormat="1">
      <c r="A503" s="1224"/>
      <c r="B503" s="64"/>
    </row>
    <row r="504" spans="1:2" s="504" customFormat="1">
      <c r="A504" s="1224"/>
      <c r="B504" s="64"/>
    </row>
    <row r="505" spans="1:2" s="504" customFormat="1">
      <c r="A505" s="1224"/>
      <c r="B505" s="64"/>
    </row>
    <row r="506" spans="1:2" s="504" customFormat="1">
      <c r="A506" s="1224"/>
      <c r="B506" s="64"/>
    </row>
  </sheetData>
  <sheetProtection algorithmName="SHA-512" hashValue="phgEwN5zApPQV6SelDOulRyKJjel8Qfkc0MZ4y3hpuyAgbmAS2a1AVh0zq0hhTjEakpRoxuEgqdDV0xK+V34bg==" saltValue="9Rb4e2FIOGday59I0hj8Fg==" spinCount="100000" sheet="1" objects="1" scenarios="1"/>
  <mergeCells count="9">
    <mergeCell ref="A5:A33"/>
    <mergeCell ref="C1:J1"/>
    <mergeCell ref="D59:O59"/>
    <mergeCell ref="D4:N4"/>
    <mergeCell ref="E5:F5"/>
    <mergeCell ref="G5:H5"/>
    <mergeCell ref="I5:J5"/>
    <mergeCell ref="K5:L5"/>
    <mergeCell ref="M5:N5"/>
  </mergeCells>
  <hyperlinks>
    <hyperlink ref="A5" r:id="rId1" xr:uid="{00000000-0004-0000-2A00-000000000000}"/>
  </hyperlinks>
  <pageMargins left="0.7" right="0.7" top="0.75" bottom="0.75" header="0.3" footer="0.3"/>
  <pageSetup paperSize="9" orientation="portrait" r:id="rId2"/>
  <drawing r:id="rId3"/>
  <legacyDrawing r:id="rId4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Foglio44">
    <tabColor theme="9"/>
  </sheetPr>
  <dimension ref="A1:M55"/>
  <sheetViews>
    <sheetView showGridLines="0" zoomScale="90" zoomScaleNormal="90" workbookViewId="0">
      <selection activeCell="C1" sqref="C1:J1"/>
    </sheetView>
  </sheetViews>
  <sheetFormatPr baseColWidth="10" defaultColWidth="8.83203125" defaultRowHeight="15"/>
  <cols>
    <col min="1" max="1" width="11.5" style="1221" customWidth="1"/>
    <col min="2" max="2" width="4" style="64" customWidth="1"/>
    <col min="3" max="3" width="44.5" style="64" bestFit="1" customWidth="1"/>
    <col min="4" max="4" width="15.5" style="64" bestFit="1" customWidth="1"/>
    <col min="5" max="5" width="11" style="64" bestFit="1" customWidth="1"/>
    <col min="6" max="6" width="13.1640625" style="64" bestFit="1" customWidth="1"/>
    <col min="7" max="7" width="10.5" style="64" bestFit="1" customWidth="1"/>
    <col min="8" max="8" width="11.5" style="64" bestFit="1" customWidth="1"/>
    <col min="9" max="9" width="10.5" style="64" bestFit="1" customWidth="1"/>
    <col min="10" max="10" width="11.5" style="64" bestFit="1" customWidth="1"/>
    <col min="11" max="11" width="10.5" style="64" bestFit="1" customWidth="1"/>
    <col min="12" max="16384" width="8.83203125" style="64"/>
  </cols>
  <sheetData>
    <row r="1" spans="1:13" s="1221" customFormat="1" ht="60" customHeight="1">
      <c r="C1" s="1266" t="s">
        <v>1220</v>
      </c>
      <c r="D1" s="1267"/>
      <c r="E1" s="1267"/>
      <c r="F1" s="1267"/>
      <c r="G1" s="1267"/>
      <c r="H1" s="1267"/>
      <c r="I1" s="1267"/>
      <c r="J1" s="1267"/>
    </row>
    <row r="2" spans="1:13">
      <c r="C2" s="17" t="str">
        <f>IF('HotInv8.56_8.65'!D3="","",'HotInv8.56_8.65'!D3)</f>
        <v/>
      </c>
      <c r="D2" s="17" t="str">
        <f>IF('HotInv8.56_8.65'!E3="","",'HotInv8.56_8.65'!E3)</f>
        <v/>
      </c>
      <c r="E2" s="17" t="str">
        <f>IF('HotInv8.56_8.65'!F3="","",'HotInv8.56_8.65'!F3)</f>
        <v/>
      </c>
      <c r="F2" s="17" t="str">
        <f>IF('HotInv8.56_8.65'!G3="","",'HotInv8.56_8.65'!G3)</f>
        <v/>
      </c>
      <c r="G2" s="17" t="str">
        <f>IF('HotInv8.56_8.65'!H3="","",'HotInv8.56_8.65'!H3)</f>
        <v/>
      </c>
      <c r="H2" s="17" t="str">
        <f>IF('HotInv8.56_8.65'!I3="","",'HotInv8.56_8.65'!I3)</f>
        <v/>
      </c>
      <c r="I2" s="17" t="str">
        <f>IF('HotInv8.56_8.65'!J3="","",'HotInv8.56_8.65'!J3)</f>
        <v/>
      </c>
      <c r="J2" s="17" t="str">
        <f>IF('HotInv8.56_8.65'!K3="","",'HotInv8.56_8.65'!K3)</f>
        <v/>
      </c>
      <c r="K2" s="17" t="str">
        <f>IF('HotInv8.56_8.65'!L3="","",'HotInv8.56_8.65'!L3)</f>
        <v/>
      </c>
      <c r="L2" s="64" t="str">
        <f>IF('HotInv8.56_8.65'!T3="","",'HotInv8.56_8.65'!T3)</f>
        <v/>
      </c>
      <c r="M2" s="64" t="str">
        <f>IF('HotInv8.56_8.65'!U3="","",'HotInv8.56_8.65'!U3)</f>
        <v/>
      </c>
    </row>
    <row r="3" spans="1:13">
      <c r="B3" s="63"/>
      <c r="C3" s="1301" t="str">
        <f>IF('HotInv8.56_8.65'!D4="","",'HotInv8.56_8.65'!D4)</f>
        <v>Conti Economici e Performance Previsionali Hotel Proposed</v>
      </c>
      <c r="D3" s="1301" t="str">
        <f>IF('HotInv8.56_8.65'!E4="","",'HotInv8.56_8.65'!E4)</f>
        <v/>
      </c>
      <c r="E3" s="1301" t="str">
        <f>IF('HotInv8.56_8.65'!F4="","",'HotInv8.56_8.65'!F4)</f>
        <v/>
      </c>
      <c r="F3" s="1301" t="str">
        <f>IF('HotInv8.56_8.65'!G4="","",'HotInv8.56_8.65'!G4)</f>
        <v/>
      </c>
      <c r="G3" s="1301" t="str">
        <f>IF('HotInv8.56_8.65'!H4="","",'HotInv8.56_8.65'!H4)</f>
        <v/>
      </c>
      <c r="H3" s="1301" t="str">
        <f>IF('HotInv8.56_8.65'!I4="","",'HotInv8.56_8.65'!I4)</f>
        <v/>
      </c>
      <c r="I3" s="1301" t="str">
        <f>IF('HotInv8.56_8.65'!J4="","",'HotInv8.56_8.65'!J4)</f>
        <v/>
      </c>
      <c r="J3" s="1301" t="str">
        <f>IF('HotInv8.56_8.65'!K4="","",'HotInv8.56_8.65'!K4)</f>
        <v/>
      </c>
      <c r="K3" s="1301" t="str">
        <f>IF('HotInv8.56_8.65'!L4="","",'HotInv8.56_8.65'!L4)</f>
        <v/>
      </c>
      <c r="L3" s="64" t="str">
        <f>IF('HotInv8.56_8.65'!T4="","",'HotInv8.56_8.65'!T4)</f>
        <v/>
      </c>
      <c r="M3" s="64" t="str">
        <f>IF('HotInv8.56_8.65'!U4="","",'HotInv8.56_8.65'!U4)</f>
        <v/>
      </c>
    </row>
    <row r="4" spans="1:13">
      <c r="A4" s="1255" t="s">
        <v>1264</v>
      </c>
      <c r="B4" s="63"/>
      <c r="C4" s="16" t="str">
        <f>IF('HotInv8.56_8.65'!D5="","",'HotInv8.56_8.65'!D5)</f>
        <v/>
      </c>
      <c r="D4" s="1301" t="str">
        <f>IF('HotInv8.56_8.65'!E5="","",'HotInv8.56_8.65'!E5)</f>
        <v>Anno (3)</v>
      </c>
      <c r="E4" s="1301" t="str">
        <f>IF('HotInv8.56_8.65'!F5="","",'HotInv8.56_8.65'!F5)</f>
        <v/>
      </c>
      <c r="F4" s="1301" t="str">
        <f>IF('HotInv8.56_8.65'!G5="","",'HotInv8.56_8.65'!G5)</f>
        <v>Anno (4)</v>
      </c>
      <c r="G4" s="1301" t="str">
        <f>IF('HotInv8.56_8.65'!H5="","",'HotInv8.56_8.65'!H5)</f>
        <v/>
      </c>
      <c r="H4" s="1302" t="str">
        <f>IF('HotInv8.56_8.65'!I5="","",'HotInv8.56_8.65'!I5)</f>
        <v>Anno (5)</v>
      </c>
      <c r="I4" s="1302" t="str">
        <f>IF('HotInv8.56_8.65'!J5="","",'HotInv8.56_8.65'!J5)</f>
        <v/>
      </c>
      <c r="J4" s="1302" t="str">
        <f>IF('HotInv8.56_8.65'!K5="","",'HotInv8.56_8.65'!K5)</f>
        <v>Anno (6)</v>
      </c>
      <c r="K4" s="1302" t="str">
        <f>IF('HotInv8.56_8.65'!L5="","",'HotInv8.56_8.65'!L5)</f>
        <v/>
      </c>
      <c r="L4" s="64" t="str">
        <f>IF('HotInv8.56_8.65'!T5="","",'HotInv8.56_8.65'!T5)</f>
        <v/>
      </c>
      <c r="M4" s="64" t="str">
        <f>IF('HotInv8.56_8.65'!U5="","",'HotInv8.56_8.65'!U5)</f>
        <v/>
      </c>
    </row>
    <row r="5" spans="1:13">
      <c r="A5" s="1256"/>
      <c r="B5" s="63"/>
      <c r="C5" s="554" t="str">
        <f>IF('HotInv8.56_8.65'!D6="","",'HotInv8.56_8.65'!D6)</f>
        <v>Numero Camere</v>
      </c>
      <c r="D5" s="16">
        <f>IF('HotInv8.56_8.65'!E6="","",'HotInv8.56_8.65'!E6)</f>
        <v>148</v>
      </c>
      <c r="E5" s="16" t="str">
        <f>IF('HotInv8.56_8.65'!F6="","",'HotInv8.56_8.65'!F6)</f>
        <v/>
      </c>
      <c r="F5" s="16">
        <f>IF('HotInv8.56_8.65'!G6="","",'HotInv8.56_8.65'!G6)</f>
        <v>148</v>
      </c>
      <c r="G5" s="16" t="str">
        <f>IF('HotInv8.56_8.65'!H6="","",'HotInv8.56_8.65'!H6)</f>
        <v/>
      </c>
      <c r="H5" s="16">
        <f>IF('HotInv8.56_8.65'!I6="","",'HotInv8.56_8.65'!I6)</f>
        <v>148</v>
      </c>
      <c r="I5" s="16" t="str">
        <f>IF('HotInv8.56_8.65'!J6="","",'HotInv8.56_8.65'!J6)</f>
        <v/>
      </c>
      <c r="J5" s="16">
        <f>IF('HotInv8.56_8.65'!K6="","",'HotInv8.56_8.65'!K6)</f>
        <v>148</v>
      </c>
      <c r="K5" s="16" t="str">
        <f>IF('HotInv8.56_8.65'!L6="","",'HotInv8.56_8.65'!L6)</f>
        <v/>
      </c>
      <c r="L5" s="64" t="str">
        <f>IF('HotInv8.56_8.65'!T6="","",'HotInv8.56_8.65'!T6)</f>
        <v/>
      </c>
      <c r="M5" s="64" t="str">
        <f>IF('HotInv8.56_8.65'!U6="","",'HotInv8.56_8.65'!U6)</f>
        <v/>
      </c>
    </row>
    <row r="6" spans="1:13">
      <c r="A6" s="1256"/>
      <c r="B6" s="63"/>
      <c r="C6" s="554" t="str">
        <f>IF('HotInv8.56_8.65'!D7="","",'HotInv8.56_8.65'!D7)</f>
        <v>Tasso di Occupazione</v>
      </c>
      <c r="D6" s="125">
        <f>IF('HotInv8.56_8.65'!E7="","",'HotInv8.56_8.65'!E7)</f>
        <v>0.66</v>
      </c>
      <c r="E6" s="16" t="str">
        <f>IF('HotInv8.56_8.65'!F7="","",'HotInv8.56_8.65'!F7)</f>
        <v/>
      </c>
      <c r="F6" s="125">
        <f>IF('HotInv8.56_8.65'!G7="","",'HotInv8.56_8.65'!G7)</f>
        <v>0.68</v>
      </c>
      <c r="G6" s="16" t="str">
        <f>IF('HotInv8.56_8.65'!H7="","",'HotInv8.56_8.65'!H7)</f>
        <v/>
      </c>
      <c r="H6" s="125">
        <f>IF('HotInv8.56_8.65'!I7="","",'HotInv8.56_8.65'!I7)</f>
        <v>0.7</v>
      </c>
      <c r="I6" s="16" t="str">
        <f>IF('HotInv8.56_8.65'!J7="","",'HotInv8.56_8.65'!J7)</f>
        <v/>
      </c>
      <c r="J6" s="125">
        <f>IF('HotInv8.56_8.65'!K7="","",'HotInv8.56_8.65'!K7)</f>
        <v>0.7</v>
      </c>
      <c r="K6" s="16" t="str">
        <f>IF('HotInv8.56_8.65'!L7="","",'HotInv8.56_8.65'!L7)</f>
        <v/>
      </c>
      <c r="L6" s="64" t="str">
        <f>IF('HotInv8.56_8.65'!T7="","",'HotInv8.56_8.65'!T7)</f>
        <v/>
      </c>
      <c r="M6" s="64" t="str">
        <f>IF('HotInv8.56_8.65'!U7="","",'HotInv8.56_8.65'!U7)</f>
        <v/>
      </c>
    </row>
    <row r="7" spans="1:13">
      <c r="A7" s="1256"/>
      <c r="B7" s="63"/>
      <c r="C7" s="554" t="str">
        <f>IF('HotInv8.56_8.65'!D8="","",'HotInv8.56_8.65'!D8)</f>
        <v>Ricavo Medio Camera / (RevPAR)</v>
      </c>
      <c r="D7" s="555">
        <f>IF('HotInv8.56_8.65'!E8="","",'HotInv8.56_8.65'!E8)</f>
        <v>68</v>
      </c>
      <c r="E7" s="9">
        <f>IF('HotInv8.56_8.65'!F8="","",'HotInv8.56_8.65'!F8)</f>
        <v>44.88</v>
      </c>
      <c r="F7" s="555">
        <f>IF('HotInv8.56_8.65'!G8="","",'HotInv8.56_8.65'!G8)</f>
        <v>69</v>
      </c>
      <c r="G7" s="9">
        <f>IF('HotInv8.56_8.65'!H8="","",'HotInv8.56_8.65'!H8)</f>
        <v>46.92</v>
      </c>
      <c r="H7" s="555">
        <f>IF('HotInv8.56_8.65'!I8="","",'HotInv8.56_8.65'!I8)</f>
        <v>70</v>
      </c>
      <c r="I7" s="9">
        <f>IF('HotInv8.56_8.65'!J8="","",'HotInv8.56_8.65'!J8)</f>
        <v>49</v>
      </c>
      <c r="J7" s="555">
        <f>IF('HotInv8.56_8.65'!K8="","",'HotInv8.56_8.65'!K8)</f>
        <v>71.5</v>
      </c>
      <c r="K7" s="9">
        <f>IF('HotInv8.56_8.65'!L8="","",'HotInv8.56_8.65'!L8)</f>
        <v>50.05</v>
      </c>
      <c r="L7" s="64" t="str">
        <f>IF('HotInv8.56_8.65'!T8="","",'HotInv8.56_8.65'!T8)</f>
        <v/>
      </c>
      <c r="M7" s="64" t="str">
        <f>IF('HotInv8.56_8.65'!U8="","",'HotInv8.56_8.65'!U8)</f>
        <v/>
      </c>
    </row>
    <row r="8" spans="1:13">
      <c r="A8" s="1256"/>
      <c r="B8" s="63"/>
      <c r="C8" s="554" t="str">
        <f>IF('HotInv8.56_8.65'!D9="","",'HotInv8.56_8.65'!D9)</f>
        <v>Crescita Ricavo Medio Camera / RevPAR</v>
      </c>
      <c r="D8" s="17" t="str">
        <f>IF('HotInv8.56_8.65'!E9="","",'HotInv8.56_8.65'!E9)</f>
        <v/>
      </c>
      <c r="E8" s="17" t="str">
        <f>IF('HotInv8.56_8.65'!F9="","",'HotInv8.56_8.65'!F9)</f>
        <v/>
      </c>
      <c r="F8" s="556">
        <f>IF('HotInv8.56_8.65'!G9="","",'HotInv8.56_8.65'!G9)</f>
        <v>1.4705882352941176E-2</v>
      </c>
      <c r="G8" s="557">
        <f>IF('HotInv8.56_8.65'!H9="","",'HotInv8.56_8.65'!H9)</f>
        <v>4.5454545454545435E-2</v>
      </c>
      <c r="H8" s="556">
        <f>IF('HotInv8.56_8.65'!I9="","",'HotInv8.56_8.65'!I9)</f>
        <v>1.4492753623188406E-2</v>
      </c>
      <c r="I8" s="557">
        <f>IF('HotInv8.56_8.65'!J9="","",'HotInv8.56_8.65'!J9)</f>
        <v>4.4330775788576263E-2</v>
      </c>
      <c r="J8" s="556">
        <f>IF('HotInv8.56_8.65'!K9="","",'HotInv8.56_8.65'!K9)</f>
        <v>2.1428571428571429E-2</v>
      </c>
      <c r="K8" s="557">
        <f>IF('HotInv8.56_8.65'!L9="","",'HotInv8.56_8.65'!L9)</f>
        <v>2.142857142857137E-2</v>
      </c>
      <c r="L8" s="64" t="str">
        <f>IF('HotInv8.56_8.65'!T9="","",'HotInv8.56_8.65'!T9)</f>
        <v/>
      </c>
      <c r="M8" s="64" t="str">
        <f>IF('HotInv8.56_8.65'!U9="","",'HotInv8.56_8.65'!U9)</f>
        <v/>
      </c>
    </row>
    <row r="9" spans="1:13">
      <c r="A9" s="1256"/>
      <c r="B9" s="63"/>
      <c r="C9" s="558" t="str">
        <f>IF('HotInv8.56_8.65'!D10="","",'HotInv8.56_8.65'!D10)</f>
        <v/>
      </c>
      <c r="D9" s="558" t="str">
        <f>IF('HotInv8.56_8.65'!E10="","",'HotInv8.56_8.65'!E10)</f>
        <v/>
      </c>
      <c r="E9" s="558" t="str">
        <f>IF('HotInv8.56_8.65'!F10="","",'HotInv8.56_8.65'!F10)</f>
        <v/>
      </c>
      <c r="F9" s="558" t="str">
        <f>IF('HotInv8.56_8.65'!G10="","",'HotInv8.56_8.65'!G10)</f>
        <v/>
      </c>
      <c r="G9" s="558" t="str">
        <f>IF('HotInv8.56_8.65'!H10="","",'HotInv8.56_8.65'!H10)</f>
        <v/>
      </c>
      <c r="H9" s="558" t="str">
        <f>IF('HotInv8.56_8.65'!I10="","",'HotInv8.56_8.65'!I10)</f>
        <v/>
      </c>
      <c r="I9" s="558" t="str">
        <f>IF('HotInv8.56_8.65'!J10="","",'HotInv8.56_8.65'!J10)</f>
        <v/>
      </c>
      <c r="J9" s="558" t="str">
        <f>IF('HotInv8.56_8.65'!K10="","",'HotInv8.56_8.65'!K10)</f>
        <v/>
      </c>
      <c r="K9" s="558" t="str">
        <f>IF('HotInv8.56_8.65'!L10="","",'HotInv8.56_8.65'!L10)</f>
        <v/>
      </c>
      <c r="L9" s="64" t="str">
        <f>IF('HotInv8.56_8.65'!T10="","",'HotInv8.56_8.65'!T10)</f>
        <v/>
      </c>
      <c r="M9" s="64" t="str">
        <f>IF('HotInv8.56_8.65'!U10="","",'HotInv8.56_8.65'!U10)</f>
        <v/>
      </c>
    </row>
    <row r="10" spans="1:13">
      <c r="A10" s="1256"/>
      <c r="C10" s="559" t="str">
        <f>IF('HotInv8.56_8.65'!D11="","",'HotInv8.56_8.65'!D11)</f>
        <v>Voci</v>
      </c>
      <c r="D10" s="560" t="str">
        <f>IF('HotInv8.56_8.65'!E11="","",'HotInv8.56_8.65'!E11)</f>
        <v/>
      </c>
      <c r="E10" s="561" t="str">
        <f>IF('HotInv8.56_8.65'!F11="","",'HotInv8.56_8.65'!F11)</f>
        <v/>
      </c>
      <c r="F10" s="560" t="str">
        <f>IF('HotInv8.56_8.65'!G11="","",'HotInv8.56_8.65'!G11)</f>
        <v/>
      </c>
      <c r="G10" s="561" t="str">
        <f>IF('HotInv8.56_8.65'!H11="","",'HotInv8.56_8.65'!H11)</f>
        <v/>
      </c>
      <c r="H10" s="560" t="str">
        <f>IF('HotInv8.56_8.65'!I11="","",'HotInv8.56_8.65'!I11)</f>
        <v/>
      </c>
      <c r="I10" s="561" t="str">
        <f>IF('HotInv8.56_8.65'!J11="","",'HotInv8.56_8.65'!J11)</f>
        <v/>
      </c>
      <c r="J10" s="560" t="str">
        <f>IF('HotInv8.56_8.65'!K11="","",'HotInv8.56_8.65'!K11)</f>
        <v/>
      </c>
      <c r="K10" s="561" t="str">
        <f>IF('HotInv8.56_8.65'!L11="","",'HotInv8.56_8.65'!L11)</f>
        <v/>
      </c>
      <c r="L10" s="64" t="str">
        <f>IF('HotInv8.56_8.65'!T11="","",'HotInv8.56_8.65'!T11)</f>
        <v/>
      </c>
      <c r="M10" s="64" t="str">
        <f>IF('HotInv8.56_8.65'!U11="","",'HotInv8.56_8.65'!U11)</f>
        <v/>
      </c>
    </row>
    <row r="11" spans="1:13">
      <c r="A11" s="1256"/>
      <c r="C11" s="16" t="str">
        <f>IF('HotInv8.56_8.65'!D12="","",'HotInv8.56_8.65'!D12)</f>
        <v/>
      </c>
      <c r="D11" s="562" t="str">
        <f>IF('HotInv8.56_8.65'!E12="","",'HotInv8.56_8.65'!E12)</f>
        <v/>
      </c>
      <c r="E11" s="563" t="str">
        <f>IF('HotInv8.56_8.65'!F12="","",'HotInv8.56_8.65'!F12)</f>
        <v/>
      </c>
      <c r="F11" s="562" t="str">
        <f>IF('HotInv8.56_8.65'!G12="","",'HotInv8.56_8.65'!G12)</f>
        <v/>
      </c>
      <c r="G11" s="563" t="str">
        <f>IF('HotInv8.56_8.65'!H12="","",'HotInv8.56_8.65'!H12)</f>
        <v/>
      </c>
      <c r="H11" s="562" t="str">
        <f>IF('HotInv8.56_8.65'!I12="","",'HotInv8.56_8.65'!I12)</f>
        <v/>
      </c>
      <c r="I11" s="563" t="str">
        <f>IF('HotInv8.56_8.65'!J12="","",'HotInv8.56_8.65'!J12)</f>
        <v/>
      </c>
      <c r="J11" s="562" t="str">
        <f>IF('HotInv8.56_8.65'!K12="","",'HotInv8.56_8.65'!K12)</f>
        <v/>
      </c>
      <c r="K11" s="563" t="str">
        <f>IF('HotInv8.56_8.65'!L12="","",'HotInv8.56_8.65'!L12)</f>
        <v/>
      </c>
      <c r="L11" s="64" t="str">
        <f>IF('HotInv8.56_8.65'!T12="","",'HotInv8.56_8.65'!T12)</f>
        <v/>
      </c>
      <c r="M11" s="64" t="str">
        <f>IF('HotInv8.56_8.65'!U12="","",'HotInv8.56_8.65'!U12)</f>
        <v/>
      </c>
    </row>
    <row r="12" spans="1:13">
      <c r="A12" s="1256"/>
      <c r="C12" s="559" t="str">
        <f>IF('HotInv8.56_8.65'!D13="","",'HotInv8.56_8.65'!D13)</f>
        <v xml:space="preserve">Ricavi </v>
      </c>
      <c r="D12" s="562" t="str">
        <f>IF('HotInv8.56_8.65'!E13="","",'HotInv8.56_8.65'!E13)</f>
        <v/>
      </c>
      <c r="E12" s="563" t="str">
        <f>IF('HotInv8.56_8.65'!F13="","",'HotInv8.56_8.65'!F13)</f>
        <v/>
      </c>
      <c r="F12" s="562" t="str">
        <f>IF('HotInv8.56_8.65'!G13="","",'HotInv8.56_8.65'!G13)</f>
        <v/>
      </c>
      <c r="G12" s="563" t="str">
        <f>IF('HotInv8.56_8.65'!H13="","",'HotInv8.56_8.65'!H13)</f>
        <v/>
      </c>
      <c r="H12" s="562" t="str">
        <f>IF('HotInv8.56_8.65'!I13="","",'HotInv8.56_8.65'!I13)</f>
        <v/>
      </c>
      <c r="I12" s="563" t="str">
        <f>IF('HotInv8.56_8.65'!J13="","",'HotInv8.56_8.65'!J13)</f>
        <v/>
      </c>
      <c r="J12" s="562" t="str">
        <f>IF('HotInv8.56_8.65'!K13="","",'HotInv8.56_8.65'!K13)</f>
        <v/>
      </c>
      <c r="K12" s="563" t="str">
        <f>IF('HotInv8.56_8.65'!L13="","",'HotInv8.56_8.65'!L13)</f>
        <v/>
      </c>
      <c r="L12" s="64" t="str">
        <f>IF('HotInv8.56_8.65'!T13="","",'HotInv8.56_8.65'!T13)</f>
        <v/>
      </c>
      <c r="M12" s="64" t="str">
        <f>IF('HotInv8.56_8.65'!U13="","",'HotInv8.56_8.65'!U13)</f>
        <v/>
      </c>
    </row>
    <row r="13" spans="1:13">
      <c r="A13" s="1256"/>
      <c r="C13" s="16" t="str">
        <f>IF('HotInv8.56_8.65'!D14="","",'HotInv8.56_8.65'!D14)</f>
        <v xml:space="preserve"> Camere</v>
      </c>
      <c r="D13" s="58">
        <f>IF('HotInv8.56_8.65'!E14="","",'HotInv8.56_8.65'!E14)</f>
        <v>2424400</v>
      </c>
      <c r="E13" s="564">
        <f>IF('HotInv8.56_8.65'!F14="","",'HotInv8.56_8.65'!F14)</f>
        <v>0.8261995637949836</v>
      </c>
      <c r="F13" s="58">
        <f>IF('HotInv8.56_8.65'!G14="","",'HotInv8.56_8.65'!G14)</f>
        <v>2534600</v>
      </c>
      <c r="G13" s="564">
        <f>IF('HotInv8.56_8.65'!H14="","",'HotInv8.56_8.65'!H14)</f>
        <v>0.8263562858633281</v>
      </c>
      <c r="H13" s="58">
        <f>IF('HotInv8.56_8.65'!I14="","",'HotInv8.56_8.65'!I14)</f>
        <v>2647000</v>
      </c>
      <c r="I13" s="564">
        <f>IF('HotInv8.56_8.65'!J14="","",'HotInv8.56_8.65'!J14)</f>
        <v>0.82978056426332292</v>
      </c>
      <c r="J13" s="58">
        <f>IF('HotInv8.56_8.65'!K14="","",'HotInv8.56_8.65'!K14)</f>
        <v>2703700</v>
      </c>
      <c r="K13" s="564">
        <f>IF('HotInv8.56_8.65'!L14="","",'HotInv8.56_8.65'!L14)</f>
        <v>0.83070636310566259</v>
      </c>
      <c r="L13" s="64" t="str">
        <f>IF('HotInv8.56_8.65'!T14="","",'HotInv8.56_8.65'!T14)</f>
        <v/>
      </c>
      <c r="M13" s="64" t="str">
        <f>IF('HotInv8.56_8.65'!U14="","",'HotInv8.56_8.65'!U14)</f>
        <v/>
      </c>
    </row>
    <row r="14" spans="1:13">
      <c r="A14" s="1256"/>
      <c r="C14" s="16" t="str">
        <f>IF('HotInv8.56_8.65'!D15="","",'HotInv8.56_8.65'!D15)</f>
        <v xml:space="preserve"> Ristorazione</v>
      </c>
      <c r="D14" s="58">
        <f>IF('HotInv8.56_8.65'!E15="","",'HotInv8.56_8.65'!E15)</f>
        <v>358000</v>
      </c>
      <c r="E14" s="564">
        <f>IF('HotInv8.56_8.65'!F15="","",'HotInv8.56_8.65'!F15)</f>
        <v>0.12200109051254089</v>
      </c>
      <c r="F14" s="58">
        <f>IF('HotInv8.56_8.65'!G15="","",'HotInv8.56_8.65'!G15)</f>
        <v>375000</v>
      </c>
      <c r="G14" s="564">
        <f>IF('HotInv8.56_8.65'!H15="","",'HotInv8.56_8.65'!H15)</f>
        <v>0.12226134585289515</v>
      </c>
      <c r="H14" s="58">
        <f>IF('HotInv8.56_8.65'!I15="","",'HotInv8.56_8.65'!I15)</f>
        <v>381000</v>
      </c>
      <c r="I14" s="564">
        <f>IF('HotInv8.56_8.65'!J15="","",'HotInv8.56_8.65'!J15)</f>
        <v>0.11943573667711599</v>
      </c>
      <c r="J14" s="58">
        <f>IF('HotInv8.56_8.65'!K15="","",'HotInv8.56_8.65'!K15)</f>
        <v>386000</v>
      </c>
      <c r="K14" s="564">
        <f>IF('HotInv8.56_8.65'!L15="","",'HotInv8.56_8.65'!L15)</f>
        <v>0.11859772021998956</v>
      </c>
      <c r="L14" s="64" t="str">
        <f>IF('HotInv8.56_8.65'!T15="","",'HotInv8.56_8.65'!T15)</f>
        <v/>
      </c>
      <c r="M14" s="64" t="str">
        <f>IF('HotInv8.56_8.65'!U15="","",'HotInv8.56_8.65'!U15)</f>
        <v/>
      </c>
    </row>
    <row r="15" spans="1:13">
      <c r="A15" s="1256"/>
      <c r="C15" s="16" t="str">
        <f>IF('HotInv8.56_8.65'!D16="","",'HotInv8.56_8.65'!D16)</f>
        <v xml:space="preserve"> Altri Reparti Operativi</v>
      </c>
      <c r="D15" s="58">
        <f>IF('HotInv8.56_8.65'!E16="","",'HotInv8.56_8.65'!E16)</f>
        <v>125000</v>
      </c>
      <c r="E15" s="564">
        <f>IF('HotInv8.56_8.65'!F16="","",'HotInv8.56_8.65'!F16)</f>
        <v>4.2598146128680479E-2</v>
      </c>
      <c r="F15" s="58">
        <f>IF('HotInv8.56_8.65'!G16="","",'HotInv8.56_8.65'!G16)</f>
        <v>128600</v>
      </c>
      <c r="G15" s="564">
        <f>IF('HotInv8.56_8.65'!H16="","",'HotInv8.56_8.65'!H16)</f>
        <v>4.1927490871152842E-2</v>
      </c>
      <c r="H15" s="58">
        <f>IF('HotInv8.56_8.65'!I16="","",'HotInv8.56_8.65'!I16)</f>
        <v>132000</v>
      </c>
      <c r="I15" s="564">
        <f>IF('HotInv8.56_8.65'!J16="","",'HotInv8.56_8.65'!J16)</f>
        <v>4.1379310344827586E-2</v>
      </c>
      <c r="J15" s="58">
        <f>IF('HotInv8.56_8.65'!K16="","",'HotInv8.56_8.65'!K16)</f>
        <v>134000</v>
      </c>
      <c r="K15" s="564">
        <f>IF('HotInv8.56_8.65'!L16="","",'HotInv8.56_8.65'!L16)</f>
        <v>4.1171229299167361E-2</v>
      </c>
      <c r="L15" s="64" t="str">
        <f>IF('HotInv8.56_8.65'!T16="","",'HotInv8.56_8.65'!T16)</f>
        <v/>
      </c>
      <c r="M15" s="64" t="str">
        <f>IF('HotInv8.56_8.65'!U16="","",'HotInv8.56_8.65'!U16)</f>
        <v/>
      </c>
    </row>
    <row r="16" spans="1:13">
      <c r="A16" s="1256"/>
      <c r="C16" s="16" t="str">
        <f>IF('HotInv8.56_8.65'!D17="","",'HotInv8.56_8.65'!D17)</f>
        <v xml:space="preserve"> Affitti Attivi e Altri Ricavi</v>
      </c>
      <c r="D16" s="58">
        <f>IF('HotInv8.56_8.65'!E17="","",'HotInv8.56_8.65'!E17)</f>
        <v>27000</v>
      </c>
      <c r="E16" s="564">
        <f>IF('HotInv8.56_8.65'!F17="","",'HotInv8.56_8.65'!F17)</f>
        <v>9.2011995637949831E-3</v>
      </c>
      <c r="F16" s="58">
        <f>IF('HotInv8.56_8.65'!G17="","",'HotInv8.56_8.65'!G17)</f>
        <v>29000</v>
      </c>
      <c r="G16" s="564">
        <f>IF('HotInv8.56_8.65'!H17="","",'HotInv8.56_8.65'!H17)</f>
        <v>9.4548774126238921E-3</v>
      </c>
      <c r="H16" s="58">
        <f>IF('HotInv8.56_8.65'!I17="","",'HotInv8.56_8.65'!I17)</f>
        <v>30000</v>
      </c>
      <c r="I16" s="564">
        <f>IF('HotInv8.56_8.65'!J17="","",'HotInv8.56_8.65'!J17)</f>
        <v>9.4043887147335428E-3</v>
      </c>
      <c r="J16" s="58">
        <f>IF('HotInv8.56_8.65'!K17="","",'HotInv8.56_8.65'!K17)</f>
        <v>31000</v>
      </c>
      <c r="K16" s="564">
        <f>IF('HotInv8.56_8.65'!L17="","",'HotInv8.56_8.65'!L17)</f>
        <v>9.5246873751805086E-3</v>
      </c>
      <c r="L16" s="64" t="str">
        <f>IF('HotInv8.56_8.65'!T17="","",'HotInv8.56_8.65'!T17)</f>
        <v/>
      </c>
      <c r="M16" s="64" t="str">
        <f>IF('HotInv8.56_8.65'!U17="","",'HotInv8.56_8.65'!U17)</f>
        <v/>
      </c>
    </row>
    <row r="17" spans="1:13">
      <c r="A17" s="1256"/>
      <c r="C17" s="565" t="str">
        <f>IF('HotInv8.56_8.65'!D18="","",'HotInv8.56_8.65'!D18)</f>
        <v xml:space="preserve"> Ricavi Totali</v>
      </c>
      <c r="D17" s="57">
        <f>IF('HotInv8.56_8.65'!E18="","",'HotInv8.56_8.65'!E18)</f>
        <v>2934400</v>
      </c>
      <c r="E17" s="566">
        <f>IF('HotInv8.56_8.65'!F18="","",'HotInv8.56_8.65'!F18)</f>
        <v>1</v>
      </c>
      <c r="F17" s="57">
        <f>IF('HotInv8.56_8.65'!G18="","",'HotInv8.56_8.65'!G18)</f>
        <v>3067200</v>
      </c>
      <c r="G17" s="566">
        <f>IF('HotInv8.56_8.65'!H18="","",'HotInv8.56_8.65'!H18)</f>
        <v>1</v>
      </c>
      <c r="H17" s="57">
        <f>IF('HotInv8.56_8.65'!I18="","",'HotInv8.56_8.65'!I18)</f>
        <v>3190000</v>
      </c>
      <c r="I17" s="566">
        <f>IF('HotInv8.56_8.65'!J18="","",'HotInv8.56_8.65'!J18)</f>
        <v>1</v>
      </c>
      <c r="J17" s="57">
        <f>IF('HotInv8.56_8.65'!K18="","",'HotInv8.56_8.65'!K18)</f>
        <v>3254700</v>
      </c>
      <c r="K17" s="566">
        <f>IF('HotInv8.56_8.65'!L18="","",'HotInv8.56_8.65'!L18)</f>
        <v>1</v>
      </c>
      <c r="L17" s="64" t="str">
        <f>IF('HotInv8.56_8.65'!T18="","",'HotInv8.56_8.65'!T18)</f>
        <v/>
      </c>
      <c r="M17" s="64" t="str">
        <f>IF('HotInv8.56_8.65'!U18="","",'HotInv8.56_8.65'!U18)</f>
        <v/>
      </c>
    </row>
    <row r="18" spans="1:13">
      <c r="A18" s="1256"/>
      <c r="C18" s="16" t="str">
        <f>IF('HotInv8.56_8.65'!D19="","",'HotInv8.56_8.65'!D19)</f>
        <v/>
      </c>
      <c r="D18" s="567" t="str">
        <f>IF('HotInv8.56_8.65'!E19="","",'HotInv8.56_8.65'!E19)</f>
        <v/>
      </c>
      <c r="E18" s="568" t="str">
        <f>IF('HotInv8.56_8.65'!F19="","",'HotInv8.56_8.65'!F19)</f>
        <v/>
      </c>
      <c r="F18" s="567" t="str">
        <f>IF('HotInv8.56_8.65'!G19="","",'HotInv8.56_8.65'!G19)</f>
        <v/>
      </c>
      <c r="G18" s="568" t="str">
        <f>IF('HotInv8.56_8.65'!H19="","",'HotInv8.56_8.65'!H19)</f>
        <v/>
      </c>
      <c r="H18" s="567" t="str">
        <f>IF('HotInv8.56_8.65'!I19="","",'HotInv8.56_8.65'!I19)</f>
        <v/>
      </c>
      <c r="I18" s="568" t="str">
        <f>IF('HotInv8.56_8.65'!J19="","",'HotInv8.56_8.65'!J19)</f>
        <v/>
      </c>
      <c r="J18" s="567" t="str">
        <f>IF('HotInv8.56_8.65'!K19="","",'HotInv8.56_8.65'!K19)</f>
        <v/>
      </c>
      <c r="K18" s="568" t="str">
        <f>IF('HotInv8.56_8.65'!L19="","",'HotInv8.56_8.65'!L19)</f>
        <v/>
      </c>
      <c r="L18" s="64" t="str">
        <f>IF('HotInv8.56_8.65'!T19="","",'HotInv8.56_8.65'!T19)</f>
        <v/>
      </c>
      <c r="M18" s="64" t="str">
        <f>IF('HotInv8.56_8.65'!U19="","",'HotInv8.56_8.65'!U19)</f>
        <v/>
      </c>
    </row>
    <row r="19" spans="1:13">
      <c r="A19" s="1256"/>
      <c r="C19" s="559" t="str">
        <f>IF('HotInv8.56_8.65'!D20="","",'HotInv8.56_8.65'!D20)</f>
        <v>Costi di Reparto</v>
      </c>
      <c r="D19" s="567" t="str">
        <f>IF('HotInv8.56_8.65'!E20="","",'HotInv8.56_8.65'!E20)</f>
        <v/>
      </c>
      <c r="E19" s="568" t="str">
        <f>IF('HotInv8.56_8.65'!F20="","",'HotInv8.56_8.65'!F20)</f>
        <v/>
      </c>
      <c r="F19" s="567" t="str">
        <f>IF('HotInv8.56_8.65'!G20="","",'HotInv8.56_8.65'!G20)</f>
        <v/>
      </c>
      <c r="G19" s="568" t="str">
        <f>IF('HotInv8.56_8.65'!H20="","",'HotInv8.56_8.65'!H20)</f>
        <v/>
      </c>
      <c r="H19" s="567" t="str">
        <f>IF('HotInv8.56_8.65'!I20="","",'HotInv8.56_8.65'!I20)</f>
        <v/>
      </c>
      <c r="I19" s="568" t="str">
        <f>IF('HotInv8.56_8.65'!J20="","",'HotInv8.56_8.65'!J20)</f>
        <v/>
      </c>
      <c r="J19" s="567" t="str">
        <f>IF('HotInv8.56_8.65'!K20="","",'HotInv8.56_8.65'!K20)</f>
        <v/>
      </c>
      <c r="K19" s="568" t="str">
        <f>IF('HotInv8.56_8.65'!L20="","",'HotInv8.56_8.65'!L20)</f>
        <v/>
      </c>
      <c r="L19" s="64" t="str">
        <f>IF('HotInv8.56_8.65'!T20="","",'HotInv8.56_8.65'!T20)</f>
        <v/>
      </c>
      <c r="M19" s="64" t="str">
        <f>IF('HotInv8.56_8.65'!U20="","",'HotInv8.56_8.65'!U20)</f>
        <v/>
      </c>
    </row>
    <row r="20" spans="1:13">
      <c r="A20" s="1256"/>
      <c r="C20" s="16" t="str">
        <f>IF('HotInv8.56_8.65'!D21="","",'HotInv8.56_8.65'!D21)</f>
        <v xml:space="preserve"> Camere</v>
      </c>
      <c r="D20" s="58">
        <f>IF('HotInv8.56_8.65'!E21="","",'HotInv8.56_8.65'!E21)</f>
        <v>703076</v>
      </c>
      <c r="E20" s="568">
        <f>IF('HotInv8.56_8.65'!F21="","",'HotInv8.56_8.65'!F21)</f>
        <v>0.28999999999999998</v>
      </c>
      <c r="F20" s="58">
        <f>IF('HotInv8.56_8.65'!G21="","",'HotInv8.56_8.65'!G21)</f>
        <v>722360.99999999988</v>
      </c>
      <c r="G20" s="568">
        <f>IF('HotInv8.56_8.65'!H21="","",'HotInv8.56_8.65'!H21)</f>
        <v>0.28499999999999998</v>
      </c>
      <c r="H20" s="58">
        <f>IF('HotInv8.56_8.65'!I21="","",'HotInv8.56_8.65'!I21)</f>
        <v>741160.00000000012</v>
      </c>
      <c r="I20" s="568">
        <f>IF('HotInv8.56_8.65'!J21="","",'HotInv8.56_8.65'!J21)</f>
        <v>0.28000000000000003</v>
      </c>
      <c r="J20" s="58">
        <f>IF('HotInv8.56_8.65'!K21="","",'HotInv8.56_8.65'!K21)</f>
        <v>757036.00000000012</v>
      </c>
      <c r="K20" s="568">
        <f>IF('HotInv8.56_8.65'!L21="","",'HotInv8.56_8.65'!L21)</f>
        <v>0.28000000000000003</v>
      </c>
      <c r="L20" s="64" t="str">
        <f>IF('HotInv8.56_8.65'!T21="","",'HotInv8.56_8.65'!T21)</f>
        <v/>
      </c>
      <c r="M20" s="64" t="str">
        <f>IF('HotInv8.56_8.65'!U21="","",'HotInv8.56_8.65'!U21)</f>
        <v/>
      </c>
    </row>
    <row r="21" spans="1:13">
      <c r="A21" s="1256"/>
      <c r="C21" s="16" t="str">
        <f>IF('HotInv8.56_8.65'!D22="","",'HotInv8.56_8.65'!D22)</f>
        <v xml:space="preserve"> Ristorazione </v>
      </c>
      <c r="D21" s="58">
        <f>IF('HotInv8.56_8.65'!E22="","",'HotInv8.56_8.65'!E22)</f>
        <v>229120</v>
      </c>
      <c r="E21" s="568">
        <f>IF('HotInv8.56_8.65'!F22="","",'HotInv8.56_8.65'!F22)</f>
        <v>0.64</v>
      </c>
      <c r="F21" s="58">
        <f>IF('HotInv8.56_8.65'!G22="","",'HotInv8.56_8.65'!G22)</f>
        <v>236250</v>
      </c>
      <c r="G21" s="568">
        <f>IF('HotInv8.56_8.65'!H22="","",'HotInv8.56_8.65'!H22)</f>
        <v>0.63</v>
      </c>
      <c r="H21" s="58">
        <f>IF('HotInv8.56_8.65'!I22="","",'HotInv8.56_8.65'!I22)</f>
        <v>236220</v>
      </c>
      <c r="I21" s="568">
        <f>IF('HotInv8.56_8.65'!J22="","",'HotInv8.56_8.65'!J22)</f>
        <v>0.62</v>
      </c>
      <c r="J21" s="58">
        <f>IF('HotInv8.56_8.65'!K22="","",'HotInv8.56_8.65'!K22)</f>
        <v>239320</v>
      </c>
      <c r="K21" s="568">
        <f>IF('HotInv8.56_8.65'!L22="","",'HotInv8.56_8.65'!L22)</f>
        <v>0.62</v>
      </c>
      <c r="L21" s="64" t="str">
        <f>IF('HotInv8.56_8.65'!T22="","",'HotInv8.56_8.65'!T22)</f>
        <v/>
      </c>
      <c r="M21" s="64" t="str">
        <f>IF('HotInv8.56_8.65'!U22="","",'HotInv8.56_8.65'!U22)</f>
        <v/>
      </c>
    </row>
    <row r="22" spans="1:13">
      <c r="A22" s="1256"/>
      <c r="C22" s="16" t="str">
        <f>IF('HotInv8.56_8.65'!D23="","",'HotInv8.56_8.65'!D23)</f>
        <v xml:space="preserve"> Altri Reparti Operativi</v>
      </c>
      <c r="D22" s="58">
        <f>IF('HotInv8.56_8.65'!E23="","",'HotInv8.56_8.65'!E23)</f>
        <v>61250</v>
      </c>
      <c r="E22" s="568">
        <f>IF('HotInv8.56_8.65'!F23="","",'HotInv8.56_8.65'!F23)</f>
        <v>0.49</v>
      </c>
      <c r="F22" s="58">
        <f>IF('HotInv8.56_8.65'!G23="","",'HotInv8.56_8.65'!G23)</f>
        <v>62371</v>
      </c>
      <c r="G22" s="568">
        <f>IF('HotInv8.56_8.65'!H23="","",'HotInv8.56_8.65'!H23)</f>
        <v>0.48499999999999999</v>
      </c>
      <c r="H22" s="58">
        <f>IF('HotInv8.56_8.65'!I23="","",'HotInv8.56_8.65'!I23)</f>
        <v>63360</v>
      </c>
      <c r="I22" s="568">
        <f>IF('HotInv8.56_8.65'!J23="","",'HotInv8.56_8.65'!J23)</f>
        <v>0.48</v>
      </c>
      <c r="J22" s="58">
        <f>IF('HotInv8.56_8.65'!K23="","",'HotInv8.56_8.65'!K23)</f>
        <v>64320</v>
      </c>
      <c r="K22" s="568">
        <f>IF('HotInv8.56_8.65'!L23="","",'HotInv8.56_8.65'!L23)</f>
        <v>0.48</v>
      </c>
      <c r="L22" s="64" t="str">
        <f>IF('HotInv8.56_8.65'!T23="","",'HotInv8.56_8.65'!T23)</f>
        <v/>
      </c>
      <c r="M22" s="64" t="str">
        <f>IF('HotInv8.56_8.65'!U23="","",'HotInv8.56_8.65'!U23)</f>
        <v/>
      </c>
    </row>
    <row r="23" spans="1:13">
      <c r="A23" s="1256"/>
      <c r="C23" s="559" t="str">
        <f>IF('HotInv8.56_8.65'!D24="","",'HotInv8.56_8.65'!D24)</f>
        <v xml:space="preserve"> Costi di Reparto Totali</v>
      </c>
      <c r="D23" s="57">
        <f>IF('HotInv8.56_8.65'!E24="","",'HotInv8.56_8.65'!E24)</f>
        <v>993446</v>
      </c>
      <c r="E23" s="564">
        <f>IF('HotInv8.56_8.65'!F24="","",'HotInv8.56_8.65'!F24)</f>
        <v>0.33855166303162487</v>
      </c>
      <c r="F23" s="57">
        <f>IF('HotInv8.56_8.65'!G24="","",'HotInv8.56_8.65'!G24)</f>
        <v>1020981.9999999999</v>
      </c>
      <c r="G23" s="564">
        <f>IF('HotInv8.56_8.65'!H24="","",'HotInv8.56_8.65'!H24)</f>
        <v>0.33287102243088157</v>
      </c>
      <c r="H23" s="57">
        <f>IF('HotInv8.56_8.65'!I24="","",'HotInv8.56_8.65'!I24)</f>
        <v>1040740.0000000001</v>
      </c>
      <c r="I23" s="564">
        <f>IF('HotInv8.56_8.65'!J24="","",'HotInv8.56_8.65'!J24)</f>
        <v>0.32625078369905958</v>
      </c>
      <c r="J23" s="57">
        <f>IF('HotInv8.56_8.65'!K24="","",'HotInv8.56_8.65'!K24)</f>
        <v>1060676</v>
      </c>
      <c r="K23" s="564">
        <f>IF('HotInv8.56_8.65'!L24="","",'HotInv8.56_8.65'!L24)</f>
        <v>0.32589055826957936</v>
      </c>
      <c r="L23" s="64" t="str">
        <f>IF('HotInv8.56_8.65'!T24="","",'HotInv8.56_8.65'!T24)</f>
        <v/>
      </c>
      <c r="M23" s="64" t="str">
        <f>IF('HotInv8.56_8.65'!U24="","",'HotInv8.56_8.65'!U24)</f>
        <v/>
      </c>
    </row>
    <row r="24" spans="1:13">
      <c r="A24" s="1256"/>
      <c r="C24" s="16" t="str">
        <f>IF('HotInv8.56_8.65'!D25="","",'HotInv8.56_8.65'!D25)</f>
        <v/>
      </c>
      <c r="D24" s="567" t="str">
        <f>IF('HotInv8.56_8.65'!E25="","",'HotInv8.56_8.65'!E25)</f>
        <v/>
      </c>
      <c r="E24" s="568" t="str">
        <f>IF('HotInv8.56_8.65'!F25="","",'HotInv8.56_8.65'!F25)</f>
        <v/>
      </c>
      <c r="F24" s="567" t="str">
        <f>IF('HotInv8.56_8.65'!G25="","",'HotInv8.56_8.65'!G25)</f>
        <v/>
      </c>
      <c r="G24" s="568" t="str">
        <f>IF('HotInv8.56_8.65'!H25="","",'HotInv8.56_8.65'!H25)</f>
        <v/>
      </c>
      <c r="H24" s="567" t="str">
        <f>IF('HotInv8.56_8.65'!I25="","",'HotInv8.56_8.65'!I25)</f>
        <v/>
      </c>
      <c r="I24" s="568" t="str">
        <f>IF('HotInv8.56_8.65'!J25="","",'HotInv8.56_8.65'!J25)</f>
        <v/>
      </c>
      <c r="J24" s="567" t="str">
        <f>IF('HotInv8.56_8.65'!K25="","",'HotInv8.56_8.65'!K25)</f>
        <v/>
      </c>
      <c r="K24" s="568" t="str">
        <f>IF('HotInv8.56_8.65'!L25="","",'HotInv8.56_8.65'!L25)</f>
        <v/>
      </c>
      <c r="L24" s="64" t="str">
        <f>IF('HotInv8.56_8.65'!T25="","",'HotInv8.56_8.65'!T25)</f>
        <v/>
      </c>
      <c r="M24" s="64" t="str">
        <f>IF('HotInv8.56_8.65'!U25="","",'HotInv8.56_8.65'!U25)</f>
        <v/>
      </c>
    </row>
    <row r="25" spans="1:13">
      <c r="A25" s="1256"/>
      <c r="C25" s="559" t="str">
        <f>IF('HotInv8.56_8.65'!D26="","",'HotInv8.56_8.65'!D26)</f>
        <v>Reddito Totale dei Reparti</v>
      </c>
      <c r="D25" s="57">
        <f>IF('HotInv8.56_8.65'!E26="","",'HotInv8.56_8.65'!E26)</f>
        <v>1940954</v>
      </c>
      <c r="E25" s="569">
        <f>IF('HotInv8.56_8.65'!F26="","",'HotInv8.56_8.65'!F26)</f>
        <v>0.66144833696837513</v>
      </c>
      <c r="F25" s="57">
        <f>IF('HotInv8.56_8.65'!G26="","",'HotInv8.56_8.65'!G26)</f>
        <v>2046218</v>
      </c>
      <c r="G25" s="569">
        <f>IF('HotInv8.56_8.65'!H26="","",'HotInv8.56_8.65'!H26)</f>
        <v>0.66712897756911838</v>
      </c>
      <c r="H25" s="57">
        <f>IF('HotInv8.56_8.65'!I26="","",'HotInv8.56_8.65'!I26)</f>
        <v>2149260</v>
      </c>
      <c r="I25" s="569">
        <f>IF('HotInv8.56_8.65'!J26="","",'HotInv8.56_8.65'!J26)</f>
        <v>0.67374921630094042</v>
      </c>
      <c r="J25" s="57">
        <f>IF('HotInv8.56_8.65'!K26="","",'HotInv8.56_8.65'!K26)</f>
        <v>2194024</v>
      </c>
      <c r="K25" s="569">
        <f>IF('HotInv8.56_8.65'!L26="","",'HotInv8.56_8.65'!L26)</f>
        <v>0.67410944173042064</v>
      </c>
      <c r="L25" s="64" t="str">
        <f>IF('HotInv8.56_8.65'!T26="","",'HotInv8.56_8.65'!T26)</f>
        <v/>
      </c>
      <c r="M25" s="64" t="str">
        <f>IF('HotInv8.56_8.65'!U26="","",'HotInv8.56_8.65'!U26)</f>
        <v/>
      </c>
    </row>
    <row r="26" spans="1:13">
      <c r="A26" s="1256"/>
      <c r="C26" s="16" t="str">
        <f>IF('HotInv8.56_8.65'!D27="","",'HotInv8.56_8.65'!D27)</f>
        <v/>
      </c>
      <c r="D26" s="567" t="str">
        <f>IF('HotInv8.56_8.65'!E27="","",'HotInv8.56_8.65'!E27)</f>
        <v/>
      </c>
      <c r="E26" s="568" t="str">
        <f>IF('HotInv8.56_8.65'!F27="","",'HotInv8.56_8.65'!F27)</f>
        <v/>
      </c>
      <c r="F26" s="567" t="str">
        <f>IF('HotInv8.56_8.65'!G27="","",'HotInv8.56_8.65'!G27)</f>
        <v/>
      </c>
      <c r="G26" s="568" t="str">
        <f>IF('HotInv8.56_8.65'!H27="","",'HotInv8.56_8.65'!H27)</f>
        <v/>
      </c>
      <c r="H26" s="567" t="str">
        <f>IF('HotInv8.56_8.65'!I27="","",'HotInv8.56_8.65'!I27)</f>
        <v/>
      </c>
      <c r="I26" s="568" t="str">
        <f>IF('HotInv8.56_8.65'!J27="","",'HotInv8.56_8.65'!J27)</f>
        <v/>
      </c>
      <c r="J26" s="567" t="str">
        <f>IF('HotInv8.56_8.65'!K27="","",'HotInv8.56_8.65'!K27)</f>
        <v/>
      </c>
      <c r="K26" s="568" t="str">
        <f>IF('HotInv8.56_8.65'!L27="","",'HotInv8.56_8.65'!L27)</f>
        <v/>
      </c>
      <c r="L26" s="64" t="str">
        <f>IF('HotInv8.56_8.65'!T27="","",'HotInv8.56_8.65'!T27)</f>
        <v/>
      </c>
      <c r="M26" s="64" t="str">
        <f>IF('HotInv8.56_8.65'!U27="","",'HotInv8.56_8.65'!U27)</f>
        <v/>
      </c>
    </row>
    <row r="27" spans="1:13">
      <c r="A27" s="1256"/>
      <c r="C27" s="559" t="str">
        <f>IF('HotInv8.56_8.65'!D28="","",'HotInv8.56_8.65'!D28)</f>
        <v>Costi Operativi Comuni</v>
      </c>
      <c r="D27" s="567" t="str">
        <f>IF('HotInv8.56_8.65'!E28="","",'HotInv8.56_8.65'!E28)</f>
        <v/>
      </c>
      <c r="E27" s="568" t="str">
        <f>IF('HotInv8.56_8.65'!F28="","",'HotInv8.56_8.65'!F28)</f>
        <v/>
      </c>
      <c r="F27" s="567" t="str">
        <f>IF('HotInv8.56_8.65'!G28="","",'HotInv8.56_8.65'!G28)</f>
        <v/>
      </c>
      <c r="G27" s="568" t="str">
        <f>IF('HotInv8.56_8.65'!H28="","",'HotInv8.56_8.65'!H28)</f>
        <v/>
      </c>
      <c r="H27" s="567" t="str">
        <f>IF('HotInv8.56_8.65'!I28="","",'HotInv8.56_8.65'!I28)</f>
        <v/>
      </c>
      <c r="I27" s="568" t="str">
        <f>IF('HotInv8.56_8.65'!J28="","",'HotInv8.56_8.65'!J28)</f>
        <v/>
      </c>
      <c r="J27" s="567" t="str">
        <f>IF('HotInv8.56_8.65'!K28="","",'HotInv8.56_8.65'!K28)</f>
        <v/>
      </c>
      <c r="K27" s="568" t="str">
        <f>IF('HotInv8.56_8.65'!L28="","",'HotInv8.56_8.65'!L28)</f>
        <v/>
      </c>
      <c r="L27" s="64" t="str">
        <f>IF('HotInv8.56_8.65'!T28="","",'HotInv8.56_8.65'!T28)</f>
        <v/>
      </c>
      <c r="M27" s="64" t="str">
        <f>IF('HotInv8.56_8.65'!U28="","",'HotInv8.56_8.65'!U28)</f>
        <v/>
      </c>
    </row>
    <row r="28" spans="1:13">
      <c r="A28" s="1256"/>
      <c r="C28" s="16" t="str">
        <f>IF('HotInv8.56_8.65'!D29="","",'HotInv8.56_8.65'!D29)</f>
        <v xml:space="preserve"> Costi Generali e Amministrativi </v>
      </c>
      <c r="D28" s="58">
        <f>IF('HotInv8.56_8.65'!E29="","",'HotInv8.56_8.65'!E29)</f>
        <v>117376</v>
      </c>
      <c r="E28" s="568">
        <f>IF('HotInv8.56_8.65'!F29="","",'HotInv8.56_8.65'!F29)</f>
        <v>0.04</v>
      </c>
      <c r="F28" s="58">
        <f>IF('HotInv8.56_8.65'!G29="","",'HotInv8.56_8.65'!G29)</f>
        <v>116553.59999999999</v>
      </c>
      <c r="G28" s="568">
        <f>IF('HotInv8.56_8.65'!H29="","",'HotInv8.56_8.65'!H29)</f>
        <v>3.7999999999999999E-2</v>
      </c>
      <c r="H28" s="58">
        <f>IF('HotInv8.56_8.65'!I29="","",'HotInv8.56_8.65'!I29)</f>
        <v>119625</v>
      </c>
      <c r="I28" s="568">
        <f>IF('HotInv8.56_8.65'!J29="","",'HotInv8.56_8.65'!J29)</f>
        <v>3.7499999999999999E-2</v>
      </c>
      <c r="J28" s="58">
        <f>IF('HotInv8.56_8.65'!K29="","",'HotInv8.56_8.65'!K29)</f>
        <v>122051.25</v>
      </c>
      <c r="K28" s="568">
        <f>IF('HotInv8.56_8.65'!L29="","",'HotInv8.56_8.65'!L29)</f>
        <v>3.7499999999999999E-2</v>
      </c>
      <c r="L28" s="64" t="str">
        <f>IF('HotInv8.56_8.65'!T29="","",'HotInv8.56_8.65'!T29)</f>
        <v/>
      </c>
      <c r="M28" s="64" t="str">
        <f>IF('HotInv8.56_8.65'!U29="","",'HotInv8.56_8.65'!U29)</f>
        <v/>
      </c>
    </row>
    <row r="29" spans="1:13">
      <c r="A29" s="1256"/>
      <c r="C29" s="16" t="str">
        <f>IF('HotInv8.56_8.65'!D30="","",'HotInv8.56_8.65'!D30)</f>
        <v xml:space="preserve"> Marketing e Vendite (inc. Marketing Fee)</v>
      </c>
      <c r="D29" s="58">
        <f>IF('HotInv8.56_8.65'!E30="","",'HotInv8.56_8.65'!E30)</f>
        <v>117376</v>
      </c>
      <c r="E29" s="568">
        <f>IF('HotInv8.56_8.65'!F30="","",'HotInv8.56_8.65'!F30)</f>
        <v>0.04</v>
      </c>
      <c r="F29" s="58">
        <f>IF('HotInv8.56_8.65'!G30="","",'HotInv8.56_8.65'!G30)</f>
        <v>122688</v>
      </c>
      <c r="G29" s="568">
        <f>IF('HotInv8.56_8.65'!H30="","",'HotInv8.56_8.65'!H30)</f>
        <v>0.04</v>
      </c>
      <c r="H29" s="58">
        <f>IF('HotInv8.56_8.65'!I30="","",'HotInv8.56_8.65'!I30)</f>
        <v>127600</v>
      </c>
      <c r="I29" s="568">
        <f>IF('HotInv8.56_8.65'!J30="","",'HotInv8.56_8.65'!J30)</f>
        <v>0.04</v>
      </c>
      <c r="J29" s="58">
        <f>IF('HotInv8.56_8.65'!K30="","",'HotInv8.56_8.65'!K30)</f>
        <v>130188</v>
      </c>
      <c r="K29" s="568">
        <f>IF('HotInv8.56_8.65'!L30="","",'HotInv8.56_8.65'!L30)</f>
        <v>0.04</v>
      </c>
      <c r="L29" s="64" t="str">
        <f>IF('HotInv8.56_8.65'!T30="","",'HotInv8.56_8.65'!T30)</f>
        <v/>
      </c>
      <c r="M29" s="64" t="str">
        <f>IF('HotInv8.56_8.65'!U30="","",'HotInv8.56_8.65'!U30)</f>
        <v/>
      </c>
    </row>
    <row r="30" spans="1:13">
      <c r="A30" s="1256"/>
      <c r="C30" s="16" t="str">
        <f>IF('HotInv8.56_8.65'!D31="","",'HotInv8.56_8.65'!D31)</f>
        <v xml:space="preserve"> Costi di Gestione dell’Immobile e Manutenzione</v>
      </c>
      <c r="D30" s="58">
        <f>IF('HotInv8.56_8.65'!E31="","",'HotInv8.56_8.65'!E31)</f>
        <v>102704.00000000001</v>
      </c>
      <c r="E30" s="568">
        <f>IF('HotInv8.56_8.65'!F31="","",'HotInv8.56_8.65'!F31)</f>
        <v>3.5000000000000003E-2</v>
      </c>
      <c r="F30" s="58">
        <f>IF('HotInv8.56_8.65'!G31="","",'HotInv8.56_8.65'!G31)</f>
        <v>105818.40000000001</v>
      </c>
      <c r="G30" s="568">
        <f>IF('HotInv8.56_8.65'!H31="","",'HotInv8.56_8.65'!H31)</f>
        <v>3.4500000000000003E-2</v>
      </c>
      <c r="H30" s="58">
        <f>IF('HotInv8.56_8.65'!I31="","",'HotInv8.56_8.65'!I31)</f>
        <v>108460.00000000001</v>
      </c>
      <c r="I30" s="568">
        <f>IF('HotInv8.56_8.65'!J31="","",'HotInv8.56_8.65'!J31)</f>
        <v>3.4000000000000002E-2</v>
      </c>
      <c r="J30" s="58">
        <f>IF('HotInv8.56_8.65'!K31="","",'HotInv8.56_8.65'!K31)</f>
        <v>110659.8</v>
      </c>
      <c r="K30" s="568">
        <f>IF('HotInv8.56_8.65'!L31="","",'HotInv8.56_8.65'!L31)</f>
        <v>3.4000000000000002E-2</v>
      </c>
      <c r="L30" s="64" t="str">
        <f>IF('HotInv8.56_8.65'!T31="","",'HotInv8.56_8.65'!T31)</f>
        <v/>
      </c>
      <c r="M30" s="64" t="str">
        <f>IF('HotInv8.56_8.65'!U31="","",'HotInv8.56_8.65'!U31)</f>
        <v/>
      </c>
    </row>
    <row r="31" spans="1:13">
      <c r="A31" s="1256"/>
      <c r="C31" s="16" t="str">
        <f>IF('HotInv8.56_8.65'!D32="","",'HotInv8.56_8.65'!D32)</f>
        <v xml:space="preserve"> Utenze</v>
      </c>
      <c r="D31" s="58">
        <f>IF('HotInv8.56_8.65'!E32="","",'HotInv8.56_8.65'!E32)</f>
        <v>88032</v>
      </c>
      <c r="E31" s="568">
        <f>IF('HotInv8.56_8.65'!F32="","",'HotInv8.56_8.65'!F32)</f>
        <v>0.03</v>
      </c>
      <c r="F31" s="58">
        <f>IF('HotInv8.56_8.65'!G32="","",'HotInv8.56_8.65'!G32)</f>
        <v>92016</v>
      </c>
      <c r="G31" s="568">
        <f>IF('HotInv8.56_8.65'!H32="","",'HotInv8.56_8.65'!H32)</f>
        <v>0.03</v>
      </c>
      <c r="H31" s="58">
        <f>IF('HotInv8.56_8.65'!I32="","",'HotInv8.56_8.65'!I32)</f>
        <v>95700</v>
      </c>
      <c r="I31" s="568">
        <f>IF('HotInv8.56_8.65'!J32="","",'HotInv8.56_8.65'!J32)</f>
        <v>0.03</v>
      </c>
      <c r="J31" s="58">
        <f>IF('HotInv8.56_8.65'!K32="","",'HotInv8.56_8.65'!K32)</f>
        <v>97641</v>
      </c>
      <c r="K31" s="568">
        <f>IF('HotInv8.56_8.65'!L32="","",'HotInv8.56_8.65'!L32)</f>
        <v>0.03</v>
      </c>
      <c r="L31" s="64" t="str">
        <f>IF('HotInv8.56_8.65'!T32="","",'HotInv8.56_8.65'!T32)</f>
        <v/>
      </c>
      <c r="M31" s="64" t="str">
        <f>IF('HotInv8.56_8.65'!U32="","",'HotInv8.56_8.65'!U32)</f>
        <v/>
      </c>
    </row>
    <row r="32" spans="1:13">
      <c r="A32" s="1256"/>
      <c r="C32" s="565" t="str">
        <f>IF('HotInv8.56_8.65'!D33="","",'HotInv8.56_8.65'!D33)</f>
        <v xml:space="preserve"> Costi Operativi Comuni Totali</v>
      </c>
      <c r="D32" s="57">
        <f>IF('HotInv8.56_8.65'!E33="","",'HotInv8.56_8.65'!E33)</f>
        <v>425488</v>
      </c>
      <c r="E32" s="569">
        <f>IF('HotInv8.56_8.65'!F33="","",'HotInv8.56_8.65'!F33)</f>
        <v>0.14499999999999999</v>
      </c>
      <c r="F32" s="57">
        <f>IF('HotInv8.56_8.65'!G33="","",'HotInv8.56_8.65'!G33)</f>
        <v>437076</v>
      </c>
      <c r="G32" s="569">
        <f>IF('HotInv8.56_8.65'!H33="","",'HotInv8.56_8.65'!H33)</f>
        <v>0.14249999999999999</v>
      </c>
      <c r="H32" s="57">
        <f>IF('HotInv8.56_8.65'!I33="","",'HotInv8.56_8.65'!I33)</f>
        <v>451385</v>
      </c>
      <c r="I32" s="569">
        <f>IF('HotInv8.56_8.65'!J33="","",'HotInv8.56_8.65'!J33)</f>
        <v>0.14149999999999999</v>
      </c>
      <c r="J32" s="57">
        <f>IF('HotInv8.56_8.65'!K33="","",'HotInv8.56_8.65'!K33)</f>
        <v>460540.05</v>
      </c>
      <c r="K32" s="569">
        <f>IF('HotInv8.56_8.65'!L33="","",'HotInv8.56_8.65'!L33)</f>
        <v>0.14149999999999999</v>
      </c>
      <c r="L32" s="64" t="str">
        <f>IF('HotInv8.56_8.65'!T33="","",'HotInv8.56_8.65'!T33)</f>
        <v/>
      </c>
      <c r="M32" s="64" t="str">
        <f>IF('HotInv8.56_8.65'!U33="","",'HotInv8.56_8.65'!U33)</f>
        <v/>
      </c>
    </row>
    <row r="33" spans="3:13">
      <c r="C33" s="559" t="str">
        <f>IF('HotInv8.56_8.65'!D34="","",'HotInv8.56_8.65'!D34)</f>
        <v/>
      </c>
      <c r="D33" s="570" t="str">
        <f>IF('HotInv8.56_8.65'!E34="","",'HotInv8.56_8.65'!E34)</f>
        <v/>
      </c>
      <c r="E33" s="568" t="str">
        <f>IF('HotInv8.56_8.65'!F34="","",'HotInv8.56_8.65'!F34)</f>
        <v/>
      </c>
      <c r="F33" s="570" t="str">
        <f>IF('HotInv8.56_8.65'!G34="","",'HotInv8.56_8.65'!G34)</f>
        <v/>
      </c>
      <c r="G33" s="568" t="str">
        <f>IF('HotInv8.56_8.65'!H34="","",'HotInv8.56_8.65'!H34)</f>
        <v/>
      </c>
      <c r="H33" s="570" t="str">
        <f>IF('HotInv8.56_8.65'!I34="","",'HotInv8.56_8.65'!I34)</f>
        <v/>
      </c>
      <c r="I33" s="568" t="str">
        <f>IF('HotInv8.56_8.65'!J34="","",'HotInv8.56_8.65'!J34)</f>
        <v/>
      </c>
      <c r="J33" s="570" t="str">
        <f>IF('HotInv8.56_8.65'!K34="","",'HotInv8.56_8.65'!K34)</f>
        <v/>
      </c>
      <c r="K33" s="568" t="str">
        <f>IF('HotInv8.56_8.65'!L34="","",'HotInv8.56_8.65'!L34)</f>
        <v/>
      </c>
      <c r="L33" s="64" t="str">
        <f>IF('HotInv8.56_8.65'!T34="","",'HotInv8.56_8.65'!T34)</f>
        <v/>
      </c>
      <c r="M33" s="64" t="str">
        <f>IF('HotInv8.56_8.65'!U34="","",'HotInv8.56_8.65'!U34)</f>
        <v/>
      </c>
    </row>
    <row r="34" spans="3:13">
      <c r="C34" s="559" t="str">
        <f>IF('HotInv8.56_8.65'!D35="","",'HotInv8.56_8.65'!D35)</f>
        <v>Reddito Operativo Lordo</v>
      </c>
      <c r="D34" s="57">
        <f>IF('HotInv8.56_8.65'!E35="","",'HotInv8.56_8.65'!E35)</f>
        <v>1515466</v>
      </c>
      <c r="E34" s="569">
        <f>IF('HotInv8.56_8.65'!F35="","",'HotInv8.56_8.65'!F35)</f>
        <v>0.51644833696837511</v>
      </c>
      <c r="F34" s="57">
        <f>IF('HotInv8.56_8.65'!G35="","",'HotInv8.56_8.65'!G35)</f>
        <v>1609142</v>
      </c>
      <c r="G34" s="569">
        <f>IF('HotInv8.56_8.65'!H35="","",'HotInv8.56_8.65'!H35)</f>
        <v>0.52462897756911842</v>
      </c>
      <c r="H34" s="57">
        <f>IF('HotInv8.56_8.65'!I35="","",'HotInv8.56_8.65'!I35)</f>
        <v>1697875</v>
      </c>
      <c r="I34" s="569">
        <f>IF('HotInv8.56_8.65'!J35="","",'HotInv8.56_8.65'!J35)</f>
        <v>0.53224921630094046</v>
      </c>
      <c r="J34" s="57">
        <f>IF('HotInv8.56_8.65'!K35="","",'HotInv8.56_8.65'!K35)</f>
        <v>1733483.95</v>
      </c>
      <c r="K34" s="569">
        <f>IF('HotInv8.56_8.65'!L35="","",'HotInv8.56_8.65'!L35)</f>
        <v>0.53260944173042057</v>
      </c>
      <c r="L34" s="64" t="str">
        <f>IF('HotInv8.56_8.65'!T35="","",'HotInv8.56_8.65'!T35)</f>
        <v/>
      </c>
      <c r="M34" s="64" t="str">
        <f>IF('HotInv8.56_8.65'!U35="","",'HotInv8.56_8.65'!U35)</f>
        <v/>
      </c>
    </row>
    <row r="35" spans="3:13">
      <c r="C35" s="16" t="str">
        <f>IF('HotInv8.56_8.65'!D36="","",'HotInv8.56_8.65'!D36)</f>
        <v/>
      </c>
      <c r="D35" s="567" t="str">
        <f>IF('HotInv8.56_8.65'!E36="","",'HotInv8.56_8.65'!E36)</f>
        <v/>
      </c>
      <c r="E35" s="568" t="str">
        <f>IF('HotInv8.56_8.65'!F36="","",'HotInv8.56_8.65'!F36)</f>
        <v/>
      </c>
      <c r="F35" s="567" t="str">
        <f>IF('HotInv8.56_8.65'!G36="","",'HotInv8.56_8.65'!G36)</f>
        <v/>
      </c>
      <c r="G35" s="568" t="str">
        <f>IF('HotInv8.56_8.65'!H36="","",'HotInv8.56_8.65'!H36)</f>
        <v/>
      </c>
      <c r="H35" s="567" t="str">
        <f>IF('HotInv8.56_8.65'!I36="","",'HotInv8.56_8.65'!I36)</f>
        <v/>
      </c>
      <c r="I35" s="568" t="str">
        <f>IF('HotInv8.56_8.65'!J36="","",'HotInv8.56_8.65'!J36)</f>
        <v/>
      </c>
      <c r="J35" s="567" t="str">
        <f>IF('HotInv8.56_8.65'!K36="","",'HotInv8.56_8.65'!K36)</f>
        <v/>
      </c>
      <c r="K35" s="568" t="str">
        <f>IF('HotInv8.56_8.65'!L36="","",'HotInv8.56_8.65'!L36)</f>
        <v/>
      </c>
      <c r="L35" s="64" t="str">
        <f>IF('HotInv8.56_8.65'!T36="","",'HotInv8.56_8.65'!T36)</f>
        <v/>
      </c>
      <c r="M35" s="64" t="str">
        <f>IF('HotInv8.56_8.65'!U36="","",'HotInv8.56_8.65'!U36)</f>
        <v/>
      </c>
    </row>
    <row r="36" spans="3:13">
      <c r="C36" s="559" t="str">
        <f>IF('HotInv8.56_8.65'!D37="","",'HotInv8.56_8.65'!D37)</f>
        <v>Costi di Franchising</v>
      </c>
      <c r="D36" s="567" t="str">
        <f>IF('HotInv8.56_8.65'!E37="","",'HotInv8.56_8.65'!E37)</f>
        <v/>
      </c>
      <c r="E36" s="567" t="str">
        <f>IF('HotInv8.56_8.65'!F37="","",'HotInv8.56_8.65'!F37)</f>
        <v/>
      </c>
      <c r="F36" s="567" t="str">
        <f>IF('HotInv8.56_8.65'!G37="","",'HotInv8.56_8.65'!G37)</f>
        <v/>
      </c>
      <c r="G36" s="567" t="str">
        <f>IF('HotInv8.56_8.65'!H37="","",'HotInv8.56_8.65'!H37)</f>
        <v/>
      </c>
      <c r="H36" s="567" t="str">
        <f>IF('HotInv8.56_8.65'!I37="","",'HotInv8.56_8.65'!I37)</f>
        <v/>
      </c>
      <c r="I36" s="567" t="str">
        <f>IF('HotInv8.56_8.65'!J37="","",'HotInv8.56_8.65'!J37)</f>
        <v/>
      </c>
      <c r="J36" s="567" t="str">
        <f>IF('HotInv8.56_8.65'!K37="","",'HotInv8.56_8.65'!K37)</f>
        <v/>
      </c>
      <c r="K36" s="567" t="str">
        <f>IF('HotInv8.56_8.65'!L37="","",'HotInv8.56_8.65'!L37)</f>
        <v/>
      </c>
      <c r="L36" s="64" t="str">
        <f>IF('HotInv8.56_8.65'!T37="","",'HotInv8.56_8.65'!T37)</f>
        <v/>
      </c>
      <c r="M36" s="64" t="str">
        <f>IF('HotInv8.56_8.65'!U37="","",'HotInv8.56_8.65'!U37)</f>
        <v/>
      </c>
    </row>
    <row r="37" spans="3:13">
      <c r="C37" s="571" t="str">
        <f>IF('HotInv8.56_8.65'!D38="","",'HotInv8.56_8.65'!D38)</f>
        <v>Royalty Fee</v>
      </c>
      <c r="D37" s="58">
        <f>IF('HotInv8.56_8.65'!E38="","",'HotInv8.56_8.65'!E38)</f>
        <v>145464</v>
      </c>
      <c r="E37" s="564">
        <f>IF('HotInv8.56_8.65'!F38="","",'HotInv8.56_8.65'!F38)</f>
        <v>0.06</v>
      </c>
      <c r="F37" s="58">
        <f>IF('HotInv8.56_8.65'!G38="","",'HotInv8.56_8.65'!G38)</f>
        <v>152076</v>
      </c>
      <c r="G37" s="564">
        <f>IF('HotInv8.56_8.65'!H38="","",'HotInv8.56_8.65'!H38)</f>
        <v>0.06</v>
      </c>
      <c r="H37" s="58">
        <f>IF('HotInv8.56_8.65'!I38="","",'HotInv8.56_8.65'!I38)</f>
        <v>158820</v>
      </c>
      <c r="I37" s="564">
        <f>IF('HotInv8.56_8.65'!J38="","",'HotInv8.56_8.65'!J38)</f>
        <v>0.06</v>
      </c>
      <c r="J37" s="58">
        <f>IF('HotInv8.56_8.65'!K38="","",'HotInv8.56_8.65'!K38)</f>
        <v>162222</v>
      </c>
      <c r="K37" s="564">
        <f>IF('HotInv8.56_8.65'!L38="","",'HotInv8.56_8.65'!L38)</f>
        <v>0.06</v>
      </c>
      <c r="L37" s="64" t="str">
        <f>IF('HotInv8.56_8.65'!T38="","",'HotInv8.56_8.65'!T38)</f>
        <v/>
      </c>
      <c r="M37" s="64" t="str">
        <f>IF('HotInv8.56_8.65'!U38="","",'HotInv8.56_8.65'!U38)</f>
        <v/>
      </c>
    </row>
    <row r="38" spans="3:13">
      <c r="C38" s="571" t="str">
        <f>IF('HotInv8.56_8.65'!D39="","",'HotInv8.56_8.65'!D39)</f>
        <v>Loyalty Program Fee</v>
      </c>
      <c r="D38" s="58">
        <f>IF('HotInv8.56_8.65'!E39="","",'HotInv8.56_8.65'!E39)</f>
        <v>24244</v>
      </c>
      <c r="E38" s="564">
        <f>IF('HotInv8.56_8.65'!F39="","",'HotInv8.56_8.65'!F39)</f>
        <v>0.01</v>
      </c>
      <c r="F38" s="58">
        <f>IF('HotInv8.56_8.65'!G39="","",'HotInv8.56_8.65'!G39)</f>
        <v>25346</v>
      </c>
      <c r="G38" s="564">
        <f>IF('HotInv8.56_8.65'!H39="","",'HotInv8.56_8.65'!H39)</f>
        <v>0.01</v>
      </c>
      <c r="H38" s="58">
        <f>IF('HotInv8.56_8.65'!I39="","",'HotInv8.56_8.65'!I39)</f>
        <v>26470</v>
      </c>
      <c r="I38" s="564">
        <f>IF('HotInv8.56_8.65'!J39="","",'HotInv8.56_8.65'!J39)</f>
        <v>0.01</v>
      </c>
      <c r="J38" s="58">
        <f>IF('HotInv8.56_8.65'!K39="","",'HotInv8.56_8.65'!K39)</f>
        <v>27037</v>
      </c>
      <c r="K38" s="564">
        <f>IF('HotInv8.56_8.65'!L39="","",'HotInv8.56_8.65'!L39)</f>
        <v>0.01</v>
      </c>
      <c r="L38" s="64" t="str">
        <f>IF('HotInv8.56_8.65'!T39="","",'HotInv8.56_8.65'!T39)</f>
        <v/>
      </c>
      <c r="M38" s="64" t="str">
        <f>IF('HotInv8.56_8.65'!U39="","",'HotInv8.56_8.65'!U39)</f>
        <v/>
      </c>
    </row>
    <row r="39" spans="3:13">
      <c r="C39" s="572" t="str">
        <f>IF('HotInv8.56_8.65'!D40="","",'HotInv8.56_8.65'!D40)</f>
        <v>Costi Franchising Totali</v>
      </c>
      <c r="D39" s="57">
        <f>IF('HotInv8.56_8.65'!E40="","",'HotInv8.56_8.65'!E40)</f>
        <v>169708</v>
      </c>
      <c r="E39" s="569">
        <f>IF('HotInv8.56_8.65'!F40="","",'HotInv8.56_8.65'!F40)</f>
        <v>5.7833969465648852E-2</v>
      </c>
      <c r="F39" s="57">
        <f>IF('HotInv8.56_8.65'!G40="","",'HotInv8.56_8.65'!G40)</f>
        <v>177422</v>
      </c>
      <c r="G39" s="569">
        <f>IF('HotInv8.56_8.65'!H40="","",'HotInv8.56_8.65'!H40)</f>
        <v>5.7844940010432971E-2</v>
      </c>
      <c r="H39" s="57">
        <f>IF('HotInv8.56_8.65'!I40="","",'HotInv8.56_8.65'!I40)</f>
        <v>185290</v>
      </c>
      <c r="I39" s="569">
        <f>IF('HotInv8.56_8.65'!J40="","",'HotInv8.56_8.65'!J40)</f>
        <v>5.8084639498432601E-2</v>
      </c>
      <c r="J39" s="57">
        <f>IF('HotInv8.56_8.65'!K40="","",'HotInv8.56_8.65'!K40)</f>
        <v>189259</v>
      </c>
      <c r="K39" s="569">
        <f>IF('HotInv8.56_8.65'!L40="","",'HotInv8.56_8.65'!L40)</f>
        <v>5.8149445417396382E-2</v>
      </c>
      <c r="L39" s="64" t="str">
        <f>IF('HotInv8.56_8.65'!T40="","",'HotInv8.56_8.65'!T40)</f>
        <v/>
      </c>
      <c r="M39" s="64" t="str">
        <f>IF('HotInv8.56_8.65'!U40="","",'HotInv8.56_8.65'!U40)</f>
        <v/>
      </c>
    </row>
    <row r="40" spans="3:13">
      <c r="C40" s="16" t="str">
        <f>IF('HotInv8.56_8.65'!D41="","",'HotInv8.56_8.65'!D41)</f>
        <v/>
      </c>
      <c r="D40" s="567" t="str">
        <f>IF('HotInv8.56_8.65'!E41="","",'HotInv8.56_8.65'!E41)</f>
        <v/>
      </c>
      <c r="E40" s="568" t="str">
        <f>IF('HotInv8.56_8.65'!F41="","",'HotInv8.56_8.65'!F41)</f>
        <v/>
      </c>
      <c r="F40" s="567" t="str">
        <f>IF('HotInv8.56_8.65'!G41="","",'HotInv8.56_8.65'!G41)</f>
        <v/>
      </c>
      <c r="G40" s="568" t="str">
        <f>IF('HotInv8.56_8.65'!H41="","",'HotInv8.56_8.65'!H41)</f>
        <v/>
      </c>
      <c r="H40" s="567" t="str">
        <f>IF('HotInv8.56_8.65'!I41="","",'HotInv8.56_8.65'!I41)</f>
        <v/>
      </c>
      <c r="I40" s="568" t="str">
        <f>IF('HotInv8.56_8.65'!J41="","",'HotInv8.56_8.65'!J41)</f>
        <v/>
      </c>
      <c r="J40" s="567" t="str">
        <f>IF('HotInv8.56_8.65'!K41="","",'HotInv8.56_8.65'!K41)</f>
        <v/>
      </c>
      <c r="K40" s="568" t="str">
        <f>IF('HotInv8.56_8.65'!L41="","",'HotInv8.56_8.65'!L41)</f>
        <v/>
      </c>
      <c r="L40" s="64" t="str">
        <f>IF('HotInv8.56_8.65'!T41="","",'HotInv8.56_8.65'!T41)</f>
        <v/>
      </c>
      <c r="M40" s="64" t="str">
        <f>IF('HotInv8.56_8.65'!U41="","",'HotInv8.56_8.65'!U41)</f>
        <v/>
      </c>
    </row>
    <row r="41" spans="3:13">
      <c r="C41" s="559" t="str">
        <f>IF('HotInv8.56_8.65'!D42="","",'HotInv8.56_8.65'!D42)</f>
        <v>Reddito al Lordo dei Costi Fissi</v>
      </c>
      <c r="D41" s="57">
        <f>IF('HotInv8.56_8.65'!E42="","",'HotInv8.56_8.65'!E42)</f>
        <v>1345758</v>
      </c>
      <c r="E41" s="569">
        <f>IF('HotInv8.56_8.65'!F42="","",'HotInv8.56_8.65'!F42)</f>
        <v>0.45861436750272627</v>
      </c>
      <c r="F41" s="57">
        <f>IF('HotInv8.56_8.65'!G42="","",'HotInv8.56_8.65'!G42)</f>
        <v>1431720</v>
      </c>
      <c r="G41" s="569">
        <f>IF('HotInv8.56_8.65'!H42="","",'HotInv8.56_8.65'!H42)</f>
        <v>0.46678403755868547</v>
      </c>
      <c r="H41" s="57">
        <f>IF('HotInv8.56_8.65'!I42="","",'HotInv8.56_8.65'!I42)</f>
        <v>1512585</v>
      </c>
      <c r="I41" s="569">
        <f>IF('HotInv8.56_8.65'!J42="","",'HotInv8.56_8.65'!J42)</f>
        <v>0.47416457680250784</v>
      </c>
      <c r="J41" s="57">
        <f>IF('HotInv8.56_8.65'!K42="","",'HotInv8.56_8.65'!K42)</f>
        <v>1544224.95</v>
      </c>
      <c r="K41" s="569">
        <f>IF('HotInv8.56_8.65'!L42="","",'HotInv8.56_8.65'!L42)</f>
        <v>0.47445999631302421</v>
      </c>
      <c r="L41" s="64" t="str">
        <f>IF('HotInv8.56_8.65'!T42="","",'HotInv8.56_8.65'!T42)</f>
        <v/>
      </c>
      <c r="M41" s="64" t="str">
        <f>IF('HotInv8.56_8.65'!U42="","",'HotInv8.56_8.65'!U42)</f>
        <v/>
      </c>
    </row>
    <row r="42" spans="3:13">
      <c r="C42" s="16" t="str">
        <f>IF('HotInv8.56_8.65'!D43="","",'HotInv8.56_8.65'!D43)</f>
        <v/>
      </c>
      <c r="D42" s="567" t="str">
        <f>IF('HotInv8.56_8.65'!E43="","",'HotInv8.56_8.65'!E43)</f>
        <v/>
      </c>
      <c r="E42" s="568" t="str">
        <f>IF('HotInv8.56_8.65'!F43="","",'HotInv8.56_8.65'!F43)</f>
        <v/>
      </c>
      <c r="F42" s="567" t="str">
        <f>IF('HotInv8.56_8.65'!G43="","",'HotInv8.56_8.65'!G43)</f>
        <v/>
      </c>
      <c r="G42" s="568" t="str">
        <f>IF('HotInv8.56_8.65'!H43="","",'HotInv8.56_8.65'!H43)</f>
        <v/>
      </c>
      <c r="H42" s="567" t="str">
        <f>IF('HotInv8.56_8.65'!I43="","",'HotInv8.56_8.65'!I43)</f>
        <v/>
      </c>
      <c r="I42" s="568" t="str">
        <f>IF('HotInv8.56_8.65'!J43="","",'HotInv8.56_8.65'!J43)</f>
        <v/>
      </c>
      <c r="J42" s="567" t="str">
        <f>IF('HotInv8.56_8.65'!K43="","",'HotInv8.56_8.65'!K43)</f>
        <v/>
      </c>
      <c r="K42" s="568" t="str">
        <f>IF('HotInv8.56_8.65'!L43="","",'HotInv8.56_8.65'!L43)</f>
        <v/>
      </c>
      <c r="L42" s="64" t="str">
        <f>IF('HotInv8.56_8.65'!T43="","",'HotInv8.56_8.65'!T43)</f>
        <v/>
      </c>
      <c r="M42" s="64" t="str">
        <f>IF('HotInv8.56_8.65'!U43="","",'HotInv8.56_8.65'!U43)</f>
        <v/>
      </c>
    </row>
    <row r="43" spans="3:13">
      <c r="C43" s="559" t="str">
        <f>IF('HotInv8.56_8.65'!D44="","",'HotInv8.56_8.65'!D44)</f>
        <v>Costi Fissi</v>
      </c>
      <c r="D43" s="567" t="str">
        <f>IF('HotInv8.56_8.65'!E44="","",'HotInv8.56_8.65'!E44)</f>
        <v/>
      </c>
      <c r="E43" s="568" t="str">
        <f>IF('HotInv8.56_8.65'!F44="","",'HotInv8.56_8.65'!F44)</f>
        <v/>
      </c>
      <c r="F43" s="567" t="str">
        <f>IF('HotInv8.56_8.65'!G44="","",'HotInv8.56_8.65'!G44)</f>
        <v/>
      </c>
      <c r="G43" s="568" t="str">
        <f>IF('HotInv8.56_8.65'!H44="","",'HotInv8.56_8.65'!H44)</f>
        <v/>
      </c>
      <c r="H43" s="567" t="str">
        <f>IF('HotInv8.56_8.65'!I44="","",'HotInv8.56_8.65'!I44)</f>
        <v/>
      </c>
      <c r="I43" s="568" t="str">
        <f>IF('HotInv8.56_8.65'!J44="","",'HotInv8.56_8.65'!J44)</f>
        <v/>
      </c>
      <c r="J43" s="567" t="str">
        <f>IF('HotInv8.56_8.65'!K44="","",'HotInv8.56_8.65'!K44)</f>
        <v/>
      </c>
      <c r="K43" s="568" t="str">
        <f>IF('HotInv8.56_8.65'!L44="","",'HotInv8.56_8.65'!L44)</f>
        <v/>
      </c>
      <c r="L43" s="64" t="str">
        <f>IF('HotInv8.56_8.65'!T44="","",'HotInv8.56_8.65'!T44)</f>
        <v/>
      </c>
      <c r="M43" s="64" t="str">
        <f>IF('HotInv8.56_8.65'!U44="","",'HotInv8.56_8.65'!U44)</f>
        <v/>
      </c>
    </row>
    <row r="44" spans="3:13">
      <c r="C44" s="16" t="str">
        <f>IF('HotInv8.56_8.65'!D45="","",'HotInv8.56_8.65'!D45)</f>
        <v xml:space="preserve"> Affitti Passivi</v>
      </c>
      <c r="D44" s="567">
        <f>IF('HotInv8.56_8.65'!E45="","",'HotInv8.56_8.65'!E45)</f>
        <v>0</v>
      </c>
      <c r="E44" s="567">
        <f>IF('HotInv8.56_8.65'!F45="","",'HotInv8.56_8.65'!F45)</f>
        <v>0</v>
      </c>
      <c r="F44" s="567">
        <f>IF('HotInv8.56_8.65'!G45="","",'HotInv8.56_8.65'!G45)</f>
        <v>0</v>
      </c>
      <c r="G44" s="567">
        <f>IF('HotInv8.56_8.65'!H45="","",'HotInv8.56_8.65'!H45)</f>
        <v>0</v>
      </c>
      <c r="H44" s="567">
        <f>IF('HotInv8.56_8.65'!I45="","",'HotInv8.56_8.65'!I45)</f>
        <v>0</v>
      </c>
      <c r="I44" s="567">
        <f>IF('HotInv8.56_8.65'!J45="","",'HotInv8.56_8.65'!J45)</f>
        <v>0</v>
      </c>
      <c r="J44" s="567">
        <f>IF('HotInv8.56_8.65'!K45="","",'HotInv8.56_8.65'!K45)</f>
        <v>0</v>
      </c>
      <c r="K44" s="567">
        <f>IF('HotInv8.56_8.65'!L45="","",'HotInv8.56_8.65'!L45)</f>
        <v>0</v>
      </c>
      <c r="L44" s="64" t="str">
        <f>IF('HotInv8.56_8.65'!T45="","",'HotInv8.56_8.65'!T45)</f>
        <v/>
      </c>
      <c r="M44" s="64" t="str">
        <f>IF('HotInv8.56_8.65'!U45="","",'HotInv8.56_8.65'!U45)</f>
        <v/>
      </c>
    </row>
    <row r="45" spans="3:13">
      <c r="C45" s="16" t="str">
        <f>IF('HotInv8.56_8.65'!D46="","",'HotInv8.56_8.65'!D46)</f>
        <v xml:space="preserve"> Tasse e Imposte sull’Immobile</v>
      </c>
      <c r="D45" s="58">
        <f>IF('HotInv8.56_8.65'!E46="","",'HotInv8.56_8.65'!E46)</f>
        <v>48000</v>
      </c>
      <c r="E45" s="568">
        <f>IF('HotInv8.56_8.65'!F46="","",'HotInv8.56_8.65'!F46)</f>
        <v>1.6357688113413305E-2</v>
      </c>
      <c r="F45" s="58">
        <f>IF('HotInv8.56_8.65'!G46="","",'HotInv8.56_8.65'!G46)</f>
        <v>48719.999999999993</v>
      </c>
      <c r="G45" s="568">
        <f>IF('HotInv8.56_8.65'!H46="","",'HotInv8.56_8.65'!H46)</f>
        <v>1.5884194053208137E-2</v>
      </c>
      <c r="H45" s="58">
        <f>IF('HotInv8.56_8.65'!I46="","",'HotInv8.56_8.65'!I46)</f>
        <v>49450.799999999988</v>
      </c>
      <c r="I45" s="568">
        <f>IF('HotInv8.56_8.65'!J46="","",'HotInv8.56_8.65'!J46)</f>
        <v>1.5501818181818177E-2</v>
      </c>
      <c r="J45" s="58">
        <f>IF('HotInv8.56_8.65'!K46="","",'HotInv8.56_8.65'!K46)</f>
        <v>50192.561999999984</v>
      </c>
      <c r="K45" s="568">
        <f>IF('HotInv8.56_8.65'!L46="","",'HotInv8.56_8.65'!L46)</f>
        <v>1.5421563277721444E-2</v>
      </c>
      <c r="L45" s="64" t="str">
        <f>IF('HotInv8.56_8.65'!T46="","",'HotInv8.56_8.65'!T46)</f>
        <v/>
      </c>
      <c r="M45" s="64" t="str">
        <f>IF('HotInv8.56_8.65'!U46="","",'HotInv8.56_8.65'!U46)</f>
        <v/>
      </c>
    </row>
    <row r="46" spans="3:13">
      <c r="C46" s="16" t="str">
        <f>IF('HotInv8.56_8.65'!D47="","",'HotInv8.56_8.65'!D47)</f>
        <v xml:space="preserve"> Assicurazioni</v>
      </c>
      <c r="D46" s="58">
        <f>IF('HotInv8.56_8.65'!E47="","",'HotInv8.56_8.65'!E47)</f>
        <v>14000</v>
      </c>
      <c r="E46" s="568">
        <f>IF('HotInv8.56_8.65'!F47="","",'HotInv8.56_8.65'!F47)</f>
        <v>4.7709923664122139E-3</v>
      </c>
      <c r="F46" s="58">
        <f>IF('HotInv8.56_8.65'!G47="","",'HotInv8.56_8.65'!G47)</f>
        <v>14209.999999999998</v>
      </c>
      <c r="G46" s="568">
        <f>IF('HotInv8.56_8.65'!H47="","",'HotInv8.56_8.65'!H47)</f>
        <v>4.6328899321857065E-3</v>
      </c>
      <c r="H46" s="58">
        <f>IF('HotInv8.56_8.65'!I47="","",'HotInv8.56_8.65'!I47)</f>
        <v>14423.149999999996</v>
      </c>
      <c r="I46" s="568">
        <f>IF('HotInv8.56_8.65'!J47="","",'HotInv8.56_8.65'!J47)</f>
        <v>4.521363636363635E-3</v>
      </c>
      <c r="J46" s="58">
        <f>IF('HotInv8.56_8.65'!K47="","",'HotInv8.56_8.65'!K47)</f>
        <v>14639.497249999995</v>
      </c>
      <c r="K46" s="568">
        <f>IF('HotInv8.56_8.65'!L47="","",'HotInv8.56_8.65'!L47)</f>
        <v>4.4979559560020879E-3</v>
      </c>
      <c r="L46" s="64" t="str">
        <f>IF('HotInv8.56_8.65'!T47="","",'HotInv8.56_8.65'!T47)</f>
        <v/>
      </c>
      <c r="M46" s="64" t="str">
        <f>IF('HotInv8.56_8.65'!U47="","",'HotInv8.56_8.65'!U47)</f>
        <v/>
      </c>
    </row>
    <row r="47" spans="3:13">
      <c r="C47" s="559" t="str">
        <f>IF('HotInv8.56_8.65'!D48="","",'HotInv8.56_8.65'!D48)</f>
        <v xml:space="preserve"> Costi Fissi Totali</v>
      </c>
      <c r="D47" s="57">
        <f>IF('HotInv8.56_8.65'!E48="","",'HotInv8.56_8.65'!E48)</f>
        <v>62000</v>
      </c>
      <c r="E47" s="569">
        <f>IF('HotInv8.56_8.65'!F48="","",'HotInv8.56_8.65'!F48)</f>
        <v>2.1128680479825517E-2</v>
      </c>
      <c r="F47" s="57">
        <f>IF('HotInv8.56_8.65'!G48="","",'HotInv8.56_8.65'!G48)</f>
        <v>62929.999999999993</v>
      </c>
      <c r="G47" s="569">
        <f>IF('HotInv8.56_8.65'!H48="","",'HotInv8.56_8.65'!H48)</f>
        <v>2.0517083985393841E-2</v>
      </c>
      <c r="H47" s="57">
        <f>IF('HotInv8.56_8.65'!I48="","",'HotInv8.56_8.65'!I48)</f>
        <v>63873.949999999983</v>
      </c>
      <c r="I47" s="569">
        <f>IF('HotInv8.56_8.65'!J48="","",'HotInv8.56_8.65'!J48)</f>
        <v>2.0023181818181812E-2</v>
      </c>
      <c r="J47" s="57">
        <f>IF('HotInv8.56_8.65'!K48="","",'HotInv8.56_8.65'!K48)</f>
        <v>64832.059249999977</v>
      </c>
      <c r="K47" s="569">
        <f>IF('HotInv8.56_8.65'!L48="","",'HotInv8.56_8.65'!L48)</f>
        <v>1.991951923372353E-2</v>
      </c>
      <c r="L47" s="64" t="str">
        <f>IF('HotInv8.56_8.65'!T48="","",'HotInv8.56_8.65'!T48)</f>
        <v/>
      </c>
      <c r="M47" s="64" t="str">
        <f>IF('HotInv8.56_8.65'!U48="","",'HotInv8.56_8.65'!U48)</f>
        <v/>
      </c>
    </row>
    <row r="48" spans="3:13">
      <c r="C48" s="16" t="str">
        <f>IF('HotInv8.56_8.65'!D49="","",'HotInv8.56_8.65'!D49)</f>
        <v/>
      </c>
      <c r="D48" s="567" t="str">
        <f>IF('HotInv8.56_8.65'!E49="","",'HotInv8.56_8.65'!E49)</f>
        <v/>
      </c>
      <c r="E48" s="563" t="str">
        <f>IF('HotInv8.56_8.65'!F49="","",'HotInv8.56_8.65'!F49)</f>
        <v/>
      </c>
      <c r="F48" s="567" t="str">
        <f>IF('HotInv8.56_8.65'!G49="","",'HotInv8.56_8.65'!G49)</f>
        <v/>
      </c>
      <c r="G48" s="563" t="str">
        <f>IF('HotInv8.56_8.65'!H49="","",'HotInv8.56_8.65'!H49)</f>
        <v/>
      </c>
      <c r="H48" s="567" t="str">
        <f>IF('HotInv8.56_8.65'!I49="","",'HotInv8.56_8.65'!I49)</f>
        <v/>
      </c>
      <c r="I48" s="563" t="str">
        <f>IF('HotInv8.56_8.65'!J49="","",'HotInv8.56_8.65'!J49)</f>
        <v/>
      </c>
      <c r="J48" s="567" t="str">
        <f>IF('HotInv8.56_8.65'!K49="","",'HotInv8.56_8.65'!K49)</f>
        <v/>
      </c>
      <c r="K48" s="563" t="str">
        <f>IF('HotInv8.56_8.65'!L49="","",'HotInv8.56_8.65'!L49)</f>
        <v/>
      </c>
      <c r="L48" s="64" t="str">
        <f>IF('HotInv8.56_8.65'!T49="","",'HotInv8.56_8.65'!T49)</f>
        <v/>
      </c>
      <c r="M48" s="64" t="str">
        <f>IF('HotInv8.56_8.65'!U49="","",'HotInv8.56_8.65'!U49)</f>
        <v/>
      </c>
    </row>
    <row r="49" spans="3:13">
      <c r="C49" s="559" t="str">
        <f>IF('HotInv8.56_8.65'!D50="","",'HotInv8.56_8.65'!D50)</f>
        <v>Reddito Operativo Netto Alberghiero</v>
      </c>
      <c r="D49" s="57">
        <f>IF('HotInv8.56_8.65'!E50="","",'HotInv8.56_8.65'!E50)</f>
        <v>1283758</v>
      </c>
      <c r="E49" s="569">
        <f>IF('HotInv8.56_8.65'!F50="","",'HotInv8.56_8.65'!F50)</f>
        <v>0.43748568702290075</v>
      </c>
      <c r="F49" s="57">
        <f>IF('HotInv8.56_8.65'!G50="","",'HotInv8.56_8.65'!G50)</f>
        <v>1368790</v>
      </c>
      <c r="G49" s="569">
        <f>IF('HotInv8.56_8.65'!H50="","",'HotInv8.56_8.65'!H50)</f>
        <v>0.4462669535732916</v>
      </c>
      <c r="H49" s="57">
        <f>IF('HotInv8.56_8.65'!I50="","",'HotInv8.56_8.65'!I50)</f>
        <v>1448711.05</v>
      </c>
      <c r="I49" s="569">
        <f>IF('HotInv8.56_8.65'!J50="","",'HotInv8.56_8.65'!J50)</f>
        <v>0.45414139498432604</v>
      </c>
      <c r="J49" s="57">
        <f>IF('HotInv8.56_8.65'!K50="","",'HotInv8.56_8.65'!K50)</f>
        <v>1479392.89075</v>
      </c>
      <c r="K49" s="569">
        <f>IF('HotInv8.56_8.65'!L50="","",'HotInv8.56_8.65'!L50)</f>
        <v>0.45454047707930073</v>
      </c>
      <c r="L49" s="64" t="str">
        <f>IF('HotInv8.56_8.65'!T50="","",'HotInv8.56_8.65'!T50)</f>
        <v/>
      </c>
      <c r="M49" s="64" t="str">
        <f>IF('HotInv8.56_8.65'!U50="","",'HotInv8.56_8.65'!U50)</f>
        <v/>
      </c>
    </row>
    <row r="50" spans="3:13">
      <c r="C50" s="559" t="str">
        <f>IF('HotInv8.56_8.65'!D51="","",'HotInv8.56_8.65'!D51)</f>
        <v/>
      </c>
      <c r="D50" s="567" t="str">
        <f>IF('HotInv8.56_8.65'!E51="","",'HotInv8.56_8.65'!E51)</f>
        <v/>
      </c>
      <c r="E50" s="563" t="str">
        <f>IF('HotInv8.56_8.65'!F51="","",'HotInv8.56_8.65'!F51)</f>
        <v/>
      </c>
      <c r="F50" s="567" t="str">
        <f>IF('HotInv8.56_8.65'!G51="","",'HotInv8.56_8.65'!G51)</f>
        <v/>
      </c>
      <c r="G50" s="563" t="str">
        <f>IF('HotInv8.56_8.65'!H51="","",'HotInv8.56_8.65'!H51)</f>
        <v/>
      </c>
      <c r="H50" s="567" t="str">
        <f>IF('HotInv8.56_8.65'!I51="","",'HotInv8.56_8.65'!I51)</f>
        <v/>
      </c>
      <c r="I50" s="563" t="str">
        <f>IF('HotInv8.56_8.65'!J51="","",'HotInv8.56_8.65'!J51)</f>
        <v/>
      </c>
      <c r="J50" s="567" t="str">
        <f>IF('HotInv8.56_8.65'!K51="","",'HotInv8.56_8.65'!K51)</f>
        <v/>
      </c>
      <c r="K50" s="563" t="str">
        <f>IF('HotInv8.56_8.65'!L51="","",'HotInv8.56_8.65'!L51)</f>
        <v/>
      </c>
      <c r="L50" s="64" t="str">
        <f>IF('HotInv8.56_8.65'!T51="","",'HotInv8.56_8.65'!T51)</f>
        <v/>
      </c>
      <c r="M50" s="64" t="str">
        <f>IF('HotInv8.56_8.65'!U51="","",'HotInv8.56_8.65'!U51)</f>
        <v/>
      </c>
    </row>
    <row r="51" spans="3:13">
      <c r="C51" s="16" t="str">
        <f>IF('HotInv8.56_8.65'!D52="","",'HotInv8.56_8.65'!D52)</f>
        <v>Riserve e Accantonamenti per Sostituzioni e Rimpiazzi</v>
      </c>
      <c r="D51" s="58">
        <f>IF('HotInv8.56_8.65'!E52="","",'HotInv8.56_8.65'!E52)</f>
        <v>88032</v>
      </c>
      <c r="E51" s="568">
        <f>IF('HotInv8.56_8.65'!F52="","",'HotInv8.56_8.65'!F52)</f>
        <v>0.03</v>
      </c>
      <c r="F51" s="58">
        <f>IF('HotInv8.56_8.65'!G52="","",'HotInv8.56_8.65'!G52)</f>
        <v>92016</v>
      </c>
      <c r="G51" s="564">
        <f>IF('HotInv8.56_8.65'!H52="","",'HotInv8.56_8.65'!H52)</f>
        <v>0.03</v>
      </c>
      <c r="H51" s="58">
        <f>IF('HotInv8.56_8.65'!I52="","",'HotInv8.56_8.65'!I52)</f>
        <v>95700</v>
      </c>
      <c r="I51" s="564">
        <f>IF('HotInv8.56_8.65'!J52="","",'HotInv8.56_8.65'!J52)</f>
        <v>0.03</v>
      </c>
      <c r="J51" s="58">
        <f>IF('HotInv8.56_8.65'!K52="","",'HotInv8.56_8.65'!K52)</f>
        <v>97641</v>
      </c>
      <c r="K51" s="564">
        <f>IF('HotInv8.56_8.65'!L52="","",'HotInv8.56_8.65'!L52)</f>
        <v>0.03</v>
      </c>
      <c r="L51" s="64" t="str">
        <f>IF('HotInv8.56_8.65'!T52="","",'HotInv8.56_8.65'!T52)</f>
        <v/>
      </c>
      <c r="M51" s="64" t="str">
        <f>IF('HotInv8.56_8.65'!U52="","",'HotInv8.56_8.65'!U52)</f>
        <v/>
      </c>
    </row>
    <row r="52" spans="3:13">
      <c r="C52" s="16" t="str">
        <f>IF('HotInv8.56_8.65'!D53="","",'HotInv8.56_8.65'!D53)</f>
        <v/>
      </c>
      <c r="D52" s="567" t="str">
        <f>IF('HotInv8.56_8.65'!E53="","",'HotInv8.56_8.65'!E53)</f>
        <v/>
      </c>
      <c r="E52" s="563" t="str">
        <f>IF('HotInv8.56_8.65'!F53="","",'HotInv8.56_8.65'!F53)</f>
        <v/>
      </c>
      <c r="F52" s="567" t="str">
        <f>IF('HotInv8.56_8.65'!G53="","",'HotInv8.56_8.65'!G53)</f>
        <v/>
      </c>
      <c r="G52" s="563" t="str">
        <f>IF('HotInv8.56_8.65'!H53="","",'HotInv8.56_8.65'!H53)</f>
        <v/>
      </c>
      <c r="H52" s="567" t="str">
        <f>IF('HotInv8.56_8.65'!I53="","",'HotInv8.56_8.65'!I53)</f>
        <v/>
      </c>
      <c r="I52" s="563" t="str">
        <f>IF('HotInv8.56_8.65'!J53="","",'HotInv8.56_8.65'!J53)</f>
        <v/>
      </c>
      <c r="J52" s="567" t="str">
        <f>IF('HotInv8.56_8.65'!K53="","",'HotInv8.56_8.65'!K53)</f>
        <v/>
      </c>
      <c r="K52" s="563" t="str">
        <f>IF('HotInv8.56_8.65'!L53="","",'HotInv8.56_8.65'!L53)</f>
        <v/>
      </c>
      <c r="L52" s="64" t="str">
        <f>IF('HotInv8.56_8.65'!T53="","",'HotInv8.56_8.65'!T53)</f>
        <v/>
      </c>
      <c r="M52" s="64" t="str">
        <f>IF('HotInv8.56_8.65'!U53="","",'HotInv8.56_8.65'!U53)</f>
        <v/>
      </c>
    </row>
    <row r="53" spans="3:13">
      <c r="C53" s="559" t="str">
        <f>IF('HotInv8.56_8.65'!D54="","",'HotInv8.56_8.65'!D54)</f>
        <v xml:space="preserve">Reddito Operativo Netto Alberghiero Rettificato </v>
      </c>
      <c r="D53" s="57">
        <f>IF('HotInv8.56_8.65'!E54="","",'HotInv8.56_8.65'!E54)</f>
        <v>1195726</v>
      </c>
      <c r="E53" s="569">
        <f>IF('HotInv8.56_8.65'!F54="","",'HotInv8.56_8.65'!F54)</f>
        <v>0.40748568702290078</v>
      </c>
      <c r="F53" s="57">
        <f>IF('HotInv8.56_8.65'!G54="","",'HotInv8.56_8.65'!G54)</f>
        <v>1276774</v>
      </c>
      <c r="G53" s="569">
        <f>IF('HotInv8.56_8.65'!H54="","",'HotInv8.56_8.65'!H54)</f>
        <v>0.41626695357329158</v>
      </c>
      <c r="H53" s="57">
        <f>IF('HotInv8.56_8.65'!I54="","",'HotInv8.56_8.65'!I54)</f>
        <v>1353011.05</v>
      </c>
      <c r="I53" s="569">
        <f>IF('HotInv8.56_8.65'!J54="","",'HotInv8.56_8.65'!J54)</f>
        <v>0.42414139498432601</v>
      </c>
      <c r="J53" s="57">
        <f>IF('HotInv8.56_8.65'!K54="","",'HotInv8.56_8.65'!K54)</f>
        <v>1381751.89075</v>
      </c>
      <c r="K53" s="569">
        <f>IF('HotInv8.56_8.65'!L54="","",'HotInv8.56_8.65'!L54)</f>
        <v>0.4245404770793007</v>
      </c>
      <c r="L53" s="64" t="str">
        <f>IF('HotInv8.56_8.65'!T54="","",'HotInv8.56_8.65'!T54)</f>
        <v/>
      </c>
      <c r="M53" s="64" t="str">
        <f>IF('HotInv8.56_8.65'!U54="","",'HotInv8.56_8.65'!U54)</f>
        <v/>
      </c>
    </row>
    <row r="54" spans="3:13">
      <c r="C54" s="17" t="str">
        <f>IF('HotInv8.56_8.65'!D55="","",'HotInv8.56_8.65'!D55)</f>
        <v/>
      </c>
      <c r="D54" s="573" t="str">
        <f>IF('HotInv8.56_8.65'!E55="","",'HotInv8.56_8.65'!E55)</f>
        <v/>
      </c>
      <c r="E54" s="17" t="str">
        <f>IF('HotInv8.56_8.65'!F55="","",'HotInv8.56_8.65'!F55)</f>
        <v/>
      </c>
      <c r="F54" s="573" t="str">
        <f>IF('HotInv8.56_8.65'!G55="","",'HotInv8.56_8.65'!G55)</f>
        <v/>
      </c>
      <c r="G54" s="17" t="str">
        <f>IF('HotInv8.56_8.65'!H55="","",'HotInv8.56_8.65'!H55)</f>
        <v/>
      </c>
      <c r="H54" s="573" t="str">
        <f>IF('HotInv8.56_8.65'!I55="","",'HotInv8.56_8.65'!I55)</f>
        <v/>
      </c>
      <c r="I54" s="17" t="str">
        <f>IF('HotInv8.56_8.65'!J55="","",'HotInv8.56_8.65'!J55)</f>
        <v/>
      </c>
      <c r="J54" s="573" t="str">
        <f>IF('HotInv8.56_8.65'!K55="","",'HotInv8.56_8.65'!K55)</f>
        <v/>
      </c>
      <c r="K54" s="17" t="str">
        <f>IF('HotInv8.56_8.65'!L55="","",'HotInv8.56_8.65'!L55)</f>
        <v/>
      </c>
      <c r="L54" s="64" t="str">
        <f>IF('HotInv8.56_8.65'!T55="","",'HotInv8.56_8.65'!T55)</f>
        <v/>
      </c>
      <c r="M54" s="64" t="str">
        <f>IF('HotInv8.56_8.65'!U55="","",'HotInv8.56_8.65'!U55)</f>
        <v/>
      </c>
    </row>
    <row r="55" spans="3:13">
      <c r="C55" s="16" t="str">
        <f>IF('HotInv8.56_8.65'!D56="","",'HotInv8.56_8.65'!D56)</f>
        <v/>
      </c>
      <c r="D55" s="16" t="str">
        <f>IF('HotInv8.56_8.65'!E56="","",'HotInv8.56_8.65'!E56)</f>
        <v/>
      </c>
      <c r="E55" s="16" t="str">
        <f>IF('HotInv8.56_8.65'!F56="","",'HotInv8.56_8.65'!F56)</f>
        <v/>
      </c>
      <c r="F55" s="16" t="str">
        <f>IF('HotInv8.56_8.65'!G56="","",'HotInv8.56_8.65'!G56)</f>
        <v/>
      </c>
      <c r="G55" s="16" t="str">
        <f>IF('HotInv8.56_8.65'!H56="","",'HotInv8.56_8.65'!H56)</f>
        <v/>
      </c>
      <c r="H55" s="16" t="str">
        <f>IF('HotInv8.56_8.65'!I56="","",'HotInv8.56_8.65'!I56)</f>
        <v/>
      </c>
      <c r="I55" s="16" t="str">
        <f>IF('HotInv8.56_8.65'!J56="","",'HotInv8.56_8.65'!J56)</f>
        <v/>
      </c>
      <c r="J55" s="16" t="str">
        <f>IF('HotInv8.56_8.65'!K56="","",'HotInv8.56_8.65'!K56)</f>
        <v/>
      </c>
      <c r="K55" s="16" t="str">
        <f>IF('HotInv8.56_8.65'!L56="","",'HotInv8.56_8.65'!L56)</f>
        <v/>
      </c>
      <c r="L55" s="64" t="str">
        <f>IF('HotInv8.56_8.65'!T56="","",'HotInv8.56_8.65'!T56)</f>
        <v/>
      </c>
      <c r="M55" s="64" t="str">
        <f>IF('HotInv8.56_8.65'!U56="","",'HotInv8.56_8.65'!U56)</f>
        <v/>
      </c>
    </row>
  </sheetData>
  <sheetProtection algorithmName="SHA-512" hashValue="n4VvMPNGZvYw8nAL5DoTH7iCKdWAhOdkoGZ6oWqxhw21qzfv5mPMsM+c7l4wq/L2eQYZnDpPFSwjm6+stISNlQ==" saltValue="21Bd16bNl9Ex3rCie8cuqw==" spinCount="100000" sheet="1" objects="1" scenarios="1"/>
  <mergeCells count="7">
    <mergeCell ref="C1:J1"/>
    <mergeCell ref="A4:A32"/>
    <mergeCell ref="C3:K3"/>
    <mergeCell ref="D4:E4"/>
    <mergeCell ref="F4:G4"/>
    <mergeCell ref="H4:I4"/>
    <mergeCell ref="J4:K4"/>
  </mergeCells>
  <hyperlinks>
    <hyperlink ref="A4" r:id="rId1" xr:uid="{00000000-0004-0000-2B00-000000000000}"/>
  </hyperlinks>
  <pageMargins left="0.7" right="0.7" top="0.75" bottom="0.75" header="0.3" footer="0.3"/>
  <pageSetup paperSize="9" orientation="portrait" r:id="rId2"/>
  <ignoredErrors>
    <ignoredError sqref="E7:M12 C5:C8" unlockedFormula="1"/>
  </ignoredErrors>
  <drawing r:id="rId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Foglio45">
    <tabColor theme="9"/>
  </sheetPr>
  <dimension ref="A1:O32"/>
  <sheetViews>
    <sheetView showGridLines="0" workbookViewId="0">
      <selection activeCell="C1" sqref="C1:J1"/>
    </sheetView>
  </sheetViews>
  <sheetFormatPr baseColWidth="10" defaultColWidth="8.83203125" defaultRowHeight="15"/>
  <cols>
    <col min="1" max="1" width="11.5" style="1221" customWidth="1"/>
    <col min="2" max="2" width="4" style="64" customWidth="1"/>
    <col min="3" max="3" width="32.5" style="64" bestFit="1" customWidth="1"/>
    <col min="4" max="4" width="10.1640625" style="64" bestFit="1" customWidth="1"/>
    <col min="5" max="5" width="12.83203125" style="64" customWidth="1"/>
    <col min="6" max="6" width="10.5" style="64" bestFit="1" customWidth="1"/>
    <col min="7" max="7" width="27.1640625" style="62" bestFit="1" customWidth="1"/>
    <col min="8" max="8" width="9.1640625" style="62" bestFit="1" customWidth="1"/>
    <col min="9" max="9" width="10.5" style="62" bestFit="1" customWidth="1"/>
    <col min="10" max="10" width="7.5" style="64" bestFit="1" customWidth="1"/>
    <col min="11" max="16384" width="8.83203125" style="64"/>
  </cols>
  <sheetData>
    <row r="1" spans="1:15" s="1221" customFormat="1" ht="60" customHeight="1">
      <c r="C1" s="1266" t="s">
        <v>1220</v>
      </c>
      <c r="D1" s="1267"/>
      <c r="E1" s="1267"/>
      <c r="F1" s="1267"/>
      <c r="G1" s="1267"/>
      <c r="H1" s="1267"/>
      <c r="I1" s="1267"/>
      <c r="J1" s="1267"/>
    </row>
    <row r="2" spans="1:15">
      <c r="C2" s="16" t="str">
        <f>IF('HotInv8.56_8.65'!D58="","",'HotInv8.56_8.65'!D58)</f>
        <v/>
      </c>
      <c r="D2" s="16" t="str">
        <f>IF('HotInv8.56_8.65'!E58="","",'HotInv8.56_8.65'!E58)</f>
        <v/>
      </c>
      <c r="E2" s="16" t="str">
        <f>IF('HotInv8.56_8.65'!F58="","",'HotInv8.56_8.65'!F58)</f>
        <v/>
      </c>
      <c r="F2" s="16" t="str">
        <f>IF('HotInv8.56_8.65'!G58="","",'HotInv8.56_8.65'!G58)</f>
        <v/>
      </c>
      <c r="G2" s="124" t="str">
        <f>IF('HotInv8.56_8.65'!M58="","",'HotInv8.56_8.65'!M58)</f>
        <v/>
      </c>
      <c r="H2" s="124" t="str">
        <f>IF('HotInv8.56_8.65'!N58="","",'HotInv8.56_8.65'!N58)</f>
        <v/>
      </c>
      <c r="I2" s="124" t="str">
        <f>IF('HotInv8.56_8.65'!O58="","",'HotInv8.56_8.65'!O58)</f>
        <v/>
      </c>
      <c r="J2" s="16" t="str">
        <f>IF('HotInv8.56_8.65'!P58="","",'HotInv8.56_8.65'!P58)</f>
        <v/>
      </c>
      <c r="K2" s="16" t="str">
        <f>IF('HotInv8.56_8.65'!Q58="","",'HotInv8.56_8.65'!Q58)</f>
        <v/>
      </c>
      <c r="L2" s="16" t="str">
        <f>IF('HotInv8.56_8.65'!R58="","",'HotInv8.56_8.65'!R58)</f>
        <v/>
      </c>
      <c r="M2" s="16" t="str">
        <f>IF('HotInv8.56_8.65'!S58="","",'HotInv8.56_8.65'!S58)</f>
        <v/>
      </c>
      <c r="N2" s="64" t="str">
        <f>IF('HotInv8.56_8.65'!T58="","",'HotInv8.56_8.65'!T58)</f>
        <v/>
      </c>
      <c r="O2" s="64" t="str">
        <f>IF('HotInv8.56_8.65'!U58="","",'HotInv8.56_8.65'!U58)</f>
        <v/>
      </c>
    </row>
    <row r="3" spans="1:15">
      <c r="B3" s="63"/>
      <c r="C3" s="1303" t="str">
        <f>IF('HotInv8.56_8.65'!D59="","",'HotInv8.56_8.65'!D59)</f>
        <v>Costi di Costruzione</v>
      </c>
      <c r="D3" s="1303" t="str">
        <f>IF('HotInv8.56_8.65'!E59="","",'HotInv8.56_8.65'!E59)</f>
        <v/>
      </c>
      <c r="E3" s="1303" t="str">
        <f>IF('HotInv8.56_8.65'!F59="","",'HotInv8.56_8.65'!F59)</f>
        <v/>
      </c>
      <c r="F3" s="1303" t="str">
        <f>IF('HotInv8.56_8.65'!G59="","",'HotInv8.56_8.65'!G59)</f>
        <v/>
      </c>
      <c r="G3" s="1303" t="str">
        <f>IF('HotInv8.56_8.65'!M59="","",'HotInv8.56_8.65'!M59)</f>
        <v/>
      </c>
      <c r="H3" s="1303" t="str">
        <f>IF('HotInv8.56_8.65'!N59="","",'HotInv8.56_8.65'!N59)</f>
        <v/>
      </c>
      <c r="I3" s="1303" t="str">
        <f>IF('HotInv8.56_8.65'!O59="","",'HotInv8.56_8.65'!O59)</f>
        <v/>
      </c>
      <c r="J3" s="16" t="str">
        <f>IF('HotInv8.56_8.65'!P59="","",'HotInv8.56_8.65'!P59)</f>
        <v/>
      </c>
      <c r="K3" s="16" t="str">
        <f>IF('HotInv8.56_8.65'!Q59="","",'HotInv8.56_8.65'!Q59)</f>
        <v/>
      </c>
      <c r="L3" s="16" t="str">
        <f>IF('HotInv8.56_8.65'!R59="","",'HotInv8.56_8.65'!R59)</f>
        <v/>
      </c>
      <c r="M3" s="16" t="str">
        <f>IF('HotInv8.56_8.65'!S59="","",'HotInv8.56_8.65'!S59)</f>
        <v/>
      </c>
      <c r="N3" s="64" t="str">
        <f>IF('HotInv8.56_8.65'!T59="","",'HotInv8.56_8.65'!T59)</f>
        <v/>
      </c>
      <c r="O3" s="64" t="str">
        <f>IF('HotInv8.56_8.65'!U59="","",'HotInv8.56_8.65'!U59)</f>
        <v/>
      </c>
    </row>
    <row r="4" spans="1:15">
      <c r="A4" s="1255" t="s">
        <v>1264</v>
      </c>
      <c r="B4" s="63"/>
      <c r="C4" s="17" t="str">
        <f>IF('HotInv8.56_8.65'!D60="","",'HotInv8.56_8.65'!D60)</f>
        <v/>
      </c>
      <c r="D4" s="17" t="str">
        <f>IF('HotInv8.56_8.65'!E60="","",'HotInv8.56_8.65'!E60)</f>
        <v/>
      </c>
      <c r="E4" s="17" t="str">
        <f>IF('HotInv8.56_8.65'!F60="","",'HotInv8.56_8.65'!F60)</f>
        <v/>
      </c>
      <c r="F4" s="17" t="str">
        <f>IF('HotInv8.56_8.65'!G60="","",'HotInv8.56_8.65'!G60)</f>
        <v/>
      </c>
      <c r="G4" s="542" t="str">
        <f>IF('HotInv8.56_8.65'!M60="","",'HotInv8.56_8.65'!M60)</f>
        <v/>
      </c>
      <c r="H4" s="542" t="str">
        <f>IF('HotInv8.56_8.65'!N60="","",'HotInv8.56_8.65'!N60)</f>
        <v/>
      </c>
      <c r="I4" s="542" t="str">
        <f>IF('HotInv8.56_8.65'!O60="","",'HotInv8.56_8.65'!O60)</f>
        <v/>
      </c>
      <c r="J4" s="16" t="str">
        <f>IF('HotInv8.56_8.65'!P60="","",'HotInv8.56_8.65'!P60)</f>
        <v/>
      </c>
      <c r="K4" s="16" t="str">
        <f>IF('HotInv8.56_8.65'!Q60="","",'HotInv8.56_8.65'!Q60)</f>
        <v/>
      </c>
      <c r="L4" s="16" t="str">
        <f>IF('HotInv8.56_8.65'!R60="","",'HotInv8.56_8.65'!R60)</f>
        <v/>
      </c>
      <c r="M4" s="16" t="str">
        <f>IF('HotInv8.56_8.65'!S60="","",'HotInv8.56_8.65'!S60)</f>
        <v/>
      </c>
      <c r="N4" s="64" t="str">
        <f>IF('HotInv8.56_8.65'!T60="","",'HotInv8.56_8.65'!T60)</f>
        <v/>
      </c>
      <c r="O4" s="64" t="str">
        <f>IF('HotInv8.56_8.65'!U60="","",'HotInv8.56_8.65'!U60)</f>
        <v/>
      </c>
    </row>
    <row r="5" spans="1:15" ht="48">
      <c r="A5" s="1256"/>
      <c r="B5" s="63"/>
      <c r="C5" s="543" t="str">
        <f>IF('HotInv8.56_8.65'!D61="","",'HotInv8.56_8.65'!D61)</f>
        <v>Piani</v>
      </c>
      <c r="D5" s="543" t="str">
        <f>IF('HotInv8.56_8.65'!E61="","",'HotInv8.56_8.65'!E61)</f>
        <v>N° Camere</v>
      </c>
      <c r="E5" s="543" t="str">
        <f>IF('HotInv8.56_8.65'!F61="","",'HotInv8.56_8.65'!F61)</f>
        <v>Superficie media camere standard - mq</v>
      </c>
      <c r="F5" s="543" t="str">
        <f>IF('HotInv8.56_8.65'!G61="","",'HotInv8.56_8.65'!G61)</f>
        <v>Totale - mq</v>
      </c>
      <c r="G5" s="543" t="str">
        <f>IF('HotInv8.56_8.65'!M61="","",'HotInv8.56_8.65'!M61)</f>
        <v xml:space="preserve">Costi di Costruzione - €/mq </v>
      </c>
      <c r="H5" s="543" t="str">
        <f>IF('HotInv8.56_8.65'!N61="","",'HotInv8.56_8.65'!N61)</f>
        <v xml:space="preserve">Impianti - €/mq </v>
      </c>
      <c r="I5" s="543" t="str">
        <f>IF('HotInv8.56_8.65'!O61="","",'HotInv8.56_8.65'!O61)</f>
        <v xml:space="preserve">Finiture - €/mq </v>
      </c>
      <c r="J5" s="16" t="str">
        <f>IF('HotInv8.56_8.65'!P61="","",'HotInv8.56_8.65'!P61)</f>
        <v/>
      </c>
      <c r="K5" s="16" t="str">
        <f>IF('HotInv8.56_8.65'!Q61="","",'HotInv8.56_8.65'!Q61)</f>
        <v/>
      </c>
      <c r="L5" s="16" t="str">
        <f>IF('HotInv8.56_8.65'!R61="","",'HotInv8.56_8.65'!R61)</f>
        <v/>
      </c>
      <c r="M5" s="16" t="str">
        <f>IF('HotInv8.56_8.65'!S61="","",'HotInv8.56_8.65'!S61)</f>
        <v/>
      </c>
      <c r="N5" s="64" t="str">
        <f>IF('HotInv8.56_8.65'!T61="","",'HotInv8.56_8.65'!T61)</f>
        <v/>
      </c>
      <c r="O5" s="64" t="str">
        <f>IF('HotInv8.56_8.65'!U61="","",'HotInv8.56_8.65'!U61)</f>
        <v/>
      </c>
    </row>
    <row r="6" spans="1:15">
      <c r="A6" s="1256"/>
      <c r="B6" s="63"/>
      <c r="C6" s="541">
        <f>IF('HotInv8.56_8.65'!D62="","",'HotInv8.56_8.65'!D62)</f>
        <v>0</v>
      </c>
      <c r="D6" s="544">
        <f>IF('HotInv8.56_8.65'!E62="","",'HotInv8.56_8.65'!E62)</f>
        <v>0</v>
      </c>
      <c r="E6" s="544">
        <f>IF('HotInv8.56_8.65'!F62="","",'HotInv8.56_8.65'!F62)</f>
        <v>0</v>
      </c>
      <c r="F6" s="541">
        <f>IF('HotInv8.56_8.65'!G62="","",'HotInv8.56_8.65'!G62)</f>
        <v>1152</v>
      </c>
      <c r="G6" s="528">
        <f>IF('HotInv8.56_8.65'!M62="","",'HotInv8.56_8.65'!M62)</f>
        <v>1382400</v>
      </c>
      <c r="H6" s="528">
        <f>IF('HotInv8.56_8.65'!N62="","",'HotInv8.56_8.65'!N62)</f>
        <v>172800</v>
      </c>
      <c r="I6" s="528">
        <f>IF('HotInv8.56_8.65'!O62="","",'HotInv8.56_8.65'!O62)</f>
        <v>241920</v>
      </c>
      <c r="J6" s="16" t="str">
        <f>IF('HotInv8.56_8.65'!P62="","",'HotInv8.56_8.65'!P62)</f>
        <v/>
      </c>
      <c r="K6" s="16" t="str">
        <f>IF('HotInv8.56_8.65'!Q62="","",'HotInv8.56_8.65'!Q62)</f>
        <v/>
      </c>
      <c r="L6" s="16" t="str">
        <f>IF('HotInv8.56_8.65'!R62="","",'HotInv8.56_8.65'!R62)</f>
        <v/>
      </c>
      <c r="M6" s="16" t="str">
        <f>IF('HotInv8.56_8.65'!S62="","",'HotInv8.56_8.65'!S62)</f>
        <v/>
      </c>
      <c r="N6" s="64" t="str">
        <f>IF('HotInv8.56_8.65'!T62="","",'HotInv8.56_8.65'!T62)</f>
        <v/>
      </c>
      <c r="O6" s="64" t="str">
        <f>IF('HotInv8.56_8.65'!U62="","",'HotInv8.56_8.65'!U62)</f>
        <v/>
      </c>
    </row>
    <row r="7" spans="1:15">
      <c r="A7" s="1256"/>
      <c r="B7" s="63"/>
      <c r="C7" s="541">
        <f>IF('HotInv8.56_8.65'!D63="","",'HotInv8.56_8.65'!D63)</f>
        <v>1</v>
      </c>
      <c r="D7" s="541">
        <f>IF('HotInv8.56_8.65'!E63="","",'HotInv8.56_8.65'!E63)</f>
        <v>37</v>
      </c>
      <c r="E7" s="545">
        <f>IF('HotInv8.56_8.65'!F63="","",'HotInv8.56_8.65'!F63)</f>
        <v>20.5</v>
      </c>
      <c r="F7" s="541">
        <f>IF('HotInv8.56_8.65'!G63="","",'HotInv8.56_8.65'!G63)</f>
        <v>1152</v>
      </c>
      <c r="G7" s="528">
        <f>IF('HotInv8.56_8.65'!M63="","",'HotInv8.56_8.65'!M63)</f>
        <v>1497600</v>
      </c>
      <c r="H7" s="528">
        <f>IF('HotInv8.56_8.65'!N63="","",'HotInv8.56_8.65'!N63)</f>
        <v>184320</v>
      </c>
      <c r="I7" s="528">
        <f>IF('HotInv8.56_8.65'!O63="","",'HotInv8.56_8.65'!O63)</f>
        <v>253440</v>
      </c>
      <c r="J7" s="16" t="str">
        <f>IF('HotInv8.56_8.65'!P63="","",'HotInv8.56_8.65'!P63)</f>
        <v/>
      </c>
      <c r="K7" s="16" t="str">
        <f>IF('HotInv8.56_8.65'!Q63="","",'HotInv8.56_8.65'!Q63)</f>
        <v/>
      </c>
      <c r="L7" s="16" t="str">
        <f>IF('HotInv8.56_8.65'!R63="","",'HotInv8.56_8.65'!R63)</f>
        <v/>
      </c>
      <c r="M7" s="16" t="str">
        <f>IF('HotInv8.56_8.65'!S63="","",'HotInv8.56_8.65'!S63)</f>
        <v/>
      </c>
      <c r="N7" s="64" t="str">
        <f>IF('HotInv8.56_8.65'!T63="","",'HotInv8.56_8.65'!T63)</f>
        <v/>
      </c>
      <c r="O7" s="64" t="str">
        <f>IF('HotInv8.56_8.65'!U63="","",'HotInv8.56_8.65'!U63)</f>
        <v/>
      </c>
    </row>
    <row r="8" spans="1:15">
      <c r="A8" s="1256"/>
      <c r="B8" s="63"/>
      <c r="C8" s="541">
        <f>IF('HotInv8.56_8.65'!D64="","",'HotInv8.56_8.65'!D64)</f>
        <v>2</v>
      </c>
      <c r="D8" s="541">
        <f>IF('HotInv8.56_8.65'!E64="","",'HotInv8.56_8.65'!E64)</f>
        <v>37</v>
      </c>
      <c r="E8" s="545">
        <f>IF('HotInv8.56_8.65'!F64="","",'HotInv8.56_8.65'!F64)</f>
        <v>20.5</v>
      </c>
      <c r="F8" s="541">
        <f>IF('HotInv8.56_8.65'!G64="","",'HotInv8.56_8.65'!G64)</f>
        <v>1152</v>
      </c>
      <c r="G8" s="528">
        <f>IF('HotInv8.56_8.65'!M64="","",'HotInv8.56_8.65'!M64)</f>
        <v>1497600</v>
      </c>
      <c r="H8" s="528">
        <f>IF('HotInv8.56_8.65'!N64="","",'HotInv8.56_8.65'!N64)</f>
        <v>184320</v>
      </c>
      <c r="I8" s="528">
        <f>IF('HotInv8.56_8.65'!O64="","",'HotInv8.56_8.65'!O64)</f>
        <v>253440</v>
      </c>
      <c r="J8" s="16" t="str">
        <f>IF('HotInv8.56_8.65'!P64="","",'HotInv8.56_8.65'!P64)</f>
        <v/>
      </c>
      <c r="K8" s="16" t="str">
        <f>IF('HotInv8.56_8.65'!Q64="","",'HotInv8.56_8.65'!Q64)</f>
        <v/>
      </c>
      <c r="L8" s="16" t="str">
        <f>IF('HotInv8.56_8.65'!R64="","",'HotInv8.56_8.65'!R64)</f>
        <v/>
      </c>
      <c r="M8" s="16" t="str">
        <f>IF('HotInv8.56_8.65'!S64="","",'HotInv8.56_8.65'!S64)</f>
        <v/>
      </c>
      <c r="N8" s="64" t="str">
        <f>IF('HotInv8.56_8.65'!T64="","",'HotInv8.56_8.65'!T64)</f>
        <v/>
      </c>
      <c r="O8" s="64" t="str">
        <f>IF('HotInv8.56_8.65'!U64="","",'HotInv8.56_8.65'!U64)</f>
        <v/>
      </c>
    </row>
    <row r="9" spans="1:15">
      <c r="A9" s="1256"/>
      <c r="B9" s="63"/>
      <c r="C9" s="541">
        <f>IF('HotInv8.56_8.65'!D65="","",'HotInv8.56_8.65'!D65)</f>
        <v>3</v>
      </c>
      <c r="D9" s="541">
        <f>IF('HotInv8.56_8.65'!E65="","",'HotInv8.56_8.65'!E65)</f>
        <v>37</v>
      </c>
      <c r="E9" s="545">
        <f>IF('HotInv8.56_8.65'!F65="","",'HotInv8.56_8.65'!F65)</f>
        <v>20.5</v>
      </c>
      <c r="F9" s="541">
        <f>IF('HotInv8.56_8.65'!G65="","",'HotInv8.56_8.65'!G65)</f>
        <v>1152</v>
      </c>
      <c r="G9" s="528">
        <f>IF('HotInv8.56_8.65'!M65="","",'HotInv8.56_8.65'!M65)</f>
        <v>1497600</v>
      </c>
      <c r="H9" s="528">
        <f>IF('HotInv8.56_8.65'!N65="","",'HotInv8.56_8.65'!N65)</f>
        <v>184320</v>
      </c>
      <c r="I9" s="528">
        <f>IF('HotInv8.56_8.65'!O65="","",'HotInv8.56_8.65'!O65)</f>
        <v>253440</v>
      </c>
      <c r="J9" s="16" t="str">
        <f>IF('HotInv8.56_8.65'!P65="","",'HotInv8.56_8.65'!P65)</f>
        <v/>
      </c>
      <c r="K9" s="16" t="str">
        <f>IF('HotInv8.56_8.65'!Q65="","",'HotInv8.56_8.65'!Q65)</f>
        <v/>
      </c>
      <c r="L9" s="16" t="str">
        <f>IF('HotInv8.56_8.65'!R65="","",'HotInv8.56_8.65'!R65)</f>
        <v/>
      </c>
      <c r="M9" s="16" t="str">
        <f>IF('HotInv8.56_8.65'!S65="","",'HotInv8.56_8.65'!S65)</f>
        <v/>
      </c>
      <c r="N9" s="64" t="str">
        <f>IF('HotInv8.56_8.65'!T65="","",'HotInv8.56_8.65'!T65)</f>
        <v/>
      </c>
      <c r="O9" s="64" t="str">
        <f>IF('HotInv8.56_8.65'!U65="","",'HotInv8.56_8.65'!U65)</f>
        <v/>
      </c>
    </row>
    <row r="10" spans="1:15">
      <c r="A10" s="1256"/>
      <c r="C10" s="541">
        <f>IF('HotInv8.56_8.65'!D66="","",'HotInv8.56_8.65'!D66)</f>
        <v>4</v>
      </c>
      <c r="D10" s="541">
        <f>IF('HotInv8.56_8.65'!E66="","",'HotInv8.56_8.65'!E66)</f>
        <v>37</v>
      </c>
      <c r="E10" s="545">
        <f>IF('HotInv8.56_8.65'!F66="","",'HotInv8.56_8.65'!F66)</f>
        <v>20.5</v>
      </c>
      <c r="F10" s="541">
        <f>IF('HotInv8.56_8.65'!G66="","",'HotInv8.56_8.65'!G66)</f>
        <v>1152</v>
      </c>
      <c r="G10" s="523">
        <f>IF('HotInv8.56_8.65'!M66="","",'HotInv8.56_8.65'!M66)</f>
        <v>1497600</v>
      </c>
      <c r="H10" s="523">
        <f>IF('HotInv8.56_8.65'!N66="","",'HotInv8.56_8.65'!N66)</f>
        <v>184320</v>
      </c>
      <c r="I10" s="523">
        <f>IF('HotInv8.56_8.65'!O66="","",'HotInv8.56_8.65'!O66)</f>
        <v>253440</v>
      </c>
      <c r="J10" s="16" t="str">
        <f>IF('HotInv8.56_8.65'!P66="","",'HotInv8.56_8.65'!P66)</f>
        <v/>
      </c>
      <c r="K10" s="16" t="str">
        <f>IF('HotInv8.56_8.65'!Q66="","",'HotInv8.56_8.65'!Q66)</f>
        <v/>
      </c>
      <c r="L10" s="16" t="str">
        <f>IF('HotInv8.56_8.65'!R66="","",'HotInv8.56_8.65'!R66)</f>
        <v/>
      </c>
      <c r="M10" s="16" t="str">
        <f>IF('HotInv8.56_8.65'!S66="","",'HotInv8.56_8.65'!S66)</f>
        <v/>
      </c>
      <c r="N10" s="64" t="str">
        <f>IF('HotInv8.56_8.65'!T66="","",'HotInv8.56_8.65'!T66)</f>
        <v/>
      </c>
      <c r="O10" s="64" t="str">
        <f>IF('HotInv8.56_8.65'!U66="","",'HotInv8.56_8.65'!U66)</f>
        <v/>
      </c>
    </row>
    <row r="11" spans="1:15">
      <c r="A11" s="1256"/>
      <c r="C11" s="546" t="str">
        <f>IF('HotInv8.56_8.65'!D67="","",'HotInv8.56_8.65'!D67)</f>
        <v/>
      </c>
      <c r="D11" s="546" t="str">
        <f>IF('HotInv8.56_8.65'!E67="","",'HotInv8.56_8.65'!E67)</f>
        <v/>
      </c>
      <c r="E11" s="546" t="str">
        <f>IF('HotInv8.56_8.65'!F67="","",'HotInv8.56_8.65'!F67)</f>
        <v/>
      </c>
      <c r="F11" s="546" t="str">
        <f>IF('HotInv8.56_8.65'!G67="","",'HotInv8.56_8.65'!G67)</f>
        <v/>
      </c>
      <c r="G11" s="547" t="str">
        <f>IF('HotInv8.56_8.65'!M67="","",'HotInv8.56_8.65'!M67)</f>
        <v/>
      </c>
      <c r="H11" s="547" t="str">
        <f>IF('HotInv8.56_8.65'!N67="","",'HotInv8.56_8.65'!N67)</f>
        <v/>
      </c>
      <c r="I11" s="547" t="str">
        <f>IF('HotInv8.56_8.65'!O67="","",'HotInv8.56_8.65'!O67)</f>
        <v/>
      </c>
      <c r="J11" s="16" t="str">
        <f>IF('HotInv8.56_8.65'!P67="","",'HotInv8.56_8.65'!P67)</f>
        <v/>
      </c>
      <c r="K11" s="16" t="str">
        <f>IF('HotInv8.56_8.65'!Q67="","",'HotInv8.56_8.65'!Q67)</f>
        <v/>
      </c>
      <c r="L11" s="16" t="str">
        <f>IF('HotInv8.56_8.65'!R67="","",'HotInv8.56_8.65'!R67)</f>
        <v/>
      </c>
      <c r="M11" s="16" t="str">
        <f>IF('HotInv8.56_8.65'!S67="","",'HotInv8.56_8.65'!S67)</f>
        <v/>
      </c>
      <c r="N11" s="64" t="str">
        <f>IF('HotInv8.56_8.65'!T67="","",'HotInv8.56_8.65'!T67)</f>
        <v/>
      </c>
      <c r="O11" s="64" t="str">
        <f>IF('HotInv8.56_8.65'!U67="","",'HotInv8.56_8.65'!U67)</f>
        <v/>
      </c>
    </row>
    <row r="12" spans="1:15">
      <c r="A12" s="1256"/>
      <c r="C12" s="548" t="str">
        <f>IF('HotInv8.56_8.65'!D68="","",'HotInv8.56_8.65'!D68)</f>
        <v/>
      </c>
      <c r="D12" s="548">
        <f>IF('HotInv8.56_8.65'!E68="","",'HotInv8.56_8.65'!E68)</f>
        <v>148</v>
      </c>
      <c r="E12" s="548" t="str">
        <f>IF('HotInv8.56_8.65'!F68="","",'HotInv8.56_8.65'!F68)</f>
        <v/>
      </c>
      <c r="F12" s="548">
        <f>IF('HotInv8.56_8.65'!G68="","",'HotInv8.56_8.65'!G68)</f>
        <v>5760</v>
      </c>
      <c r="G12" s="549">
        <f>IF('HotInv8.56_8.65'!M68="","",'HotInv8.56_8.65'!M68)</f>
        <v>7372800</v>
      </c>
      <c r="H12" s="549">
        <f>IF('HotInv8.56_8.65'!N68="","",'HotInv8.56_8.65'!N68)</f>
        <v>910080</v>
      </c>
      <c r="I12" s="549">
        <f>IF('HotInv8.56_8.65'!O68="","",'HotInv8.56_8.65'!O68)</f>
        <v>1255680</v>
      </c>
      <c r="J12" s="16" t="str">
        <f>IF('HotInv8.56_8.65'!P68="","",'HotInv8.56_8.65'!P68)</f>
        <v/>
      </c>
      <c r="K12" s="16" t="str">
        <f>IF('HotInv8.56_8.65'!Q68="","",'HotInv8.56_8.65'!Q68)</f>
        <v/>
      </c>
      <c r="L12" s="16" t="str">
        <f>IF('HotInv8.56_8.65'!R68="","",'HotInv8.56_8.65'!R68)</f>
        <v/>
      </c>
      <c r="M12" s="16" t="str">
        <f>IF('HotInv8.56_8.65'!S68="","",'HotInv8.56_8.65'!S68)</f>
        <v/>
      </c>
      <c r="N12" s="64" t="str">
        <f>IF('HotInv8.56_8.65'!T68="","",'HotInv8.56_8.65'!T68)</f>
        <v/>
      </c>
      <c r="O12" s="64" t="str">
        <f>IF('HotInv8.56_8.65'!U68="","",'HotInv8.56_8.65'!U68)</f>
        <v/>
      </c>
    </row>
    <row r="13" spans="1:15">
      <c r="A13" s="1256"/>
      <c r="C13" s="550" t="str">
        <f>IF('HotInv8.56_8.65'!D72="","",'HotInv8.56_8.65'!D72)</f>
        <v/>
      </c>
      <c r="D13" s="550" t="str">
        <f>IF('HotInv8.56_8.65'!E72="","",'HotInv8.56_8.65'!E72)</f>
        <v/>
      </c>
      <c r="E13" s="550" t="str">
        <f>IF('HotInv8.56_8.65'!F72="","",'HotInv8.56_8.65'!F72)</f>
        <v/>
      </c>
      <c r="F13" s="550" t="str">
        <f>IF('HotInv8.56_8.65'!G72="","",'HotInv8.56_8.65'!G72)</f>
        <v/>
      </c>
      <c r="G13" s="551" t="str">
        <f>IF('HotInv8.56_8.65'!M72="","",'HotInv8.56_8.65'!M72)</f>
        <v/>
      </c>
      <c r="H13" s="551" t="str">
        <f>IF('HotInv8.56_8.65'!N72="","",'HotInv8.56_8.65'!N72)</f>
        <v/>
      </c>
      <c r="I13" s="551" t="str">
        <f>IF('HotInv8.56_8.65'!O72="","",'HotInv8.56_8.65'!O72)</f>
        <v/>
      </c>
      <c r="J13" s="16" t="str">
        <f>IF('HotInv8.56_8.65'!P72="","",'HotInv8.56_8.65'!P72)</f>
        <v/>
      </c>
      <c r="K13" s="16" t="str">
        <f>IF('HotInv8.56_8.65'!Q72="","",'HotInv8.56_8.65'!Q72)</f>
        <v/>
      </c>
      <c r="L13" s="16" t="str">
        <f>IF('HotInv8.56_8.65'!R72="","",'HotInv8.56_8.65'!R72)</f>
        <v/>
      </c>
      <c r="M13" s="16" t="str">
        <f>IF('HotInv8.56_8.65'!S72="","",'HotInv8.56_8.65'!S72)</f>
        <v/>
      </c>
      <c r="N13" s="64" t="str">
        <f>IF('HotInv8.56_8.65'!T72="","",'HotInv8.56_8.65'!T72)</f>
        <v/>
      </c>
      <c r="O13" s="64" t="str">
        <f>IF('HotInv8.56_8.65'!U72="","",'HotInv8.56_8.65'!U72)</f>
        <v/>
      </c>
    </row>
    <row r="14" spans="1:15">
      <c r="A14" s="1256"/>
      <c r="C14" s="16" t="str">
        <f>IF('HotInv8.56_8.65'!D73="","",'HotInv8.56_8.65'!D73)</f>
        <v/>
      </c>
      <c r="D14" s="16" t="str">
        <f>IF('HotInv8.56_8.65'!E73="","",'HotInv8.56_8.65'!E73)</f>
        <v/>
      </c>
      <c r="E14" s="16" t="str">
        <f>IF('HotInv8.56_8.65'!F73="","",'HotInv8.56_8.65'!F73)</f>
        <v/>
      </c>
      <c r="F14" s="16" t="str">
        <f>IF('HotInv8.56_8.65'!G73="","",'HotInv8.56_8.65'!G73)</f>
        <v/>
      </c>
      <c r="G14" s="124" t="str">
        <f>IF('HotInv8.56_8.65'!M73="","",'HotInv8.56_8.65'!M73)</f>
        <v>Totale investimenti Costruzione</v>
      </c>
      <c r="H14" s="124" t="str">
        <f>IF('HotInv8.56_8.65'!N73="","",'HotInv8.56_8.65'!N73)</f>
        <v/>
      </c>
      <c r="I14" s="528">
        <f>IF('HotInv8.56_8.65'!O73="","",'HotInv8.56_8.65'!O73)</f>
        <v>7372800</v>
      </c>
      <c r="J14" s="16" t="str">
        <f>IF('HotInv8.56_8.65'!P73="","",'HotInv8.56_8.65'!P73)</f>
        <v/>
      </c>
      <c r="K14" s="16" t="str">
        <f>IF('HotInv8.56_8.65'!Q73="","",'HotInv8.56_8.65'!Q73)</f>
        <v/>
      </c>
      <c r="L14" s="16" t="str">
        <f>IF('HotInv8.56_8.65'!R73="","",'HotInv8.56_8.65'!R73)</f>
        <v/>
      </c>
      <c r="M14" s="16" t="str">
        <f>IF('HotInv8.56_8.65'!S73="","",'HotInv8.56_8.65'!S73)</f>
        <v/>
      </c>
      <c r="N14" s="64" t="str">
        <f>IF('HotInv8.56_8.65'!T73="","",'HotInv8.56_8.65'!T73)</f>
        <v/>
      </c>
      <c r="O14" s="64" t="str">
        <f>IF('HotInv8.56_8.65'!U73="","",'HotInv8.56_8.65'!U73)</f>
        <v/>
      </c>
    </row>
    <row r="15" spans="1:15">
      <c r="A15" s="1256"/>
      <c r="C15" s="16" t="str">
        <f>IF('HotInv8.56_8.65'!D74="","",'HotInv8.56_8.65'!D74)</f>
        <v/>
      </c>
      <c r="D15" s="16" t="str">
        <f>IF('HotInv8.56_8.65'!E74="","",'HotInv8.56_8.65'!E74)</f>
        <v/>
      </c>
      <c r="E15" s="16" t="str">
        <f>IF('HotInv8.56_8.65'!F74="","",'HotInv8.56_8.65'!F74)</f>
        <v/>
      </c>
      <c r="F15" s="16" t="str">
        <f>IF('HotInv8.56_8.65'!G74="","",'HotInv8.56_8.65'!G74)</f>
        <v/>
      </c>
      <c r="G15" s="124" t="str">
        <f>IF('HotInv8.56_8.65'!M74="","",'HotInv8.56_8.65'!M74)</f>
        <v>Totale investimenti Impianti</v>
      </c>
      <c r="H15" s="124" t="str">
        <f>IF('HotInv8.56_8.65'!N74="","",'HotInv8.56_8.65'!N74)</f>
        <v/>
      </c>
      <c r="I15" s="528">
        <f>IF('HotInv8.56_8.65'!O74="","",'HotInv8.56_8.65'!O74)</f>
        <v>910080</v>
      </c>
      <c r="J15" s="16" t="str">
        <f>IF('HotInv8.56_8.65'!P74="","",'HotInv8.56_8.65'!P74)</f>
        <v/>
      </c>
      <c r="K15" s="16" t="str">
        <f>IF('HotInv8.56_8.65'!Q74="","",'HotInv8.56_8.65'!Q74)</f>
        <v/>
      </c>
      <c r="L15" s="16" t="str">
        <f>IF('HotInv8.56_8.65'!R74="","",'HotInv8.56_8.65'!R74)</f>
        <v/>
      </c>
      <c r="M15" s="16" t="str">
        <f>IF('HotInv8.56_8.65'!S74="","",'HotInv8.56_8.65'!S74)</f>
        <v/>
      </c>
      <c r="N15" s="64" t="str">
        <f>IF('HotInv8.56_8.65'!T74="","",'HotInv8.56_8.65'!T74)</f>
        <v/>
      </c>
      <c r="O15" s="64" t="str">
        <f>IF('HotInv8.56_8.65'!U74="","",'HotInv8.56_8.65'!U74)</f>
        <v/>
      </c>
    </row>
    <row r="16" spans="1:15">
      <c r="A16" s="1256"/>
      <c r="C16" s="54" t="str">
        <f>IF('HotInv8.56_8.65'!D75="","",'HotInv8.56_8.65'!D75)</f>
        <v>FF&amp;E - Arredi, Mobilio &amp; Attrezzature</v>
      </c>
      <c r="D16" s="16" t="str">
        <f>IF('HotInv8.56_8.65'!H75="","",'HotInv8.56_8.65'!H75)</f>
        <v/>
      </c>
      <c r="E16" s="541" t="str">
        <f>IF('HotInv8.56_8.65'!I75="","",'HotInv8.56_8.65'!I75)</f>
        <v>per camera</v>
      </c>
      <c r="F16" s="528">
        <f>IF('HotInv8.56_8.65'!J75="","",'HotInv8.56_8.65'!J75)</f>
        <v>1300</v>
      </c>
      <c r="G16" s="124" t="str">
        <f>IF('HotInv8.56_8.65'!M75="","",'HotInv8.56_8.65'!M75)</f>
        <v xml:space="preserve">Totale investimenti FF&amp;E e altro </v>
      </c>
      <c r="H16" s="550" t="str">
        <f>IF('HotInv8.56_8.65'!N75="","",'HotInv8.56_8.65'!N75)</f>
        <v/>
      </c>
      <c r="I16" s="528">
        <f>IF('HotInv8.56_8.65'!O75="","",'HotInv8.56_8.65'!O75)</f>
        <v>192400</v>
      </c>
      <c r="J16" s="16" t="str">
        <f>IF('HotInv8.56_8.65'!P75="","",'HotInv8.56_8.65'!P75)</f>
        <v/>
      </c>
      <c r="K16" s="16" t="str">
        <f>IF('HotInv8.56_8.65'!Q75="","",'HotInv8.56_8.65'!Q75)</f>
        <v/>
      </c>
      <c r="L16" s="16" t="str">
        <f>IF('HotInv8.56_8.65'!R75="","",'HotInv8.56_8.65'!R75)</f>
        <v/>
      </c>
      <c r="M16" s="16" t="str">
        <f>IF('HotInv8.56_8.65'!S75="","",'HotInv8.56_8.65'!S75)</f>
        <v/>
      </c>
      <c r="N16" s="64" t="str">
        <f>IF('HotInv8.56_8.65'!T75="","",'HotInv8.56_8.65'!T75)</f>
        <v/>
      </c>
      <c r="O16" s="64" t="str">
        <f>IF('HotInv8.56_8.65'!U75="","",'HotInv8.56_8.65'!U75)</f>
        <v/>
      </c>
    </row>
    <row r="17" spans="1:15">
      <c r="A17" s="1256"/>
      <c r="C17" s="16" t="str">
        <f>IF('HotInv8.56_8.65'!D76="","",'HotInv8.56_8.65'!D76)</f>
        <v/>
      </c>
      <c r="D17" s="16" t="str">
        <f>IF('HotInv8.56_8.65'!E76="","",'HotInv8.56_8.65'!E76)</f>
        <v/>
      </c>
      <c r="E17" s="16" t="str">
        <f>IF('HotInv8.56_8.65'!F76="","",'HotInv8.56_8.65'!F76)</f>
        <v/>
      </c>
      <c r="F17" s="16" t="str">
        <f>IF('HotInv8.56_8.65'!G76="","",'HotInv8.56_8.65'!G76)</f>
        <v/>
      </c>
      <c r="G17" s="542" t="str">
        <f>IF('HotInv8.56_8.65'!M76="","",'HotInv8.56_8.65'!M76)</f>
        <v>Totale investimenti Finiture</v>
      </c>
      <c r="H17" s="542" t="str">
        <f>IF('HotInv8.56_8.65'!N76="","",'HotInv8.56_8.65'!N76)</f>
        <v/>
      </c>
      <c r="I17" s="528">
        <f>IF('HotInv8.56_8.65'!O76="","",'HotInv8.56_8.65'!O76)</f>
        <v>1255680</v>
      </c>
      <c r="J17" s="16" t="str">
        <f>IF('HotInv8.56_8.65'!P76="","",'HotInv8.56_8.65'!P76)</f>
        <v/>
      </c>
      <c r="K17" s="16" t="str">
        <f>IF('HotInv8.56_8.65'!Q76="","",'HotInv8.56_8.65'!Q76)</f>
        <v/>
      </c>
      <c r="L17" s="16" t="str">
        <f>IF('HotInv8.56_8.65'!R76="","",'HotInv8.56_8.65'!R76)</f>
        <v/>
      </c>
      <c r="M17" s="16" t="str">
        <f>IF('HotInv8.56_8.65'!S76="","",'HotInv8.56_8.65'!S76)</f>
        <v/>
      </c>
      <c r="N17" s="64" t="str">
        <f>IF('HotInv8.56_8.65'!T76="","",'HotInv8.56_8.65'!T76)</f>
        <v/>
      </c>
      <c r="O17" s="64" t="str">
        <f>IF('HotInv8.56_8.65'!U76="","",'HotInv8.56_8.65'!U76)</f>
        <v/>
      </c>
    </row>
    <row r="18" spans="1:15">
      <c r="A18" s="1256"/>
      <c r="C18" s="16" t="str">
        <f>IF('HotInv8.56_8.65'!D77="","",'HotInv8.56_8.65'!D77)</f>
        <v/>
      </c>
      <c r="D18" s="16" t="str">
        <f>IF('HotInv8.56_8.65'!E77="","",'HotInv8.56_8.65'!E77)</f>
        <v/>
      </c>
      <c r="E18" s="16" t="str">
        <f>IF('HotInv8.56_8.65'!F77="","",'HotInv8.56_8.65'!F77)</f>
        <v/>
      </c>
      <c r="F18" s="16" t="str">
        <f>IF('HotInv8.56_8.65'!G77="","",'HotInv8.56_8.65'!G77)</f>
        <v/>
      </c>
      <c r="G18" s="552" t="str">
        <f>IF('HotInv8.56_8.65'!M77="","",'HotInv8.56_8.65'!M77)</f>
        <v/>
      </c>
      <c r="H18" s="552" t="str">
        <f>IF('HotInv8.56_8.65'!N77="","",'HotInv8.56_8.65'!N77)</f>
        <v/>
      </c>
      <c r="I18" s="553">
        <f>IF('HotInv8.56_8.65'!O77="","",'HotInv8.56_8.65'!O77)</f>
        <v>9730960</v>
      </c>
      <c r="J18" s="16" t="str">
        <f>IF('HotInv8.56_8.65'!P77="","",'HotInv8.56_8.65'!P77)</f>
        <v/>
      </c>
      <c r="K18" s="16" t="str">
        <f>IF('HotInv8.56_8.65'!Q77="","",'HotInv8.56_8.65'!Q77)</f>
        <v/>
      </c>
      <c r="L18" s="16" t="str">
        <f>IF('HotInv8.56_8.65'!R77="","",'HotInv8.56_8.65'!R77)</f>
        <v/>
      </c>
      <c r="M18" s="16" t="str">
        <f>IF('HotInv8.56_8.65'!S77="","",'HotInv8.56_8.65'!S77)</f>
        <v/>
      </c>
      <c r="N18" s="64" t="str">
        <f>IF('HotInv8.56_8.65'!T77="","",'HotInv8.56_8.65'!T77)</f>
        <v/>
      </c>
      <c r="O18" s="64" t="str">
        <f>IF('HotInv8.56_8.65'!U77="","",'HotInv8.56_8.65'!U77)</f>
        <v/>
      </c>
    </row>
    <row r="19" spans="1:15">
      <c r="A19" s="1256"/>
      <c r="C19" s="16" t="str">
        <f>IF('HotInv8.56_8.65'!D78="","",'HotInv8.56_8.65'!D78)</f>
        <v/>
      </c>
      <c r="D19" s="16" t="str">
        <f>IF('HotInv8.56_8.65'!E78="","",'HotInv8.56_8.65'!E78)</f>
        <v/>
      </c>
      <c r="E19" s="16" t="str">
        <f>IF('HotInv8.56_8.65'!F78="","",'HotInv8.56_8.65'!F78)</f>
        <v/>
      </c>
      <c r="F19" s="16" t="str">
        <f>IF('HotInv8.56_8.65'!G78="","",'HotInv8.56_8.65'!G78)</f>
        <v/>
      </c>
      <c r="G19" s="552" t="str">
        <f>IF('HotInv8.56_8.65'!M78="","",'HotInv8.56_8.65'!M78)</f>
        <v>Costo totale per Camera</v>
      </c>
      <c r="H19" s="552" t="str">
        <f>IF('HotInv8.56_8.65'!N78="","",'HotInv8.56_8.65'!N78)</f>
        <v/>
      </c>
      <c r="I19" s="553">
        <f>IF('HotInv8.56_8.65'!O78="","",'HotInv8.56_8.65'!O78)</f>
        <v>65749.729729729734</v>
      </c>
      <c r="J19" s="16" t="str">
        <f>IF('HotInv8.56_8.65'!P78="","",'HotInv8.56_8.65'!P78)</f>
        <v/>
      </c>
      <c r="K19" s="16" t="str">
        <f>IF('HotInv8.56_8.65'!Q78="","",'HotInv8.56_8.65'!Q78)</f>
        <v/>
      </c>
      <c r="L19" s="16" t="str">
        <f>IF('HotInv8.56_8.65'!R78="","",'HotInv8.56_8.65'!R78)</f>
        <v/>
      </c>
      <c r="M19" s="16" t="str">
        <f>IF('HotInv8.56_8.65'!S78="","",'HotInv8.56_8.65'!S78)</f>
        <v/>
      </c>
      <c r="N19" s="64" t="str">
        <f>IF('HotInv8.56_8.65'!T78="","",'HotInv8.56_8.65'!T78)</f>
        <v/>
      </c>
      <c r="O19" s="64" t="str">
        <f>IF('HotInv8.56_8.65'!U78="","",'HotInv8.56_8.65'!U78)</f>
        <v/>
      </c>
    </row>
    <row r="20" spans="1:15">
      <c r="A20" s="1256"/>
      <c r="C20" s="17" t="str">
        <f>IF('HotInv8.56_8.65'!D79="","",'HotInv8.56_8.65'!D79)</f>
        <v/>
      </c>
      <c r="D20" s="17" t="str">
        <f>IF('HotInv8.56_8.65'!E79="","",'HotInv8.56_8.65'!E79)</f>
        <v/>
      </c>
      <c r="E20" s="17" t="str">
        <f>IF('HotInv8.56_8.65'!F79="","",'HotInv8.56_8.65'!F79)</f>
        <v/>
      </c>
      <c r="F20" s="17" t="str">
        <f>IF('HotInv8.56_8.65'!G79="","",'HotInv8.56_8.65'!G79)</f>
        <v/>
      </c>
      <c r="G20" s="542" t="str">
        <f>IF('HotInv8.56_8.65'!M79="","",'HotInv8.56_8.65'!M79)</f>
        <v/>
      </c>
      <c r="H20" s="542" t="str">
        <f>IF('HotInv8.56_8.65'!N79="","",'HotInv8.56_8.65'!N79)</f>
        <v/>
      </c>
      <c r="I20" s="542" t="str">
        <f>IF('HotInv8.56_8.65'!O79="","",'HotInv8.56_8.65'!O79)</f>
        <v/>
      </c>
      <c r="J20" s="16" t="str">
        <f>IF('HotInv8.56_8.65'!P79="","",'HotInv8.56_8.65'!P79)</f>
        <v/>
      </c>
      <c r="K20" s="16" t="str">
        <f>IF('HotInv8.56_8.65'!Q79="","",'HotInv8.56_8.65'!Q79)</f>
        <v/>
      </c>
      <c r="L20" s="16" t="str">
        <f>IF('HotInv8.56_8.65'!R79="","",'HotInv8.56_8.65'!R79)</f>
        <v/>
      </c>
      <c r="M20" s="16" t="str">
        <f>IF('HotInv8.56_8.65'!S79="","",'HotInv8.56_8.65'!S79)</f>
        <v/>
      </c>
      <c r="N20" s="64" t="str">
        <f>IF('HotInv8.56_8.65'!T79="","",'HotInv8.56_8.65'!T79)</f>
        <v/>
      </c>
      <c r="O20" s="64" t="str">
        <f>IF('HotInv8.56_8.65'!U79="","",'HotInv8.56_8.65'!U79)</f>
        <v/>
      </c>
    </row>
    <row r="21" spans="1:15">
      <c r="A21" s="1256"/>
    </row>
    <row r="22" spans="1:15">
      <c r="A22" s="1256"/>
    </row>
    <row r="23" spans="1:15">
      <c r="A23" s="1256"/>
    </row>
    <row r="24" spans="1:15">
      <c r="A24" s="1256"/>
    </row>
    <row r="25" spans="1:15">
      <c r="A25" s="1256"/>
    </row>
    <row r="26" spans="1:15">
      <c r="A26" s="1256"/>
    </row>
    <row r="27" spans="1:15">
      <c r="A27" s="1256"/>
    </row>
    <row r="28" spans="1:15">
      <c r="A28" s="1256"/>
    </row>
    <row r="29" spans="1:15">
      <c r="A29" s="1256"/>
    </row>
    <row r="30" spans="1:15">
      <c r="A30" s="1256"/>
    </row>
    <row r="31" spans="1:15">
      <c r="A31" s="1256"/>
    </row>
    <row r="32" spans="1:15">
      <c r="A32" s="1256"/>
    </row>
  </sheetData>
  <sheetProtection algorithmName="SHA-512" hashValue="4/S8QXdtwNBXDj0Mt0glDgZR55BrRs/AcjEdk2XA8YF/qWnkgyr8jme9OXhCSe64lRZBaUYl2zSihEnteTLdsg==" saltValue="B5pd4+rnsMdYC4kTE2JpZQ==" spinCount="100000" sheet="1" objects="1" scenarios="1"/>
  <mergeCells count="3">
    <mergeCell ref="C3:I3"/>
    <mergeCell ref="A4:A32"/>
    <mergeCell ref="C1:J1"/>
  </mergeCells>
  <hyperlinks>
    <hyperlink ref="A4" r:id="rId1" xr:uid="{00000000-0004-0000-2C00-000000000000}"/>
  </hyperlinks>
  <pageMargins left="0.7" right="0.7" top="0.75" bottom="0.75" header="0.3" footer="0.3"/>
  <pageSetup paperSize="9" orientation="portrait" r:id="rId2"/>
  <drawing r:id="rId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Foglio46">
    <tabColor theme="9"/>
  </sheetPr>
  <dimension ref="A1:R32"/>
  <sheetViews>
    <sheetView showGridLines="0" workbookViewId="0">
      <selection activeCell="C1" sqref="C1:J1"/>
    </sheetView>
  </sheetViews>
  <sheetFormatPr baseColWidth="10" defaultColWidth="9.5" defaultRowHeight="15"/>
  <cols>
    <col min="1" max="1" width="11.5" style="1221" customWidth="1"/>
    <col min="2" max="2" width="4" style="64" customWidth="1"/>
    <col min="3" max="3" width="44.5" style="64" bestFit="1" customWidth="1"/>
    <col min="4" max="4" width="13.1640625" style="62" bestFit="1" customWidth="1"/>
    <col min="5" max="9" width="10.5" style="64" bestFit="1" customWidth="1"/>
    <col min="10" max="10" width="27.1640625" style="64" bestFit="1" customWidth="1"/>
    <col min="11" max="11" width="8.5" style="64" bestFit="1" customWidth="1"/>
    <col min="12" max="12" width="10.5" style="64" bestFit="1" customWidth="1"/>
    <col min="13" max="13" width="7.5" style="64" bestFit="1" customWidth="1"/>
    <col min="14" max="16384" width="9.5" style="64"/>
  </cols>
  <sheetData>
    <row r="1" spans="1:18" s="1221" customFormat="1" ht="60" customHeight="1">
      <c r="C1" s="1266" t="s">
        <v>1220</v>
      </c>
      <c r="D1" s="1267"/>
      <c r="E1" s="1267"/>
      <c r="F1" s="1267"/>
      <c r="G1" s="1267"/>
      <c r="H1" s="1267"/>
      <c r="I1" s="1267"/>
      <c r="J1" s="1267"/>
    </row>
    <row r="2" spans="1:18">
      <c r="C2" s="77"/>
      <c r="D2" s="78"/>
    </row>
    <row r="3" spans="1:18">
      <c r="B3" s="63"/>
      <c r="C3" s="1304" t="s">
        <v>1100</v>
      </c>
      <c r="D3" s="1304"/>
    </row>
    <row r="4" spans="1:18" hidden="1">
      <c r="A4" s="1255" t="s">
        <v>1264</v>
      </c>
      <c r="B4" s="63"/>
      <c r="C4" s="539" t="str">
        <f>IF('HotInv8.56_8.65'!D80="","",'HotInv8.56_8.65'!D80)</f>
        <v/>
      </c>
      <c r="D4" s="540" t="str">
        <f>IF('HotInv8.56_8.65'!G80="","",'HotInv8.56_8.65'!G80)</f>
        <v/>
      </c>
      <c r="E4" s="16" t="str">
        <f>IF('HotInv8.56_8.65'!H80="","",'HotInv8.56_8.65'!H80)</f>
        <v/>
      </c>
      <c r="F4" s="541" t="str">
        <f>IF('HotInv8.56_8.65'!I80="","",'HotInv8.56_8.65'!I80)</f>
        <v/>
      </c>
      <c r="G4" s="541" t="str">
        <f>IF('HotInv8.56_8.65'!J80="","",'HotInv8.56_8.65'!J80)</f>
        <v/>
      </c>
      <c r="H4" s="541" t="str">
        <f>IF('HotInv8.56_8.65'!K80="","",'HotInv8.56_8.65'!K80)</f>
        <v/>
      </c>
      <c r="I4" s="541" t="str">
        <f>IF('HotInv8.56_8.65'!L80="","",'HotInv8.56_8.65'!L80)</f>
        <v/>
      </c>
      <c r="J4" s="16" t="str">
        <f>IF('HotInv8.56_8.65'!M80="","",'HotInv8.56_8.65'!M80)</f>
        <v/>
      </c>
      <c r="K4" s="16" t="str">
        <f>IF('HotInv8.56_8.65'!N80="","",'HotInv8.56_8.65'!N80)</f>
        <v/>
      </c>
      <c r="L4" s="16" t="str">
        <f>IF('HotInv8.56_8.65'!O80="","",'HotInv8.56_8.65'!O80)</f>
        <v/>
      </c>
      <c r="M4" s="16" t="str">
        <f>IF('HotInv8.56_8.65'!P80="","",'HotInv8.56_8.65'!P80)</f>
        <v/>
      </c>
      <c r="N4" s="16" t="str">
        <f>IF('HotInv8.56_8.65'!Q80="","",'HotInv8.56_8.65'!Q80)</f>
        <v/>
      </c>
      <c r="O4" s="16" t="str">
        <f>IF('HotInv8.56_8.65'!R80="","",'HotInv8.56_8.65'!R80)</f>
        <v/>
      </c>
      <c r="P4" s="16" t="str">
        <f>IF('HotInv8.56_8.65'!S80="","",'HotInv8.56_8.65'!S80)</f>
        <v/>
      </c>
      <c r="Q4" s="64" t="str">
        <f>IF('HotInv8.56_8.65'!T80="","",'HotInv8.56_8.65'!T80)</f>
        <v/>
      </c>
      <c r="R4" s="64" t="str">
        <f>IF('HotInv8.56_8.65'!U80="","",'HotInv8.56_8.65'!U80)</f>
        <v/>
      </c>
    </row>
    <row r="5" spans="1:18">
      <c r="A5" s="1256"/>
      <c r="B5" s="63"/>
      <c r="C5" s="527" t="str">
        <f>IF('HotInv8.56_8.65'!D81="","",'HotInv8.56_8.65'!D81)</f>
        <v>Investimenti complessivamente finanziabili</v>
      </c>
      <c r="D5" s="528">
        <f>IF('HotInv8.56_8.65'!G81="","",'HotInv8.56_8.65'!G81)</f>
        <v>3868416</v>
      </c>
      <c r="E5" s="504" t="str">
        <f>IF('HotInv8.56_8.65'!H81="","",'HotInv8.56_8.65'!H81)</f>
        <v/>
      </c>
      <c r="F5" s="504" t="str">
        <f>IF('HotInv8.56_8.65'!I81="","",'HotInv8.56_8.65'!I81)</f>
        <v/>
      </c>
      <c r="G5" s="504" t="str">
        <f>IF('HotInv8.56_8.65'!J81="","",'HotInv8.56_8.65'!J81)</f>
        <v/>
      </c>
      <c r="H5" s="504" t="str">
        <f>IF('HotInv8.56_8.65'!K81="","",'HotInv8.56_8.65'!K81)</f>
        <v/>
      </c>
      <c r="I5" s="504" t="str">
        <f>IF('HotInv8.56_8.65'!L81="","",'HotInv8.56_8.65'!L81)</f>
        <v/>
      </c>
      <c r="J5" s="504" t="str">
        <f>IF('HotInv8.56_8.65'!M81="","",'HotInv8.56_8.65'!M81)</f>
        <v/>
      </c>
      <c r="K5" s="504" t="str">
        <f>IF('HotInv8.56_8.65'!N81="","",'HotInv8.56_8.65'!N81)</f>
        <v/>
      </c>
      <c r="L5" s="504" t="str">
        <f>IF('HotInv8.56_8.65'!O81="","",'HotInv8.56_8.65'!O81)</f>
        <v/>
      </c>
      <c r="M5" s="504" t="str">
        <f>IF('HotInv8.56_8.65'!P81="","",'HotInv8.56_8.65'!P81)</f>
        <v/>
      </c>
      <c r="N5" s="504" t="str">
        <f>IF('HotInv8.56_8.65'!Q81="","",'HotInv8.56_8.65'!Q81)</f>
        <v/>
      </c>
      <c r="O5" s="504" t="str">
        <f>IF('HotInv8.56_8.65'!R81="","",'HotInv8.56_8.65'!R81)</f>
        <v/>
      </c>
      <c r="P5" s="504" t="str">
        <f>IF('HotInv8.56_8.65'!S81="","",'HotInv8.56_8.65'!S81)</f>
        <v/>
      </c>
      <c r="Q5" s="64" t="str">
        <f>IF('HotInv8.56_8.65'!T81="","",'HotInv8.56_8.65'!T81)</f>
        <v/>
      </c>
      <c r="R5" s="64" t="str">
        <f>IF('HotInv8.56_8.65'!U81="","",'HotInv8.56_8.65'!U81)</f>
        <v/>
      </c>
    </row>
    <row r="6" spans="1:18">
      <c r="A6" s="1256"/>
      <c r="B6" s="63"/>
      <c r="C6" s="506" t="str">
        <f>IF('HotInv8.56_8.65'!D82="","",'HotInv8.56_8.65'!D82)</f>
        <v>Loan to cost</v>
      </c>
      <c r="D6" s="529">
        <f>IF('HotInv8.56_8.65'!G82="","",'HotInv8.56_8.65'!G82)</f>
        <v>0.8</v>
      </c>
      <c r="E6" s="504" t="str">
        <f>IF('HotInv8.56_8.65'!H82="","",'HotInv8.56_8.65'!H82)</f>
        <v/>
      </c>
      <c r="F6" s="504" t="str">
        <f>IF('HotInv8.56_8.65'!I82="","",'HotInv8.56_8.65'!I82)</f>
        <v/>
      </c>
      <c r="G6" s="504" t="str">
        <f>IF('HotInv8.56_8.65'!J82="","",'HotInv8.56_8.65'!J82)</f>
        <v/>
      </c>
      <c r="H6" s="504" t="str">
        <f>IF('HotInv8.56_8.65'!K82="","",'HotInv8.56_8.65'!K82)</f>
        <v/>
      </c>
      <c r="I6" s="504" t="str">
        <f>IF('HotInv8.56_8.65'!L82="","",'HotInv8.56_8.65'!L82)</f>
        <v/>
      </c>
      <c r="J6" s="504" t="str">
        <f>IF('HotInv8.56_8.65'!M82="","",'HotInv8.56_8.65'!M82)</f>
        <v/>
      </c>
      <c r="K6" s="504" t="str">
        <f>IF('HotInv8.56_8.65'!N82="","",'HotInv8.56_8.65'!N82)</f>
        <v/>
      </c>
      <c r="L6" s="504" t="str">
        <f>IF('HotInv8.56_8.65'!O82="","",'HotInv8.56_8.65'!O82)</f>
        <v/>
      </c>
      <c r="M6" s="504" t="str">
        <f>IF('HotInv8.56_8.65'!P82="","",'HotInv8.56_8.65'!P82)</f>
        <v/>
      </c>
      <c r="N6" s="504" t="str">
        <f>IF('HotInv8.56_8.65'!Q82="","",'HotInv8.56_8.65'!Q82)</f>
        <v/>
      </c>
      <c r="O6" s="504" t="str">
        <f>IF('HotInv8.56_8.65'!R82="","",'HotInv8.56_8.65'!R82)</f>
        <v/>
      </c>
      <c r="P6" s="504" t="str">
        <f>IF('HotInv8.56_8.65'!S82="","",'HotInv8.56_8.65'!S82)</f>
        <v/>
      </c>
      <c r="Q6" s="64" t="str">
        <f>IF('HotInv8.56_8.65'!T82="","",'HotInv8.56_8.65'!T82)</f>
        <v/>
      </c>
      <c r="R6" s="64" t="str">
        <f>IF('HotInv8.56_8.65'!U82="","",'HotInv8.56_8.65'!U82)</f>
        <v/>
      </c>
    </row>
    <row r="7" spans="1:18">
      <c r="A7" s="1256"/>
      <c r="B7" s="63"/>
      <c r="C7" s="506" t="str">
        <f>IF('HotInv8.56_8.65'!D83="","",'HotInv8.56_8.65'!D83)</f>
        <v>Finanziamento totale</v>
      </c>
      <c r="D7" s="528">
        <f>IF('HotInv8.56_8.65'!G83="","",'HotInv8.56_8.65'!G83)</f>
        <v>3094732.8000000003</v>
      </c>
      <c r="E7" s="504" t="str">
        <f>IF('HotInv8.56_8.65'!H83="","",'HotInv8.56_8.65'!H83)</f>
        <v/>
      </c>
      <c r="F7" s="504" t="str">
        <f>IF('HotInv8.56_8.65'!I83="","",'HotInv8.56_8.65'!I83)</f>
        <v/>
      </c>
      <c r="G7" s="504" t="str">
        <f>IF('HotInv8.56_8.65'!J83="","",'HotInv8.56_8.65'!J83)</f>
        <v/>
      </c>
      <c r="H7" s="504" t="str">
        <f>IF('HotInv8.56_8.65'!K83="","",'HotInv8.56_8.65'!K83)</f>
        <v/>
      </c>
      <c r="I7" s="504" t="str">
        <f>IF('HotInv8.56_8.65'!L83="","",'HotInv8.56_8.65'!L83)</f>
        <v/>
      </c>
      <c r="J7" s="504" t="str">
        <f>IF('HotInv8.56_8.65'!M83="","",'HotInv8.56_8.65'!M83)</f>
        <v/>
      </c>
      <c r="K7" s="504" t="str">
        <f>IF('HotInv8.56_8.65'!N83="","",'HotInv8.56_8.65'!N83)</f>
        <v/>
      </c>
      <c r="L7" s="504" t="str">
        <f>IF('HotInv8.56_8.65'!O83="","",'HotInv8.56_8.65'!O83)</f>
        <v/>
      </c>
      <c r="M7" s="504" t="str">
        <f>IF('HotInv8.56_8.65'!P83="","",'HotInv8.56_8.65'!P83)</f>
        <v/>
      </c>
      <c r="N7" s="504" t="str">
        <f>IF('HotInv8.56_8.65'!Q83="","",'HotInv8.56_8.65'!Q83)</f>
        <v/>
      </c>
      <c r="O7" s="504" t="str">
        <f>IF('HotInv8.56_8.65'!R83="","",'HotInv8.56_8.65'!R83)</f>
        <v/>
      </c>
      <c r="P7" s="504" t="str">
        <f>IF('HotInv8.56_8.65'!S83="","",'HotInv8.56_8.65'!S83)</f>
        <v/>
      </c>
      <c r="Q7" s="64" t="str">
        <f>IF('HotInv8.56_8.65'!T83="","",'HotInv8.56_8.65'!T83)</f>
        <v/>
      </c>
      <c r="R7" s="64" t="str">
        <f>IF('HotInv8.56_8.65'!U83="","",'HotInv8.56_8.65'!U83)</f>
        <v/>
      </c>
    </row>
    <row r="8" spans="1:18">
      <c r="A8" s="1256"/>
      <c r="B8" s="63"/>
      <c r="C8" s="506" t="str">
        <f>IF('HotInv8.56_8.65'!D84="","",'HotInv8.56_8.65'!D84)</f>
        <v>Tasso di interesse annuale</v>
      </c>
      <c r="D8" s="529">
        <f>IF('HotInv8.56_8.65'!G84="","",'HotInv8.56_8.65'!G84)</f>
        <v>0.04</v>
      </c>
      <c r="E8" s="504" t="str">
        <f>IF('HotInv8.56_8.65'!H84="","",'HotInv8.56_8.65'!H84)</f>
        <v/>
      </c>
      <c r="F8" s="504" t="str">
        <f>IF('HotInv8.56_8.65'!I84="","",'HotInv8.56_8.65'!I84)</f>
        <v/>
      </c>
      <c r="G8" s="504" t="str">
        <f>IF('HotInv8.56_8.65'!J84="","",'HotInv8.56_8.65'!J84)</f>
        <v/>
      </c>
      <c r="H8" s="504" t="str">
        <f>IF('HotInv8.56_8.65'!K84="","",'HotInv8.56_8.65'!K84)</f>
        <v/>
      </c>
      <c r="I8" s="504" t="str">
        <f>IF('HotInv8.56_8.65'!L84="","",'HotInv8.56_8.65'!L84)</f>
        <v/>
      </c>
      <c r="J8" s="504" t="str">
        <f>IF('HotInv8.56_8.65'!M84="","",'HotInv8.56_8.65'!M84)</f>
        <v/>
      </c>
      <c r="K8" s="504" t="str">
        <f>IF('HotInv8.56_8.65'!N84="","",'HotInv8.56_8.65'!N84)</f>
        <v/>
      </c>
      <c r="L8" s="504" t="str">
        <f>IF('HotInv8.56_8.65'!O84="","",'HotInv8.56_8.65'!O84)</f>
        <v/>
      </c>
      <c r="M8" s="504" t="str">
        <f>IF('HotInv8.56_8.65'!P84="","",'HotInv8.56_8.65'!P84)</f>
        <v/>
      </c>
      <c r="N8" s="504" t="str">
        <f>IF('HotInv8.56_8.65'!Q84="","",'HotInv8.56_8.65'!Q84)</f>
        <v/>
      </c>
      <c r="O8" s="504" t="str">
        <f>IF('HotInv8.56_8.65'!R84="","",'HotInv8.56_8.65'!R84)</f>
        <v/>
      </c>
      <c r="P8" s="504" t="str">
        <f>IF('HotInv8.56_8.65'!S84="","",'HotInv8.56_8.65'!S84)</f>
        <v/>
      </c>
      <c r="Q8" s="64" t="str">
        <f>IF('HotInv8.56_8.65'!T84="","",'HotInv8.56_8.65'!T84)</f>
        <v/>
      </c>
      <c r="R8" s="64" t="str">
        <f>IF('HotInv8.56_8.65'!U84="","",'HotInv8.56_8.65'!U84)</f>
        <v/>
      </c>
    </row>
    <row r="9" spans="1:18">
      <c r="A9" s="1256"/>
      <c r="B9" s="63"/>
      <c r="C9" s="530" t="str">
        <f>IF('HotInv8.56_8.65'!D85="","",'HotInv8.56_8.65'!D85)</f>
        <v>Commissioni e altri costi upfront del debito</v>
      </c>
      <c r="D9" s="531">
        <f>IF('HotInv8.56_8.65'!G85="","",'HotInv8.56_8.65'!G85)</f>
        <v>0.01</v>
      </c>
      <c r="E9" s="504" t="str">
        <f>IF('HotInv8.56_8.65'!H85="","",'HotInv8.56_8.65'!H85)</f>
        <v/>
      </c>
      <c r="F9" s="504" t="str">
        <f>IF('HotInv8.56_8.65'!I85="","",'HotInv8.56_8.65'!I85)</f>
        <v/>
      </c>
      <c r="G9" s="504" t="str">
        <f>IF('HotInv8.56_8.65'!J85="","",'HotInv8.56_8.65'!J85)</f>
        <v/>
      </c>
      <c r="H9" s="504" t="str">
        <f>IF('HotInv8.56_8.65'!K85="","",'HotInv8.56_8.65'!K85)</f>
        <v/>
      </c>
      <c r="I9" s="504" t="str">
        <f>IF('HotInv8.56_8.65'!L85="","",'HotInv8.56_8.65'!L85)</f>
        <v/>
      </c>
      <c r="J9" s="504" t="str">
        <f>IF('HotInv8.56_8.65'!M85="","",'HotInv8.56_8.65'!M85)</f>
        <v/>
      </c>
      <c r="K9" s="504" t="str">
        <f>IF('HotInv8.56_8.65'!N85="","",'HotInv8.56_8.65'!N85)</f>
        <v/>
      </c>
      <c r="L9" s="504" t="str">
        <f>IF('HotInv8.56_8.65'!O85="","",'HotInv8.56_8.65'!O85)</f>
        <v/>
      </c>
      <c r="M9" s="504" t="str">
        <f>IF('HotInv8.56_8.65'!P85="","",'HotInv8.56_8.65'!P85)</f>
        <v/>
      </c>
      <c r="N9" s="504" t="str">
        <f>IF('HotInv8.56_8.65'!Q85="","",'HotInv8.56_8.65'!Q85)</f>
        <v/>
      </c>
      <c r="O9" s="504" t="str">
        <f>IF('HotInv8.56_8.65'!R85="","",'HotInv8.56_8.65'!R85)</f>
        <v/>
      </c>
      <c r="P9" s="504" t="str">
        <f>IF('HotInv8.56_8.65'!S85="","",'HotInv8.56_8.65'!S85)</f>
        <v/>
      </c>
      <c r="Q9" s="64" t="str">
        <f>IF('HotInv8.56_8.65'!T85="","",'HotInv8.56_8.65'!T85)</f>
        <v/>
      </c>
      <c r="R9" s="64" t="str">
        <f>IF('HotInv8.56_8.65'!U85="","",'HotInv8.56_8.65'!U85)</f>
        <v/>
      </c>
    </row>
    <row r="10" spans="1:18">
      <c r="A10" s="1256"/>
      <c r="C10" s="504" t="str">
        <f>IF('HotInv8.56_8.65'!D86="","",'HotInv8.56_8.65'!D86)</f>
        <v/>
      </c>
      <c r="D10" s="533" t="str">
        <f>IF('HotInv8.56_8.65'!G86="","",'HotInv8.56_8.65'!G86)</f>
        <v/>
      </c>
      <c r="E10" s="504" t="str">
        <f>IF('HotInv8.56_8.65'!H86="","",'HotInv8.56_8.65'!H86)</f>
        <v/>
      </c>
      <c r="F10" s="504" t="str">
        <f>IF('HotInv8.56_8.65'!I86="","",'HotInv8.56_8.65'!I86)</f>
        <v/>
      </c>
      <c r="G10" s="504" t="str">
        <f>IF('HotInv8.56_8.65'!J86="","",'HotInv8.56_8.65'!J86)</f>
        <v/>
      </c>
      <c r="H10" s="504" t="str">
        <f>IF('HotInv8.56_8.65'!K86="","",'HotInv8.56_8.65'!K86)</f>
        <v/>
      </c>
      <c r="I10" s="504" t="str">
        <f>IF('HotInv8.56_8.65'!L86="","",'HotInv8.56_8.65'!L86)</f>
        <v/>
      </c>
      <c r="J10" s="504" t="str">
        <f>IF('HotInv8.56_8.65'!M86="","",'HotInv8.56_8.65'!M86)</f>
        <v/>
      </c>
      <c r="K10" s="504" t="str">
        <f>IF('HotInv8.56_8.65'!N86="","",'HotInv8.56_8.65'!N86)</f>
        <v/>
      </c>
      <c r="L10" s="504" t="str">
        <f>IF('HotInv8.56_8.65'!O86="","",'HotInv8.56_8.65'!O86)</f>
        <v/>
      </c>
      <c r="M10" s="504" t="str">
        <f>IF('HotInv8.56_8.65'!P86="","",'HotInv8.56_8.65'!P86)</f>
        <v/>
      </c>
      <c r="N10" s="504" t="str">
        <f>IF('HotInv8.56_8.65'!Q86="","",'HotInv8.56_8.65'!Q86)</f>
        <v/>
      </c>
      <c r="O10" s="504" t="str">
        <f>IF('HotInv8.56_8.65'!R86="","",'HotInv8.56_8.65'!R86)</f>
        <v/>
      </c>
      <c r="P10" s="504" t="str">
        <f>IF('HotInv8.56_8.65'!S86="","",'HotInv8.56_8.65'!S86)</f>
        <v/>
      </c>
      <c r="Q10" s="64" t="str">
        <f>IF('HotInv8.56_8.65'!T86="","",'HotInv8.56_8.65'!T86)</f>
        <v/>
      </c>
      <c r="R10" s="64" t="str">
        <f>IF('HotInv8.56_8.65'!U86="","",'HotInv8.56_8.65'!U86)</f>
        <v/>
      </c>
    </row>
    <row r="11" spans="1:18">
      <c r="A11" s="1256"/>
    </row>
    <row r="12" spans="1:18">
      <c r="A12" s="1256"/>
    </row>
    <row r="13" spans="1:18">
      <c r="A13" s="1256"/>
    </row>
    <row r="14" spans="1:18">
      <c r="A14" s="1256"/>
    </row>
    <row r="15" spans="1:18">
      <c r="A15" s="1256"/>
    </row>
    <row r="16" spans="1:18">
      <c r="A16" s="1256"/>
    </row>
    <row r="17" spans="1:1">
      <c r="A17" s="1256"/>
    </row>
    <row r="18" spans="1:1">
      <c r="A18" s="1256"/>
    </row>
    <row r="19" spans="1:1">
      <c r="A19" s="1256"/>
    </row>
    <row r="20" spans="1:1">
      <c r="A20" s="1256"/>
    </row>
    <row r="21" spans="1:1">
      <c r="A21" s="1256"/>
    </row>
    <row r="22" spans="1:1">
      <c r="A22" s="1256"/>
    </row>
    <row r="23" spans="1:1">
      <c r="A23" s="1256"/>
    </row>
    <row r="24" spans="1:1">
      <c r="A24" s="1256"/>
    </row>
    <row r="25" spans="1:1">
      <c r="A25" s="1256"/>
    </row>
    <row r="26" spans="1:1">
      <c r="A26" s="1256"/>
    </row>
    <row r="27" spans="1:1">
      <c r="A27" s="1256"/>
    </row>
    <row r="28" spans="1:1">
      <c r="A28" s="1256"/>
    </row>
    <row r="29" spans="1:1">
      <c r="A29" s="1256"/>
    </row>
    <row r="30" spans="1:1">
      <c r="A30" s="1256"/>
    </row>
    <row r="31" spans="1:1">
      <c r="A31" s="1256"/>
    </row>
    <row r="32" spans="1:1">
      <c r="A32" s="1256"/>
    </row>
  </sheetData>
  <sheetProtection algorithmName="SHA-512" hashValue="HpYQXudSvoQLQG8vfTuYBOsylhNBiMkgH7J75872h0zfo8osdjbQWFP0fw0bg+0+IpcP3qtyfEg0GvTSLTfLPw==" saltValue="qJspy7JImwvPgm813QlKig==" spinCount="100000" sheet="1" objects="1" scenarios="1"/>
  <mergeCells count="3">
    <mergeCell ref="C3:D3"/>
    <mergeCell ref="A4:A32"/>
    <mergeCell ref="C1:J1"/>
  </mergeCells>
  <hyperlinks>
    <hyperlink ref="A4" r:id="rId1" xr:uid="{00000000-0004-0000-2D00-000000000000}"/>
  </hyperlinks>
  <pageMargins left="0.7" right="0.7" top="0.75" bottom="0.75" header="0.3" footer="0.3"/>
  <pageSetup paperSize="9" orientation="portrait" r:id="rId2"/>
  <drawing r:id="rId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Foglio47">
    <tabColor theme="9"/>
  </sheetPr>
  <dimension ref="A1:N32"/>
  <sheetViews>
    <sheetView showGridLines="0" workbookViewId="0">
      <selection activeCell="C1" sqref="C1:J1"/>
    </sheetView>
  </sheetViews>
  <sheetFormatPr baseColWidth="10" defaultColWidth="9.5" defaultRowHeight="15"/>
  <cols>
    <col min="1" max="1" width="11.5" style="1221" customWidth="1"/>
    <col min="2" max="2" width="4" style="64" customWidth="1"/>
    <col min="3" max="3" width="44.5" style="64" bestFit="1" customWidth="1"/>
    <col min="4" max="6" width="13.5" style="62" customWidth="1"/>
    <col min="7" max="7" width="8.5" style="64" bestFit="1" customWidth="1"/>
    <col min="8" max="8" width="10.5" style="64" bestFit="1" customWidth="1"/>
    <col min="9" max="9" width="7.5" style="64" bestFit="1" customWidth="1"/>
    <col min="10" max="16384" width="9.5" style="64"/>
  </cols>
  <sheetData>
    <row r="1" spans="1:14" s="1221" customFormat="1" ht="60" customHeight="1">
      <c r="C1" s="1266" t="s">
        <v>1220</v>
      </c>
      <c r="D1" s="1267"/>
      <c r="E1" s="1267"/>
      <c r="F1" s="1267"/>
      <c r="G1" s="1267"/>
      <c r="H1" s="1267"/>
      <c r="I1" s="1267"/>
      <c r="J1" s="1267"/>
    </row>
    <row r="2" spans="1:14">
      <c r="C2" s="77"/>
      <c r="D2" s="78"/>
      <c r="E2" s="78"/>
      <c r="F2" s="78"/>
    </row>
    <row r="3" spans="1:14" s="131" customFormat="1" ht="18.5" customHeight="1">
      <c r="A3" s="1223"/>
      <c r="B3" s="63"/>
      <c r="C3" s="1305" t="s">
        <v>1101</v>
      </c>
      <c r="D3" s="1305"/>
      <c r="E3" s="1305"/>
      <c r="F3" s="1305"/>
    </row>
    <row r="4" spans="1:14" hidden="1">
      <c r="A4" s="1255" t="s">
        <v>1264</v>
      </c>
      <c r="B4" s="63"/>
      <c r="C4" s="16" t="str">
        <f>IF('HotInv8.56_8.65'!D80="","",'HotInv8.56_8.65'!D80)</f>
        <v/>
      </c>
      <c r="D4" s="124" t="str">
        <f>IF('HotInv8.56_8.65'!F80="","",'HotInv8.56_8.65'!F80)</f>
        <v/>
      </c>
      <c r="E4" s="124" t="str">
        <f>IF('HotInv8.56_8.65'!G80="","",'HotInv8.56_8.65'!G80)</f>
        <v/>
      </c>
      <c r="F4" s="124" t="str">
        <f>IF('HotInv8.56_8.65'!H80="","",'HotInv8.56_8.65'!H80)</f>
        <v/>
      </c>
      <c r="G4" s="16" t="str">
        <f>IF('HotInv8.56_8.65'!N80="","",'HotInv8.56_8.65'!N80)</f>
        <v/>
      </c>
      <c r="H4" s="16" t="str">
        <f>IF('HotInv8.56_8.65'!O80="","",'HotInv8.56_8.65'!O80)</f>
        <v/>
      </c>
      <c r="I4" s="16" t="str">
        <f>IF('HotInv8.56_8.65'!P80="","",'HotInv8.56_8.65'!P80)</f>
        <v/>
      </c>
      <c r="J4" s="16" t="str">
        <f>IF('HotInv8.56_8.65'!Q80="","",'HotInv8.56_8.65'!Q80)</f>
        <v/>
      </c>
      <c r="K4" s="16" t="str">
        <f>IF('HotInv8.56_8.65'!R80="","",'HotInv8.56_8.65'!R80)</f>
        <v/>
      </c>
      <c r="L4" s="16" t="str">
        <f>IF('HotInv8.56_8.65'!S80="","",'HotInv8.56_8.65'!S80)</f>
        <v/>
      </c>
      <c r="M4" s="64" t="str">
        <f>IF('HotInv8.56_8.65'!T80="","",'HotInv8.56_8.65'!T80)</f>
        <v/>
      </c>
      <c r="N4" s="64" t="str">
        <f>IF('HotInv8.56_8.65'!U80="","",'HotInv8.56_8.65'!U80)</f>
        <v/>
      </c>
    </row>
    <row r="5" spans="1:14" s="331" customFormat="1">
      <c r="A5" s="1256"/>
      <c r="B5" s="63"/>
      <c r="C5" s="249" t="str">
        <f>IF('HotInv8.56_8.65'!D88="","",'HotInv8.56_8.65'!D88)</f>
        <v/>
      </c>
      <c r="D5" s="525" t="str">
        <f>IF('HotInv8.56_8.65'!F88="","",'HotInv8.56_8.65'!F88)</f>
        <v>Totale/%</v>
      </c>
      <c r="E5" s="526" t="str">
        <f>IF('HotInv8.56_8.65'!G88="","",'HotInv8.56_8.65'!G88)</f>
        <v>Anno (1)</v>
      </c>
      <c r="F5" s="526" t="str">
        <f>IF('HotInv8.56_8.65'!H88="","",'HotInv8.56_8.65'!H88)</f>
        <v>Anno (2)</v>
      </c>
      <c r="G5" s="249" t="str">
        <f>IF('HotInv8.56_8.65'!N88="","",'HotInv8.56_8.65'!N88)</f>
        <v/>
      </c>
      <c r="H5" s="249" t="str">
        <f>IF('HotInv8.56_8.65'!O88="","",'HotInv8.56_8.65'!O88)</f>
        <v/>
      </c>
      <c r="I5" s="249" t="str">
        <f>IF('HotInv8.56_8.65'!P88="","",'HotInv8.56_8.65'!P88)</f>
        <v/>
      </c>
      <c r="J5" s="249" t="str">
        <f>IF('HotInv8.56_8.65'!Q88="","",'HotInv8.56_8.65'!Q88)</f>
        <v/>
      </c>
      <c r="K5" s="249" t="str">
        <f>IF('HotInv8.56_8.65'!R88="","",'HotInv8.56_8.65'!R88)</f>
        <v/>
      </c>
      <c r="L5" s="249" t="str">
        <f>IF('HotInv8.56_8.65'!S88="","",'HotInv8.56_8.65'!S88)</f>
        <v/>
      </c>
      <c r="M5" s="331" t="str">
        <f>IF('HotInv8.56_8.65'!T88="","",'HotInv8.56_8.65'!T88)</f>
        <v/>
      </c>
      <c r="N5" s="331" t="str">
        <f>IF('HotInv8.56_8.65'!U88="","",'HotInv8.56_8.65'!U88)</f>
        <v/>
      </c>
    </row>
    <row r="6" spans="1:14">
      <c r="A6" s="1256"/>
      <c r="B6" s="63"/>
      <c r="C6" s="527" t="str">
        <f>IF('HotInv8.56_8.65'!D89="","",'HotInv8.56_8.65'!D89)</f>
        <v>Investimenti Area</v>
      </c>
      <c r="D6" s="528">
        <f>IF('HotInv8.56_8.65'!F89="","",'HotInv8.56_8.65'!F89)</f>
        <v>4000000</v>
      </c>
      <c r="E6" s="521">
        <f>IF('HotInv8.56_8.65'!G89="","",'HotInv8.56_8.65'!G89)</f>
        <v>1</v>
      </c>
      <c r="F6" s="521" t="str">
        <f>IF('HotInv8.56_8.65'!H89="","",'HotInv8.56_8.65'!H89)</f>
        <v/>
      </c>
      <c r="G6" s="504" t="str">
        <f>IF('HotInv8.56_8.65'!N89="","",'HotInv8.56_8.65'!N89)</f>
        <v/>
      </c>
      <c r="H6" s="504" t="str">
        <f>IF('HotInv8.56_8.65'!O89="","",'HotInv8.56_8.65'!O89)</f>
        <v/>
      </c>
      <c r="I6" s="504" t="str">
        <f>IF('HotInv8.56_8.65'!P89="","",'HotInv8.56_8.65'!P89)</f>
        <v/>
      </c>
      <c r="J6" s="504" t="str">
        <f>IF('HotInv8.56_8.65'!Q89="","",'HotInv8.56_8.65'!Q89)</f>
        <v/>
      </c>
      <c r="K6" s="504" t="str">
        <f>IF('HotInv8.56_8.65'!R89="","",'HotInv8.56_8.65'!R89)</f>
        <v/>
      </c>
      <c r="L6" s="504" t="str">
        <f>IF('HotInv8.56_8.65'!S89="","",'HotInv8.56_8.65'!S89)</f>
        <v/>
      </c>
      <c r="M6" s="64" t="str">
        <f>IF('HotInv8.56_8.65'!T89="","",'HotInv8.56_8.65'!T89)</f>
        <v/>
      </c>
      <c r="N6" s="64" t="str">
        <f>IF('HotInv8.56_8.65'!U89="","",'HotInv8.56_8.65'!U89)</f>
        <v/>
      </c>
    </row>
    <row r="7" spans="1:14">
      <c r="A7" s="1256"/>
      <c r="B7" s="63"/>
      <c r="C7" s="506" t="str">
        <f>IF('HotInv8.56_8.65'!D90="","",'HotInv8.56_8.65'!D90)</f>
        <v>Investimenti Costruzione</v>
      </c>
      <c r="D7" s="528">
        <f>IF('HotInv8.56_8.65'!F90="","",'HotInv8.56_8.65'!F90)</f>
        <v>7372800</v>
      </c>
      <c r="E7" s="529">
        <f>IF('HotInv8.56_8.65'!G90="","",'HotInv8.56_8.65'!G90)</f>
        <v>0.5</v>
      </c>
      <c r="F7" s="529">
        <f>IF('HotInv8.56_8.65'!H90="","",'HotInv8.56_8.65'!H90)</f>
        <v>0.5</v>
      </c>
      <c r="G7" s="504" t="str">
        <f>IF('HotInv8.56_8.65'!N90="","",'HotInv8.56_8.65'!N90)</f>
        <v/>
      </c>
      <c r="H7" s="504" t="str">
        <f>IF('HotInv8.56_8.65'!O90="","",'HotInv8.56_8.65'!O90)</f>
        <v/>
      </c>
      <c r="I7" s="504" t="str">
        <f>IF('HotInv8.56_8.65'!P90="","",'HotInv8.56_8.65'!P90)</f>
        <v/>
      </c>
      <c r="J7" s="504" t="str">
        <f>IF('HotInv8.56_8.65'!Q90="","",'HotInv8.56_8.65'!Q90)</f>
        <v/>
      </c>
      <c r="K7" s="504" t="str">
        <f>IF('HotInv8.56_8.65'!R90="","",'HotInv8.56_8.65'!R90)</f>
        <v/>
      </c>
      <c r="L7" s="504" t="str">
        <f>IF('HotInv8.56_8.65'!S90="","",'HotInv8.56_8.65'!S90)</f>
        <v/>
      </c>
      <c r="M7" s="64" t="str">
        <f>IF('HotInv8.56_8.65'!T90="","",'HotInv8.56_8.65'!T90)</f>
        <v/>
      </c>
      <c r="N7" s="64" t="str">
        <f>IF('HotInv8.56_8.65'!U90="","",'HotInv8.56_8.65'!U90)</f>
        <v/>
      </c>
    </row>
    <row r="8" spans="1:14">
      <c r="A8" s="1256"/>
      <c r="B8" s="63"/>
      <c r="C8" s="506" t="str">
        <f>IF('HotInv8.56_8.65'!D91="","",'HotInv8.56_8.65'!D91)</f>
        <v>Investimenti Impianti</v>
      </c>
      <c r="D8" s="528">
        <f>IF('HotInv8.56_8.65'!F91="","",'HotInv8.56_8.65'!F91)</f>
        <v>910080</v>
      </c>
      <c r="E8" s="529">
        <f>IF('HotInv8.56_8.65'!G91="","",'HotInv8.56_8.65'!G91)</f>
        <v>0.2</v>
      </c>
      <c r="F8" s="529">
        <f>IF('HotInv8.56_8.65'!H91="","",'HotInv8.56_8.65'!H91)</f>
        <v>0.8</v>
      </c>
      <c r="G8" s="504" t="str">
        <f>IF('HotInv8.56_8.65'!N91="","",'HotInv8.56_8.65'!N91)</f>
        <v/>
      </c>
      <c r="H8" s="504" t="str">
        <f>IF('HotInv8.56_8.65'!O91="","",'HotInv8.56_8.65'!O91)</f>
        <v/>
      </c>
      <c r="I8" s="504" t="str">
        <f>IF('HotInv8.56_8.65'!P91="","",'HotInv8.56_8.65'!P91)</f>
        <v/>
      </c>
      <c r="J8" s="504" t="str">
        <f>IF('HotInv8.56_8.65'!Q91="","",'HotInv8.56_8.65'!Q91)</f>
        <v/>
      </c>
      <c r="K8" s="504" t="str">
        <f>IF('HotInv8.56_8.65'!R91="","",'HotInv8.56_8.65'!R91)</f>
        <v/>
      </c>
      <c r="L8" s="504" t="str">
        <f>IF('HotInv8.56_8.65'!S91="","",'HotInv8.56_8.65'!S91)</f>
        <v/>
      </c>
      <c r="M8" s="64" t="str">
        <f>IF('HotInv8.56_8.65'!T91="","",'HotInv8.56_8.65'!T91)</f>
        <v/>
      </c>
      <c r="N8" s="64" t="str">
        <f>IF('HotInv8.56_8.65'!U91="","",'HotInv8.56_8.65'!U91)</f>
        <v/>
      </c>
    </row>
    <row r="9" spans="1:14">
      <c r="A9" s="1256"/>
      <c r="B9" s="63"/>
      <c r="C9" s="506" t="str">
        <f>IF('HotInv8.56_8.65'!D92="","",'HotInv8.56_8.65'!D92)</f>
        <v>Investimenti FF&amp;E - Arredi, Mobilio &amp; Attrezzature</v>
      </c>
      <c r="D9" s="528">
        <f>IF('HotInv8.56_8.65'!F92="","",'HotInv8.56_8.65'!F92)</f>
        <v>192400</v>
      </c>
      <c r="E9" s="529" t="str">
        <f>IF('HotInv8.56_8.65'!G92="","",'HotInv8.56_8.65'!G92)</f>
        <v/>
      </c>
      <c r="F9" s="529">
        <f>IF('HotInv8.56_8.65'!H92="","",'HotInv8.56_8.65'!H92)</f>
        <v>1</v>
      </c>
      <c r="G9" s="504" t="str">
        <f>IF('HotInv8.56_8.65'!N92="","",'HotInv8.56_8.65'!N92)</f>
        <v/>
      </c>
      <c r="H9" s="504" t="str">
        <f>IF('HotInv8.56_8.65'!O92="","",'HotInv8.56_8.65'!O92)</f>
        <v/>
      </c>
      <c r="I9" s="504" t="str">
        <f>IF('HotInv8.56_8.65'!P92="","",'HotInv8.56_8.65'!P92)</f>
        <v/>
      </c>
      <c r="J9" s="504" t="str">
        <f>IF('HotInv8.56_8.65'!Q92="","",'HotInv8.56_8.65'!Q92)</f>
        <v/>
      </c>
      <c r="K9" s="504" t="str">
        <f>IF('HotInv8.56_8.65'!R92="","",'HotInv8.56_8.65'!R92)</f>
        <v/>
      </c>
      <c r="L9" s="504" t="str">
        <f>IF('HotInv8.56_8.65'!S92="","",'HotInv8.56_8.65'!S92)</f>
        <v/>
      </c>
      <c r="M9" s="64" t="str">
        <f>IF('HotInv8.56_8.65'!T92="","",'HotInv8.56_8.65'!T92)</f>
        <v/>
      </c>
      <c r="N9" s="64" t="str">
        <f>IF('HotInv8.56_8.65'!U92="","",'HotInv8.56_8.65'!U92)</f>
        <v/>
      </c>
    </row>
    <row r="10" spans="1:14">
      <c r="A10" s="1256"/>
      <c r="C10" s="506" t="str">
        <f>IF('HotInv8.56_8.65'!D93="","",'HotInv8.56_8.65'!D93)</f>
        <v>Investimenti Finiture</v>
      </c>
      <c r="D10" s="528">
        <f>IF('HotInv8.56_8.65'!F93="","",'HotInv8.56_8.65'!F93)</f>
        <v>1255680</v>
      </c>
      <c r="E10" s="529" t="str">
        <f>IF('HotInv8.56_8.65'!G93="","",'HotInv8.56_8.65'!G93)</f>
        <v/>
      </c>
      <c r="F10" s="529">
        <f>IF('HotInv8.56_8.65'!H93="","",'HotInv8.56_8.65'!H93)</f>
        <v>1</v>
      </c>
      <c r="G10" s="504" t="str">
        <f>IF('HotInv8.56_8.65'!N93="","",'HotInv8.56_8.65'!N93)</f>
        <v/>
      </c>
      <c r="H10" s="504" t="str">
        <f>IF('HotInv8.56_8.65'!O93="","",'HotInv8.56_8.65'!O93)</f>
        <v/>
      </c>
      <c r="I10" s="504" t="str">
        <f>IF('HotInv8.56_8.65'!P93="","",'HotInv8.56_8.65'!P93)</f>
        <v/>
      </c>
      <c r="J10" s="504" t="str">
        <f>IF('HotInv8.56_8.65'!Q93="","",'HotInv8.56_8.65'!Q93)</f>
        <v/>
      </c>
      <c r="K10" s="504" t="str">
        <f>IF('HotInv8.56_8.65'!R93="","",'HotInv8.56_8.65'!R93)</f>
        <v/>
      </c>
      <c r="L10" s="504" t="str">
        <f>IF('HotInv8.56_8.65'!S93="","",'HotInv8.56_8.65'!S93)</f>
        <v/>
      </c>
      <c r="M10" s="64" t="str">
        <f>IF('HotInv8.56_8.65'!T93="","",'HotInv8.56_8.65'!T93)</f>
        <v/>
      </c>
      <c r="N10" s="64" t="str">
        <f>IF('HotInv8.56_8.65'!U93="","",'HotInv8.56_8.65'!U93)</f>
        <v/>
      </c>
    </row>
    <row r="11" spans="1:14">
      <c r="A11" s="1256"/>
      <c r="C11" s="530" t="str">
        <f>IF('HotInv8.56_8.65'!D94="","",'HotInv8.56_8.65'!D94)</f>
        <v>Investimenti altri costi vari (% investimenti esc. Area)</v>
      </c>
      <c r="D11" s="531">
        <f>IF('HotInv8.56_8.65'!F94="","",'HotInv8.56_8.65'!F94)</f>
        <v>0.15</v>
      </c>
      <c r="E11" s="532" t="str">
        <f>IF('HotInv8.56_8.65'!G94="","",'HotInv8.56_8.65'!G94)</f>
        <v/>
      </c>
      <c r="F11" s="532" t="str">
        <f>IF('HotInv8.56_8.65'!H94="","",'HotInv8.56_8.65'!H94)</f>
        <v/>
      </c>
      <c r="G11" s="504" t="str">
        <f>IF('HotInv8.56_8.65'!N94="","",'HotInv8.56_8.65'!N94)</f>
        <v/>
      </c>
      <c r="H11" s="504" t="str">
        <f>IF('HotInv8.56_8.65'!O94="","",'HotInv8.56_8.65'!O94)</f>
        <v/>
      </c>
      <c r="I11" s="504" t="str">
        <f>IF('HotInv8.56_8.65'!P94="","",'HotInv8.56_8.65'!P94)</f>
        <v/>
      </c>
      <c r="J11" s="504" t="str">
        <f>IF('HotInv8.56_8.65'!Q94="","",'HotInv8.56_8.65'!Q94)</f>
        <v/>
      </c>
      <c r="K11" s="504" t="str">
        <f>IF('HotInv8.56_8.65'!R94="","",'HotInv8.56_8.65'!R94)</f>
        <v/>
      </c>
      <c r="L11" s="504" t="str">
        <f>IF('HotInv8.56_8.65'!S94="","",'HotInv8.56_8.65'!S94)</f>
        <v/>
      </c>
      <c r="M11" s="64" t="str">
        <f>IF('HotInv8.56_8.65'!T94="","",'HotInv8.56_8.65'!T94)</f>
        <v/>
      </c>
      <c r="N11" s="64" t="str">
        <f>IF('HotInv8.56_8.65'!U94="","",'HotInv8.56_8.65'!U94)</f>
        <v/>
      </c>
    </row>
    <row r="12" spans="1:14">
      <c r="A12" s="1256"/>
      <c r="C12" s="504" t="str">
        <f>IF('HotInv8.56_8.65'!D95="","",'HotInv8.56_8.65'!D95)</f>
        <v/>
      </c>
      <c r="D12" s="533" t="str">
        <f>IF('HotInv8.56_8.65'!F95="","",'HotInv8.56_8.65'!F95)</f>
        <v/>
      </c>
      <c r="E12" s="534" t="str">
        <f>IF('HotInv8.56_8.65'!G95="","",'HotInv8.56_8.65'!G95)</f>
        <v/>
      </c>
      <c r="F12" s="534" t="str">
        <f>IF('HotInv8.56_8.65'!H95="","",'HotInv8.56_8.65'!H95)</f>
        <v/>
      </c>
      <c r="G12" s="504" t="str">
        <f>IF('HotInv8.56_8.65'!N95="","",'HotInv8.56_8.65'!N95)</f>
        <v/>
      </c>
      <c r="H12" s="504" t="str">
        <f>IF('HotInv8.56_8.65'!O95="","",'HotInv8.56_8.65'!O95)</f>
        <v/>
      </c>
      <c r="I12" s="504" t="str">
        <f>IF('HotInv8.56_8.65'!P95="","",'HotInv8.56_8.65'!P95)</f>
        <v/>
      </c>
      <c r="J12" s="504" t="str">
        <f>IF('HotInv8.56_8.65'!Q95="","",'HotInv8.56_8.65'!Q95)</f>
        <v/>
      </c>
      <c r="K12" s="504" t="str">
        <f>IF('HotInv8.56_8.65'!R95="","",'HotInv8.56_8.65'!R95)</f>
        <v/>
      </c>
      <c r="L12" s="504" t="str">
        <f>IF('HotInv8.56_8.65'!S95="","",'HotInv8.56_8.65'!S95)</f>
        <v/>
      </c>
      <c r="M12" s="64" t="str">
        <f>IF('HotInv8.56_8.65'!T95="","",'HotInv8.56_8.65'!T95)</f>
        <v/>
      </c>
      <c r="N12" s="64" t="str">
        <f>IF('HotInv8.56_8.65'!U95="","",'HotInv8.56_8.65'!U95)</f>
        <v/>
      </c>
    </row>
    <row r="13" spans="1:14">
      <c r="A13" s="1256"/>
      <c r="C13" s="527" t="str">
        <f>IF('HotInv8.56_8.65'!D96="","",'HotInv8.56_8.65'!D96)</f>
        <v>Investimenti Area</v>
      </c>
      <c r="D13" s="535" t="str">
        <f>IF('HotInv8.56_8.65'!F96="","",'HotInv8.56_8.65'!F96)</f>
        <v/>
      </c>
      <c r="E13" s="528">
        <f>IF('HotInv8.56_8.65'!G96="","",'HotInv8.56_8.65'!G96)</f>
        <v>4000000</v>
      </c>
      <c r="F13" s="528">
        <f>IF('HotInv8.56_8.65'!H96="","",'HotInv8.56_8.65'!H96)</f>
        <v>0</v>
      </c>
      <c r="G13" s="504" t="str">
        <f>IF('HotInv8.56_8.65'!N96="","",'HotInv8.56_8.65'!N96)</f>
        <v/>
      </c>
      <c r="H13" s="504" t="str">
        <f>IF('HotInv8.56_8.65'!O96="","",'HotInv8.56_8.65'!O96)</f>
        <v/>
      </c>
      <c r="I13" s="504" t="str">
        <f>IF('HotInv8.56_8.65'!P96="","",'HotInv8.56_8.65'!P96)</f>
        <v/>
      </c>
      <c r="J13" s="504" t="str">
        <f>IF('HotInv8.56_8.65'!Q96="","",'HotInv8.56_8.65'!Q96)</f>
        <v/>
      </c>
      <c r="K13" s="504" t="str">
        <f>IF('HotInv8.56_8.65'!R96="","",'HotInv8.56_8.65'!R96)</f>
        <v/>
      </c>
      <c r="L13" s="504" t="str">
        <f>IF('HotInv8.56_8.65'!S96="","",'HotInv8.56_8.65'!S96)</f>
        <v/>
      </c>
      <c r="M13" s="64" t="str">
        <f>IF('HotInv8.56_8.65'!T96="","",'HotInv8.56_8.65'!T96)</f>
        <v/>
      </c>
      <c r="N13" s="64" t="str">
        <f>IF('HotInv8.56_8.65'!U96="","",'HotInv8.56_8.65'!U96)</f>
        <v/>
      </c>
    </row>
    <row r="14" spans="1:14">
      <c r="A14" s="1256"/>
      <c r="C14" s="506" t="str">
        <f>IF('HotInv8.56_8.65'!D97="","",'HotInv8.56_8.65'!D97)</f>
        <v>Investimenti Costruzione</v>
      </c>
      <c r="D14" s="536" t="str">
        <f>IF('HotInv8.56_8.65'!F97="","",'HotInv8.56_8.65'!F97)</f>
        <v/>
      </c>
      <c r="E14" s="528">
        <f>IF('HotInv8.56_8.65'!G97="","",'HotInv8.56_8.65'!G97)</f>
        <v>3686400</v>
      </c>
      <c r="F14" s="528">
        <f>IF('HotInv8.56_8.65'!H97="","",'HotInv8.56_8.65'!H97)</f>
        <v>3686400</v>
      </c>
      <c r="G14" s="504" t="str">
        <f>IF('HotInv8.56_8.65'!N97="","",'HotInv8.56_8.65'!N97)</f>
        <v/>
      </c>
      <c r="H14" s="504" t="str">
        <f>IF('HotInv8.56_8.65'!O97="","",'HotInv8.56_8.65'!O97)</f>
        <v/>
      </c>
      <c r="I14" s="504" t="str">
        <f>IF('HotInv8.56_8.65'!P97="","",'HotInv8.56_8.65'!P97)</f>
        <v/>
      </c>
      <c r="J14" s="504" t="str">
        <f>IF('HotInv8.56_8.65'!Q97="","",'HotInv8.56_8.65'!Q97)</f>
        <v/>
      </c>
      <c r="K14" s="504" t="str">
        <f>IF('HotInv8.56_8.65'!R97="","",'HotInv8.56_8.65'!R97)</f>
        <v/>
      </c>
      <c r="L14" s="504" t="str">
        <f>IF('HotInv8.56_8.65'!S97="","",'HotInv8.56_8.65'!S97)</f>
        <v/>
      </c>
      <c r="M14" s="64" t="str">
        <f>IF('HotInv8.56_8.65'!T97="","",'HotInv8.56_8.65'!T97)</f>
        <v/>
      </c>
      <c r="N14" s="64" t="str">
        <f>IF('HotInv8.56_8.65'!U97="","",'HotInv8.56_8.65'!U97)</f>
        <v/>
      </c>
    </row>
    <row r="15" spans="1:14">
      <c r="A15" s="1256"/>
      <c r="C15" s="506" t="str">
        <f>IF('HotInv8.56_8.65'!D98="","",'HotInv8.56_8.65'!D98)</f>
        <v>Investimenti Impianti</v>
      </c>
      <c r="D15" s="536" t="str">
        <f>IF('HotInv8.56_8.65'!F98="","",'HotInv8.56_8.65'!F98)</f>
        <v/>
      </c>
      <c r="E15" s="528">
        <f>IF('HotInv8.56_8.65'!G98="","",'HotInv8.56_8.65'!G98)</f>
        <v>182016</v>
      </c>
      <c r="F15" s="528">
        <f>IF('HotInv8.56_8.65'!H98="","",'HotInv8.56_8.65'!H98)</f>
        <v>728064</v>
      </c>
      <c r="G15" s="504" t="str">
        <f>IF('HotInv8.56_8.65'!N98="","",'HotInv8.56_8.65'!N98)</f>
        <v/>
      </c>
      <c r="H15" s="504" t="str">
        <f>IF('HotInv8.56_8.65'!O98="","",'HotInv8.56_8.65'!O98)</f>
        <v/>
      </c>
      <c r="I15" s="504" t="str">
        <f>IF('HotInv8.56_8.65'!P98="","",'HotInv8.56_8.65'!P98)</f>
        <v/>
      </c>
      <c r="J15" s="504" t="str">
        <f>IF('HotInv8.56_8.65'!Q98="","",'HotInv8.56_8.65'!Q98)</f>
        <v/>
      </c>
      <c r="K15" s="504" t="str">
        <f>IF('HotInv8.56_8.65'!R98="","",'HotInv8.56_8.65'!R98)</f>
        <v/>
      </c>
      <c r="L15" s="504" t="str">
        <f>IF('HotInv8.56_8.65'!S98="","",'HotInv8.56_8.65'!S98)</f>
        <v/>
      </c>
      <c r="M15" s="64" t="str">
        <f>IF('HotInv8.56_8.65'!T98="","",'HotInv8.56_8.65'!T98)</f>
        <v/>
      </c>
      <c r="N15" s="64" t="str">
        <f>IF('HotInv8.56_8.65'!U98="","",'HotInv8.56_8.65'!U98)</f>
        <v/>
      </c>
    </row>
    <row r="16" spans="1:14">
      <c r="A16" s="1256"/>
      <c r="C16" s="506" t="str">
        <f>IF('HotInv8.56_8.65'!D99="","",'HotInv8.56_8.65'!D99)</f>
        <v>Investimenti FF&amp;E - Arredi, Mobilio &amp; Attrezzature</v>
      </c>
      <c r="D16" s="536" t="str">
        <f>IF('HotInv8.56_8.65'!F99="","",'HotInv8.56_8.65'!F99)</f>
        <v/>
      </c>
      <c r="E16" s="528">
        <f>IF('HotInv8.56_8.65'!G99="","",'HotInv8.56_8.65'!G99)</f>
        <v>0</v>
      </c>
      <c r="F16" s="528">
        <f>IF('HotInv8.56_8.65'!H99="","",'HotInv8.56_8.65'!H99)</f>
        <v>192400</v>
      </c>
      <c r="G16" s="504" t="str">
        <f>IF('HotInv8.56_8.65'!N99="","",'HotInv8.56_8.65'!N99)</f>
        <v/>
      </c>
      <c r="H16" s="504" t="str">
        <f>IF('HotInv8.56_8.65'!O99="","",'HotInv8.56_8.65'!O99)</f>
        <v/>
      </c>
      <c r="I16" s="504" t="str">
        <f>IF('HotInv8.56_8.65'!P99="","",'HotInv8.56_8.65'!P99)</f>
        <v/>
      </c>
      <c r="J16" s="504" t="str">
        <f>IF('HotInv8.56_8.65'!Q99="","",'HotInv8.56_8.65'!Q99)</f>
        <v/>
      </c>
      <c r="K16" s="504" t="str">
        <f>IF('HotInv8.56_8.65'!R99="","",'HotInv8.56_8.65'!R99)</f>
        <v/>
      </c>
      <c r="L16" s="504" t="str">
        <f>IF('HotInv8.56_8.65'!S99="","",'HotInv8.56_8.65'!S99)</f>
        <v/>
      </c>
      <c r="M16" s="64" t="str">
        <f>IF('HotInv8.56_8.65'!T99="","",'HotInv8.56_8.65'!T99)</f>
        <v/>
      </c>
      <c r="N16" s="64" t="str">
        <f>IF('HotInv8.56_8.65'!U99="","",'HotInv8.56_8.65'!U99)</f>
        <v/>
      </c>
    </row>
    <row r="17" spans="1:14">
      <c r="A17" s="1256"/>
      <c r="C17" s="506" t="str">
        <f>IF('HotInv8.56_8.65'!D100="","",'HotInv8.56_8.65'!D100)</f>
        <v>Investimenti Finiture</v>
      </c>
      <c r="D17" s="536" t="str">
        <f>IF('HotInv8.56_8.65'!F100="","",'HotInv8.56_8.65'!F100)</f>
        <v/>
      </c>
      <c r="E17" s="528">
        <f>IF('HotInv8.56_8.65'!G100="","",'HotInv8.56_8.65'!G100)</f>
        <v>0</v>
      </c>
      <c r="F17" s="528">
        <f>IF('HotInv8.56_8.65'!H100="","",'HotInv8.56_8.65'!H100)</f>
        <v>1255680</v>
      </c>
      <c r="G17" s="504" t="str">
        <f>IF('HotInv8.56_8.65'!N100="","",'HotInv8.56_8.65'!N100)</f>
        <v/>
      </c>
      <c r="H17" s="504" t="str">
        <f>IF('HotInv8.56_8.65'!O100="","",'HotInv8.56_8.65'!O100)</f>
        <v/>
      </c>
      <c r="I17" s="504" t="str">
        <f>IF('HotInv8.56_8.65'!P100="","",'HotInv8.56_8.65'!P100)</f>
        <v/>
      </c>
      <c r="J17" s="504" t="str">
        <f>IF('HotInv8.56_8.65'!Q100="","",'HotInv8.56_8.65'!Q100)</f>
        <v/>
      </c>
      <c r="K17" s="504" t="str">
        <f>IF('HotInv8.56_8.65'!R100="","",'HotInv8.56_8.65'!R100)</f>
        <v/>
      </c>
      <c r="L17" s="504" t="str">
        <f>IF('HotInv8.56_8.65'!S100="","",'HotInv8.56_8.65'!S100)</f>
        <v/>
      </c>
      <c r="M17" s="64" t="str">
        <f>IF('HotInv8.56_8.65'!T100="","",'HotInv8.56_8.65'!T100)</f>
        <v/>
      </c>
      <c r="N17" s="64" t="str">
        <f>IF('HotInv8.56_8.65'!U100="","",'HotInv8.56_8.65'!U100)</f>
        <v/>
      </c>
    </row>
    <row r="18" spans="1:14">
      <c r="A18" s="1256"/>
      <c r="C18" s="506" t="str">
        <f>IF('HotInv8.56_8.65'!D101="","",'HotInv8.56_8.65'!D101)</f>
        <v>Investimenti altri costi vari (% investimenti esc. Area)</v>
      </c>
      <c r="D18" s="536" t="str">
        <f>IF('HotInv8.56_8.65'!F101="","",'HotInv8.56_8.65'!F101)</f>
        <v/>
      </c>
      <c r="E18" s="528">
        <f>IF('HotInv8.56_8.65'!G101="","",'HotInv8.56_8.65'!G101)</f>
        <v>580262.40000000002</v>
      </c>
      <c r="F18" s="528">
        <f>IF('HotInv8.56_8.65'!H101="","",'HotInv8.56_8.65'!H101)</f>
        <v>879381.6</v>
      </c>
      <c r="G18" s="504" t="str">
        <f>IF('HotInv8.56_8.65'!N101="","",'HotInv8.56_8.65'!N101)</f>
        <v/>
      </c>
      <c r="H18" s="504" t="str">
        <f>IF('HotInv8.56_8.65'!O101="","",'HotInv8.56_8.65'!O101)</f>
        <v/>
      </c>
      <c r="I18" s="504" t="str">
        <f>IF('HotInv8.56_8.65'!P101="","",'HotInv8.56_8.65'!P101)</f>
        <v/>
      </c>
      <c r="J18" s="504" t="str">
        <f>IF('HotInv8.56_8.65'!Q101="","",'HotInv8.56_8.65'!Q101)</f>
        <v/>
      </c>
      <c r="K18" s="504" t="str">
        <f>IF('HotInv8.56_8.65'!R101="","",'HotInv8.56_8.65'!R101)</f>
        <v/>
      </c>
      <c r="L18" s="504" t="str">
        <f>IF('HotInv8.56_8.65'!S101="","",'HotInv8.56_8.65'!S101)</f>
        <v/>
      </c>
      <c r="M18" s="64" t="str">
        <f>IF('HotInv8.56_8.65'!T101="","",'HotInv8.56_8.65'!T101)</f>
        <v/>
      </c>
      <c r="N18" s="64" t="str">
        <f>IF('HotInv8.56_8.65'!U101="","",'HotInv8.56_8.65'!U101)</f>
        <v/>
      </c>
    </row>
    <row r="19" spans="1:14">
      <c r="A19" s="1256"/>
      <c r="C19" s="537" t="str">
        <f>IF('HotInv8.56_8.65'!D102="","",'HotInv8.56_8.65'!D102)</f>
        <v xml:space="preserve">Totale Investimenti </v>
      </c>
      <c r="D19" s="538">
        <f>IF('HotInv8.56_8.65'!F102="","",'HotInv8.56_8.65'!F102)</f>
        <v>15190604</v>
      </c>
      <c r="E19" s="523">
        <f>IF('HotInv8.56_8.65'!G102="","",'HotInv8.56_8.65'!G102)</f>
        <v>8448678.4000000004</v>
      </c>
      <c r="F19" s="523">
        <f>IF('HotInv8.56_8.65'!H102="","",'HotInv8.56_8.65'!H102)</f>
        <v>6741925.5999999996</v>
      </c>
      <c r="G19" s="504" t="str">
        <f>IF('HotInv8.56_8.65'!N102="","",'HotInv8.56_8.65'!N102)</f>
        <v/>
      </c>
      <c r="H19" s="504" t="str">
        <f>IF('HotInv8.56_8.65'!O102="","",'HotInv8.56_8.65'!O102)</f>
        <v/>
      </c>
      <c r="I19" s="504" t="str">
        <f>IF('HotInv8.56_8.65'!P102="","",'HotInv8.56_8.65'!P102)</f>
        <v/>
      </c>
      <c r="J19" s="504" t="str">
        <f>IF('HotInv8.56_8.65'!Q102="","",'HotInv8.56_8.65'!Q102)</f>
        <v/>
      </c>
      <c r="K19" s="504" t="str">
        <f>IF('HotInv8.56_8.65'!R102="","",'HotInv8.56_8.65'!R102)</f>
        <v/>
      </c>
      <c r="L19" s="504" t="str">
        <f>IF('HotInv8.56_8.65'!S102="","",'HotInv8.56_8.65'!S102)</f>
        <v/>
      </c>
      <c r="M19" s="64" t="str">
        <f>IF('HotInv8.56_8.65'!T102="","",'HotInv8.56_8.65'!T102)</f>
        <v/>
      </c>
      <c r="N19" s="64" t="str">
        <f>IF('HotInv8.56_8.65'!U102="","",'HotInv8.56_8.65'!U102)</f>
        <v/>
      </c>
    </row>
    <row r="20" spans="1:14">
      <c r="A20" s="1256"/>
      <c r="C20" s="64" t="str">
        <f>IF('HotInv8.56_8.65'!D165="","",'HotInv8.56_8.65'!D165)</f>
        <v/>
      </c>
      <c r="D20" s="62" t="str">
        <f>IF('HotInv8.56_8.65'!F165="","",'HotInv8.56_8.65'!F165)</f>
        <v/>
      </c>
      <c r="E20" s="62" t="str">
        <f>IF('HotInv8.56_8.65'!G165="","",'HotInv8.56_8.65'!G165)</f>
        <v/>
      </c>
      <c r="F20" s="62" t="str">
        <f>IF('HotInv8.56_8.65'!H165="","",'HotInv8.56_8.65'!H165)</f>
        <v/>
      </c>
      <c r="G20" s="64" t="str">
        <f>IF('HotInv8.56_8.65'!N165="","",'HotInv8.56_8.65'!N165)</f>
        <v/>
      </c>
      <c r="H20" s="64" t="str">
        <f>IF('HotInv8.56_8.65'!O165="","",'HotInv8.56_8.65'!O165)</f>
        <v/>
      </c>
      <c r="I20" s="64" t="str">
        <f>IF('HotInv8.56_8.65'!P165="","",'HotInv8.56_8.65'!P165)</f>
        <v/>
      </c>
      <c r="J20" s="64" t="str">
        <f>IF('HotInv8.56_8.65'!Q165="","",'HotInv8.56_8.65'!Q165)</f>
        <v/>
      </c>
      <c r="K20" s="64" t="str">
        <f>IF('HotInv8.56_8.65'!R165="","",'HotInv8.56_8.65'!R165)</f>
        <v/>
      </c>
      <c r="L20" s="64" t="str">
        <f>IF('HotInv8.56_8.65'!S165="","",'HotInv8.56_8.65'!S165)</f>
        <v/>
      </c>
      <c r="M20" s="64" t="str">
        <f>IF('HotInv8.56_8.65'!T165="","",'HotInv8.56_8.65'!T165)</f>
        <v/>
      </c>
      <c r="N20" s="64" t="str">
        <f>IF('HotInv8.56_8.65'!U165="","",'HotInv8.56_8.65'!U165)</f>
        <v/>
      </c>
    </row>
    <row r="21" spans="1:14">
      <c r="A21" s="1256"/>
    </row>
    <row r="22" spans="1:14">
      <c r="A22" s="1256"/>
    </row>
    <row r="23" spans="1:14">
      <c r="A23" s="1256"/>
    </row>
    <row r="24" spans="1:14">
      <c r="A24" s="1256"/>
    </row>
    <row r="25" spans="1:14">
      <c r="A25" s="1256"/>
    </row>
    <row r="26" spans="1:14">
      <c r="A26" s="1256"/>
    </row>
    <row r="27" spans="1:14">
      <c r="A27" s="1256"/>
    </row>
    <row r="28" spans="1:14">
      <c r="A28" s="1256"/>
    </row>
    <row r="29" spans="1:14">
      <c r="A29" s="1256"/>
    </row>
    <row r="30" spans="1:14">
      <c r="A30" s="1256"/>
    </row>
    <row r="31" spans="1:14">
      <c r="A31" s="1256"/>
    </row>
    <row r="32" spans="1:14">
      <c r="A32" s="1256"/>
    </row>
  </sheetData>
  <sheetProtection algorithmName="SHA-512" hashValue="z9AgqdILD6bTcGdp1fRm63rqifRrqNmNq8W+XdvUikMOuAwB7iOQtcb0ZGWKfzwGuGo191NfGzopnbbzY/Iiyw==" saltValue="WNUirqDwppsVgH7gmReK5w==" spinCount="100000" sheet="1" objects="1" scenarios="1"/>
  <mergeCells count="3">
    <mergeCell ref="C3:F3"/>
    <mergeCell ref="A4:A32"/>
    <mergeCell ref="C1:J1"/>
  </mergeCells>
  <hyperlinks>
    <hyperlink ref="A4" r:id="rId1" xr:uid="{00000000-0004-0000-2E00-000000000000}"/>
  </hyperlinks>
  <pageMargins left="0.7" right="0.7" top="0.75" bottom="0.75" header="0.3" footer="0.3"/>
  <pageSetup paperSize="9" orientation="portrait" r:id="rId2"/>
  <drawing r:id="rId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Foglio48">
    <tabColor theme="9"/>
  </sheetPr>
  <dimension ref="A1:T32"/>
  <sheetViews>
    <sheetView showGridLines="0" workbookViewId="0">
      <selection activeCell="G28" sqref="G28"/>
    </sheetView>
  </sheetViews>
  <sheetFormatPr baseColWidth="10" defaultColWidth="9.5" defaultRowHeight="15"/>
  <cols>
    <col min="1" max="1" width="11.5" style="1221" customWidth="1"/>
    <col min="2" max="2" width="4" style="64" customWidth="1"/>
    <col min="3" max="3" width="34.5" style="64" customWidth="1"/>
    <col min="4" max="4" width="11.83203125" style="64" bestFit="1" customWidth="1"/>
    <col min="5" max="5" width="7.83203125" style="64" bestFit="1" customWidth="1"/>
    <col min="6" max="6" width="17.5" style="64" customWidth="1"/>
    <col min="7" max="11" width="10.5" style="64" bestFit="1" customWidth="1"/>
    <col min="12" max="12" width="27.1640625" style="64" bestFit="1" customWidth="1"/>
    <col min="13" max="13" width="8.5" style="64" bestFit="1" customWidth="1"/>
    <col min="14" max="14" width="10.5" style="64" bestFit="1" customWidth="1"/>
    <col min="15" max="15" width="7.5" style="64" bestFit="1" customWidth="1"/>
    <col min="16" max="16384" width="9.5" style="64"/>
  </cols>
  <sheetData>
    <row r="1" spans="1:20" s="1221" customFormat="1" ht="60" customHeight="1">
      <c r="C1" s="1266" t="s">
        <v>1220</v>
      </c>
      <c r="D1" s="1267"/>
      <c r="E1" s="1267"/>
      <c r="F1" s="1267"/>
      <c r="G1" s="1267"/>
      <c r="H1" s="1267"/>
      <c r="I1" s="1267"/>
      <c r="J1" s="1267"/>
    </row>
    <row r="2" spans="1:20">
      <c r="C2" s="77"/>
      <c r="D2" s="77"/>
      <c r="E2" s="77"/>
      <c r="F2" s="77"/>
    </row>
    <row r="3" spans="1:20" s="516" customFormat="1" ht="18.5" customHeight="1">
      <c r="A3" s="1229"/>
      <c r="B3" s="63"/>
      <c r="C3" s="1306" t="s">
        <v>28</v>
      </c>
      <c r="D3" s="1306"/>
      <c r="E3" s="1306"/>
      <c r="F3" s="1306"/>
    </row>
    <row r="4" spans="1:20" hidden="1">
      <c r="A4" s="1255" t="s">
        <v>1264</v>
      </c>
      <c r="B4" s="63"/>
      <c r="C4" s="504" t="str">
        <f>IF('HotInv8.56_8.65'!D104="","",'HotInv8.56_8.65'!D104)</f>
        <v/>
      </c>
      <c r="D4" s="504" t="str">
        <f>IF('HotInv8.56_8.65'!E104="","",'HotInv8.56_8.65'!E104)</f>
        <v/>
      </c>
      <c r="E4" s="504" t="str">
        <f>IF('HotInv8.56_8.65'!F104="","",'HotInv8.56_8.65'!F104)</f>
        <v/>
      </c>
      <c r="F4" s="504" t="str">
        <f>IF('HotInv8.56_8.65'!G104="","",'HotInv8.56_8.65'!G104)</f>
        <v/>
      </c>
      <c r="G4" s="504" t="str">
        <f>IF('HotInv8.56_8.65'!H104="","",'HotInv8.56_8.65'!H104)</f>
        <v/>
      </c>
      <c r="H4" s="504" t="str">
        <f>IF('HotInv8.56_8.65'!I104="","",'HotInv8.56_8.65'!I104)</f>
        <v/>
      </c>
      <c r="I4" s="504" t="str">
        <f>IF('HotInv8.56_8.65'!J104="","",'HotInv8.56_8.65'!J104)</f>
        <v/>
      </c>
      <c r="J4" s="504" t="str">
        <f>IF('HotInv8.56_8.65'!K104="","",'HotInv8.56_8.65'!K104)</f>
        <v/>
      </c>
      <c r="K4" s="504" t="str">
        <f>IF('HotInv8.56_8.65'!L104="","",'HotInv8.56_8.65'!L104)</f>
        <v/>
      </c>
      <c r="L4" s="504" t="str">
        <f>IF('HotInv8.56_8.65'!M104="","",'HotInv8.56_8.65'!M104)</f>
        <v/>
      </c>
      <c r="M4" s="504" t="str">
        <f>IF('HotInv8.56_8.65'!N104="","",'HotInv8.56_8.65'!N104)</f>
        <v/>
      </c>
      <c r="N4" s="504" t="str">
        <f>IF('HotInv8.56_8.65'!O104="","",'HotInv8.56_8.65'!O104)</f>
        <v/>
      </c>
      <c r="O4" s="504" t="str">
        <f>IF('HotInv8.56_8.65'!P104="","",'HotInv8.56_8.65'!P104)</f>
        <v/>
      </c>
      <c r="P4" s="504" t="str">
        <f>IF('HotInv8.56_8.65'!Q104="","",'HotInv8.56_8.65'!Q104)</f>
        <v/>
      </c>
      <c r="Q4" s="504" t="str">
        <f>IF('HotInv8.56_8.65'!R104="","",'HotInv8.56_8.65'!R104)</f>
        <v/>
      </c>
      <c r="R4" s="504" t="str">
        <f>IF('HotInv8.56_8.65'!S104="","",'HotInv8.56_8.65'!S104)</f>
        <v/>
      </c>
      <c r="S4" s="64" t="str">
        <f>IF('HotInv8.56_8.65'!T104="","",'HotInv8.56_8.65'!T104)</f>
        <v/>
      </c>
      <c r="T4" s="64" t="str">
        <f>IF('HotInv8.56_8.65'!U104="","",'HotInv8.56_8.65'!U104)</f>
        <v/>
      </c>
    </row>
    <row r="5" spans="1:20" s="63" customFormat="1" ht="36.5" customHeight="1">
      <c r="A5" s="1256"/>
      <c r="C5" s="517" t="str">
        <f>IF('HotInv8.56_8.65'!D105="","",'HotInv8.56_8.65'!D105)</f>
        <v/>
      </c>
      <c r="D5" s="505" t="str">
        <f>IF('HotInv8.56_8.65'!E105="","",'HotInv8.56_8.65'!E105)</f>
        <v>Investimento</v>
      </c>
      <c r="E5" s="505" t="str">
        <f>IF('HotInv8.56_8.65'!F105="","",'HotInv8.56_8.65'!F105)</f>
        <v>Aliquota</v>
      </c>
      <c r="F5" s="518" t="str">
        <f>IF('HotInv8.56_8.65'!G105="","",'HotInv8.56_8.65'!G105)</f>
        <v>Ammortamento Annuale</v>
      </c>
      <c r="G5" s="493" t="str">
        <f>IF('HotInv8.56_8.65'!H105="","",'HotInv8.56_8.65'!H105)</f>
        <v/>
      </c>
      <c r="H5" s="493" t="str">
        <f>IF('HotInv8.56_8.65'!I105="","",'HotInv8.56_8.65'!I105)</f>
        <v/>
      </c>
      <c r="I5" s="493" t="str">
        <f>IF('HotInv8.56_8.65'!J105="","",'HotInv8.56_8.65'!J105)</f>
        <v/>
      </c>
      <c r="J5" s="493" t="str">
        <f>IF('HotInv8.56_8.65'!K105="","",'HotInv8.56_8.65'!K105)</f>
        <v/>
      </c>
      <c r="K5" s="493" t="str">
        <f>IF('HotInv8.56_8.65'!L105="","",'HotInv8.56_8.65'!L105)</f>
        <v/>
      </c>
      <c r="L5" s="493" t="str">
        <f>IF('HotInv8.56_8.65'!M105="","",'HotInv8.56_8.65'!M105)</f>
        <v/>
      </c>
      <c r="M5" s="493" t="str">
        <f>IF('HotInv8.56_8.65'!N105="","",'HotInv8.56_8.65'!N105)</f>
        <v/>
      </c>
      <c r="N5" s="493" t="str">
        <f>IF('HotInv8.56_8.65'!O105="","",'HotInv8.56_8.65'!O105)</f>
        <v/>
      </c>
      <c r="O5" s="493" t="str">
        <f>IF('HotInv8.56_8.65'!P105="","",'HotInv8.56_8.65'!P105)</f>
        <v/>
      </c>
      <c r="P5" s="493" t="str">
        <f>IF('HotInv8.56_8.65'!Q105="","",'HotInv8.56_8.65'!Q105)</f>
        <v/>
      </c>
      <c r="Q5" s="493" t="str">
        <f>IF('HotInv8.56_8.65'!R105="","",'HotInv8.56_8.65'!R105)</f>
        <v/>
      </c>
      <c r="R5" s="493" t="str">
        <f>IF('HotInv8.56_8.65'!S105="","",'HotInv8.56_8.65'!S105)</f>
        <v/>
      </c>
      <c r="S5" s="63" t="str">
        <f>IF('HotInv8.56_8.65'!T105="","",'HotInv8.56_8.65'!T105)</f>
        <v/>
      </c>
      <c r="T5" s="63" t="str">
        <f>IF('HotInv8.56_8.65'!U105="","",'HotInv8.56_8.65'!U105)</f>
        <v/>
      </c>
    </row>
    <row r="6" spans="1:20" s="131" customFormat="1" ht="15" customHeight="1">
      <c r="A6" s="1256"/>
      <c r="B6" s="63"/>
      <c r="C6" s="519" t="str">
        <f>IF('HotInv8.56_8.65'!D106="","",'HotInv8.56_8.65'!D106)</f>
        <v>Ammortamento Costruzione e Impianti</v>
      </c>
      <c r="D6" s="520">
        <f>IF('HotInv8.56_8.65'!E106="","",'HotInv8.56_8.65'!E106)</f>
        <v>8282880</v>
      </c>
      <c r="E6" s="521">
        <f>IF('HotInv8.56_8.65'!F106="","",'HotInv8.56_8.65'!F106)</f>
        <v>0.03</v>
      </c>
      <c r="F6" s="520">
        <f>IF('HotInv8.56_8.65'!G106="","",'HotInv8.56_8.65'!G106)</f>
        <v>248486.39999999999</v>
      </c>
      <c r="G6" s="492" t="str">
        <f>IF('HotInv8.56_8.65'!H106="","",'HotInv8.56_8.65'!H106)</f>
        <v/>
      </c>
      <c r="H6" s="492" t="str">
        <f>IF('HotInv8.56_8.65'!I106="","",'HotInv8.56_8.65'!I106)</f>
        <v/>
      </c>
      <c r="I6" s="492" t="str">
        <f>IF('HotInv8.56_8.65'!J106="","",'HotInv8.56_8.65'!J106)</f>
        <v/>
      </c>
      <c r="J6" s="492" t="str">
        <f>IF('HotInv8.56_8.65'!K106="","",'HotInv8.56_8.65'!K106)</f>
        <v/>
      </c>
      <c r="K6" s="492" t="str">
        <f>IF('HotInv8.56_8.65'!L106="","",'HotInv8.56_8.65'!L106)</f>
        <v/>
      </c>
      <c r="L6" s="492" t="str">
        <f>IF('HotInv8.56_8.65'!M106="","",'HotInv8.56_8.65'!M106)</f>
        <v/>
      </c>
      <c r="M6" s="492" t="str">
        <f>IF('HotInv8.56_8.65'!N106="","",'HotInv8.56_8.65'!N106)</f>
        <v/>
      </c>
      <c r="N6" s="492" t="str">
        <f>IF('HotInv8.56_8.65'!O106="","",'HotInv8.56_8.65'!O106)</f>
        <v/>
      </c>
      <c r="O6" s="492" t="str">
        <f>IF('HotInv8.56_8.65'!P106="","",'HotInv8.56_8.65'!P106)</f>
        <v/>
      </c>
      <c r="P6" s="492" t="str">
        <f>IF('HotInv8.56_8.65'!Q106="","",'HotInv8.56_8.65'!Q106)</f>
        <v/>
      </c>
      <c r="Q6" s="492" t="str">
        <f>IF('HotInv8.56_8.65'!R106="","",'HotInv8.56_8.65'!R106)</f>
        <v/>
      </c>
      <c r="R6" s="492" t="str">
        <f>IF('HotInv8.56_8.65'!S106="","",'HotInv8.56_8.65'!S106)</f>
        <v/>
      </c>
      <c r="S6" s="131" t="str">
        <f>IF('HotInv8.56_8.65'!T106="","",'HotInv8.56_8.65'!T106)</f>
        <v/>
      </c>
      <c r="T6" s="131" t="str">
        <f>IF('HotInv8.56_8.65'!U106="","",'HotInv8.56_8.65'!U106)</f>
        <v/>
      </c>
    </row>
    <row r="7" spans="1:20" s="131" customFormat="1" ht="15" customHeight="1">
      <c r="A7" s="1256"/>
      <c r="B7" s="63"/>
      <c r="C7" s="522" t="str">
        <f>IF('HotInv8.56_8.65'!D107="","",'HotInv8.56_8.65'!D107)</f>
        <v>Ammortamento Attrezzature e arredi</v>
      </c>
      <c r="D7" s="523">
        <f>IF('HotInv8.56_8.65'!E107="","",'HotInv8.56_8.65'!E107)</f>
        <v>1448080</v>
      </c>
      <c r="E7" s="524">
        <f>IF('HotInv8.56_8.65'!F107="","",'HotInv8.56_8.65'!F107)</f>
        <v>0.1</v>
      </c>
      <c r="F7" s="523">
        <f>IF('HotInv8.56_8.65'!G107="","",'HotInv8.56_8.65'!G107)</f>
        <v>144808</v>
      </c>
      <c r="G7" s="492" t="str">
        <f>IF('HotInv8.56_8.65'!H107="","",'HotInv8.56_8.65'!H107)</f>
        <v/>
      </c>
      <c r="H7" s="492" t="str">
        <f>IF('HotInv8.56_8.65'!I107="","",'HotInv8.56_8.65'!I107)</f>
        <v/>
      </c>
      <c r="I7" s="492" t="str">
        <f>IF('HotInv8.56_8.65'!J107="","",'HotInv8.56_8.65'!J107)</f>
        <v/>
      </c>
      <c r="J7" s="492" t="str">
        <f>IF('HotInv8.56_8.65'!K107="","",'HotInv8.56_8.65'!K107)</f>
        <v/>
      </c>
      <c r="K7" s="492" t="str">
        <f>IF('HotInv8.56_8.65'!L107="","",'HotInv8.56_8.65'!L107)</f>
        <v/>
      </c>
      <c r="L7" s="492" t="str">
        <f>IF('HotInv8.56_8.65'!M107="","",'HotInv8.56_8.65'!M107)</f>
        <v/>
      </c>
      <c r="M7" s="492" t="str">
        <f>IF('HotInv8.56_8.65'!N107="","",'HotInv8.56_8.65'!N107)</f>
        <v/>
      </c>
      <c r="N7" s="492" t="str">
        <f>IF('HotInv8.56_8.65'!O107="","",'HotInv8.56_8.65'!O107)</f>
        <v/>
      </c>
      <c r="O7" s="492" t="str">
        <f>IF('HotInv8.56_8.65'!P107="","",'HotInv8.56_8.65'!P107)</f>
        <v/>
      </c>
      <c r="P7" s="492" t="str">
        <f>IF('HotInv8.56_8.65'!Q107="","",'HotInv8.56_8.65'!Q107)</f>
        <v/>
      </c>
      <c r="Q7" s="492" t="str">
        <f>IF('HotInv8.56_8.65'!R107="","",'HotInv8.56_8.65'!R107)</f>
        <v/>
      </c>
      <c r="R7" s="492" t="str">
        <f>IF('HotInv8.56_8.65'!S107="","",'HotInv8.56_8.65'!S107)</f>
        <v/>
      </c>
      <c r="S7" s="131" t="str">
        <f>IF('HotInv8.56_8.65'!T107="","",'HotInv8.56_8.65'!T107)</f>
        <v/>
      </c>
      <c r="T7" s="131" t="str">
        <f>IF('HotInv8.56_8.65'!U107="","",'HotInv8.56_8.65'!U107)</f>
        <v/>
      </c>
    </row>
    <row r="8" spans="1:20">
      <c r="A8" s="1256"/>
      <c r="B8" s="63"/>
      <c r="C8" s="62" t="str">
        <f>IF('HotInv8.56_8.65'!D165="","",'HotInv8.56_8.65'!D165)</f>
        <v/>
      </c>
      <c r="D8" s="62" t="str">
        <f>IF('HotInv8.56_8.65'!E165="","",'HotInv8.56_8.65'!E165)</f>
        <v/>
      </c>
      <c r="E8" s="62" t="str">
        <f>IF('HotInv8.56_8.65'!F165="","",'HotInv8.56_8.65'!F165)</f>
        <v/>
      </c>
      <c r="F8" s="62" t="str">
        <f>IF('HotInv8.56_8.65'!G165="","",'HotInv8.56_8.65'!G165)</f>
        <v/>
      </c>
      <c r="G8" s="64" t="str">
        <f>IF('HotInv8.56_8.65'!H165="","",'HotInv8.56_8.65'!H165)</f>
        <v/>
      </c>
      <c r="H8" s="64" t="str">
        <f>IF('HotInv8.56_8.65'!I165="","",'HotInv8.56_8.65'!I165)</f>
        <v/>
      </c>
      <c r="I8" s="64" t="str">
        <f>IF('HotInv8.56_8.65'!J165="","",'HotInv8.56_8.65'!J165)</f>
        <v/>
      </c>
      <c r="J8" s="64" t="str">
        <f>IF('HotInv8.56_8.65'!K165="","",'HotInv8.56_8.65'!K165)</f>
        <v/>
      </c>
      <c r="K8" s="64" t="str">
        <f>IF('HotInv8.56_8.65'!L165="","",'HotInv8.56_8.65'!L165)</f>
        <v/>
      </c>
      <c r="L8" s="64" t="str">
        <f>IF('HotInv8.56_8.65'!M165="","",'HotInv8.56_8.65'!M165)</f>
        <v/>
      </c>
      <c r="M8" s="64" t="str">
        <f>IF('HotInv8.56_8.65'!N165="","",'HotInv8.56_8.65'!N165)</f>
        <v/>
      </c>
      <c r="N8" s="64" t="str">
        <f>IF('HotInv8.56_8.65'!O165="","",'HotInv8.56_8.65'!O165)</f>
        <v/>
      </c>
      <c r="O8" s="64" t="str">
        <f>IF('HotInv8.56_8.65'!P165="","",'HotInv8.56_8.65'!P165)</f>
        <v/>
      </c>
      <c r="P8" s="64" t="str">
        <f>IF('HotInv8.56_8.65'!Q165="","",'HotInv8.56_8.65'!Q165)</f>
        <v/>
      </c>
      <c r="Q8" s="64" t="str">
        <f>IF('HotInv8.56_8.65'!R165="","",'HotInv8.56_8.65'!R165)</f>
        <v/>
      </c>
      <c r="R8" s="64" t="str">
        <f>IF('HotInv8.56_8.65'!S165="","",'HotInv8.56_8.65'!S165)</f>
        <v/>
      </c>
      <c r="S8" s="64" t="str">
        <f>IF('HotInv8.56_8.65'!T165="","",'HotInv8.56_8.65'!T165)</f>
        <v/>
      </c>
      <c r="T8" s="64" t="str">
        <f>IF('HotInv8.56_8.65'!U165="","",'HotInv8.56_8.65'!U165)</f>
        <v/>
      </c>
    </row>
    <row r="9" spans="1:20">
      <c r="A9" s="1256"/>
      <c r="B9" s="63"/>
    </row>
    <row r="10" spans="1:20">
      <c r="A10" s="1256"/>
    </row>
    <row r="11" spans="1:20">
      <c r="A11" s="1256"/>
    </row>
    <row r="12" spans="1:20">
      <c r="A12" s="1256"/>
    </row>
    <row r="13" spans="1:20">
      <c r="A13" s="1256"/>
    </row>
    <row r="14" spans="1:20">
      <c r="A14" s="1256"/>
    </row>
    <row r="15" spans="1:20">
      <c r="A15" s="1256"/>
    </row>
    <row r="16" spans="1:20">
      <c r="A16" s="1256"/>
    </row>
    <row r="17" spans="1:1">
      <c r="A17" s="1256"/>
    </row>
    <row r="18" spans="1:1">
      <c r="A18" s="1256"/>
    </row>
    <row r="19" spans="1:1">
      <c r="A19" s="1256"/>
    </row>
    <row r="20" spans="1:1">
      <c r="A20" s="1256"/>
    </row>
    <row r="21" spans="1:1">
      <c r="A21" s="1256"/>
    </row>
    <row r="22" spans="1:1">
      <c r="A22" s="1256"/>
    </row>
    <row r="23" spans="1:1">
      <c r="A23" s="1256"/>
    </row>
    <row r="24" spans="1:1">
      <c r="A24" s="1256"/>
    </row>
    <row r="25" spans="1:1">
      <c r="A25" s="1256"/>
    </row>
    <row r="26" spans="1:1">
      <c r="A26" s="1256"/>
    </row>
    <row r="27" spans="1:1">
      <c r="A27" s="1256"/>
    </row>
    <row r="28" spans="1:1">
      <c r="A28" s="1256"/>
    </row>
    <row r="29" spans="1:1">
      <c r="A29" s="1256"/>
    </row>
    <row r="30" spans="1:1">
      <c r="A30" s="1256"/>
    </row>
    <row r="31" spans="1:1">
      <c r="A31" s="1256"/>
    </row>
    <row r="32" spans="1:1">
      <c r="A32" s="1256"/>
    </row>
  </sheetData>
  <sheetProtection algorithmName="SHA-512" hashValue="4y+PDwTwjC+yAWV688LU4ybJ23qeSm5K+yMkqhb/G5B1GdaaqP6WhApkuBtA8O/aI+XbCd4cp5TVekqj3qqYDQ==" saltValue="b7kxo5ZpZMn3XR16TQZvKQ==" spinCount="100000" sheet="1" objects="1" scenarios="1"/>
  <mergeCells count="3">
    <mergeCell ref="C3:F3"/>
    <mergeCell ref="A4:A32"/>
    <mergeCell ref="C1:J1"/>
  </mergeCells>
  <hyperlinks>
    <hyperlink ref="A4" r:id="rId1" xr:uid="{00000000-0004-0000-2F00-000000000000}"/>
  </hyperlinks>
  <pageMargins left="0.7" right="0.7" top="0.75" bottom="0.75" header="0.3" footer="0.3"/>
  <pageSetup paperSize="9" orientation="portrait" r:id="rId2"/>
  <drawing r:id="rId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Foglio49">
    <tabColor theme="9"/>
  </sheetPr>
  <dimension ref="A1:R32"/>
  <sheetViews>
    <sheetView showGridLines="0" workbookViewId="0">
      <selection activeCell="C1" sqref="C1:J1"/>
    </sheetView>
  </sheetViews>
  <sheetFormatPr baseColWidth="10" defaultColWidth="9.5" defaultRowHeight="16.25" customHeight="1"/>
  <cols>
    <col min="1" max="1" width="11.5" style="1222" customWidth="1"/>
    <col min="2" max="2" width="4" style="64" customWidth="1"/>
    <col min="3" max="3" width="26.5" style="162" bestFit="1" customWidth="1"/>
    <col min="4" max="9" width="10.5" style="162" bestFit="1" customWidth="1"/>
    <col min="10" max="10" width="27.1640625" style="162" bestFit="1" customWidth="1"/>
    <col min="11" max="11" width="8.5" style="162" bestFit="1" customWidth="1"/>
    <col min="12" max="12" width="10.5" style="162" bestFit="1" customWidth="1"/>
    <col min="13" max="13" width="7.5" style="162" bestFit="1" customWidth="1"/>
    <col min="14" max="16384" width="9.5" style="162"/>
  </cols>
  <sheetData>
    <row r="1" spans="1:18" s="1222" customFormat="1" ht="60" customHeight="1">
      <c r="B1" s="1221"/>
      <c r="C1" s="1266" t="s">
        <v>1220</v>
      </c>
      <c r="D1" s="1267"/>
      <c r="E1" s="1267"/>
      <c r="F1" s="1267"/>
      <c r="G1" s="1267"/>
      <c r="H1" s="1267"/>
      <c r="I1" s="1267"/>
      <c r="J1" s="1267"/>
    </row>
    <row r="2" spans="1:18" ht="16.25" customHeight="1">
      <c r="C2" s="77"/>
      <c r="D2" s="77"/>
      <c r="E2" s="77"/>
      <c r="F2" s="77"/>
      <c r="G2" s="77"/>
      <c r="H2" s="77"/>
      <c r="I2" s="77"/>
    </row>
    <row r="3" spans="1:18" ht="16.25" customHeight="1">
      <c r="B3" s="63"/>
      <c r="C3" s="1305" t="s">
        <v>1102</v>
      </c>
      <c r="D3" s="1305"/>
      <c r="E3" s="1305"/>
      <c r="F3" s="1305"/>
      <c r="G3" s="1305"/>
      <c r="H3" s="1305"/>
      <c r="I3" s="1305"/>
    </row>
    <row r="4" spans="1:18" s="70" customFormat="1" ht="16.25" customHeight="1">
      <c r="A4" s="1255" t="s">
        <v>1264</v>
      </c>
      <c r="B4" s="63"/>
      <c r="C4" s="494" t="str">
        <f>IF('HotInv8.56_8.65'!D109="","",'HotInv8.56_8.65'!D109)</f>
        <v/>
      </c>
      <c r="D4" s="496" t="str">
        <f>IF('HotInv8.56_8.65'!G109="","",'HotInv8.56_8.65'!G109)</f>
        <v>Anno (1)</v>
      </c>
      <c r="E4" s="496" t="str">
        <f>IF('HotInv8.56_8.65'!H109="","",'HotInv8.56_8.65'!H109)</f>
        <v>Anno (2)</v>
      </c>
      <c r="F4" s="496" t="str">
        <f>IF('HotInv8.56_8.65'!I109="","",'HotInv8.56_8.65'!I109)</f>
        <v>Anno (3)</v>
      </c>
      <c r="G4" s="496" t="str">
        <f>IF('HotInv8.56_8.65'!J109="","",'HotInv8.56_8.65'!J109)</f>
        <v>Anno (4)</v>
      </c>
      <c r="H4" s="496" t="str">
        <f>IF('HotInv8.56_8.65'!K109="","",'HotInv8.56_8.65'!K109)</f>
        <v>Anno (5)</v>
      </c>
      <c r="I4" s="496" t="str">
        <f>IF('HotInv8.56_8.65'!L109="","",'HotInv8.56_8.65'!L109)</f>
        <v>Anno (6)</v>
      </c>
      <c r="J4" s="498" t="str">
        <f>IF('HotInv8.56_8.65'!M109="","",'HotInv8.56_8.65'!M109)</f>
        <v/>
      </c>
      <c r="K4" s="498" t="str">
        <f>IF('HotInv8.56_8.65'!N109="","",'HotInv8.56_8.65'!N109)</f>
        <v/>
      </c>
      <c r="L4" s="498" t="str">
        <f>IF('HotInv8.56_8.65'!O109="","",'HotInv8.56_8.65'!O109)</f>
        <v/>
      </c>
      <c r="M4" s="498" t="str">
        <f>IF('HotInv8.56_8.65'!P109="","",'HotInv8.56_8.65'!P109)</f>
        <v/>
      </c>
      <c r="N4" s="498" t="str">
        <f>IF('HotInv8.56_8.65'!Q109="","",'HotInv8.56_8.65'!Q109)</f>
        <v/>
      </c>
      <c r="O4" s="498" t="str">
        <f>IF('HotInv8.56_8.65'!R109="","",'HotInv8.56_8.65'!R109)</f>
        <v/>
      </c>
      <c r="P4" s="498" t="str">
        <f>IF('HotInv8.56_8.65'!S109="","",'HotInv8.56_8.65'!S109)</f>
        <v/>
      </c>
      <c r="Q4" s="70" t="str">
        <f>IF('HotInv8.56_8.65'!T109="","",'HotInv8.56_8.65'!T109)</f>
        <v/>
      </c>
      <c r="R4" s="70" t="str">
        <f>IF('HotInv8.56_8.65'!U109="","",'HotInv8.56_8.65'!U109)</f>
        <v/>
      </c>
    </row>
    <row r="5" spans="1:18" s="70" customFormat="1" ht="16.25" customHeight="1">
      <c r="A5" s="1256"/>
      <c r="B5" s="63"/>
      <c r="C5" s="498" t="str">
        <f>IF('HotInv8.56_8.65'!D110="","",'HotInv8.56_8.65'!D110)</f>
        <v>Debito Iniziale</v>
      </c>
      <c r="D5" s="75">
        <f>IF('HotInv8.56_8.65'!G110="","",'HotInv8.56_8.65'!G110)</f>
        <v>0</v>
      </c>
      <c r="E5" s="75">
        <f>IF('HotInv8.56_8.65'!H110="","",'HotInv8.56_8.65'!H110)</f>
        <v>3094732.8000000003</v>
      </c>
      <c r="F5" s="75">
        <f>IF('HotInv8.56_8.65'!I110="","",'HotInv8.56_8.65'!I110)</f>
        <v>6626304</v>
      </c>
      <c r="G5" s="75">
        <f>IF('HotInv8.56_8.65'!J110="","",'HotInv8.56_8.65'!J110)</f>
        <v>6626304</v>
      </c>
      <c r="H5" s="75">
        <f>IF('HotInv8.56_8.65'!K110="","",'HotInv8.56_8.65'!K110)</f>
        <v>6626304</v>
      </c>
      <c r="I5" s="75">
        <f>IF('HotInv8.56_8.65'!L110="","",'HotInv8.56_8.65'!L110)</f>
        <v>6626304</v>
      </c>
      <c r="J5" s="498" t="str">
        <f>IF('HotInv8.56_8.65'!M110="","",'HotInv8.56_8.65'!M110)</f>
        <v/>
      </c>
      <c r="K5" s="498" t="str">
        <f>IF('HotInv8.56_8.65'!N110="","",'HotInv8.56_8.65'!N110)</f>
        <v/>
      </c>
      <c r="L5" s="498" t="str">
        <f>IF('HotInv8.56_8.65'!O110="","",'HotInv8.56_8.65'!O110)</f>
        <v/>
      </c>
      <c r="M5" s="498" t="str">
        <f>IF('HotInv8.56_8.65'!P110="","",'HotInv8.56_8.65'!P110)</f>
        <v/>
      </c>
      <c r="N5" s="498" t="str">
        <f>IF('HotInv8.56_8.65'!Q110="","",'HotInv8.56_8.65'!Q110)</f>
        <v/>
      </c>
      <c r="O5" s="498" t="str">
        <f>IF('HotInv8.56_8.65'!R110="","",'HotInv8.56_8.65'!R110)</f>
        <v/>
      </c>
      <c r="P5" s="498" t="str">
        <f>IF('HotInv8.56_8.65'!S110="","",'HotInv8.56_8.65'!S110)</f>
        <v/>
      </c>
      <c r="Q5" s="70" t="str">
        <f>IF('HotInv8.56_8.65'!T110="","",'HotInv8.56_8.65'!T110)</f>
        <v/>
      </c>
      <c r="R5" s="70" t="str">
        <f>IF('HotInv8.56_8.65'!U110="","",'HotInv8.56_8.65'!U110)</f>
        <v/>
      </c>
    </row>
    <row r="6" spans="1:18" s="70" customFormat="1" ht="16.25" customHeight="1">
      <c r="A6" s="1256"/>
      <c r="B6" s="63"/>
      <c r="C6" s="498" t="str">
        <f>IF('HotInv8.56_8.65'!D111="","",'HotInv8.56_8.65'!D111)</f>
        <v>Erogazione del debito</v>
      </c>
      <c r="D6" s="75">
        <f>IF('HotInv8.56_8.65'!G111="","",'HotInv8.56_8.65'!G111)</f>
        <v>3094732.8000000003</v>
      </c>
      <c r="E6" s="75">
        <f>IF('HotInv8.56_8.65'!H111="","",'HotInv8.56_8.65'!H111)</f>
        <v>3531571.2000000002</v>
      </c>
      <c r="F6" s="75">
        <f>IF('HotInv8.56_8.65'!I111="","",'HotInv8.56_8.65'!I111)</f>
        <v>0</v>
      </c>
      <c r="G6" s="75">
        <f>IF('HotInv8.56_8.65'!J111="","",'HotInv8.56_8.65'!J111)</f>
        <v>0</v>
      </c>
      <c r="H6" s="75">
        <f>IF('HotInv8.56_8.65'!K111="","",'HotInv8.56_8.65'!K111)</f>
        <v>0</v>
      </c>
      <c r="I6" s="75">
        <f>IF('HotInv8.56_8.65'!L111="","",'HotInv8.56_8.65'!L111)</f>
        <v>0</v>
      </c>
      <c r="J6" s="498" t="str">
        <f>IF('HotInv8.56_8.65'!M111="","",'HotInv8.56_8.65'!M111)</f>
        <v/>
      </c>
      <c r="K6" s="498" t="str">
        <f>IF('HotInv8.56_8.65'!N111="","",'HotInv8.56_8.65'!N111)</f>
        <v/>
      </c>
      <c r="L6" s="498" t="str">
        <f>IF('HotInv8.56_8.65'!O111="","",'HotInv8.56_8.65'!O111)</f>
        <v/>
      </c>
      <c r="M6" s="498" t="str">
        <f>IF('HotInv8.56_8.65'!P111="","",'HotInv8.56_8.65'!P111)</f>
        <v/>
      </c>
      <c r="N6" s="498" t="str">
        <f>IF('HotInv8.56_8.65'!Q111="","",'HotInv8.56_8.65'!Q111)</f>
        <v/>
      </c>
      <c r="O6" s="498" t="str">
        <f>IF('HotInv8.56_8.65'!R111="","",'HotInv8.56_8.65'!R111)</f>
        <v/>
      </c>
      <c r="P6" s="498" t="str">
        <f>IF('HotInv8.56_8.65'!S111="","",'HotInv8.56_8.65'!S111)</f>
        <v/>
      </c>
      <c r="Q6" s="70" t="str">
        <f>IF('HotInv8.56_8.65'!T111="","",'HotInv8.56_8.65'!T111)</f>
        <v/>
      </c>
      <c r="R6" s="70" t="str">
        <f>IF('HotInv8.56_8.65'!U111="","",'HotInv8.56_8.65'!U111)</f>
        <v/>
      </c>
    </row>
    <row r="7" spans="1:18" s="70" customFormat="1" ht="16.25" customHeight="1">
      <c r="A7" s="1256"/>
      <c r="B7" s="63"/>
      <c r="C7" s="498" t="str">
        <f>IF('HotInv8.56_8.65'!D112="","",'HotInv8.56_8.65'!D112)</f>
        <v>Rimborso del debito</v>
      </c>
      <c r="D7" s="75" t="str">
        <f>IF('HotInv8.56_8.65'!G112="","",'HotInv8.56_8.65'!G112)</f>
        <v/>
      </c>
      <c r="E7" s="75" t="str">
        <f>IF('HotInv8.56_8.65'!H112="","",'HotInv8.56_8.65'!H112)</f>
        <v/>
      </c>
      <c r="F7" s="75" t="str">
        <f>IF('HotInv8.56_8.65'!I112="","",'HotInv8.56_8.65'!I112)</f>
        <v/>
      </c>
      <c r="G7" s="75" t="str">
        <f>IF('HotInv8.56_8.65'!J112="","",'HotInv8.56_8.65'!J112)</f>
        <v/>
      </c>
      <c r="H7" s="75" t="str">
        <f>IF('HotInv8.56_8.65'!K112="","",'HotInv8.56_8.65'!K112)</f>
        <v/>
      </c>
      <c r="I7" s="75">
        <f>IF('HotInv8.56_8.65'!L112="","",'HotInv8.56_8.65'!L112)</f>
        <v>6626304</v>
      </c>
      <c r="J7" s="498" t="str">
        <f>IF('HotInv8.56_8.65'!M112="","",'HotInv8.56_8.65'!M112)</f>
        <v/>
      </c>
      <c r="K7" s="498" t="str">
        <f>IF('HotInv8.56_8.65'!N112="","",'HotInv8.56_8.65'!N112)</f>
        <v/>
      </c>
      <c r="L7" s="498" t="str">
        <f>IF('HotInv8.56_8.65'!O112="","",'HotInv8.56_8.65'!O112)</f>
        <v/>
      </c>
      <c r="M7" s="498" t="str">
        <f>IF('HotInv8.56_8.65'!P112="","",'HotInv8.56_8.65'!P112)</f>
        <v/>
      </c>
      <c r="N7" s="498" t="str">
        <f>IF('HotInv8.56_8.65'!Q112="","",'HotInv8.56_8.65'!Q112)</f>
        <v/>
      </c>
      <c r="O7" s="498" t="str">
        <f>IF('HotInv8.56_8.65'!R112="","",'HotInv8.56_8.65'!R112)</f>
        <v/>
      </c>
      <c r="P7" s="498" t="str">
        <f>IF('HotInv8.56_8.65'!S112="","",'HotInv8.56_8.65'!S112)</f>
        <v/>
      </c>
      <c r="Q7" s="70" t="str">
        <f>IF('HotInv8.56_8.65'!T112="","",'HotInv8.56_8.65'!T112)</f>
        <v/>
      </c>
      <c r="R7" s="70" t="str">
        <f>IF('HotInv8.56_8.65'!U112="","",'HotInv8.56_8.65'!U112)</f>
        <v/>
      </c>
    </row>
    <row r="8" spans="1:18" s="70" customFormat="1" ht="16.25" customHeight="1">
      <c r="A8" s="1256"/>
      <c r="B8" s="63"/>
      <c r="C8" s="498" t="str">
        <f>IF('HotInv8.56_8.65'!D113="","",'HotInv8.56_8.65'!D113)</f>
        <v>Debito Finale</v>
      </c>
      <c r="D8" s="75">
        <f>IF('HotInv8.56_8.65'!G113="","",'HotInv8.56_8.65'!G113)</f>
        <v>3094732.8000000003</v>
      </c>
      <c r="E8" s="75">
        <f>IF('HotInv8.56_8.65'!H113="","",'HotInv8.56_8.65'!H113)</f>
        <v>6626304</v>
      </c>
      <c r="F8" s="75">
        <f>IF('HotInv8.56_8.65'!I113="","",'HotInv8.56_8.65'!I113)</f>
        <v>6626304</v>
      </c>
      <c r="G8" s="75">
        <f>IF('HotInv8.56_8.65'!J113="","",'HotInv8.56_8.65'!J113)</f>
        <v>6626304</v>
      </c>
      <c r="H8" s="75">
        <f>IF('HotInv8.56_8.65'!K113="","",'HotInv8.56_8.65'!K113)</f>
        <v>6626304</v>
      </c>
      <c r="I8" s="75">
        <f>IF('HotInv8.56_8.65'!L113="","",'HotInv8.56_8.65'!L113)</f>
        <v>0</v>
      </c>
      <c r="J8" s="498" t="str">
        <f>IF('HotInv8.56_8.65'!M113="","",'HotInv8.56_8.65'!M113)</f>
        <v/>
      </c>
      <c r="K8" s="498" t="str">
        <f>IF('HotInv8.56_8.65'!N113="","",'HotInv8.56_8.65'!N113)</f>
        <v/>
      </c>
      <c r="L8" s="498" t="str">
        <f>IF('HotInv8.56_8.65'!O113="","",'HotInv8.56_8.65'!O113)</f>
        <v/>
      </c>
      <c r="M8" s="498" t="str">
        <f>IF('HotInv8.56_8.65'!P113="","",'HotInv8.56_8.65'!P113)</f>
        <v/>
      </c>
      <c r="N8" s="498" t="str">
        <f>IF('HotInv8.56_8.65'!Q113="","",'HotInv8.56_8.65'!Q113)</f>
        <v/>
      </c>
      <c r="O8" s="498" t="str">
        <f>IF('HotInv8.56_8.65'!R113="","",'HotInv8.56_8.65'!R113)</f>
        <v/>
      </c>
      <c r="P8" s="498" t="str">
        <f>IF('HotInv8.56_8.65'!S113="","",'HotInv8.56_8.65'!S113)</f>
        <v/>
      </c>
      <c r="Q8" s="70" t="str">
        <f>IF('HotInv8.56_8.65'!T113="","",'HotInv8.56_8.65'!T113)</f>
        <v/>
      </c>
      <c r="R8" s="70" t="str">
        <f>IF('HotInv8.56_8.65'!U113="","",'HotInv8.56_8.65'!U113)</f>
        <v/>
      </c>
    </row>
    <row r="9" spans="1:18" s="70" customFormat="1" ht="16.25" customHeight="1">
      <c r="A9" s="1256"/>
      <c r="B9" s="63"/>
      <c r="C9" s="494" t="str">
        <f>IF('HotInv8.56_8.65'!D114="","",'HotInv8.56_8.65'!D114)</f>
        <v>Oneri finanziari e commissioni</v>
      </c>
      <c r="D9" s="514">
        <f>IF('HotInv8.56_8.65'!G114="","",'HotInv8.56_8.65'!G114)</f>
        <v>100578.81600000002</v>
      </c>
      <c r="E9" s="514">
        <f>IF('HotInv8.56_8.65'!H114="","",'HotInv8.56_8.65'!H114)</f>
        <v>194420.736</v>
      </c>
      <c r="F9" s="514">
        <f>IF('HotInv8.56_8.65'!I114="","",'HotInv8.56_8.65'!I114)</f>
        <v>265052.16000000003</v>
      </c>
      <c r="G9" s="514">
        <f>IF('HotInv8.56_8.65'!J114="","",'HotInv8.56_8.65'!J114)</f>
        <v>265052.16000000003</v>
      </c>
      <c r="H9" s="514">
        <f>IF('HotInv8.56_8.65'!K114="","",'HotInv8.56_8.65'!K114)</f>
        <v>265052.16000000003</v>
      </c>
      <c r="I9" s="514">
        <f>IF('HotInv8.56_8.65'!L114="","",'HotInv8.56_8.65'!L114)</f>
        <v>132526.08000000002</v>
      </c>
      <c r="J9" s="498" t="str">
        <f>IF('HotInv8.56_8.65'!M114="","",'HotInv8.56_8.65'!M114)</f>
        <v/>
      </c>
      <c r="K9" s="498" t="str">
        <f>IF('HotInv8.56_8.65'!N114="","",'HotInv8.56_8.65'!N114)</f>
        <v/>
      </c>
      <c r="L9" s="498" t="str">
        <f>IF('HotInv8.56_8.65'!O114="","",'HotInv8.56_8.65'!O114)</f>
        <v/>
      </c>
      <c r="M9" s="498" t="str">
        <f>IF('HotInv8.56_8.65'!P114="","",'HotInv8.56_8.65'!P114)</f>
        <v/>
      </c>
      <c r="N9" s="498" t="str">
        <f>IF('HotInv8.56_8.65'!Q114="","",'HotInv8.56_8.65'!Q114)</f>
        <v/>
      </c>
      <c r="O9" s="498" t="str">
        <f>IF('HotInv8.56_8.65'!R114="","",'HotInv8.56_8.65'!R114)</f>
        <v/>
      </c>
      <c r="P9" s="498" t="str">
        <f>IF('HotInv8.56_8.65'!S114="","",'HotInv8.56_8.65'!S114)</f>
        <v/>
      </c>
      <c r="Q9" s="70" t="str">
        <f>IF('HotInv8.56_8.65'!T114="","",'HotInv8.56_8.65'!T114)</f>
        <v/>
      </c>
      <c r="R9" s="70" t="str">
        <f>IF('HotInv8.56_8.65'!U114="","",'HotInv8.56_8.65'!U114)</f>
        <v/>
      </c>
    </row>
    <row r="10" spans="1:18" s="70" customFormat="1" ht="16.25" customHeight="1">
      <c r="A10" s="1256"/>
      <c r="B10" s="64"/>
      <c r="C10" s="498" t="str">
        <f>IF('HotInv8.56_8.65'!D115="","",'HotInv8.56_8.65'!D115)</f>
        <v/>
      </c>
      <c r="D10" s="75" t="str">
        <f>IF('HotInv8.56_8.65'!G115="","",'HotInv8.56_8.65'!G115)</f>
        <v/>
      </c>
      <c r="E10" s="75" t="str">
        <f>IF('HotInv8.56_8.65'!H115="","",'HotInv8.56_8.65'!H115)</f>
        <v/>
      </c>
      <c r="F10" s="75" t="str">
        <f>IF('HotInv8.56_8.65'!I115="","",'HotInv8.56_8.65'!I115)</f>
        <v/>
      </c>
      <c r="G10" s="75" t="str">
        <f>IF('HotInv8.56_8.65'!J115="","",'HotInv8.56_8.65'!J115)</f>
        <v/>
      </c>
      <c r="H10" s="75" t="str">
        <f>IF('HotInv8.56_8.65'!K115="","",'HotInv8.56_8.65'!K115)</f>
        <v/>
      </c>
      <c r="I10" s="75" t="str">
        <f>IF('HotInv8.56_8.65'!L115="","",'HotInv8.56_8.65'!L115)</f>
        <v/>
      </c>
      <c r="J10" s="498" t="str">
        <f>IF('HotInv8.56_8.65'!M115="","",'HotInv8.56_8.65'!M115)</f>
        <v/>
      </c>
      <c r="K10" s="498" t="str">
        <f>IF('HotInv8.56_8.65'!N115="","",'HotInv8.56_8.65'!N115)</f>
        <v/>
      </c>
      <c r="L10" s="498" t="str">
        <f>IF('HotInv8.56_8.65'!O115="","",'HotInv8.56_8.65'!O115)</f>
        <v/>
      </c>
      <c r="M10" s="498" t="str">
        <f>IF('HotInv8.56_8.65'!P115="","",'HotInv8.56_8.65'!P115)</f>
        <v/>
      </c>
      <c r="N10" s="498" t="str">
        <f>IF('HotInv8.56_8.65'!Q115="","",'HotInv8.56_8.65'!Q115)</f>
        <v/>
      </c>
      <c r="O10" s="498" t="str">
        <f>IF('HotInv8.56_8.65'!R115="","",'HotInv8.56_8.65'!R115)</f>
        <v/>
      </c>
      <c r="P10" s="498" t="str">
        <f>IF('HotInv8.56_8.65'!S115="","",'HotInv8.56_8.65'!S115)</f>
        <v/>
      </c>
      <c r="Q10" s="70" t="str">
        <f>IF('HotInv8.56_8.65'!T115="","",'HotInv8.56_8.65'!T115)</f>
        <v/>
      </c>
      <c r="R10" s="70" t="str">
        <f>IF('HotInv8.56_8.65'!U115="","",'HotInv8.56_8.65'!U115)</f>
        <v/>
      </c>
    </row>
    <row r="11" spans="1:18" ht="16.25" customHeight="1">
      <c r="A11" s="1256"/>
    </row>
    <row r="12" spans="1:18" ht="16.25" customHeight="1">
      <c r="A12" s="1256"/>
    </row>
    <row r="13" spans="1:18" ht="16.25" customHeight="1">
      <c r="A13" s="1256"/>
    </row>
    <row r="14" spans="1:18" ht="16.25" customHeight="1">
      <c r="A14" s="1256"/>
    </row>
    <row r="15" spans="1:18" ht="16.25" customHeight="1">
      <c r="A15" s="1256"/>
    </row>
    <row r="16" spans="1:18" ht="16.25" customHeight="1">
      <c r="A16" s="1256"/>
    </row>
    <row r="17" spans="1:1" ht="16.25" customHeight="1">
      <c r="A17" s="1256"/>
    </row>
    <row r="18" spans="1:1" ht="16.25" customHeight="1">
      <c r="A18" s="1256"/>
    </row>
    <row r="19" spans="1:1" ht="16.25" customHeight="1">
      <c r="A19" s="1256"/>
    </row>
    <row r="20" spans="1:1" ht="16.25" customHeight="1">
      <c r="A20" s="1256"/>
    </row>
    <row r="21" spans="1:1" ht="16.25" customHeight="1">
      <c r="A21" s="1256"/>
    </row>
    <row r="22" spans="1:1" ht="16.25" customHeight="1">
      <c r="A22" s="1256"/>
    </row>
    <row r="23" spans="1:1" ht="16.25" customHeight="1">
      <c r="A23" s="1256"/>
    </row>
    <row r="24" spans="1:1" ht="16.25" customHeight="1">
      <c r="A24" s="1256"/>
    </row>
    <row r="25" spans="1:1" ht="16.25" customHeight="1">
      <c r="A25" s="1256"/>
    </row>
    <row r="26" spans="1:1" ht="16.25" customHeight="1">
      <c r="A26" s="1256"/>
    </row>
    <row r="27" spans="1:1" ht="16.25" customHeight="1">
      <c r="A27" s="1256"/>
    </row>
    <row r="28" spans="1:1" ht="16.25" customHeight="1">
      <c r="A28" s="1256"/>
    </row>
    <row r="29" spans="1:1" ht="16.25" customHeight="1">
      <c r="A29" s="1256"/>
    </row>
    <row r="30" spans="1:1" ht="16.25" customHeight="1">
      <c r="A30" s="1256"/>
    </row>
    <row r="31" spans="1:1" ht="16.25" customHeight="1">
      <c r="A31" s="1256"/>
    </row>
    <row r="32" spans="1:1" ht="16.25" customHeight="1">
      <c r="A32" s="1256"/>
    </row>
  </sheetData>
  <sheetProtection algorithmName="SHA-512" hashValue="oVdnIOrvVvsPMyFMdoHgrGpvxLEsPAm3i7wX3ecWvfLr4g5T34e8Y/qcS2zN60/7nhBqcT7fKAa1myaZ8Ehe6g==" saltValue="u0ZNUci+c0GAMwTFVuK/Sw==" spinCount="100000" sheet="1" objects="1" scenarios="1"/>
  <mergeCells count="3">
    <mergeCell ref="C3:I3"/>
    <mergeCell ref="A4:A32"/>
    <mergeCell ref="C1:J1"/>
  </mergeCells>
  <hyperlinks>
    <hyperlink ref="A4" r:id="rId1" xr:uid="{00000000-0004-0000-3000-000000000000}"/>
  </hyperlinks>
  <pageMargins left="0.7" right="0.7" top="0.75" bottom="0.75" header="0.3" footer="0.3"/>
  <pageSetup paperSize="9" orientation="portrait" r:id="rId2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Foglio5">
    <tabColor theme="9"/>
  </sheetPr>
  <dimension ref="A1:J43"/>
  <sheetViews>
    <sheetView showGridLines="0" workbookViewId="0">
      <selection activeCell="C37" sqref="C37"/>
    </sheetView>
  </sheetViews>
  <sheetFormatPr baseColWidth="10" defaultColWidth="9.1640625" defaultRowHeight="15"/>
  <cols>
    <col min="1" max="1" width="11.5" style="1226" customWidth="1"/>
    <col min="2" max="2" width="3.5" style="16" customWidth="1"/>
    <col min="3" max="3" width="60.5" style="294" bestFit="1" customWidth="1"/>
    <col min="4" max="4" width="7.1640625" style="62" customWidth="1"/>
    <col min="5" max="5" width="10.5" style="294" bestFit="1" customWidth="1"/>
    <col min="6" max="16384" width="9.1640625" style="294"/>
  </cols>
  <sheetData>
    <row r="1" spans="1:10" s="1226" customFormat="1" ht="60" customHeight="1">
      <c r="C1" s="1266" t="s">
        <v>1220</v>
      </c>
      <c r="D1" s="1267"/>
      <c r="E1" s="1267"/>
      <c r="F1" s="1267"/>
      <c r="G1" s="1267"/>
      <c r="H1" s="1267"/>
      <c r="I1" s="1267"/>
      <c r="J1" s="1267"/>
    </row>
    <row r="3" spans="1:10">
      <c r="C3" s="1208"/>
      <c r="D3" s="1183"/>
      <c r="E3" s="1209"/>
    </row>
    <row r="4" spans="1:10">
      <c r="A4" s="1255" t="s">
        <v>1264</v>
      </c>
      <c r="C4" s="1210" t="s">
        <v>299</v>
      </c>
      <c r="D4" s="1269" t="s">
        <v>300</v>
      </c>
      <c r="E4" s="1269"/>
    </row>
    <row r="5" spans="1:10">
      <c r="A5" s="1256"/>
      <c r="C5" s="1211" t="s">
        <v>301</v>
      </c>
      <c r="D5" s="284"/>
      <c r="E5" s="177">
        <v>365</v>
      </c>
    </row>
    <row r="6" spans="1:10">
      <c r="A6" s="1256"/>
      <c r="C6" s="1211" t="s">
        <v>302</v>
      </c>
      <c r="D6" s="284"/>
      <c r="E6" s="177">
        <v>175</v>
      </c>
    </row>
    <row r="7" spans="1:10">
      <c r="A7" s="1256"/>
      <c r="C7" s="1211" t="s">
        <v>303</v>
      </c>
      <c r="D7" s="284"/>
      <c r="E7" s="314">
        <f>+E6*E5</f>
        <v>63875</v>
      </c>
    </row>
    <row r="8" spans="1:10">
      <c r="A8" s="1256"/>
      <c r="C8" s="1212" t="s">
        <v>304</v>
      </c>
      <c r="D8" s="1213" t="s">
        <v>305</v>
      </c>
      <c r="E8" s="1214">
        <v>0.59</v>
      </c>
    </row>
    <row r="9" spans="1:10">
      <c r="A9" s="1256"/>
      <c r="C9" s="1211" t="s">
        <v>306</v>
      </c>
      <c r="D9" s="1213"/>
      <c r="E9" s="314">
        <f>E7*E8</f>
        <v>37686.25</v>
      </c>
    </row>
    <row r="10" spans="1:10">
      <c r="A10" s="1256"/>
      <c r="C10" s="1212" t="s">
        <v>308</v>
      </c>
      <c r="D10" s="1213" t="s">
        <v>307</v>
      </c>
      <c r="E10" s="1215">
        <v>99.505787919997346</v>
      </c>
    </row>
    <row r="11" spans="1:10">
      <c r="A11" s="1256"/>
      <c r="C11" s="1216" t="s">
        <v>309</v>
      </c>
      <c r="D11" s="1217" t="s">
        <v>307</v>
      </c>
      <c r="E11" s="1218">
        <f>E8*E10</f>
        <v>58.708414872798429</v>
      </c>
    </row>
    <row r="12" spans="1:10">
      <c r="A12" s="1256"/>
      <c r="C12" s="1219"/>
      <c r="D12" s="1183"/>
      <c r="E12" s="1219"/>
    </row>
    <row r="13" spans="1:10">
      <c r="A13" s="1256"/>
      <c r="C13" s="1219"/>
      <c r="E13" s="1219"/>
    </row>
    <row r="14" spans="1:10">
      <c r="A14" s="1256"/>
      <c r="C14" s="1219"/>
      <c r="E14" s="1220"/>
    </row>
    <row r="15" spans="1:10">
      <c r="A15" s="1256"/>
      <c r="C15" s="1219"/>
      <c r="D15" s="1183"/>
      <c r="E15" s="1219"/>
    </row>
    <row r="16" spans="1:10">
      <c r="A16" s="1256"/>
      <c r="C16" s="1219"/>
      <c r="D16" s="1183"/>
      <c r="E16" s="1219"/>
    </row>
    <row r="17" spans="1:5">
      <c r="A17" s="1256"/>
      <c r="C17" s="1219"/>
      <c r="D17" s="1183"/>
      <c r="E17" s="1219"/>
    </row>
    <row r="18" spans="1:5">
      <c r="A18" s="1256"/>
      <c r="C18" s="1219"/>
      <c r="D18" s="1183"/>
      <c r="E18" s="1219"/>
    </row>
    <row r="19" spans="1:5">
      <c r="A19" s="1256"/>
      <c r="C19" s="1219"/>
      <c r="D19" s="1183"/>
      <c r="E19" s="1219"/>
    </row>
    <row r="20" spans="1:5">
      <c r="A20" s="1256"/>
      <c r="C20" s="1219"/>
      <c r="D20" s="1183"/>
      <c r="E20" s="1219"/>
    </row>
    <row r="21" spans="1:5">
      <c r="A21" s="1256"/>
      <c r="C21" s="1219"/>
      <c r="D21" s="1183"/>
      <c r="E21" s="1219"/>
    </row>
    <row r="22" spans="1:5">
      <c r="A22" s="1256"/>
      <c r="C22" s="1219"/>
      <c r="D22" s="1183"/>
      <c r="E22" s="1219"/>
    </row>
    <row r="23" spans="1:5">
      <c r="A23" s="1256"/>
      <c r="C23" s="1219"/>
      <c r="D23" s="1183"/>
      <c r="E23" s="1219"/>
    </row>
    <row r="24" spans="1:5">
      <c r="A24" s="1256"/>
      <c r="C24" s="1219"/>
      <c r="D24" s="1183"/>
      <c r="E24" s="1219"/>
    </row>
    <row r="25" spans="1:5">
      <c r="A25" s="1256"/>
      <c r="C25" s="1219"/>
      <c r="D25" s="1183"/>
      <c r="E25" s="1219"/>
    </row>
    <row r="26" spans="1:5">
      <c r="A26" s="1256"/>
      <c r="C26" s="1219"/>
      <c r="D26" s="1183"/>
      <c r="E26" s="1219"/>
    </row>
    <row r="27" spans="1:5">
      <c r="A27" s="1256"/>
      <c r="C27" s="1219"/>
      <c r="D27" s="1183"/>
      <c r="E27" s="1219"/>
    </row>
    <row r="28" spans="1:5">
      <c r="A28" s="1256"/>
      <c r="C28" s="1219"/>
      <c r="D28" s="1183"/>
      <c r="E28" s="1219"/>
    </row>
    <row r="29" spans="1:5">
      <c r="A29" s="1256"/>
      <c r="C29" s="1219"/>
      <c r="D29" s="1183"/>
      <c r="E29" s="1219"/>
    </row>
    <row r="30" spans="1:5">
      <c r="A30" s="1256"/>
      <c r="C30" s="1219"/>
      <c r="D30" s="1183"/>
      <c r="E30" s="1219"/>
    </row>
    <row r="31" spans="1:5">
      <c r="A31" s="1256"/>
      <c r="C31" s="1219"/>
      <c r="D31" s="1183"/>
      <c r="E31" s="1219"/>
    </row>
    <row r="32" spans="1:5">
      <c r="A32" s="1256"/>
      <c r="C32" s="1219"/>
      <c r="D32" s="1183"/>
      <c r="E32" s="1219"/>
    </row>
    <row r="33" spans="3:5">
      <c r="C33" s="1219"/>
      <c r="D33" s="1183"/>
      <c r="E33" s="1219"/>
    </row>
    <row r="34" spans="3:5">
      <c r="C34" s="1219"/>
      <c r="D34" s="1183"/>
      <c r="E34" s="1219"/>
    </row>
    <row r="35" spans="3:5">
      <c r="C35" s="1219"/>
      <c r="D35" s="1183"/>
      <c r="E35" s="1219"/>
    </row>
    <row r="36" spans="3:5">
      <c r="C36" s="1219"/>
      <c r="D36" s="1183"/>
      <c r="E36" s="1219"/>
    </row>
    <row r="37" spans="3:5">
      <c r="C37" s="1219"/>
      <c r="D37" s="1183"/>
      <c r="E37" s="1219"/>
    </row>
    <row r="38" spans="3:5">
      <c r="C38" s="1219"/>
      <c r="D38" s="1183"/>
      <c r="E38" s="1219"/>
    </row>
    <row r="39" spans="3:5">
      <c r="C39" s="1219"/>
      <c r="D39" s="1183"/>
      <c r="E39" s="1219"/>
    </row>
    <row r="40" spans="3:5">
      <c r="C40" s="1219"/>
      <c r="D40" s="1183"/>
      <c r="E40" s="1219"/>
    </row>
    <row r="41" spans="3:5">
      <c r="C41" s="1219"/>
      <c r="E41" s="1219"/>
    </row>
    <row r="42" spans="3:5">
      <c r="C42" s="1219"/>
      <c r="D42" s="1183"/>
      <c r="E42" s="1219"/>
    </row>
    <row r="43" spans="3:5">
      <c r="C43" s="1219"/>
      <c r="D43" s="1183"/>
      <c r="E43" s="1219"/>
    </row>
  </sheetData>
  <sheetProtection algorithmName="SHA-512" hashValue="aBkNJShE669iqP4BVXSSg6IOmOb0QBl4fuVdvTTQuAKNDOX6kIUmTIyjF6ZQoz5aOjug77qWsakr0KPYwn50QA==" saltValue="Hdl8db8/mBDbJhLXDMSP0g==" spinCount="100000" sheet="1" objects="1" scenarios="1"/>
  <mergeCells count="3">
    <mergeCell ref="D4:E4"/>
    <mergeCell ref="A4:A32"/>
    <mergeCell ref="C1:J1"/>
  </mergeCells>
  <hyperlinks>
    <hyperlink ref="A4" r:id="rId1" xr:uid="{00000000-0004-0000-0400-000000000000}"/>
  </hyperlinks>
  <pageMargins left="0.7" right="0.7" top="0.75" bottom="0.75" header="0.3" footer="0.3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Foglio50">
    <tabColor theme="9"/>
  </sheetPr>
  <dimension ref="A1:Q32"/>
  <sheetViews>
    <sheetView showGridLines="0" workbookViewId="0">
      <selection activeCell="C1" sqref="C1:J1"/>
    </sheetView>
  </sheetViews>
  <sheetFormatPr baseColWidth="10" defaultColWidth="9.5" defaultRowHeight="18" customHeight="1"/>
  <cols>
    <col min="1" max="1" width="11.5" style="1221" customWidth="1"/>
    <col min="2" max="2" width="4" style="64" customWidth="1"/>
    <col min="3" max="9" width="11.5" style="64" customWidth="1"/>
    <col min="10" max="10" width="8.5" style="64" bestFit="1" customWidth="1"/>
    <col min="11" max="11" width="10.5" style="64" bestFit="1" customWidth="1"/>
    <col min="12" max="12" width="7.5" style="64" bestFit="1" customWidth="1"/>
    <col min="13" max="16384" width="9.5" style="64"/>
  </cols>
  <sheetData>
    <row r="1" spans="1:17" s="1221" customFormat="1" ht="60" customHeight="1">
      <c r="C1" s="1266" t="s">
        <v>1220</v>
      </c>
      <c r="D1" s="1267"/>
      <c r="E1" s="1267"/>
      <c r="F1" s="1267"/>
      <c r="G1" s="1267"/>
      <c r="H1" s="1267"/>
      <c r="I1" s="1267"/>
      <c r="J1" s="1267"/>
    </row>
    <row r="2" spans="1:17" ht="18" customHeight="1">
      <c r="C2" s="77"/>
      <c r="D2" s="77"/>
      <c r="E2" s="77"/>
      <c r="F2" s="77"/>
      <c r="G2" s="77"/>
      <c r="H2" s="77"/>
    </row>
    <row r="3" spans="1:17" ht="18" customHeight="1">
      <c r="B3" s="63"/>
      <c r="C3" s="1307"/>
      <c r="D3" s="1307"/>
      <c r="E3" s="1307"/>
      <c r="F3" s="1307"/>
      <c r="G3" s="1307"/>
      <c r="H3" s="1307"/>
    </row>
    <row r="4" spans="1:17" ht="18" hidden="1" customHeight="1">
      <c r="A4" s="1255" t="s">
        <v>1264</v>
      </c>
      <c r="B4" s="63"/>
      <c r="C4" s="504" t="str">
        <f>IF('HotInv8.56_8.65'!G126="","",'HotInv8.56_8.65'!G126)</f>
        <v/>
      </c>
      <c r="D4" s="504" t="str">
        <f>IF('HotInv8.56_8.65'!H126="","",'HotInv8.56_8.65'!H126)</f>
        <v/>
      </c>
      <c r="E4" s="504" t="str">
        <f>IF('HotInv8.56_8.65'!I126="","",'HotInv8.56_8.65'!I126)</f>
        <v/>
      </c>
      <c r="F4" s="504" t="str">
        <f>IF('HotInv8.56_8.65'!J126="","",'HotInv8.56_8.65'!J126)</f>
        <v/>
      </c>
      <c r="G4" s="504" t="str">
        <f>IF('HotInv8.56_8.65'!K126="","",'HotInv8.56_8.65'!K126)</f>
        <v/>
      </c>
      <c r="H4" s="504" t="str">
        <f>IF('HotInv8.56_8.65'!L126="","",'HotInv8.56_8.65'!L126)</f>
        <v/>
      </c>
      <c r="I4" s="504" t="str">
        <f>IF('HotInv8.56_8.65'!M126="","",'HotInv8.56_8.65'!M126)</f>
        <v/>
      </c>
      <c r="J4" s="504" t="str">
        <f>IF('HotInv8.56_8.65'!N126="","",'HotInv8.56_8.65'!N126)</f>
        <v/>
      </c>
      <c r="K4" s="504" t="str">
        <f>IF('HotInv8.56_8.65'!O126="","",'HotInv8.56_8.65'!O126)</f>
        <v/>
      </c>
      <c r="L4" s="504" t="str">
        <f>IF('HotInv8.56_8.65'!P126="","",'HotInv8.56_8.65'!P126)</f>
        <v/>
      </c>
      <c r="M4" s="504" t="str">
        <f>IF('HotInv8.56_8.65'!Q126="","",'HotInv8.56_8.65'!Q126)</f>
        <v/>
      </c>
      <c r="N4" s="504" t="str">
        <f>IF('HotInv8.56_8.65'!R126="","",'HotInv8.56_8.65'!R126)</f>
        <v/>
      </c>
      <c r="O4" s="504" t="str">
        <f>IF('HotInv8.56_8.65'!S126="","",'HotInv8.56_8.65'!S126)</f>
        <v/>
      </c>
      <c r="P4" s="64" t="str">
        <f>IF('HotInv8.56_8.65'!T126="","",'HotInv8.56_8.65'!T126)</f>
        <v/>
      </c>
      <c r="Q4" s="64" t="str">
        <f>IF('HotInv8.56_8.65'!U126="","",'HotInv8.56_8.65'!U126)</f>
        <v/>
      </c>
    </row>
    <row r="5" spans="1:17" s="131" customFormat="1" ht="13.75" customHeight="1">
      <c r="A5" s="1256"/>
      <c r="B5" s="63"/>
      <c r="C5" s="496" t="str">
        <f>IF('HotInv8.56_8.65'!G127="","",'HotInv8.56_8.65'!G127)</f>
        <v>Anno (1)</v>
      </c>
      <c r="D5" s="496" t="str">
        <f>IF('HotInv8.56_8.65'!H127="","",'HotInv8.56_8.65'!H127)</f>
        <v>Anno (2)</v>
      </c>
      <c r="E5" s="496" t="str">
        <f>IF('HotInv8.56_8.65'!I127="","",'HotInv8.56_8.65'!I127)</f>
        <v>Anno (3)</v>
      </c>
      <c r="F5" s="496" t="str">
        <f>IF('HotInv8.56_8.65'!J127="","",'HotInv8.56_8.65'!J127)</f>
        <v>Anno (4)</v>
      </c>
      <c r="G5" s="496" t="str">
        <f>IF('HotInv8.56_8.65'!K127="","",'HotInv8.56_8.65'!K127)</f>
        <v>Anno (5)</v>
      </c>
      <c r="H5" s="496" t="str">
        <f>IF('HotInv8.56_8.65'!L127="","",'HotInv8.56_8.65'!L127)</f>
        <v>Anno (6)</v>
      </c>
      <c r="I5" s="492" t="str">
        <f>IF('HotInv8.56_8.65'!M127="","",'HotInv8.56_8.65'!M127)</f>
        <v/>
      </c>
      <c r="J5" s="492" t="str">
        <f>IF('HotInv8.56_8.65'!N127="","",'HotInv8.56_8.65'!N127)</f>
        <v/>
      </c>
      <c r="K5" s="492" t="str">
        <f>IF('HotInv8.56_8.65'!O127="","",'HotInv8.56_8.65'!O127)</f>
        <v/>
      </c>
      <c r="L5" s="492" t="str">
        <f>IF('HotInv8.56_8.65'!P127="","",'HotInv8.56_8.65'!P127)</f>
        <v/>
      </c>
      <c r="M5" s="492" t="str">
        <f>IF('HotInv8.56_8.65'!Q127="","",'HotInv8.56_8.65'!Q127)</f>
        <v/>
      </c>
      <c r="N5" s="492" t="str">
        <f>IF('HotInv8.56_8.65'!R127="","",'HotInv8.56_8.65'!R127)</f>
        <v/>
      </c>
      <c r="O5" s="492" t="str">
        <f>IF('HotInv8.56_8.65'!S127="","",'HotInv8.56_8.65'!S127)</f>
        <v/>
      </c>
      <c r="P5" s="131" t="str">
        <f>IF('HotInv8.56_8.65'!T127="","",'HotInv8.56_8.65'!T127)</f>
        <v/>
      </c>
      <c r="Q5" s="131" t="str">
        <f>IF('HotInv8.56_8.65'!U127="","",'HotInv8.56_8.65'!U127)</f>
        <v/>
      </c>
    </row>
    <row r="6" spans="1:17" ht="18" customHeight="1">
      <c r="A6" s="1256"/>
      <c r="B6" s="63"/>
      <c r="C6" s="75" t="str">
        <f>IF('HotInv8.56_8.65'!G128="","",'HotInv8.56_8.65'!G128)</f>
        <v/>
      </c>
      <c r="D6" s="75" t="str">
        <f>IF('HotInv8.56_8.65'!H128="","",'HotInv8.56_8.65'!H128)</f>
        <v/>
      </c>
      <c r="E6" s="75">
        <f>IF('HotInv8.56_8.65'!I128="","",'HotInv8.56_8.65'!I128)</f>
        <v>1195726</v>
      </c>
      <c r="F6" s="75">
        <f>IF('HotInv8.56_8.65'!J128="","",'HotInv8.56_8.65'!J128)</f>
        <v>1276774</v>
      </c>
      <c r="G6" s="75">
        <f>IF('HotInv8.56_8.65'!K128="","",'HotInv8.56_8.65'!K128)</f>
        <v>1353011.05</v>
      </c>
      <c r="H6" s="75" t="str">
        <f>IF('HotInv8.56_8.65'!L128="","",'HotInv8.56_8.65'!L128)</f>
        <v/>
      </c>
      <c r="I6" s="504" t="str">
        <f>IF('HotInv8.56_8.65'!M128="","",'HotInv8.56_8.65'!M128)</f>
        <v/>
      </c>
      <c r="J6" s="504" t="str">
        <f>IF('HotInv8.56_8.65'!N128="","",'HotInv8.56_8.65'!N128)</f>
        <v/>
      </c>
      <c r="K6" s="504" t="str">
        <f>IF('HotInv8.56_8.65'!O128="","",'HotInv8.56_8.65'!O128)</f>
        <v/>
      </c>
      <c r="L6" s="504" t="str">
        <f>IF('HotInv8.56_8.65'!P128="","",'HotInv8.56_8.65'!P128)</f>
        <v/>
      </c>
      <c r="M6" s="504" t="str">
        <f>IF('HotInv8.56_8.65'!Q128="","",'HotInv8.56_8.65'!Q128)</f>
        <v/>
      </c>
      <c r="N6" s="504" t="str">
        <f>IF('HotInv8.56_8.65'!R128="","",'HotInv8.56_8.65'!R128)</f>
        <v/>
      </c>
      <c r="O6" s="504" t="str">
        <f>IF('HotInv8.56_8.65'!S128="","",'HotInv8.56_8.65'!S128)</f>
        <v/>
      </c>
      <c r="P6" s="64" t="str">
        <f>IF('HotInv8.56_8.65'!T128="","",'HotInv8.56_8.65'!T128)</f>
        <v/>
      </c>
      <c r="Q6" s="64" t="str">
        <f>IF('HotInv8.56_8.65'!U128="","",'HotInv8.56_8.65'!U128)</f>
        <v/>
      </c>
    </row>
    <row r="7" spans="1:17" ht="18" customHeight="1">
      <c r="A7" s="1256"/>
      <c r="B7" s="63"/>
      <c r="C7" s="75">
        <f>IF('HotInv8.56_8.65'!G129="","",'HotInv8.56_8.65'!G129)</f>
        <v>0</v>
      </c>
      <c r="D7" s="75">
        <f>IF('HotInv8.56_8.65'!H129="","",'HotInv8.56_8.65'!H129)</f>
        <v>0</v>
      </c>
      <c r="E7" s="75">
        <f>IF('HotInv8.56_8.65'!I129="","",'HotInv8.56_8.65'!I129)</f>
        <v>248486.39999999999</v>
      </c>
      <c r="F7" s="75">
        <f>IF('HotInv8.56_8.65'!J129="","",'HotInv8.56_8.65'!J129)</f>
        <v>248486.39999999999</v>
      </c>
      <c r="G7" s="75">
        <f>IF('HotInv8.56_8.65'!K129="","",'HotInv8.56_8.65'!K129)</f>
        <v>248486.39999999999</v>
      </c>
      <c r="H7" s="75">
        <f>IF('HotInv8.56_8.65'!L129="","",'HotInv8.56_8.65'!L129)</f>
        <v>0</v>
      </c>
      <c r="I7" s="504" t="str">
        <f>IF('HotInv8.56_8.65'!M129="","",'HotInv8.56_8.65'!M129)</f>
        <v/>
      </c>
      <c r="J7" s="504" t="str">
        <f>IF('HotInv8.56_8.65'!N129="","",'HotInv8.56_8.65'!N129)</f>
        <v/>
      </c>
      <c r="K7" s="504" t="str">
        <f>IF('HotInv8.56_8.65'!O129="","",'HotInv8.56_8.65'!O129)</f>
        <v/>
      </c>
      <c r="L7" s="504" t="str">
        <f>IF('HotInv8.56_8.65'!P129="","",'HotInv8.56_8.65'!P129)</f>
        <v/>
      </c>
      <c r="M7" s="504" t="str">
        <f>IF('HotInv8.56_8.65'!Q129="","",'HotInv8.56_8.65'!Q129)</f>
        <v/>
      </c>
      <c r="N7" s="504" t="str">
        <f>IF('HotInv8.56_8.65'!R129="","",'HotInv8.56_8.65'!R129)</f>
        <v/>
      </c>
      <c r="O7" s="504" t="str">
        <f>IF('HotInv8.56_8.65'!S129="","",'HotInv8.56_8.65'!S129)</f>
        <v/>
      </c>
      <c r="P7" s="64" t="str">
        <f>IF('HotInv8.56_8.65'!T129="","",'HotInv8.56_8.65'!T129)</f>
        <v/>
      </c>
      <c r="Q7" s="64" t="str">
        <f>IF('HotInv8.56_8.65'!U129="","",'HotInv8.56_8.65'!U129)</f>
        <v/>
      </c>
    </row>
    <row r="8" spans="1:17" ht="18" customHeight="1">
      <c r="A8" s="1256"/>
      <c r="B8" s="63"/>
      <c r="C8" s="75">
        <f>IF('HotInv8.56_8.65'!G130="","",'HotInv8.56_8.65'!G130)</f>
        <v>0</v>
      </c>
      <c r="D8" s="75">
        <f>IF('HotInv8.56_8.65'!H130="","",'HotInv8.56_8.65'!H130)</f>
        <v>0</v>
      </c>
      <c r="E8" s="75">
        <f>IF('HotInv8.56_8.65'!I130="","",'HotInv8.56_8.65'!I130)</f>
        <v>144808</v>
      </c>
      <c r="F8" s="75">
        <f>IF('HotInv8.56_8.65'!J130="","",'HotInv8.56_8.65'!J130)</f>
        <v>144808</v>
      </c>
      <c r="G8" s="75">
        <f>IF('HotInv8.56_8.65'!K130="","",'HotInv8.56_8.65'!K130)</f>
        <v>144808</v>
      </c>
      <c r="H8" s="75">
        <f>IF('HotInv8.56_8.65'!L130="","",'HotInv8.56_8.65'!L130)</f>
        <v>0</v>
      </c>
      <c r="I8" s="504" t="str">
        <f>IF('HotInv8.56_8.65'!M130="","",'HotInv8.56_8.65'!M130)</f>
        <v/>
      </c>
      <c r="J8" s="504" t="str">
        <f>IF('HotInv8.56_8.65'!N130="","",'HotInv8.56_8.65'!N130)</f>
        <v/>
      </c>
      <c r="K8" s="504" t="str">
        <f>IF('HotInv8.56_8.65'!O130="","",'HotInv8.56_8.65'!O130)</f>
        <v/>
      </c>
      <c r="L8" s="504" t="str">
        <f>IF('HotInv8.56_8.65'!P130="","",'HotInv8.56_8.65'!P130)</f>
        <v/>
      </c>
      <c r="M8" s="504" t="str">
        <f>IF('HotInv8.56_8.65'!Q130="","",'HotInv8.56_8.65'!Q130)</f>
        <v/>
      </c>
      <c r="N8" s="504" t="str">
        <f>IF('HotInv8.56_8.65'!R130="","",'HotInv8.56_8.65'!R130)</f>
        <v/>
      </c>
      <c r="O8" s="504" t="str">
        <f>IF('HotInv8.56_8.65'!S130="","",'HotInv8.56_8.65'!S130)</f>
        <v/>
      </c>
      <c r="P8" s="64" t="str">
        <f>IF('HotInv8.56_8.65'!T130="","",'HotInv8.56_8.65'!T130)</f>
        <v/>
      </c>
      <c r="Q8" s="64" t="str">
        <f>IF('HotInv8.56_8.65'!U130="","",'HotInv8.56_8.65'!U130)</f>
        <v/>
      </c>
    </row>
    <row r="9" spans="1:17" ht="18" customHeight="1">
      <c r="A9" s="1256"/>
      <c r="B9" s="63"/>
      <c r="C9" s="75">
        <f>IF('HotInv8.56_8.65'!G131="","",'HotInv8.56_8.65'!G131)</f>
        <v>0</v>
      </c>
      <c r="D9" s="75">
        <f>IF('HotInv8.56_8.65'!H131="","",'HotInv8.56_8.65'!H131)</f>
        <v>0</v>
      </c>
      <c r="E9" s="75">
        <f>IF('HotInv8.56_8.65'!I131="","",'HotInv8.56_8.65'!I131)</f>
        <v>802431.6</v>
      </c>
      <c r="F9" s="75">
        <f>IF('HotInv8.56_8.65'!J131="","",'HotInv8.56_8.65'!J131)</f>
        <v>883479.6</v>
      </c>
      <c r="G9" s="75">
        <f>IF('HotInv8.56_8.65'!K131="","",'HotInv8.56_8.65'!K131)</f>
        <v>959716.65</v>
      </c>
      <c r="H9" s="75">
        <f>IF('HotInv8.56_8.65'!L131="","",'HotInv8.56_8.65'!L131)</f>
        <v>0</v>
      </c>
      <c r="I9" s="504" t="str">
        <f>IF('HotInv8.56_8.65'!M131="","",'HotInv8.56_8.65'!M131)</f>
        <v/>
      </c>
      <c r="J9" s="504" t="str">
        <f>IF('HotInv8.56_8.65'!N131="","",'HotInv8.56_8.65'!N131)</f>
        <v/>
      </c>
      <c r="K9" s="504" t="str">
        <f>IF('HotInv8.56_8.65'!O131="","",'HotInv8.56_8.65'!O131)</f>
        <v/>
      </c>
      <c r="L9" s="504" t="str">
        <f>IF('HotInv8.56_8.65'!P131="","",'HotInv8.56_8.65'!P131)</f>
        <v/>
      </c>
      <c r="M9" s="504" t="str">
        <f>IF('HotInv8.56_8.65'!Q131="","",'HotInv8.56_8.65'!Q131)</f>
        <v/>
      </c>
      <c r="N9" s="504" t="str">
        <f>IF('HotInv8.56_8.65'!R131="","",'HotInv8.56_8.65'!R131)</f>
        <v/>
      </c>
      <c r="O9" s="504" t="str">
        <f>IF('HotInv8.56_8.65'!S131="","",'HotInv8.56_8.65'!S131)</f>
        <v/>
      </c>
      <c r="P9" s="64" t="str">
        <f>IF('HotInv8.56_8.65'!T131="","",'HotInv8.56_8.65'!T131)</f>
        <v/>
      </c>
      <c r="Q9" s="64" t="str">
        <f>IF('HotInv8.56_8.65'!U131="","",'HotInv8.56_8.65'!U131)</f>
        <v/>
      </c>
    </row>
    <row r="10" spans="1:17" ht="18" customHeight="1">
      <c r="A10" s="1256"/>
      <c r="C10" s="75">
        <f>IF('HotInv8.56_8.65'!G132="","",'HotInv8.56_8.65'!G132)</f>
        <v>100578.81600000002</v>
      </c>
      <c r="D10" s="75">
        <f>IF('HotInv8.56_8.65'!H132="","",'HotInv8.56_8.65'!H132)</f>
        <v>194420.736</v>
      </c>
      <c r="E10" s="75">
        <f>IF('HotInv8.56_8.65'!I132="","",'HotInv8.56_8.65'!I132)</f>
        <v>265052.16000000003</v>
      </c>
      <c r="F10" s="75">
        <f>IF('HotInv8.56_8.65'!J132="","",'HotInv8.56_8.65'!J132)</f>
        <v>265052.16000000003</v>
      </c>
      <c r="G10" s="75">
        <f>IF('HotInv8.56_8.65'!K132="","",'HotInv8.56_8.65'!K132)</f>
        <v>265052.16000000003</v>
      </c>
      <c r="H10" s="75">
        <f>IF('HotInv8.56_8.65'!L132="","",'HotInv8.56_8.65'!L132)</f>
        <v>132526.08000000002</v>
      </c>
      <c r="I10" s="504" t="str">
        <f>IF('HotInv8.56_8.65'!M132="","",'HotInv8.56_8.65'!M132)</f>
        <v/>
      </c>
      <c r="J10" s="504" t="str">
        <f>IF('HotInv8.56_8.65'!N132="","",'HotInv8.56_8.65'!N132)</f>
        <v/>
      </c>
      <c r="K10" s="504" t="str">
        <f>IF('HotInv8.56_8.65'!O132="","",'HotInv8.56_8.65'!O132)</f>
        <v/>
      </c>
      <c r="L10" s="504" t="str">
        <f>IF('HotInv8.56_8.65'!P132="","",'HotInv8.56_8.65'!P132)</f>
        <v/>
      </c>
      <c r="M10" s="504" t="str">
        <f>IF('HotInv8.56_8.65'!Q132="","",'HotInv8.56_8.65'!Q132)</f>
        <v/>
      </c>
      <c r="N10" s="504" t="str">
        <f>IF('HotInv8.56_8.65'!R132="","",'HotInv8.56_8.65'!R132)</f>
        <v/>
      </c>
      <c r="O10" s="504" t="str">
        <f>IF('HotInv8.56_8.65'!S132="","",'HotInv8.56_8.65'!S132)</f>
        <v/>
      </c>
      <c r="P10" s="64" t="str">
        <f>IF('HotInv8.56_8.65'!T132="","",'HotInv8.56_8.65'!T132)</f>
        <v/>
      </c>
      <c r="Q10" s="64" t="str">
        <f>IF('HotInv8.56_8.65'!U132="","",'HotInv8.56_8.65'!U132)</f>
        <v/>
      </c>
    </row>
    <row r="11" spans="1:17" ht="18" customHeight="1">
      <c r="A11" s="1256"/>
      <c r="C11" s="75" t="str">
        <f>IF('HotInv8.56_8.65'!G133="","",'HotInv8.56_8.65'!G133)</f>
        <v/>
      </c>
      <c r="D11" s="75" t="str">
        <f>IF('HotInv8.56_8.65'!H133="","",'HotInv8.56_8.65'!H133)</f>
        <v/>
      </c>
      <c r="E11" s="75" t="str">
        <f>IF('HotInv8.56_8.65'!I133="","",'HotInv8.56_8.65'!I133)</f>
        <v/>
      </c>
      <c r="F11" s="75" t="str">
        <f>IF('HotInv8.56_8.65'!J133="","",'HotInv8.56_8.65'!J133)</f>
        <v/>
      </c>
      <c r="G11" s="75" t="str">
        <f>IF('HotInv8.56_8.65'!K133="","",'HotInv8.56_8.65'!K133)</f>
        <v/>
      </c>
      <c r="H11" s="75">
        <f>IF('HotInv8.56_8.65'!L133="","",'HotInv8.56_8.65'!L133)</f>
        <v>5728591.9249999989</v>
      </c>
      <c r="I11" s="504" t="str">
        <f>IF('HotInv8.56_8.65'!M133="","",'HotInv8.56_8.65'!M133)</f>
        <v/>
      </c>
      <c r="J11" s="504" t="str">
        <f>IF('HotInv8.56_8.65'!N133="","",'HotInv8.56_8.65'!N133)</f>
        <v/>
      </c>
      <c r="K11" s="504" t="str">
        <f>IF('HotInv8.56_8.65'!O133="","",'HotInv8.56_8.65'!O133)</f>
        <v/>
      </c>
      <c r="L11" s="504" t="str">
        <f>IF('HotInv8.56_8.65'!P133="","",'HotInv8.56_8.65'!P133)</f>
        <v/>
      </c>
      <c r="M11" s="504" t="str">
        <f>IF('HotInv8.56_8.65'!Q133="","",'HotInv8.56_8.65'!Q133)</f>
        <v/>
      </c>
      <c r="N11" s="504" t="str">
        <f>IF('HotInv8.56_8.65'!R133="","",'HotInv8.56_8.65'!R133)</f>
        <v/>
      </c>
      <c r="O11" s="504" t="str">
        <f>IF('HotInv8.56_8.65'!S133="","",'HotInv8.56_8.65'!S133)</f>
        <v/>
      </c>
      <c r="P11" s="64" t="str">
        <f>IF('HotInv8.56_8.65'!T133="","",'HotInv8.56_8.65'!T133)</f>
        <v/>
      </c>
      <c r="Q11" s="64" t="str">
        <f>IF('HotInv8.56_8.65'!U133="","",'HotInv8.56_8.65'!U133)</f>
        <v/>
      </c>
    </row>
    <row r="12" spans="1:17" ht="18" customHeight="1">
      <c r="A12" s="1256"/>
      <c r="C12" s="75">
        <f>IF('HotInv8.56_8.65'!G134="","",'HotInv8.56_8.65'!G134)</f>
        <v>-100578.81600000002</v>
      </c>
      <c r="D12" s="75">
        <f>IF('HotInv8.56_8.65'!H134="","",'HotInv8.56_8.65'!H134)</f>
        <v>-194420.736</v>
      </c>
      <c r="E12" s="75">
        <f>IF('HotInv8.56_8.65'!I134="","",'HotInv8.56_8.65'!I134)</f>
        <v>537379.43999999994</v>
      </c>
      <c r="F12" s="75">
        <f>IF('HotInv8.56_8.65'!J134="","",'HotInv8.56_8.65'!J134)</f>
        <v>618427.43999999994</v>
      </c>
      <c r="G12" s="75">
        <f>IF('HotInv8.56_8.65'!K134="","",'HotInv8.56_8.65'!K134)</f>
        <v>694664.49</v>
      </c>
      <c r="H12" s="75">
        <f>IF('HotInv8.56_8.65'!L134="","",'HotInv8.56_8.65'!L134)</f>
        <v>5596065.8449999988</v>
      </c>
      <c r="I12" s="504" t="str">
        <f>IF('HotInv8.56_8.65'!M134="","",'HotInv8.56_8.65'!M134)</f>
        <v/>
      </c>
      <c r="J12" s="504" t="str">
        <f>IF('HotInv8.56_8.65'!N134="","",'HotInv8.56_8.65'!N134)</f>
        <v/>
      </c>
      <c r="K12" s="504" t="str">
        <f>IF('HotInv8.56_8.65'!O134="","",'HotInv8.56_8.65'!O134)</f>
        <v/>
      </c>
      <c r="L12" s="504" t="str">
        <f>IF('HotInv8.56_8.65'!P134="","",'HotInv8.56_8.65'!P134)</f>
        <v/>
      </c>
      <c r="M12" s="504" t="str">
        <f>IF('HotInv8.56_8.65'!Q134="","",'HotInv8.56_8.65'!Q134)</f>
        <v/>
      </c>
      <c r="N12" s="504" t="str">
        <f>IF('HotInv8.56_8.65'!R134="","",'HotInv8.56_8.65'!R134)</f>
        <v/>
      </c>
      <c r="O12" s="504" t="str">
        <f>IF('HotInv8.56_8.65'!S134="","",'HotInv8.56_8.65'!S134)</f>
        <v/>
      </c>
      <c r="P12" s="64" t="str">
        <f>IF('HotInv8.56_8.65'!T134="","",'HotInv8.56_8.65'!T134)</f>
        <v/>
      </c>
      <c r="Q12" s="64" t="str">
        <f>IF('HotInv8.56_8.65'!U134="","",'HotInv8.56_8.65'!U134)</f>
        <v/>
      </c>
    </row>
    <row r="13" spans="1:17" ht="18" customHeight="1">
      <c r="A13" s="1256"/>
      <c r="C13" s="75" t="str">
        <f>IF('HotInv8.56_8.65'!G135="","",'HotInv8.56_8.65'!G135)</f>
        <v/>
      </c>
      <c r="D13" s="75" t="str">
        <f>IF('HotInv8.56_8.65'!H135="","",'HotInv8.56_8.65'!H135)</f>
        <v/>
      </c>
      <c r="E13" s="75">
        <f>IF('HotInv8.56_8.65'!I135="","",'HotInv8.56_8.65'!I135)</f>
        <v>58171.173119999978</v>
      </c>
      <c r="F13" s="75">
        <f>IF('HotInv8.56_8.65'!J135="","",'HotInv8.56_8.65'!J135)</f>
        <v>148422.58559999999</v>
      </c>
      <c r="G13" s="75">
        <f>IF('HotInv8.56_8.65'!K135="","",'HotInv8.56_8.65'!K135)</f>
        <v>166719.47759999998</v>
      </c>
      <c r="H13" s="75">
        <f>IF('HotInv8.56_8.65'!L135="","",'HotInv8.56_8.65'!L135)</f>
        <v>1343055.8027999997</v>
      </c>
      <c r="I13" s="504" t="str">
        <f>IF('HotInv8.56_8.65'!M135="","",'HotInv8.56_8.65'!M135)</f>
        <v/>
      </c>
      <c r="J13" s="504" t="str">
        <f>IF('HotInv8.56_8.65'!N135="","",'HotInv8.56_8.65'!N135)</f>
        <v/>
      </c>
      <c r="K13" s="504" t="str">
        <f>IF('HotInv8.56_8.65'!O135="","",'HotInv8.56_8.65'!O135)</f>
        <v/>
      </c>
      <c r="L13" s="504" t="str">
        <f>IF('HotInv8.56_8.65'!P135="","",'HotInv8.56_8.65'!P135)</f>
        <v/>
      </c>
      <c r="M13" s="504" t="str">
        <f>IF('HotInv8.56_8.65'!Q135="","",'HotInv8.56_8.65'!Q135)</f>
        <v/>
      </c>
      <c r="N13" s="504" t="str">
        <f>IF('HotInv8.56_8.65'!R135="","",'HotInv8.56_8.65'!R135)</f>
        <v/>
      </c>
      <c r="O13" s="504" t="str">
        <f>IF('HotInv8.56_8.65'!S135="","",'HotInv8.56_8.65'!S135)</f>
        <v/>
      </c>
      <c r="P13" s="64" t="str">
        <f>IF('HotInv8.56_8.65'!T135="","",'HotInv8.56_8.65'!T135)</f>
        <v/>
      </c>
      <c r="Q13" s="64" t="str">
        <f>IF('HotInv8.56_8.65'!U135="","",'HotInv8.56_8.65'!U135)</f>
        <v/>
      </c>
    </row>
    <row r="14" spans="1:17" ht="18" customHeight="1">
      <c r="A14" s="1256"/>
      <c r="C14" s="75" t="str">
        <f>IF('HotInv8.56_8.65'!G136="","",'HotInv8.56_8.65'!G136)</f>
        <v/>
      </c>
      <c r="D14" s="75" t="str">
        <f>IF('HotInv8.56_8.65'!H136="","",'HotInv8.56_8.65'!H136)</f>
        <v/>
      </c>
      <c r="E14" s="75">
        <f>IF('HotInv8.56_8.65'!I136="","",'HotInv8.56_8.65'!I136)</f>
        <v>31294.832399999999</v>
      </c>
      <c r="F14" s="75">
        <f>IF('HotInv8.56_8.65'!J136="","",'HotInv8.56_8.65'!J136)</f>
        <v>34455.704400000002</v>
      </c>
      <c r="G14" s="75">
        <f>IF('HotInv8.56_8.65'!K136="","",'HotInv8.56_8.65'!K136)</f>
        <v>37428.949350000003</v>
      </c>
      <c r="H14" s="75">
        <f>IF('HotInv8.56_8.65'!L136="","",'HotInv8.56_8.65'!L136)</f>
        <v>0</v>
      </c>
      <c r="I14" s="504" t="str">
        <f>IF('HotInv8.56_8.65'!M136="","",'HotInv8.56_8.65'!M136)</f>
        <v/>
      </c>
      <c r="J14" s="504" t="str">
        <f>IF('HotInv8.56_8.65'!N136="","",'HotInv8.56_8.65'!N136)</f>
        <v/>
      </c>
      <c r="K14" s="504" t="str">
        <f>IF('HotInv8.56_8.65'!O136="","",'HotInv8.56_8.65'!O136)</f>
        <v/>
      </c>
      <c r="L14" s="504" t="str">
        <f>IF('HotInv8.56_8.65'!P136="","",'HotInv8.56_8.65'!P136)</f>
        <v/>
      </c>
      <c r="M14" s="504" t="str">
        <f>IF('HotInv8.56_8.65'!Q136="","",'HotInv8.56_8.65'!Q136)</f>
        <v/>
      </c>
      <c r="N14" s="504" t="str">
        <f>IF('HotInv8.56_8.65'!R136="","",'HotInv8.56_8.65'!R136)</f>
        <v/>
      </c>
      <c r="O14" s="504" t="str">
        <f>IF('HotInv8.56_8.65'!S136="","",'HotInv8.56_8.65'!S136)</f>
        <v/>
      </c>
      <c r="P14" s="64" t="str">
        <f>IF('HotInv8.56_8.65'!T136="","",'HotInv8.56_8.65'!T136)</f>
        <v/>
      </c>
      <c r="Q14" s="64" t="str">
        <f>IF('HotInv8.56_8.65'!U136="","",'HotInv8.56_8.65'!U136)</f>
        <v/>
      </c>
    </row>
    <row r="15" spans="1:17" ht="18" customHeight="1">
      <c r="A15" s="1256"/>
      <c r="C15" s="514">
        <f>IF('HotInv8.56_8.65'!G137="","",'HotInv8.56_8.65'!G137)</f>
        <v>-100578.81600000002</v>
      </c>
      <c r="D15" s="514">
        <f>IF('HotInv8.56_8.65'!H137="","",'HotInv8.56_8.65'!H137)</f>
        <v>-194420.736</v>
      </c>
      <c r="E15" s="514">
        <f>IF('HotInv8.56_8.65'!I137="","",'HotInv8.56_8.65'!I137)</f>
        <v>447913.43447999994</v>
      </c>
      <c r="F15" s="514">
        <f>IF('HotInv8.56_8.65'!J137="","",'HotInv8.56_8.65'!J137)</f>
        <v>435549.14999999997</v>
      </c>
      <c r="G15" s="514">
        <f>IF('HotInv8.56_8.65'!K137="","",'HotInv8.56_8.65'!K137)</f>
        <v>490516.06305</v>
      </c>
      <c r="H15" s="514">
        <f>IF('HotInv8.56_8.65'!L137="","",'HotInv8.56_8.65'!L137)</f>
        <v>4253010.0421999991</v>
      </c>
      <c r="I15" s="504" t="str">
        <f>IF('HotInv8.56_8.65'!M137="","",'HotInv8.56_8.65'!M137)</f>
        <v/>
      </c>
      <c r="J15" s="504" t="str">
        <f>IF('HotInv8.56_8.65'!N137="","",'HotInv8.56_8.65'!N137)</f>
        <v/>
      </c>
      <c r="K15" s="504" t="str">
        <f>IF('HotInv8.56_8.65'!O137="","",'HotInv8.56_8.65'!O137)</f>
        <v/>
      </c>
      <c r="L15" s="504" t="str">
        <f>IF('HotInv8.56_8.65'!P137="","",'HotInv8.56_8.65'!P137)</f>
        <v/>
      </c>
      <c r="M15" s="504" t="str">
        <f>IF('HotInv8.56_8.65'!Q137="","",'HotInv8.56_8.65'!Q137)</f>
        <v/>
      </c>
      <c r="N15" s="504" t="str">
        <f>IF('HotInv8.56_8.65'!R137="","",'HotInv8.56_8.65'!R137)</f>
        <v/>
      </c>
      <c r="O15" s="504" t="str">
        <f>IF('HotInv8.56_8.65'!S137="","",'HotInv8.56_8.65'!S137)</f>
        <v/>
      </c>
      <c r="P15" s="64" t="str">
        <f>IF('HotInv8.56_8.65'!T137="","",'HotInv8.56_8.65'!T137)</f>
        <v/>
      </c>
      <c r="Q15" s="64" t="str">
        <f>IF('HotInv8.56_8.65'!U137="","",'HotInv8.56_8.65'!U137)</f>
        <v/>
      </c>
    </row>
    <row r="16" spans="1:17" ht="18" customHeight="1">
      <c r="A16" s="1256"/>
      <c r="C16" s="75"/>
      <c r="D16" s="75"/>
      <c r="E16" s="75"/>
      <c r="F16" s="75"/>
      <c r="G16" s="75"/>
      <c r="H16" s="75"/>
    </row>
    <row r="17" spans="1:1" ht="18" customHeight="1">
      <c r="A17" s="1256"/>
    </row>
    <row r="18" spans="1:1" ht="18" customHeight="1">
      <c r="A18" s="1256"/>
    </row>
    <row r="19" spans="1:1" ht="18" customHeight="1">
      <c r="A19" s="1256"/>
    </row>
    <row r="20" spans="1:1" ht="18" customHeight="1">
      <c r="A20" s="1256"/>
    </row>
    <row r="21" spans="1:1" ht="18" customHeight="1">
      <c r="A21" s="1256"/>
    </row>
    <row r="22" spans="1:1" ht="18" customHeight="1">
      <c r="A22" s="1256"/>
    </row>
    <row r="23" spans="1:1" ht="18" customHeight="1">
      <c r="A23" s="1256"/>
    </row>
    <row r="24" spans="1:1" ht="18" customHeight="1">
      <c r="A24" s="1256"/>
    </row>
    <row r="25" spans="1:1" ht="18" customHeight="1">
      <c r="A25" s="1256"/>
    </row>
    <row r="26" spans="1:1" ht="18" customHeight="1">
      <c r="A26" s="1256"/>
    </row>
    <row r="27" spans="1:1" ht="18" customHeight="1">
      <c r="A27" s="1256"/>
    </row>
    <row r="28" spans="1:1" ht="18" customHeight="1">
      <c r="A28" s="1256"/>
    </row>
    <row r="29" spans="1:1" ht="18" customHeight="1">
      <c r="A29" s="1256"/>
    </row>
    <row r="30" spans="1:1" ht="18" customHeight="1">
      <c r="A30" s="1256"/>
    </row>
    <row r="31" spans="1:1" ht="18" customHeight="1">
      <c r="A31" s="1256"/>
    </row>
    <row r="32" spans="1:1" ht="18" customHeight="1">
      <c r="A32" s="1256"/>
    </row>
  </sheetData>
  <sheetProtection algorithmName="SHA-512" hashValue="u7Fn2hJdwhDtFiNW3SNTKZBzI6h9+XXNJq0V6mBSSNVk+YSy+bC9vrAOkkNCd4Wfo6pqN72Jhvan9dQPHNIZ2A==" saltValue="eBOMNJ4KTp9wPzXZ/ZFKiQ==" spinCount="100000" sheet="1" objects="1" scenarios="1"/>
  <mergeCells count="3">
    <mergeCell ref="C3:H3"/>
    <mergeCell ref="A4:A32"/>
    <mergeCell ref="C1:J1"/>
  </mergeCells>
  <hyperlinks>
    <hyperlink ref="A4" r:id="rId1" xr:uid="{00000000-0004-0000-3100-000000000000}"/>
  </hyperlinks>
  <pageMargins left="0.7" right="0.7" top="0.75" bottom="0.75" header="0.3" footer="0.3"/>
  <pageSetup paperSize="9" orientation="portrait" r:id="rId2"/>
  <drawing r:id="rId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Foglio51">
    <tabColor theme="9"/>
  </sheetPr>
  <dimension ref="A1:R32"/>
  <sheetViews>
    <sheetView showGridLines="0" workbookViewId="0">
      <selection activeCell="C1" sqref="C1:J1"/>
    </sheetView>
  </sheetViews>
  <sheetFormatPr baseColWidth="10" defaultColWidth="9.5" defaultRowHeight="15"/>
  <cols>
    <col min="1" max="1" width="11.5" style="1221" customWidth="1"/>
    <col min="2" max="2" width="4" style="64" customWidth="1"/>
    <col min="3" max="3" width="3.5" style="64" bestFit="1" customWidth="1"/>
    <col min="4" max="4" width="16" style="62" bestFit="1" customWidth="1"/>
    <col min="5" max="9" width="11.5" style="62" bestFit="1" customWidth="1"/>
    <col min="10" max="10" width="27.1640625" style="64" bestFit="1" customWidth="1"/>
    <col min="11" max="11" width="8.5" style="64" bestFit="1" customWidth="1"/>
    <col min="12" max="12" width="10.5" style="64" bestFit="1" customWidth="1"/>
    <col min="13" max="13" width="7.5" style="64" bestFit="1" customWidth="1"/>
    <col min="14" max="16384" width="9.5" style="64"/>
  </cols>
  <sheetData>
    <row r="1" spans="1:18" s="1221" customFormat="1" ht="60" customHeight="1">
      <c r="C1" s="1266" t="s">
        <v>1220</v>
      </c>
      <c r="D1" s="1267"/>
      <c r="E1" s="1267"/>
      <c r="F1" s="1267"/>
      <c r="G1" s="1267"/>
      <c r="H1" s="1267"/>
      <c r="I1" s="1267"/>
      <c r="J1" s="1267"/>
    </row>
    <row r="2" spans="1:18">
      <c r="C2" s="77"/>
      <c r="D2" s="78"/>
      <c r="E2" s="78"/>
      <c r="F2" s="78"/>
      <c r="G2" s="78"/>
      <c r="H2" s="78"/>
      <c r="I2" s="78"/>
    </row>
    <row r="3" spans="1:18" s="131" customFormat="1" ht="14.25" customHeight="1">
      <c r="A3" s="1223"/>
      <c r="B3" s="63"/>
      <c r="C3" s="1305"/>
      <c r="D3" s="1305"/>
      <c r="E3" s="1305"/>
      <c r="F3" s="1305"/>
      <c r="G3" s="1305"/>
      <c r="H3" s="1305"/>
      <c r="I3" s="1305"/>
    </row>
    <row r="4" spans="1:18" s="131" customFormat="1" ht="14.25" hidden="1" customHeight="1">
      <c r="A4" s="1255" t="s">
        <v>1264</v>
      </c>
      <c r="B4" s="63"/>
      <c r="C4" s="498" t="str">
        <f>IF('HotInv8.56_8.65'!F115="","",'HotInv8.56_8.65'!F115)</f>
        <v/>
      </c>
      <c r="D4" s="502" t="str">
        <f>IF('HotInv8.56_8.65'!G115="","",'HotInv8.56_8.65'!G115)</f>
        <v/>
      </c>
      <c r="E4" s="502" t="str">
        <f>IF('HotInv8.56_8.65'!H115="","",'HotInv8.56_8.65'!H115)</f>
        <v/>
      </c>
      <c r="F4" s="502" t="str">
        <f>IF('HotInv8.56_8.65'!I115="","",'HotInv8.56_8.65'!I115)</f>
        <v/>
      </c>
      <c r="G4" s="502" t="str">
        <f>IF('HotInv8.56_8.65'!J115="","",'HotInv8.56_8.65'!J115)</f>
        <v/>
      </c>
      <c r="H4" s="502" t="str">
        <f>IF('HotInv8.56_8.65'!K115="","",'HotInv8.56_8.65'!K115)</f>
        <v/>
      </c>
      <c r="I4" s="502" t="str">
        <f>IF('HotInv8.56_8.65'!L115="","",'HotInv8.56_8.65'!L115)</f>
        <v/>
      </c>
      <c r="J4" s="492" t="str">
        <f>IF('HotInv8.56_8.65'!M115="","",'HotInv8.56_8.65'!M115)</f>
        <v/>
      </c>
      <c r="K4" s="492" t="str">
        <f>IF('HotInv8.56_8.65'!N115="","",'HotInv8.56_8.65'!N115)</f>
        <v/>
      </c>
      <c r="L4" s="492" t="str">
        <f>IF('HotInv8.56_8.65'!O115="","",'HotInv8.56_8.65'!O115)</f>
        <v/>
      </c>
      <c r="M4" s="492" t="str">
        <f>IF('HotInv8.56_8.65'!P115="","",'HotInv8.56_8.65'!P115)</f>
        <v/>
      </c>
      <c r="N4" s="492" t="str">
        <f>IF('HotInv8.56_8.65'!Q115="","",'HotInv8.56_8.65'!Q115)</f>
        <v/>
      </c>
      <c r="O4" s="492" t="str">
        <f>IF('HotInv8.56_8.65'!R115="","",'HotInv8.56_8.65'!R115)</f>
        <v/>
      </c>
      <c r="P4" s="492" t="str">
        <f>IF('HotInv8.56_8.65'!S115="","",'HotInv8.56_8.65'!S115)</f>
        <v/>
      </c>
      <c r="Q4" s="131" t="str">
        <f>IF('HotInv8.56_8.65'!T115="","",'HotInv8.56_8.65'!T115)</f>
        <v/>
      </c>
      <c r="R4" s="131" t="str">
        <f>IF('HotInv8.56_8.65'!U115="","",'HotInv8.56_8.65'!U115)</f>
        <v/>
      </c>
    </row>
    <row r="5" spans="1:18" s="131" customFormat="1" ht="14.25" customHeight="1">
      <c r="A5" s="1256"/>
      <c r="B5" s="63"/>
      <c r="C5" s="510" t="str">
        <f>IF('HotInv8.56_8.65'!F116="","",'HotInv8.56_8.65'!F116)</f>
        <v/>
      </c>
      <c r="D5" s="505" t="str">
        <f>IF('HotInv8.56_8.65'!G116="","",'HotInv8.56_8.65'!G116)</f>
        <v>Anno (1)</v>
      </c>
      <c r="E5" s="505" t="str">
        <f>IF('HotInv8.56_8.65'!H116="","",'HotInv8.56_8.65'!H116)</f>
        <v>Anno (2)</v>
      </c>
      <c r="F5" s="505" t="str">
        <f>IF('HotInv8.56_8.65'!I116="","",'HotInv8.56_8.65'!I116)</f>
        <v>Anno (3)</v>
      </c>
      <c r="G5" s="505" t="str">
        <f>IF('HotInv8.56_8.65'!J116="","",'HotInv8.56_8.65'!J116)</f>
        <v>Anno (4)</v>
      </c>
      <c r="H5" s="505" t="str">
        <f>IF('HotInv8.56_8.65'!K116="","",'HotInv8.56_8.65'!K116)</f>
        <v>Anno (5)</v>
      </c>
      <c r="I5" s="505" t="str">
        <f>IF('HotInv8.56_8.65'!L116="","",'HotInv8.56_8.65'!L116)</f>
        <v>Anno (6)</v>
      </c>
      <c r="J5" s="492" t="str">
        <f>IF('HotInv8.56_8.65'!M116="","",'HotInv8.56_8.65'!M116)</f>
        <v/>
      </c>
      <c r="K5" s="492" t="str">
        <f>IF('HotInv8.56_8.65'!N116="","",'HotInv8.56_8.65'!N116)</f>
        <v/>
      </c>
      <c r="L5" s="492" t="str">
        <f>IF('HotInv8.56_8.65'!O116="","",'HotInv8.56_8.65'!O116)</f>
        <v/>
      </c>
      <c r="M5" s="492" t="str">
        <f>IF('HotInv8.56_8.65'!P116="","",'HotInv8.56_8.65'!P116)</f>
        <v/>
      </c>
      <c r="N5" s="492" t="str">
        <f>IF('HotInv8.56_8.65'!Q116="","",'HotInv8.56_8.65'!Q116)</f>
        <v/>
      </c>
      <c r="O5" s="492" t="str">
        <f>IF('HotInv8.56_8.65'!R116="","",'HotInv8.56_8.65'!R116)</f>
        <v/>
      </c>
      <c r="P5" s="492" t="str">
        <f>IF('HotInv8.56_8.65'!S116="","",'HotInv8.56_8.65'!S116)</f>
        <v/>
      </c>
      <c r="Q5" s="131" t="str">
        <f>IF('HotInv8.56_8.65'!T116="","",'HotInv8.56_8.65'!T116)</f>
        <v/>
      </c>
      <c r="R5" s="131" t="str">
        <f>IF('HotInv8.56_8.65'!U116="","",'HotInv8.56_8.65'!U116)</f>
        <v/>
      </c>
    </row>
    <row r="6" spans="1:18" s="131" customFormat="1" ht="14.25" customHeight="1">
      <c r="A6" s="1256"/>
      <c r="B6" s="63"/>
      <c r="C6" s="498" t="str">
        <f>IF('HotInv8.56_8.65'!F117="","",'HotInv8.56_8.65'!F117)</f>
        <v/>
      </c>
      <c r="D6" s="75">
        <f>IF('HotInv8.56_8.65'!G117="","",'HotInv8.56_8.65'!G117)</f>
        <v>0</v>
      </c>
      <c r="E6" s="75">
        <f>IF('HotInv8.56_8.65'!H117="","",'HotInv8.56_8.65'!H117)</f>
        <v>8448678.4000000004</v>
      </c>
      <c r="F6" s="75">
        <f>IF('HotInv8.56_8.65'!I117="","",'HotInv8.56_8.65'!I117)</f>
        <v>15190604</v>
      </c>
      <c r="G6" s="75">
        <f>IF('HotInv8.56_8.65'!J117="","",'HotInv8.56_8.65'!J117)</f>
        <v>14797309.6</v>
      </c>
      <c r="H6" s="75">
        <f>IF('HotInv8.56_8.65'!K117="","",'HotInv8.56_8.65'!K117)</f>
        <v>14404015.199999999</v>
      </c>
      <c r="I6" s="75">
        <f>IF('HotInv8.56_8.65'!L117="","",'HotInv8.56_8.65'!L117)</f>
        <v>14010720.799999999</v>
      </c>
      <c r="J6" s="492" t="str">
        <f>IF('HotInv8.56_8.65'!M117="","",'HotInv8.56_8.65'!M117)</f>
        <v/>
      </c>
      <c r="K6" s="492" t="str">
        <f>IF('HotInv8.56_8.65'!N117="","",'HotInv8.56_8.65'!N117)</f>
        <v/>
      </c>
      <c r="L6" s="492" t="str">
        <f>IF('HotInv8.56_8.65'!O117="","",'HotInv8.56_8.65'!O117)</f>
        <v/>
      </c>
      <c r="M6" s="492" t="str">
        <f>IF('HotInv8.56_8.65'!P117="","",'HotInv8.56_8.65'!P117)</f>
        <v/>
      </c>
      <c r="N6" s="492" t="str">
        <f>IF('HotInv8.56_8.65'!Q117="","",'HotInv8.56_8.65'!Q117)</f>
        <v/>
      </c>
      <c r="O6" s="492" t="str">
        <f>IF('HotInv8.56_8.65'!R117="","",'HotInv8.56_8.65'!R117)</f>
        <v/>
      </c>
      <c r="P6" s="492" t="str">
        <f>IF('HotInv8.56_8.65'!S117="","",'HotInv8.56_8.65'!S117)</f>
        <v/>
      </c>
      <c r="Q6" s="131" t="str">
        <f>IF('HotInv8.56_8.65'!T117="","",'HotInv8.56_8.65'!T117)</f>
        <v/>
      </c>
      <c r="R6" s="131" t="str">
        <f>IF('HotInv8.56_8.65'!U117="","",'HotInv8.56_8.65'!U117)</f>
        <v/>
      </c>
    </row>
    <row r="7" spans="1:18" s="131" customFormat="1" ht="14.25" customHeight="1">
      <c r="A7" s="1256"/>
      <c r="B7" s="63"/>
      <c r="C7" s="498" t="str">
        <f>IF('HotInv8.56_8.65'!F118="","",'HotInv8.56_8.65'!F118)</f>
        <v/>
      </c>
      <c r="D7" s="75">
        <f>IF('HotInv8.56_8.65'!G118="","",'HotInv8.56_8.65'!G118)</f>
        <v>8448678.4000000004</v>
      </c>
      <c r="E7" s="75">
        <f>IF('HotInv8.56_8.65'!H118="","",'HotInv8.56_8.65'!H118)</f>
        <v>6741925.5999999996</v>
      </c>
      <c r="F7" s="75">
        <f>IF('HotInv8.56_8.65'!I118="","",'HotInv8.56_8.65'!I118)</f>
        <v>0</v>
      </c>
      <c r="G7" s="75">
        <f>IF('HotInv8.56_8.65'!J118="","",'HotInv8.56_8.65'!J118)</f>
        <v>0</v>
      </c>
      <c r="H7" s="75">
        <f>IF('HotInv8.56_8.65'!K118="","",'HotInv8.56_8.65'!K118)</f>
        <v>0</v>
      </c>
      <c r="I7" s="75">
        <f>IF('HotInv8.56_8.65'!L118="","",'HotInv8.56_8.65'!L118)</f>
        <v>0</v>
      </c>
      <c r="J7" s="492" t="str">
        <f>IF('HotInv8.56_8.65'!M118="","",'HotInv8.56_8.65'!M118)</f>
        <v/>
      </c>
      <c r="K7" s="492" t="str">
        <f>IF('HotInv8.56_8.65'!N118="","",'HotInv8.56_8.65'!N118)</f>
        <v/>
      </c>
      <c r="L7" s="492" t="str">
        <f>IF('HotInv8.56_8.65'!O118="","",'HotInv8.56_8.65'!O118)</f>
        <v/>
      </c>
      <c r="M7" s="492" t="str">
        <f>IF('HotInv8.56_8.65'!P118="","",'HotInv8.56_8.65'!P118)</f>
        <v/>
      </c>
      <c r="N7" s="492" t="str">
        <f>IF('HotInv8.56_8.65'!Q118="","",'HotInv8.56_8.65'!Q118)</f>
        <v/>
      </c>
      <c r="O7" s="492" t="str">
        <f>IF('HotInv8.56_8.65'!R118="","",'HotInv8.56_8.65'!R118)</f>
        <v/>
      </c>
      <c r="P7" s="492" t="str">
        <f>IF('HotInv8.56_8.65'!S118="","",'HotInv8.56_8.65'!S118)</f>
        <v/>
      </c>
      <c r="Q7" s="131" t="str">
        <f>IF('HotInv8.56_8.65'!T118="","",'HotInv8.56_8.65'!T118)</f>
        <v/>
      </c>
      <c r="R7" s="131" t="str">
        <f>IF('HotInv8.56_8.65'!U118="","",'HotInv8.56_8.65'!U118)</f>
        <v/>
      </c>
    </row>
    <row r="8" spans="1:18" s="131" customFormat="1" ht="14.25" customHeight="1">
      <c r="A8" s="1256"/>
      <c r="B8" s="63"/>
      <c r="C8" s="498" t="str">
        <f>IF('HotInv8.56_8.65'!F119="","",'HotInv8.56_8.65'!F119)</f>
        <v/>
      </c>
      <c r="D8" s="75" t="str">
        <f>IF('HotInv8.56_8.65'!G119="","",'HotInv8.56_8.65'!G119)</f>
        <v/>
      </c>
      <c r="E8" s="75" t="str">
        <f>IF('HotInv8.56_8.65'!H119="","",'HotInv8.56_8.65'!H119)</f>
        <v/>
      </c>
      <c r="F8" s="75">
        <f>IF('HotInv8.56_8.65'!I119="","",'HotInv8.56_8.65'!I119)</f>
        <v>248486.39999999999</v>
      </c>
      <c r="G8" s="75">
        <f>IF('HotInv8.56_8.65'!J119="","",'HotInv8.56_8.65'!J119)</f>
        <v>248486.39999999999</v>
      </c>
      <c r="H8" s="75">
        <f>IF('HotInv8.56_8.65'!K119="","",'HotInv8.56_8.65'!K119)</f>
        <v>248486.39999999999</v>
      </c>
      <c r="I8" s="75" t="str">
        <f>IF('HotInv8.56_8.65'!L119="","",'HotInv8.56_8.65'!L119)</f>
        <v/>
      </c>
      <c r="J8" s="492" t="str">
        <f>IF('HotInv8.56_8.65'!M119="","",'HotInv8.56_8.65'!M119)</f>
        <v/>
      </c>
      <c r="K8" s="492" t="str">
        <f>IF('HotInv8.56_8.65'!N119="","",'HotInv8.56_8.65'!N119)</f>
        <v/>
      </c>
      <c r="L8" s="492" t="str">
        <f>IF('HotInv8.56_8.65'!O119="","",'HotInv8.56_8.65'!O119)</f>
        <v/>
      </c>
      <c r="M8" s="492" t="str">
        <f>IF('HotInv8.56_8.65'!P119="","",'HotInv8.56_8.65'!P119)</f>
        <v/>
      </c>
      <c r="N8" s="492" t="str">
        <f>IF('HotInv8.56_8.65'!Q119="","",'HotInv8.56_8.65'!Q119)</f>
        <v/>
      </c>
      <c r="O8" s="492" t="str">
        <f>IF('HotInv8.56_8.65'!R119="","",'HotInv8.56_8.65'!R119)</f>
        <v/>
      </c>
      <c r="P8" s="492" t="str">
        <f>IF('HotInv8.56_8.65'!S119="","",'HotInv8.56_8.65'!S119)</f>
        <v/>
      </c>
      <c r="Q8" s="131" t="str">
        <f>IF('HotInv8.56_8.65'!T119="","",'HotInv8.56_8.65'!T119)</f>
        <v/>
      </c>
      <c r="R8" s="131" t="str">
        <f>IF('HotInv8.56_8.65'!U119="","",'HotInv8.56_8.65'!U119)</f>
        <v/>
      </c>
    </row>
    <row r="9" spans="1:18" s="131" customFormat="1" ht="14.25" customHeight="1">
      <c r="A9" s="1256"/>
      <c r="B9" s="63"/>
      <c r="C9" s="498" t="str">
        <f>IF('HotInv8.56_8.65'!F120="","",'HotInv8.56_8.65'!F120)</f>
        <v/>
      </c>
      <c r="D9" s="75" t="str">
        <f>IF('HotInv8.56_8.65'!G120="","",'HotInv8.56_8.65'!G120)</f>
        <v/>
      </c>
      <c r="E9" s="75" t="str">
        <f>IF('HotInv8.56_8.65'!H120="","",'HotInv8.56_8.65'!H120)</f>
        <v/>
      </c>
      <c r="F9" s="75">
        <f>IF('HotInv8.56_8.65'!I120="","",'HotInv8.56_8.65'!I120)</f>
        <v>144808</v>
      </c>
      <c r="G9" s="75">
        <f>IF('HotInv8.56_8.65'!J120="","",'HotInv8.56_8.65'!J120)</f>
        <v>144808</v>
      </c>
      <c r="H9" s="75">
        <f>IF('HotInv8.56_8.65'!K120="","",'HotInv8.56_8.65'!K120)</f>
        <v>144808</v>
      </c>
      <c r="I9" s="75" t="str">
        <f>IF('HotInv8.56_8.65'!L120="","",'HotInv8.56_8.65'!L120)</f>
        <v/>
      </c>
      <c r="J9" s="492" t="str">
        <f>IF('HotInv8.56_8.65'!M120="","",'HotInv8.56_8.65'!M120)</f>
        <v/>
      </c>
      <c r="K9" s="492" t="str">
        <f>IF('HotInv8.56_8.65'!N120="","",'HotInv8.56_8.65'!N120)</f>
        <v/>
      </c>
      <c r="L9" s="492" t="str">
        <f>IF('HotInv8.56_8.65'!O120="","",'HotInv8.56_8.65'!O120)</f>
        <v/>
      </c>
      <c r="M9" s="492" t="str">
        <f>IF('HotInv8.56_8.65'!P120="","",'HotInv8.56_8.65'!P120)</f>
        <v/>
      </c>
      <c r="N9" s="492" t="str">
        <f>IF('HotInv8.56_8.65'!Q120="","",'HotInv8.56_8.65'!Q120)</f>
        <v/>
      </c>
      <c r="O9" s="492" t="str">
        <f>IF('HotInv8.56_8.65'!R120="","",'HotInv8.56_8.65'!R120)</f>
        <v/>
      </c>
      <c r="P9" s="492" t="str">
        <f>IF('HotInv8.56_8.65'!S120="","",'HotInv8.56_8.65'!S120)</f>
        <v/>
      </c>
      <c r="Q9" s="131" t="str">
        <f>IF('HotInv8.56_8.65'!T120="","",'HotInv8.56_8.65'!T120)</f>
        <v/>
      </c>
      <c r="R9" s="131" t="str">
        <f>IF('HotInv8.56_8.65'!U120="","",'HotInv8.56_8.65'!U120)</f>
        <v/>
      </c>
    </row>
    <row r="10" spans="1:18" s="131" customFormat="1" ht="14.25" customHeight="1">
      <c r="A10" s="1256"/>
      <c r="B10" s="64"/>
      <c r="C10" s="498" t="str">
        <f>IF('HotInv8.56_8.65'!F121="","",'HotInv8.56_8.65'!F121)</f>
        <v/>
      </c>
      <c r="D10" s="75" t="str">
        <f>IF('HotInv8.56_8.65'!G121="","",'HotInv8.56_8.65'!G121)</f>
        <v/>
      </c>
      <c r="E10" s="75" t="str">
        <f>IF('HotInv8.56_8.65'!H121="","",'HotInv8.56_8.65'!H121)</f>
        <v/>
      </c>
      <c r="F10" s="75" t="str">
        <f>IF('HotInv8.56_8.65'!I121="","",'HotInv8.56_8.65'!I121)</f>
        <v/>
      </c>
      <c r="G10" s="75" t="str">
        <f>IF('HotInv8.56_8.65'!J121="","",'HotInv8.56_8.65'!J121)</f>
        <v/>
      </c>
      <c r="H10" s="75" t="str">
        <f>IF('HotInv8.56_8.65'!K121="","",'HotInv8.56_8.65'!K121)</f>
        <v/>
      </c>
      <c r="I10" s="75">
        <f>IF('HotInv8.56_8.65'!L121="","",'HotInv8.56_8.65'!L121)</f>
        <v>14010720.799999999</v>
      </c>
      <c r="J10" s="492" t="str">
        <f>IF('HotInv8.56_8.65'!M121="","",'HotInv8.56_8.65'!M121)</f>
        <v/>
      </c>
      <c r="K10" s="492" t="str">
        <f>IF('HotInv8.56_8.65'!N121="","",'HotInv8.56_8.65'!N121)</f>
        <v/>
      </c>
      <c r="L10" s="492" t="str">
        <f>IF('HotInv8.56_8.65'!O121="","",'HotInv8.56_8.65'!O121)</f>
        <v/>
      </c>
      <c r="M10" s="492" t="str">
        <f>IF('HotInv8.56_8.65'!P121="","",'HotInv8.56_8.65'!P121)</f>
        <v/>
      </c>
      <c r="N10" s="492" t="str">
        <f>IF('HotInv8.56_8.65'!Q121="","",'HotInv8.56_8.65'!Q121)</f>
        <v/>
      </c>
      <c r="O10" s="492" t="str">
        <f>IF('HotInv8.56_8.65'!R121="","",'HotInv8.56_8.65'!R121)</f>
        <v/>
      </c>
      <c r="P10" s="492" t="str">
        <f>IF('HotInv8.56_8.65'!S121="","",'HotInv8.56_8.65'!S121)</f>
        <v/>
      </c>
      <c r="Q10" s="131" t="str">
        <f>IF('HotInv8.56_8.65'!T121="","",'HotInv8.56_8.65'!T121)</f>
        <v/>
      </c>
      <c r="R10" s="131" t="str">
        <f>IF('HotInv8.56_8.65'!U121="","",'HotInv8.56_8.65'!U121)</f>
        <v/>
      </c>
    </row>
    <row r="11" spans="1:18" s="131" customFormat="1" ht="14.25" customHeight="1" thickBot="1">
      <c r="A11" s="1256"/>
      <c r="B11" s="64"/>
      <c r="C11" s="498" t="str">
        <f>IF('HotInv8.56_8.65'!F122="","",'HotInv8.56_8.65'!F122)</f>
        <v/>
      </c>
      <c r="D11" s="75">
        <f>IF('HotInv8.56_8.65'!G122="","",'HotInv8.56_8.65'!G122)</f>
        <v>8448678.4000000004</v>
      </c>
      <c r="E11" s="75">
        <f>IF('HotInv8.56_8.65'!H122="","",'HotInv8.56_8.65'!H122)</f>
        <v>15190604</v>
      </c>
      <c r="F11" s="75">
        <f>IF('HotInv8.56_8.65'!I122="","",'HotInv8.56_8.65'!I122)</f>
        <v>14797309.6</v>
      </c>
      <c r="G11" s="75">
        <f>IF('HotInv8.56_8.65'!J122="","",'HotInv8.56_8.65'!J122)</f>
        <v>14404015.199999999</v>
      </c>
      <c r="H11" s="75">
        <f>IF('HotInv8.56_8.65'!K122="","",'HotInv8.56_8.65'!K122)</f>
        <v>14010720.799999999</v>
      </c>
      <c r="I11" s="75">
        <f>IF('HotInv8.56_8.65'!L122="","",'HotInv8.56_8.65'!L122)</f>
        <v>0</v>
      </c>
      <c r="J11" s="492" t="str">
        <f>IF('HotInv8.56_8.65'!M122="","",'HotInv8.56_8.65'!M122)</f>
        <v/>
      </c>
      <c r="K11" s="492" t="str">
        <f>IF('HotInv8.56_8.65'!N122="","",'HotInv8.56_8.65'!N122)</f>
        <v/>
      </c>
      <c r="L11" s="492" t="str">
        <f>IF('HotInv8.56_8.65'!O122="","",'HotInv8.56_8.65'!O122)</f>
        <v/>
      </c>
      <c r="M11" s="492" t="str">
        <f>IF('HotInv8.56_8.65'!P122="","",'HotInv8.56_8.65'!P122)</f>
        <v/>
      </c>
      <c r="N11" s="492" t="str">
        <f>IF('HotInv8.56_8.65'!Q122="","",'HotInv8.56_8.65'!Q122)</f>
        <v/>
      </c>
      <c r="O11" s="492" t="str">
        <f>IF('HotInv8.56_8.65'!R122="","",'HotInv8.56_8.65'!R122)</f>
        <v/>
      </c>
      <c r="P11" s="492" t="str">
        <f>IF('HotInv8.56_8.65'!S122="","",'HotInv8.56_8.65'!S122)</f>
        <v/>
      </c>
      <c r="Q11" s="131" t="str">
        <f>IF('HotInv8.56_8.65'!T122="","",'HotInv8.56_8.65'!T122)</f>
        <v/>
      </c>
      <c r="R11" s="131" t="str">
        <f>IF('HotInv8.56_8.65'!U122="","",'HotInv8.56_8.65'!U122)</f>
        <v/>
      </c>
    </row>
    <row r="12" spans="1:18" s="131" customFormat="1" ht="14.25" customHeight="1" thickBot="1">
      <c r="A12" s="1256"/>
      <c r="B12" s="64"/>
      <c r="C12" s="511">
        <f>IF('HotInv8.56_8.65'!F123="","",'HotInv8.56_8.65'!F123)</f>
        <v>7.0000000000000007E-2</v>
      </c>
      <c r="D12" s="512" t="str">
        <f>IF('HotInv8.56_8.65'!E123="","",'HotInv8.56_8.65'!E123)</f>
        <v>going-out cap rate</v>
      </c>
      <c r="E12" s="502"/>
      <c r="F12" s="502"/>
      <c r="G12" s="502"/>
      <c r="H12" s="502"/>
      <c r="I12" s="75">
        <f>IF('HotInv8.56_8.65'!L123="","",'HotInv8.56_8.65'!L123)</f>
        <v>19739312.724999998</v>
      </c>
      <c r="J12" s="492" t="str">
        <f>IF('HotInv8.56_8.65'!M123="","",'HotInv8.56_8.65'!M123)</f>
        <v/>
      </c>
      <c r="K12" s="492" t="str">
        <f>IF('HotInv8.56_8.65'!N123="","",'HotInv8.56_8.65'!N123)</f>
        <v/>
      </c>
      <c r="L12" s="492" t="str">
        <f>IF('HotInv8.56_8.65'!O123="","",'HotInv8.56_8.65'!O123)</f>
        <v/>
      </c>
      <c r="M12" s="492" t="str">
        <f>IF('HotInv8.56_8.65'!P123="","",'HotInv8.56_8.65'!P123)</f>
        <v/>
      </c>
      <c r="N12" s="492" t="str">
        <f>IF('HotInv8.56_8.65'!Q123="","",'HotInv8.56_8.65'!Q123)</f>
        <v/>
      </c>
      <c r="O12" s="492" t="str">
        <f>IF('HotInv8.56_8.65'!R123="","",'HotInv8.56_8.65'!R123)</f>
        <v/>
      </c>
      <c r="P12" s="492" t="str">
        <f>IF('HotInv8.56_8.65'!S123="","",'HotInv8.56_8.65'!S123)</f>
        <v/>
      </c>
      <c r="Q12" s="131" t="str">
        <f>IF('HotInv8.56_8.65'!T123="","",'HotInv8.56_8.65'!T123)</f>
        <v/>
      </c>
      <c r="R12" s="131" t="str">
        <f>IF('HotInv8.56_8.65'!U123="","",'HotInv8.56_8.65'!U123)</f>
        <v/>
      </c>
    </row>
    <row r="13" spans="1:18" s="131" customFormat="1" ht="14.25" customHeight="1">
      <c r="A13" s="1256"/>
      <c r="B13" s="64"/>
      <c r="C13" s="513" t="str">
        <f>IF('HotInv8.56_8.65'!F124="","",'HotInv8.56_8.65'!F124)</f>
        <v/>
      </c>
      <c r="D13" s="509" t="str">
        <f>IF('HotInv8.56_8.65'!G124="","",'HotInv8.56_8.65'!G124)</f>
        <v/>
      </c>
      <c r="E13" s="509" t="str">
        <f>IF('HotInv8.56_8.65'!H124="","",'HotInv8.56_8.65'!H124)</f>
        <v/>
      </c>
      <c r="F13" s="509" t="str">
        <f>IF('HotInv8.56_8.65'!I124="","",'HotInv8.56_8.65'!I124)</f>
        <v/>
      </c>
      <c r="G13" s="509" t="str">
        <f>IF('HotInv8.56_8.65'!J124="","",'HotInv8.56_8.65'!J124)</f>
        <v/>
      </c>
      <c r="H13" s="509" t="str">
        <f>IF('HotInv8.56_8.65'!K124="","",'HotInv8.56_8.65'!K124)</f>
        <v/>
      </c>
      <c r="I13" s="514">
        <f>IF('HotInv8.56_8.65'!L124="","",'HotInv8.56_8.65'!L124)</f>
        <v>5728591.9249999989</v>
      </c>
      <c r="J13" s="492" t="str">
        <f>IF('HotInv8.56_8.65'!M124="","",'HotInv8.56_8.65'!M124)</f>
        <v/>
      </c>
      <c r="K13" s="492" t="str">
        <f>IF('HotInv8.56_8.65'!N124="","",'HotInv8.56_8.65'!N124)</f>
        <v/>
      </c>
      <c r="L13" s="492" t="str">
        <f>IF('HotInv8.56_8.65'!O124="","",'HotInv8.56_8.65'!O124)</f>
        <v/>
      </c>
      <c r="M13" s="492" t="str">
        <f>IF('HotInv8.56_8.65'!P124="","",'HotInv8.56_8.65'!P124)</f>
        <v/>
      </c>
      <c r="N13" s="492" t="str">
        <f>IF('HotInv8.56_8.65'!Q124="","",'HotInv8.56_8.65'!Q124)</f>
        <v/>
      </c>
      <c r="O13" s="492" t="str">
        <f>IF('HotInv8.56_8.65'!R124="","",'HotInv8.56_8.65'!R124)</f>
        <v/>
      </c>
      <c r="P13" s="492" t="str">
        <f>IF('HotInv8.56_8.65'!S124="","",'HotInv8.56_8.65'!S124)</f>
        <v/>
      </c>
      <c r="Q13" s="131" t="str">
        <f>IF('HotInv8.56_8.65'!T124="","",'HotInv8.56_8.65'!T124)</f>
        <v/>
      </c>
      <c r="R13" s="131" t="str">
        <f>IF('HotInv8.56_8.65'!U124="","",'HotInv8.56_8.65'!U124)</f>
        <v/>
      </c>
    </row>
    <row r="14" spans="1:18">
      <c r="A14" s="1256"/>
    </row>
    <row r="15" spans="1:18">
      <c r="A15" s="1256"/>
    </row>
    <row r="16" spans="1:18">
      <c r="A16" s="1256"/>
    </row>
    <row r="17" spans="1:1">
      <c r="A17" s="1256"/>
    </row>
    <row r="18" spans="1:1">
      <c r="A18" s="1256"/>
    </row>
    <row r="19" spans="1:1">
      <c r="A19" s="1256"/>
    </row>
    <row r="20" spans="1:1">
      <c r="A20" s="1256"/>
    </row>
    <row r="21" spans="1:1">
      <c r="A21" s="1256"/>
    </row>
    <row r="22" spans="1:1">
      <c r="A22" s="1256"/>
    </row>
    <row r="23" spans="1:1">
      <c r="A23" s="1256"/>
    </row>
    <row r="24" spans="1:1">
      <c r="A24" s="1256"/>
    </row>
    <row r="25" spans="1:1">
      <c r="A25" s="1256"/>
    </row>
    <row r="26" spans="1:1">
      <c r="A26" s="1256"/>
    </row>
    <row r="27" spans="1:1">
      <c r="A27" s="1256"/>
    </row>
    <row r="28" spans="1:1">
      <c r="A28" s="1256"/>
    </row>
    <row r="29" spans="1:1">
      <c r="A29" s="1256"/>
    </row>
    <row r="30" spans="1:1">
      <c r="A30" s="1256"/>
    </row>
    <row r="31" spans="1:1">
      <c r="A31" s="1256"/>
    </row>
    <row r="32" spans="1:1">
      <c r="A32" s="1256"/>
    </row>
  </sheetData>
  <sheetProtection algorithmName="SHA-512" hashValue="J3St8XNi9k91bivCcz3aUfq74NMNQwabm2BiG6waEq+OCcKqm+ce6gg5aH/l+BFDo0mhT3oF2Mhez0NeVQ2vcQ==" saltValue="+N2wde7PcVedDasjIFP10Q==" spinCount="100000" sheet="1" objects="1" scenarios="1"/>
  <mergeCells count="3">
    <mergeCell ref="C3:I3"/>
    <mergeCell ref="A4:A32"/>
    <mergeCell ref="C1:J1"/>
  </mergeCells>
  <hyperlinks>
    <hyperlink ref="A4" r:id="rId1" xr:uid="{00000000-0004-0000-3200-000000000000}"/>
  </hyperlinks>
  <pageMargins left="0.7" right="0.7" top="0.75" bottom="0.75" header="0.3" footer="0.3"/>
  <pageSetup paperSize="9" orientation="portrait" r:id="rId2"/>
  <drawing r:id="rId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Foglio52">
    <tabColor theme="9"/>
  </sheetPr>
  <dimension ref="A1:Q32"/>
  <sheetViews>
    <sheetView showGridLines="0" workbookViewId="0">
      <selection activeCell="C1" sqref="C1:J1"/>
    </sheetView>
  </sheetViews>
  <sheetFormatPr baseColWidth="10" defaultColWidth="9.5" defaultRowHeight="16" customHeight="1"/>
  <cols>
    <col min="1" max="1" width="11.5" style="1221" customWidth="1"/>
    <col min="2" max="2" width="4" style="64" customWidth="1"/>
    <col min="3" max="8" width="12.5" style="63" customWidth="1"/>
    <col min="9" max="9" width="27.1640625" style="64" bestFit="1" customWidth="1"/>
    <col min="10" max="10" width="8.5" style="64" bestFit="1" customWidth="1"/>
    <col min="11" max="11" width="10.5" style="64" bestFit="1" customWidth="1"/>
    <col min="12" max="12" width="7.5" style="64" bestFit="1" customWidth="1"/>
    <col min="13" max="16384" width="9.5" style="64"/>
  </cols>
  <sheetData>
    <row r="1" spans="1:17" s="1221" customFormat="1" ht="60" customHeight="1">
      <c r="C1" s="1266" t="s">
        <v>1220</v>
      </c>
      <c r="D1" s="1267"/>
      <c r="E1" s="1267"/>
      <c r="F1" s="1267"/>
      <c r="G1" s="1267"/>
      <c r="H1" s="1267"/>
      <c r="I1" s="1267"/>
      <c r="J1" s="1267"/>
    </row>
    <row r="2" spans="1:17" ht="16" customHeight="1">
      <c r="C2" s="79"/>
      <c r="D2" s="79"/>
      <c r="E2" s="79"/>
      <c r="F2" s="79"/>
      <c r="G2" s="79"/>
      <c r="H2" s="79"/>
    </row>
    <row r="3" spans="1:17" ht="16" customHeight="1">
      <c r="B3" s="63"/>
      <c r="C3" s="1307"/>
      <c r="D3" s="1307"/>
      <c r="E3" s="1307"/>
      <c r="F3" s="1307"/>
      <c r="G3" s="1307"/>
      <c r="H3" s="1307"/>
    </row>
    <row r="4" spans="1:17" ht="16" hidden="1" customHeight="1">
      <c r="A4" s="1255" t="s">
        <v>1264</v>
      </c>
      <c r="B4" s="63"/>
      <c r="C4" s="493" t="str">
        <f>IF('HotInv8.56_8.65'!G126="","",'HotInv8.56_8.65'!G126)</f>
        <v/>
      </c>
      <c r="D4" s="493" t="str">
        <f>IF('HotInv8.56_8.65'!H126="","",'HotInv8.56_8.65'!H126)</f>
        <v/>
      </c>
      <c r="E4" s="493" t="str">
        <f>IF('HotInv8.56_8.65'!I126="","",'HotInv8.56_8.65'!I126)</f>
        <v/>
      </c>
      <c r="F4" s="493" t="str">
        <f>IF('HotInv8.56_8.65'!J126="","",'HotInv8.56_8.65'!J126)</f>
        <v/>
      </c>
      <c r="G4" s="493" t="str">
        <f>IF('HotInv8.56_8.65'!K126="","",'HotInv8.56_8.65'!K126)</f>
        <v/>
      </c>
      <c r="H4" s="493" t="str">
        <f>IF('HotInv8.56_8.65'!L126="","",'HotInv8.56_8.65'!L126)</f>
        <v/>
      </c>
      <c r="I4" s="504" t="str">
        <f>IF('HotInv8.56_8.65'!M126="","",'HotInv8.56_8.65'!M126)</f>
        <v/>
      </c>
      <c r="J4" s="504" t="str">
        <f>IF('HotInv8.56_8.65'!N126="","",'HotInv8.56_8.65'!N126)</f>
        <v/>
      </c>
      <c r="K4" s="504" t="str">
        <f>IF('HotInv8.56_8.65'!O126="","",'HotInv8.56_8.65'!O126)</f>
        <v/>
      </c>
      <c r="L4" s="504" t="str">
        <f>IF('HotInv8.56_8.65'!P126="","",'HotInv8.56_8.65'!P126)</f>
        <v/>
      </c>
      <c r="M4" s="504" t="str">
        <f>IF('HotInv8.56_8.65'!Q126="","",'HotInv8.56_8.65'!Q126)</f>
        <v/>
      </c>
      <c r="N4" s="504" t="str">
        <f>IF('HotInv8.56_8.65'!R126="","",'HotInv8.56_8.65'!R126)</f>
        <v/>
      </c>
      <c r="O4" s="504" t="str">
        <f>IF('HotInv8.56_8.65'!S126="","",'HotInv8.56_8.65'!S126)</f>
        <v/>
      </c>
      <c r="P4" s="64" t="str">
        <f>IF('HotInv8.56_8.65'!T126="","",'HotInv8.56_8.65'!T126)</f>
        <v/>
      </c>
      <c r="Q4" s="64" t="str">
        <f>IF('HotInv8.56_8.65'!U126="","",'HotInv8.56_8.65'!U126)</f>
        <v/>
      </c>
    </row>
    <row r="5" spans="1:17" ht="16" customHeight="1">
      <c r="A5" s="1256"/>
      <c r="B5" s="63"/>
      <c r="C5" s="505" t="str">
        <f>IF('HotInv8.56_8.65'!G141="","",'HotInv8.56_8.65'!G141)</f>
        <v>Anno (1)</v>
      </c>
      <c r="D5" s="505" t="str">
        <f>IF('HotInv8.56_8.65'!H141="","",'HotInv8.56_8.65'!H141)</f>
        <v>Anno (2)</v>
      </c>
      <c r="E5" s="505" t="str">
        <f>IF('HotInv8.56_8.65'!I141="","",'HotInv8.56_8.65'!I141)</f>
        <v>Anno (3)</v>
      </c>
      <c r="F5" s="505" t="str">
        <f>IF('HotInv8.56_8.65'!J141="","",'HotInv8.56_8.65'!J141)</f>
        <v>Anno (4)</v>
      </c>
      <c r="G5" s="505" t="str">
        <f>IF('HotInv8.56_8.65'!K141="","",'HotInv8.56_8.65'!K141)</f>
        <v>Anno (5)</v>
      </c>
      <c r="H5" s="505" t="str">
        <f>IF('HotInv8.56_8.65'!L141="","",'HotInv8.56_8.65'!L141)</f>
        <v>Anno (6)</v>
      </c>
      <c r="I5" s="504" t="str">
        <f>IF('HotInv8.56_8.65'!M141="","",'HotInv8.56_8.65'!M141)</f>
        <v/>
      </c>
      <c r="J5" s="504" t="str">
        <f>IF('HotInv8.56_8.65'!N141="","",'HotInv8.56_8.65'!N141)</f>
        <v/>
      </c>
      <c r="K5" s="504" t="str">
        <f>IF('HotInv8.56_8.65'!O141="","",'HotInv8.56_8.65'!O141)</f>
        <v/>
      </c>
      <c r="L5" s="504" t="str">
        <f>IF('HotInv8.56_8.65'!P141="","",'HotInv8.56_8.65'!P141)</f>
        <v/>
      </c>
      <c r="M5" s="504" t="str">
        <f>IF('HotInv8.56_8.65'!Q141="","",'HotInv8.56_8.65'!Q141)</f>
        <v/>
      </c>
      <c r="N5" s="504" t="str">
        <f>IF('HotInv8.56_8.65'!R141="","",'HotInv8.56_8.65'!R141)</f>
        <v/>
      </c>
      <c r="O5" s="504" t="str">
        <f>IF('HotInv8.56_8.65'!S141="","",'HotInv8.56_8.65'!S141)</f>
        <v/>
      </c>
      <c r="P5" s="64" t="str">
        <f>IF('HotInv8.56_8.65'!T141="","",'HotInv8.56_8.65'!T141)</f>
        <v/>
      </c>
      <c r="Q5" s="64" t="str">
        <f>IF('HotInv8.56_8.65'!U141="","",'HotInv8.56_8.65'!U141)</f>
        <v/>
      </c>
    </row>
    <row r="6" spans="1:17" ht="16" customHeight="1">
      <c r="A6" s="1256"/>
      <c r="B6" s="63"/>
      <c r="C6" s="75">
        <f>IF('HotInv8.56_8.65'!G142="","",'HotInv8.56_8.65'!G142)</f>
        <v>0</v>
      </c>
      <c r="D6" s="75">
        <f>IF('HotInv8.56_8.65'!H142="","",'HotInv8.56_8.65'!H142)</f>
        <v>0</v>
      </c>
      <c r="E6" s="75">
        <f>IF('HotInv8.56_8.65'!I142="","",'HotInv8.56_8.65'!I142)</f>
        <v>802431.6</v>
      </c>
      <c r="F6" s="75">
        <f>IF('HotInv8.56_8.65'!J142="","",'HotInv8.56_8.65'!J142)</f>
        <v>883479.6</v>
      </c>
      <c r="G6" s="75">
        <f>IF('HotInv8.56_8.65'!K142="","",'HotInv8.56_8.65'!K142)</f>
        <v>959716.65</v>
      </c>
      <c r="H6" s="75">
        <f>IF('HotInv8.56_8.65'!L142="","",'HotInv8.56_8.65'!L142)</f>
        <v>0</v>
      </c>
      <c r="I6" s="504" t="str">
        <f>IF('HotInv8.56_8.65'!M142="","",'HotInv8.56_8.65'!M142)</f>
        <v/>
      </c>
      <c r="J6" s="504" t="str">
        <f>IF('HotInv8.56_8.65'!N142="","",'HotInv8.56_8.65'!N142)</f>
        <v/>
      </c>
      <c r="K6" s="504" t="str">
        <f>IF('HotInv8.56_8.65'!O142="","",'HotInv8.56_8.65'!O142)</f>
        <v/>
      </c>
      <c r="L6" s="504" t="str">
        <f>IF('HotInv8.56_8.65'!P142="","",'HotInv8.56_8.65'!P142)</f>
        <v/>
      </c>
      <c r="M6" s="504" t="str">
        <f>IF('HotInv8.56_8.65'!Q142="","",'HotInv8.56_8.65'!Q142)</f>
        <v/>
      </c>
      <c r="N6" s="504" t="str">
        <f>IF('HotInv8.56_8.65'!R142="","",'HotInv8.56_8.65'!R142)</f>
        <v/>
      </c>
      <c r="O6" s="504" t="str">
        <f>IF('HotInv8.56_8.65'!S142="","",'HotInv8.56_8.65'!S142)</f>
        <v/>
      </c>
      <c r="P6" s="64" t="str">
        <f>IF('HotInv8.56_8.65'!T142="","",'HotInv8.56_8.65'!T142)</f>
        <v/>
      </c>
      <c r="Q6" s="64" t="str">
        <f>IF('HotInv8.56_8.65'!U142="","",'HotInv8.56_8.65'!U142)</f>
        <v/>
      </c>
    </row>
    <row r="7" spans="1:17" ht="16" customHeight="1">
      <c r="A7" s="1256"/>
      <c r="B7" s="63"/>
      <c r="C7" s="75">
        <f>IF('HotInv8.56_8.65'!G143="","",'HotInv8.56_8.65'!G143)</f>
        <v>0</v>
      </c>
      <c r="D7" s="75">
        <f>IF('HotInv8.56_8.65'!H143="","",'HotInv8.56_8.65'!H143)</f>
        <v>0</v>
      </c>
      <c r="E7" s="75">
        <f>IF('HotInv8.56_8.65'!I143="","",'HotInv8.56_8.65'!I143)</f>
        <v>-223878.41639999996</v>
      </c>
      <c r="F7" s="75">
        <f>IF('HotInv8.56_8.65'!J143="","",'HotInv8.56_8.65'!J143)</f>
        <v>-246490.80839999998</v>
      </c>
      <c r="G7" s="75">
        <f>IF('HotInv8.56_8.65'!K143="","",'HotInv8.56_8.65'!K143)</f>
        <v>-267760.94534999999</v>
      </c>
      <c r="H7" s="75">
        <f>IF('HotInv8.56_8.65'!L143="","",'HotInv8.56_8.65'!L143)</f>
        <v>0</v>
      </c>
      <c r="I7" s="504" t="str">
        <f>IF('HotInv8.56_8.65'!M143="","",'HotInv8.56_8.65'!M143)</f>
        <v/>
      </c>
      <c r="J7" s="504" t="str">
        <f>IF('HotInv8.56_8.65'!N143="","",'HotInv8.56_8.65'!N143)</f>
        <v/>
      </c>
      <c r="K7" s="504" t="str">
        <f>IF('HotInv8.56_8.65'!O143="","",'HotInv8.56_8.65'!O143)</f>
        <v/>
      </c>
      <c r="L7" s="504" t="str">
        <f>IF('HotInv8.56_8.65'!P143="","",'HotInv8.56_8.65'!P143)</f>
        <v/>
      </c>
      <c r="M7" s="504" t="str">
        <f>IF('HotInv8.56_8.65'!Q143="","",'HotInv8.56_8.65'!Q143)</f>
        <v/>
      </c>
      <c r="N7" s="504" t="str">
        <f>IF('HotInv8.56_8.65'!R143="","",'HotInv8.56_8.65'!R143)</f>
        <v/>
      </c>
      <c r="O7" s="504" t="str">
        <f>IF('HotInv8.56_8.65'!S143="","",'HotInv8.56_8.65'!S143)</f>
        <v/>
      </c>
      <c r="P7" s="64" t="str">
        <f>IF('HotInv8.56_8.65'!T143="","",'HotInv8.56_8.65'!T143)</f>
        <v/>
      </c>
      <c r="Q7" s="64" t="str">
        <f>IF('HotInv8.56_8.65'!U143="","",'HotInv8.56_8.65'!U143)</f>
        <v/>
      </c>
    </row>
    <row r="8" spans="1:17" ht="16" customHeight="1">
      <c r="A8" s="1256"/>
      <c r="B8" s="63"/>
      <c r="C8" s="75">
        <f>IF('HotInv8.56_8.65'!G144="","",'HotInv8.56_8.65'!G144)</f>
        <v>0</v>
      </c>
      <c r="D8" s="75">
        <f>IF('HotInv8.56_8.65'!H144="","",'HotInv8.56_8.65'!H144)</f>
        <v>0</v>
      </c>
      <c r="E8" s="75">
        <f>IF('HotInv8.56_8.65'!I144="","",'HotInv8.56_8.65'!I144)</f>
        <v>393294.4</v>
      </c>
      <c r="F8" s="75">
        <f>IF('HotInv8.56_8.65'!J144="","",'HotInv8.56_8.65'!J144)</f>
        <v>393294.4</v>
      </c>
      <c r="G8" s="75">
        <f>IF('HotInv8.56_8.65'!K144="","",'HotInv8.56_8.65'!K144)</f>
        <v>393294.4</v>
      </c>
      <c r="H8" s="75">
        <f>IF('HotInv8.56_8.65'!L144="","",'HotInv8.56_8.65'!L144)</f>
        <v>0</v>
      </c>
      <c r="I8" s="504" t="str">
        <f>IF('HotInv8.56_8.65'!M144="","",'HotInv8.56_8.65'!M144)</f>
        <v/>
      </c>
      <c r="J8" s="504" t="str">
        <f>IF('HotInv8.56_8.65'!N144="","",'HotInv8.56_8.65'!N144)</f>
        <v/>
      </c>
      <c r="K8" s="504" t="str">
        <f>IF('HotInv8.56_8.65'!O144="","",'HotInv8.56_8.65'!O144)</f>
        <v/>
      </c>
      <c r="L8" s="504" t="str">
        <f>IF('HotInv8.56_8.65'!P144="","",'HotInv8.56_8.65'!P144)</f>
        <v/>
      </c>
      <c r="M8" s="504" t="str">
        <f>IF('HotInv8.56_8.65'!Q144="","",'HotInv8.56_8.65'!Q144)</f>
        <v/>
      </c>
      <c r="N8" s="504" t="str">
        <f>IF('HotInv8.56_8.65'!R144="","",'HotInv8.56_8.65'!R144)</f>
        <v/>
      </c>
      <c r="O8" s="504" t="str">
        <f>IF('HotInv8.56_8.65'!S144="","",'HotInv8.56_8.65'!S144)</f>
        <v/>
      </c>
      <c r="P8" s="64" t="str">
        <f>IF('HotInv8.56_8.65'!T144="","",'HotInv8.56_8.65'!T144)</f>
        <v/>
      </c>
      <c r="Q8" s="64" t="str">
        <f>IF('HotInv8.56_8.65'!U144="","",'HotInv8.56_8.65'!U144)</f>
        <v/>
      </c>
    </row>
    <row r="9" spans="1:17" ht="16" customHeight="1">
      <c r="A9" s="1256"/>
      <c r="B9" s="63"/>
      <c r="C9" s="75">
        <f>IF('HotInv8.56_8.65'!G145="","",'HotInv8.56_8.65'!G145)</f>
        <v>-8448678.4000000004</v>
      </c>
      <c r="D9" s="75">
        <f>IF('HotInv8.56_8.65'!H145="","",'HotInv8.56_8.65'!H145)</f>
        <v>-6741925.5999999996</v>
      </c>
      <c r="E9" s="75">
        <f>IF('HotInv8.56_8.65'!I145="","",'HotInv8.56_8.65'!I145)</f>
        <v>0</v>
      </c>
      <c r="F9" s="75">
        <f>IF('HotInv8.56_8.65'!J145="","",'HotInv8.56_8.65'!J145)</f>
        <v>0</v>
      </c>
      <c r="G9" s="75">
        <f>IF('HotInv8.56_8.65'!K145="","",'HotInv8.56_8.65'!K145)</f>
        <v>0</v>
      </c>
      <c r="H9" s="75">
        <f>IF('HotInv8.56_8.65'!L145="","",'HotInv8.56_8.65'!L145)</f>
        <v>0</v>
      </c>
      <c r="I9" s="504" t="str">
        <f>IF('HotInv8.56_8.65'!M145="","",'HotInv8.56_8.65'!M145)</f>
        <v/>
      </c>
      <c r="J9" s="504" t="str">
        <f>IF('HotInv8.56_8.65'!N145="","",'HotInv8.56_8.65'!N145)</f>
        <v/>
      </c>
      <c r="K9" s="504" t="str">
        <f>IF('HotInv8.56_8.65'!O145="","",'HotInv8.56_8.65'!O145)</f>
        <v/>
      </c>
      <c r="L9" s="504" t="str">
        <f>IF('HotInv8.56_8.65'!P145="","",'HotInv8.56_8.65'!P145)</f>
        <v/>
      </c>
      <c r="M9" s="504" t="str">
        <f>IF('HotInv8.56_8.65'!Q145="","",'HotInv8.56_8.65'!Q145)</f>
        <v/>
      </c>
      <c r="N9" s="504" t="str">
        <f>IF('HotInv8.56_8.65'!R145="","",'HotInv8.56_8.65'!R145)</f>
        <v/>
      </c>
      <c r="O9" s="504" t="str">
        <f>IF('HotInv8.56_8.65'!S145="","",'HotInv8.56_8.65'!S145)</f>
        <v/>
      </c>
      <c r="P9" s="64" t="str">
        <f>IF('HotInv8.56_8.65'!T145="","",'HotInv8.56_8.65'!T145)</f>
        <v/>
      </c>
      <c r="Q9" s="64" t="str">
        <f>IF('HotInv8.56_8.65'!U145="","",'HotInv8.56_8.65'!U145)</f>
        <v/>
      </c>
    </row>
    <row r="10" spans="1:17" ht="16" customHeight="1">
      <c r="A10" s="1256"/>
      <c r="C10" s="75">
        <f>IF('HotInv8.56_8.65'!G146="","",'HotInv8.56_8.65'!G146)</f>
        <v>0</v>
      </c>
      <c r="D10" s="75">
        <f>IF('HotInv8.56_8.65'!H146="","",'HotInv8.56_8.65'!H146)</f>
        <v>0</v>
      </c>
      <c r="E10" s="75">
        <f>IF('HotInv8.56_8.65'!I146="","",'HotInv8.56_8.65'!I146)</f>
        <v>0</v>
      </c>
      <c r="F10" s="75">
        <f>IF('HotInv8.56_8.65'!J146="","",'HotInv8.56_8.65'!J146)</f>
        <v>0</v>
      </c>
      <c r="G10" s="75">
        <f>IF('HotInv8.56_8.65'!K146="","",'HotInv8.56_8.65'!K146)</f>
        <v>0</v>
      </c>
      <c r="H10" s="75">
        <f>IF('HotInv8.56_8.65'!L146="","",'HotInv8.56_8.65'!L146)</f>
        <v>19739312.724999998</v>
      </c>
      <c r="I10" s="504" t="str">
        <f>IF('HotInv8.56_8.65'!M146="","",'HotInv8.56_8.65'!M146)</f>
        <v/>
      </c>
      <c r="J10" s="504" t="str">
        <f>IF('HotInv8.56_8.65'!N146="","",'HotInv8.56_8.65'!N146)</f>
        <v/>
      </c>
      <c r="K10" s="504" t="str">
        <f>IF('HotInv8.56_8.65'!O146="","",'HotInv8.56_8.65'!O146)</f>
        <v/>
      </c>
      <c r="L10" s="504" t="str">
        <f>IF('HotInv8.56_8.65'!P146="","",'HotInv8.56_8.65'!P146)</f>
        <v/>
      </c>
      <c r="M10" s="504" t="str">
        <f>IF('HotInv8.56_8.65'!Q146="","",'HotInv8.56_8.65'!Q146)</f>
        <v/>
      </c>
      <c r="N10" s="504" t="str">
        <f>IF('HotInv8.56_8.65'!R146="","",'HotInv8.56_8.65'!R146)</f>
        <v/>
      </c>
      <c r="O10" s="504" t="str">
        <f>IF('HotInv8.56_8.65'!S146="","",'HotInv8.56_8.65'!S146)</f>
        <v/>
      </c>
      <c r="P10" s="64" t="str">
        <f>IF('HotInv8.56_8.65'!T146="","",'HotInv8.56_8.65'!T146)</f>
        <v/>
      </c>
      <c r="Q10" s="64" t="str">
        <f>IF('HotInv8.56_8.65'!U146="","",'HotInv8.56_8.65'!U146)</f>
        <v/>
      </c>
    </row>
    <row r="11" spans="1:17" ht="16" customHeight="1">
      <c r="A11" s="1256"/>
      <c r="C11" s="75">
        <f>IF('HotInv8.56_8.65'!G147="","",'HotInv8.56_8.65'!G147)</f>
        <v>0</v>
      </c>
      <c r="D11" s="75">
        <f>IF('HotInv8.56_8.65'!H147="","",'HotInv8.56_8.65'!H147)</f>
        <v>0</v>
      </c>
      <c r="E11" s="75">
        <f>IF('HotInv8.56_8.65'!I147="","",'HotInv8.56_8.65'!I147)</f>
        <v>0</v>
      </c>
      <c r="F11" s="75">
        <f>IF('HotInv8.56_8.65'!J147="","",'HotInv8.56_8.65'!J147)</f>
        <v>0</v>
      </c>
      <c r="G11" s="75">
        <f>IF('HotInv8.56_8.65'!K147="","",'HotInv8.56_8.65'!K147)</f>
        <v>0</v>
      </c>
      <c r="H11" s="75">
        <f>IF('HotInv8.56_8.65'!L147="","",'HotInv8.56_8.65'!L147)</f>
        <v>-1374862.0619999997</v>
      </c>
      <c r="I11" s="504" t="str">
        <f>IF('HotInv8.56_8.65'!M147="","",'HotInv8.56_8.65'!M147)</f>
        <v/>
      </c>
      <c r="J11" s="504" t="str">
        <f>IF('HotInv8.56_8.65'!N147="","",'HotInv8.56_8.65'!N147)</f>
        <v/>
      </c>
      <c r="K11" s="504" t="str">
        <f>IF('HotInv8.56_8.65'!O147="","",'HotInv8.56_8.65'!O147)</f>
        <v/>
      </c>
      <c r="L11" s="504" t="str">
        <f>IF('HotInv8.56_8.65'!P147="","",'HotInv8.56_8.65'!P147)</f>
        <v/>
      </c>
      <c r="M11" s="504" t="str">
        <f>IF('HotInv8.56_8.65'!Q147="","",'HotInv8.56_8.65'!Q147)</f>
        <v/>
      </c>
      <c r="N11" s="504" t="str">
        <f>IF('HotInv8.56_8.65'!R147="","",'HotInv8.56_8.65'!R147)</f>
        <v/>
      </c>
      <c r="O11" s="504" t="str">
        <f>IF('HotInv8.56_8.65'!S147="","",'HotInv8.56_8.65'!S147)</f>
        <v/>
      </c>
      <c r="P11" s="64" t="str">
        <f>IF('HotInv8.56_8.65'!T147="","",'HotInv8.56_8.65'!T147)</f>
        <v/>
      </c>
      <c r="Q11" s="64" t="str">
        <f>IF('HotInv8.56_8.65'!U147="","",'HotInv8.56_8.65'!U147)</f>
        <v/>
      </c>
    </row>
    <row r="12" spans="1:17" ht="16" customHeight="1">
      <c r="A12" s="1256"/>
      <c r="C12" s="507">
        <f>IF('HotInv8.56_8.65'!G148="","",'HotInv8.56_8.65'!G148)</f>
        <v>-8448678.4000000004</v>
      </c>
      <c r="D12" s="507">
        <f>IF('HotInv8.56_8.65'!H148="","",'HotInv8.56_8.65'!H148)</f>
        <v>-6741925.5999999996</v>
      </c>
      <c r="E12" s="507">
        <f>IF('HotInv8.56_8.65'!I148="","",'HotInv8.56_8.65'!I148)</f>
        <v>971847.58360000001</v>
      </c>
      <c r="F12" s="507">
        <f>IF('HotInv8.56_8.65'!J148="","",'HotInv8.56_8.65'!J148)</f>
        <v>1030283.1916</v>
      </c>
      <c r="G12" s="507">
        <f>IF('HotInv8.56_8.65'!K148="","",'HotInv8.56_8.65'!K148)</f>
        <v>1085250.1046500001</v>
      </c>
      <c r="H12" s="507">
        <f>IF('HotInv8.56_8.65'!L148="","",'HotInv8.56_8.65'!L148)</f>
        <v>18364450.662999999</v>
      </c>
      <c r="I12" s="504" t="str">
        <f>IF('HotInv8.56_8.65'!M148="","",'HotInv8.56_8.65'!M148)</f>
        <v/>
      </c>
      <c r="J12" s="504" t="str">
        <f>IF('HotInv8.56_8.65'!N148="","",'HotInv8.56_8.65'!N148)</f>
        <v/>
      </c>
      <c r="K12" s="504" t="str">
        <f>IF('HotInv8.56_8.65'!O148="","",'HotInv8.56_8.65'!O148)</f>
        <v/>
      </c>
      <c r="L12" s="504" t="str">
        <f>IF('HotInv8.56_8.65'!P148="","",'HotInv8.56_8.65'!P148)</f>
        <v/>
      </c>
      <c r="M12" s="504" t="str">
        <f>IF('HotInv8.56_8.65'!Q148="","",'HotInv8.56_8.65'!Q148)</f>
        <v/>
      </c>
      <c r="N12" s="504" t="str">
        <f>IF('HotInv8.56_8.65'!R148="","",'HotInv8.56_8.65'!R148)</f>
        <v/>
      </c>
      <c r="O12" s="504" t="str">
        <f>IF('HotInv8.56_8.65'!S148="","",'HotInv8.56_8.65'!S148)</f>
        <v/>
      </c>
      <c r="P12" s="64" t="str">
        <f>IF('HotInv8.56_8.65'!T148="","",'HotInv8.56_8.65'!T148)</f>
        <v/>
      </c>
      <c r="Q12" s="64" t="str">
        <f>IF('HotInv8.56_8.65'!U148="","",'HotInv8.56_8.65'!U148)</f>
        <v/>
      </c>
    </row>
    <row r="13" spans="1:17" s="131" customFormat="1" ht="16" customHeight="1">
      <c r="A13" s="1256"/>
      <c r="B13" s="64"/>
      <c r="C13" s="508">
        <f>IF('HotInv8.56_8.65'!G149="","",'HotInv8.56_8.65'!G149)</f>
        <v>8.4406640232147057E-2</v>
      </c>
      <c r="D13" s="509" t="str">
        <f>IF('HotInv8.56_8.65'!H149="","",'HotInv8.56_8.65'!H149)</f>
        <v/>
      </c>
      <c r="E13" s="509" t="str">
        <f>IF('HotInv8.56_8.65'!I149="","",'HotInv8.56_8.65'!I149)</f>
        <v/>
      </c>
      <c r="F13" s="509" t="str">
        <f>IF('HotInv8.56_8.65'!J149="","",'HotInv8.56_8.65'!J149)</f>
        <v/>
      </c>
      <c r="G13" s="509" t="str">
        <f>IF('HotInv8.56_8.65'!K149="","",'HotInv8.56_8.65'!K149)</f>
        <v/>
      </c>
      <c r="H13" s="509" t="str">
        <f>IF('HotInv8.56_8.65'!L149="","",'HotInv8.56_8.65'!L149)</f>
        <v/>
      </c>
      <c r="I13" s="492" t="str">
        <f>IF('HotInv8.56_8.65'!M149="","",'HotInv8.56_8.65'!M149)</f>
        <v/>
      </c>
      <c r="J13" s="492" t="str">
        <f>IF('HotInv8.56_8.65'!N149="","",'HotInv8.56_8.65'!N149)</f>
        <v/>
      </c>
      <c r="K13" s="492" t="str">
        <f>IF('HotInv8.56_8.65'!O149="","",'HotInv8.56_8.65'!O149)</f>
        <v/>
      </c>
      <c r="L13" s="492" t="str">
        <f>IF('HotInv8.56_8.65'!P149="","",'HotInv8.56_8.65'!P149)</f>
        <v/>
      </c>
      <c r="M13" s="492" t="str">
        <f>IF('HotInv8.56_8.65'!Q149="","",'HotInv8.56_8.65'!Q149)</f>
        <v/>
      </c>
      <c r="N13" s="492" t="str">
        <f>IF('HotInv8.56_8.65'!R149="","",'HotInv8.56_8.65'!R149)</f>
        <v/>
      </c>
      <c r="O13" s="492" t="str">
        <f>IF('HotInv8.56_8.65'!S149="","",'HotInv8.56_8.65'!S149)</f>
        <v/>
      </c>
      <c r="P13" s="131" t="str">
        <f>IF('HotInv8.56_8.65'!T149="","",'HotInv8.56_8.65'!T149)</f>
        <v/>
      </c>
      <c r="Q13" s="131" t="str">
        <f>IF('HotInv8.56_8.65'!U149="","",'HotInv8.56_8.65'!U149)</f>
        <v/>
      </c>
    </row>
    <row r="14" spans="1:17" ht="16" customHeight="1">
      <c r="A14" s="1256"/>
      <c r="C14" s="493" t="str">
        <f>IF('HotInv8.56_8.65'!G150="","",'HotInv8.56_8.65'!G150)</f>
        <v/>
      </c>
      <c r="D14" s="493" t="str">
        <f>IF('HotInv8.56_8.65'!H150="","",'HotInv8.56_8.65'!H150)</f>
        <v/>
      </c>
      <c r="E14" s="493" t="str">
        <f>IF('HotInv8.56_8.65'!I150="","",'HotInv8.56_8.65'!I150)</f>
        <v/>
      </c>
      <c r="F14" s="493" t="str">
        <f>IF('HotInv8.56_8.65'!J150="","",'HotInv8.56_8.65'!J150)</f>
        <v/>
      </c>
      <c r="G14" s="493" t="str">
        <f>IF('HotInv8.56_8.65'!K150="","",'HotInv8.56_8.65'!K150)</f>
        <v/>
      </c>
      <c r="H14" s="493" t="str">
        <f>IF('HotInv8.56_8.65'!L150="","",'HotInv8.56_8.65'!L150)</f>
        <v/>
      </c>
      <c r="I14" s="504" t="str">
        <f>IF('HotInv8.56_8.65'!M150="","",'HotInv8.56_8.65'!M150)</f>
        <v/>
      </c>
      <c r="J14" s="504" t="str">
        <f>IF('HotInv8.56_8.65'!N150="","",'HotInv8.56_8.65'!N150)</f>
        <v/>
      </c>
      <c r="K14" s="504" t="str">
        <f>IF('HotInv8.56_8.65'!O150="","",'HotInv8.56_8.65'!O150)</f>
        <v/>
      </c>
      <c r="L14" s="504" t="str">
        <f>IF('HotInv8.56_8.65'!P150="","",'HotInv8.56_8.65'!P150)</f>
        <v/>
      </c>
      <c r="M14" s="504" t="str">
        <f>IF('HotInv8.56_8.65'!Q150="","",'HotInv8.56_8.65'!Q150)</f>
        <v/>
      </c>
      <c r="N14" s="504" t="str">
        <f>IF('HotInv8.56_8.65'!R150="","",'HotInv8.56_8.65'!R150)</f>
        <v/>
      </c>
      <c r="O14" s="504" t="str">
        <f>IF('HotInv8.56_8.65'!S150="","",'HotInv8.56_8.65'!S150)</f>
        <v/>
      </c>
      <c r="P14" s="64" t="str">
        <f>IF('HotInv8.56_8.65'!T150="","",'HotInv8.56_8.65'!T150)</f>
        <v/>
      </c>
      <c r="Q14" s="64" t="str">
        <f>IF('HotInv8.56_8.65'!U150="","",'HotInv8.56_8.65'!U150)</f>
        <v/>
      </c>
    </row>
    <row r="15" spans="1:17" ht="16" customHeight="1">
      <c r="A15" s="1256"/>
      <c r="C15" s="63" t="str">
        <f>IF('HotInv8.56_8.65'!G165="","",'HotInv8.56_8.65'!G165)</f>
        <v/>
      </c>
      <c r="D15" s="63" t="str">
        <f>IF('HotInv8.56_8.65'!H165="","",'HotInv8.56_8.65'!H165)</f>
        <v/>
      </c>
      <c r="E15" s="63" t="str">
        <f>IF('HotInv8.56_8.65'!I165="","",'HotInv8.56_8.65'!I165)</f>
        <v/>
      </c>
      <c r="F15" s="63" t="str">
        <f>IF('HotInv8.56_8.65'!J165="","",'HotInv8.56_8.65'!J165)</f>
        <v/>
      </c>
      <c r="G15" s="63" t="str">
        <f>IF('HotInv8.56_8.65'!K165="","",'HotInv8.56_8.65'!K165)</f>
        <v/>
      </c>
      <c r="H15" s="63" t="str">
        <f>IF('HotInv8.56_8.65'!L165="","",'HotInv8.56_8.65'!L165)</f>
        <v/>
      </c>
      <c r="I15" s="64" t="str">
        <f>IF('HotInv8.56_8.65'!M165="","",'HotInv8.56_8.65'!M165)</f>
        <v/>
      </c>
      <c r="J15" s="64" t="str">
        <f>IF('HotInv8.56_8.65'!N165="","",'HotInv8.56_8.65'!N165)</f>
        <v/>
      </c>
      <c r="K15" s="64" t="str">
        <f>IF('HotInv8.56_8.65'!O165="","",'HotInv8.56_8.65'!O165)</f>
        <v/>
      </c>
      <c r="L15" s="64" t="str">
        <f>IF('HotInv8.56_8.65'!P165="","",'HotInv8.56_8.65'!P165)</f>
        <v/>
      </c>
      <c r="M15" s="64" t="str">
        <f>IF('HotInv8.56_8.65'!Q165="","",'HotInv8.56_8.65'!Q165)</f>
        <v/>
      </c>
      <c r="N15" s="64" t="str">
        <f>IF('HotInv8.56_8.65'!R165="","",'HotInv8.56_8.65'!R165)</f>
        <v/>
      </c>
      <c r="O15" s="64" t="str">
        <f>IF('HotInv8.56_8.65'!S165="","",'HotInv8.56_8.65'!S165)</f>
        <v/>
      </c>
      <c r="P15" s="64" t="str">
        <f>IF('HotInv8.56_8.65'!T165="","",'HotInv8.56_8.65'!T165)</f>
        <v/>
      </c>
      <c r="Q15" s="64" t="str">
        <f>IF('HotInv8.56_8.65'!U165="","",'HotInv8.56_8.65'!U165)</f>
        <v/>
      </c>
    </row>
    <row r="16" spans="1:17" ht="16" customHeight="1">
      <c r="A16" s="1256"/>
    </row>
    <row r="17" spans="1:1" ht="16" customHeight="1">
      <c r="A17" s="1256"/>
    </row>
    <row r="18" spans="1:1" ht="16" customHeight="1">
      <c r="A18" s="1256"/>
    </row>
    <row r="19" spans="1:1" ht="16" customHeight="1">
      <c r="A19" s="1256"/>
    </row>
    <row r="20" spans="1:1" ht="16" customHeight="1">
      <c r="A20" s="1256"/>
    </row>
    <row r="21" spans="1:1" ht="16" customHeight="1">
      <c r="A21" s="1256"/>
    </row>
    <row r="22" spans="1:1" ht="16" customHeight="1">
      <c r="A22" s="1256"/>
    </row>
    <row r="23" spans="1:1" ht="16" customHeight="1">
      <c r="A23" s="1256"/>
    </row>
    <row r="24" spans="1:1" ht="16" customHeight="1">
      <c r="A24" s="1256"/>
    </row>
    <row r="25" spans="1:1" ht="16" customHeight="1">
      <c r="A25" s="1256"/>
    </row>
    <row r="26" spans="1:1" ht="16" customHeight="1">
      <c r="A26" s="1256"/>
    </row>
    <row r="27" spans="1:1" ht="16" customHeight="1">
      <c r="A27" s="1256"/>
    </row>
    <row r="28" spans="1:1" ht="16" customHeight="1">
      <c r="A28" s="1256"/>
    </row>
    <row r="29" spans="1:1" ht="16" customHeight="1">
      <c r="A29" s="1256"/>
    </row>
    <row r="30" spans="1:1" ht="16" customHeight="1">
      <c r="A30" s="1256"/>
    </row>
    <row r="31" spans="1:1" ht="16" customHeight="1">
      <c r="A31" s="1256"/>
    </row>
    <row r="32" spans="1:1" ht="16" customHeight="1">
      <c r="A32" s="1256"/>
    </row>
  </sheetData>
  <sheetProtection algorithmName="SHA-512" hashValue="YuAXiL9FCuzV06ggpI02I69vlSoHoaLwnHiWNAPGSj26lidgusvxrUhWWs9abS+7nib+Y2QNBpiRpLsJ0JxYMA==" saltValue="NfAsbcLs+/ZlPsNrJEA9Zg==" spinCount="100000" sheet="1" objects="1" scenarios="1"/>
  <mergeCells count="3">
    <mergeCell ref="C3:H3"/>
    <mergeCell ref="A4:A32"/>
    <mergeCell ref="C1:J1"/>
  </mergeCells>
  <hyperlinks>
    <hyperlink ref="A4" r:id="rId1" xr:uid="{00000000-0004-0000-3300-000000000000}"/>
  </hyperlinks>
  <pageMargins left="0.7" right="0.7" top="0.75" bottom="0.75" header="0.3" footer="0.3"/>
  <pageSetup paperSize="9" orientation="portrait" r:id="rId2"/>
  <drawing r:id="rId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Foglio53">
    <tabColor theme="9"/>
  </sheetPr>
  <dimension ref="A1:S32"/>
  <sheetViews>
    <sheetView showGridLines="0" workbookViewId="0">
      <selection activeCell="C1" sqref="C1:J1"/>
    </sheetView>
  </sheetViews>
  <sheetFormatPr baseColWidth="10" defaultColWidth="9.5" defaultRowHeight="16" customHeight="1"/>
  <cols>
    <col min="1" max="1" width="11.5" style="1223" customWidth="1"/>
    <col min="2" max="2" width="4" style="64" customWidth="1"/>
    <col min="3" max="3" width="4.5" style="131" bestFit="1" customWidth="1"/>
    <col min="4" max="4" width="2.5" style="131" bestFit="1" customWidth="1"/>
    <col min="5" max="11" width="11.83203125" style="63" customWidth="1"/>
    <col min="12" max="12" width="8.5" style="131" bestFit="1" customWidth="1"/>
    <col min="13" max="13" width="10.5" style="131" bestFit="1" customWidth="1"/>
    <col min="14" max="14" width="7.5" style="131" bestFit="1" customWidth="1"/>
    <col min="15" max="16384" width="9.5" style="131"/>
  </cols>
  <sheetData>
    <row r="1" spans="1:19" s="1223" customFormat="1" ht="60" customHeight="1">
      <c r="B1" s="1221"/>
      <c r="C1" s="1266" t="s">
        <v>1220</v>
      </c>
      <c r="D1" s="1267"/>
      <c r="E1" s="1267"/>
      <c r="F1" s="1267"/>
      <c r="G1" s="1267"/>
      <c r="H1" s="1267"/>
      <c r="I1" s="1267"/>
      <c r="J1" s="1267"/>
      <c r="K1" s="1228"/>
    </row>
    <row r="2" spans="1:19" ht="16" customHeight="1">
      <c r="C2" s="491"/>
      <c r="D2" s="491"/>
      <c r="E2" s="79"/>
      <c r="F2" s="79"/>
      <c r="G2" s="79"/>
      <c r="H2" s="79"/>
      <c r="I2" s="79"/>
      <c r="J2" s="79"/>
    </row>
    <row r="3" spans="1:19" ht="16" customHeight="1">
      <c r="B3" s="63"/>
      <c r="C3" s="1305"/>
      <c r="D3" s="1305"/>
      <c r="E3" s="1305"/>
      <c r="F3" s="1305"/>
      <c r="G3" s="1305"/>
      <c r="H3" s="1305"/>
      <c r="I3" s="1305"/>
      <c r="J3" s="1305"/>
    </row>
    <row r="4" spans="1:19" ht="16" hidden="1" customHeight="1">
      <c r="A4" s="1255" t="s">
        <v>1264</v>
      </c>
      <c r="B4" s="63"/>
      <c r="C4" s="492" t="str">
        <f>IF('HotInv8.56_8.65'!E126="","",'HotInv8.56_8.65'!E126)</f>
        <v/>
      </c>
      <c r="D4" s="492" t="str">
        <f>IF('HotInv8.56_8.65'!F126="","",'HotInv8.56_8.65'!F126)</f>
        <v/>
      </c>
      <c r="E4" s="493" t="str">
        <f>IF('HotInv8.56_8.65'!G126="","",'HotInv8.56_8.65'!G126)</f>
        <v/>
      </c>
      <c r="F4" s="493" t="str">
        <f>IF('HotInv8.56_8.65'!H126="","",'HotInv8.56_8.65'!H126)</f>
        <v/>
      </c>
      <c r="G4" s="493" t="str">
        <f>IF('HotInv8.56_8.65'!I126="","",'HotInv8.56_8.65'!I126)</f>
        <v/>
      </c>
      <c r="H4" s="493" t="str">
        <f>IF('HotInv8.56_8.65'!J126="","",'HotInv8.56_8.65'!J126)</f>
        <v/>
      </c>
      <c r="I4" s="493" t="str">
        <f>IF('HotInv8.56_8.65'!K126="","",'HotInv8.56_8.65'!K126)</f>
        <v/>
      </c>
      <c r="J4" s="493" t="str">
        <f>IF('HotInv8.56_8.65'!L126="","",'HotInv8.56_8.65'!L126)</f>
        <v/>
      </c>
      <c r="K4" s="493" t="str">
        <f>IF('HotInv8.56_8.65'!M126="","",'HotInv8.56_8.65'!M126)</f>
        <v/>
      </c>
      <c r="L4" s="492" t="str">
        <f>IF('HotInv8.56_8.65'!N126="","",'HotInv8.56_8.65'!N126)</f>
        <v/>
      </c>
      <c r="M4" s="492" t="str">
        <f>IF('HotInv8.56_8.65'!O126="","",'HotInv8.56_8.65'!O126)</f>
        <v/>
      </c>
      <c r="N4" s="492" t="str">
        <f>IF('HotInv8.56_8.65'!P126="","",'HotInv8.56_8.65'!P126)</f>
        <v/>
      </c>
      <c r="O4" s="492" t="str">
        <f>IF('HotInv8.56_8.65'!Q126="","",'HotInv8.56_8.65'!Q126)</f>
        <v/>
      </c>
      <c r="P4" s="492" t="str">
        <f>IF('HotInv8.56_8.65'!R126="","",'HotInv8.56_8.65'!R126)</f>
        <v/>
      </c>
      <c r="Q4" s="492" t="str">
        <f>IF('HotInv8.56_8.65'!S126="","",'HotInv8.56_8.65'!S126)</f>
        <v/>
      </c>
      <c r="R4" s="131" t="str">
        <f>IF('HotInv8.56_8.65'!T126="","",'HotInv8.56_8.65'!T126)</f>
        <v/>
      </c>
      <c r="S4" s="131" t="str">
        <f>IF('HotInv8.56_8.65'!U126="","",'HotInv8.56_8.65'!U126)</f>
        <v/>
      </c>
    </row>
    <row r="5" spans="1:19" ht="16" hidden="1" customHeight="1">
      <c r="A5" s="1256"/>
      <c r="B5" s="63"/>
      <c r="C5" s="494" t="str">
        <f>IF('HotInv8.56_8.65'!E150="","",'HotInv8.56_8.65'!E150)</f>
        <v/>
      </c>
      <c r="D5" s="494" t="str">
        <f>IF('HotInv8.56_8.65'!F150="","",'HotInv8.56_8.65'!F150)</f>
        <v/>
      </c>
      <c r="E5" s="495" t="str">
        <f>IF('HotInv8.56_8.65'!G150="","",'HotInv8.56_8.65'!G150)</f>
        <v/>
      </c>
      <c r="F5" s="495" t="str">
        <f>IF('HotInv8.56_8.65'!H150="","",'HotInv8.56_8.65'!H150)</f>
        <v/>
      </c>
      <c r="G5" s="495" t="str">
        <f>IF('HotInv8.56_8.65'!I150="","",'HotInv8.56_8.65'!I150)</f>
        <v/>
      </c>
      <c r="H5" s="495" t="str">
        <f>IF('HotInv8.56_8.65'!J150="","",'HotInv8.56_8.65'!J150)</f>
        <v/>
      </c>
      <c r="I5" s="495" t="str">
        <f>IF('HotInv8.56_8.65'!K150="","",'HotInv8.56_8.65'!K150)</f>
        <v/>
      </c>
      <c r="J5" s="495" t="str">
        <f>IF('HotInv8.56_8.65'!L150="","",'HotInv8.56_8.65'!L150)</f>
        <v/>
      </c>
      <c r="K5" s="493" t="str">
        <f>IF('HotInv8.56_8.65'!M150="","",'HotInv8.56_8.65'!M150)</f>
        <v/>
      </c>
      <c r="L5" s="492" t="str">
        <f>IF('HotInv8.56_8.65'!N150="","",'HotInv8.56_8.65'!N150)</f>
        <v/>
      </c>
      <c r="M5" s="492" t="str">
        <f>IF('HotInv8.56_8.65'!O150="","",'HotInv8.56_8.65'!O150)</f>
        <v/>
      </c>
      <c r="N5" s="492" t="str">
        <f>IF('HotInv8.56_8.65'!P150="","",'HotInv8.56_8.65'!P150)</f>
        <v/>
      </c>
      <c r="O5" s="492" t="str">
        <f>IF('HotInv8.56_8.65'!Q150="","",'HotInv8.56_8.65'!Q150)</f>
        <v/>
      </c>
      <c r="P5" s="492" t="str">
        <f>IF('HotInv8.56_8.65'!R150="","",'HotInv8.56_8.65'!R150)</f>
        <v/>
      </c>
      <c r="Q5" s="492" t="str">
        <f>IF('HotInv8.56_8.65'!S150="","",'HotInv8.56_8.65'!S150)</f>
        <v/>
      </c>
      <c r="R5" s="131" t="str">
        <f>IF('HotInv8.56_8.65'!T150="","",'HotInv8.56_8.65'!T150)</f>
        <v/>
      </c>
      <c r="S5" s="131" t="str">
        <f>IF('HotInv8.56_8.65'!U150="","",'HotInv8.56_8.65'!U150)</f>
        <v/>
      </c>
    </row>
    <row r="6" spans="1:19" ht="16" customHeight="1">
      <c r="A6" s="1256"/>
      <c r="B6" s="63"/>
      <c r="C6" s="494" t="str">
        <f>IF('HotInv8.56_8.65'!E151="","",'HotInv8.56_8.65'!E151)</f>
        <v/>
      </c>
      <c r="D6" s="494" t="str">
        <f>IF('HotInv8.56_8.65'!F151="","",'HotInv8.56_8.65'!F151)</f>
        <v/>
      </c>
      <c r="E6" s="497" t="str">
        <f>IF('HotInv8.56_8.65'!G151="","",'HotInv8.56_8.65'!G151)</f>
        <v>Anno (1)</v>
      </c>
      <c r="F6" s="497" t="str">
        <f>IF('HotInv8.56_8.65'!H151="","",'HotInv8.56_8.65'!H151)</f>
        <v>Anno (2)</v>
      </c>
      <c r="G6" s="497" t="str">
        <f>IF('HotInv8.56_8.65'!I151="","",'HotInv8.56_8.65'!I151)</f>
        <v>Anno (3)</v>
      </c>
      <c r="H6" s="497" t="str">
        <f>IF('HotInv8.56_8.65'!J151="","",'HotInv8.56_8.65'!J151)</f>
        <v>Anno (4)</v>
      </c>
      <c r="I6" s="497" t="str">
        <f>IF('HotInv8.56_8.65'!K151="","",'HotInv8.56_8.65'!K151)</f>
        <v>Anno (5)</v>
      </c>
      <c r="J6" s="497" t="str">
        <f>IF('HotInv8.56_8.65'!L151="","",'HotInv8.56_8.65'!L151)</f>
        <v>Anno (6)</v>
      </c>
      <c r="K6" s="493" t="str">
        <f>IF('HotInv8.56_8.65'!M151="","",'HotInv8.56_8.65'!M151)</f>
        <v/>
      </c>
      <c r="L6" s="492" t="str">
        <f>IF('HotInv8.56_8.65'!N151="","",'HotInv8.56_8.65'!N151)</f>
        <v/>
      </c>
      <c r="M6" s="492" t="str">
        <f>IF('HotInv8.56_8.65'!O151="","",'HotInv8.56_8.65'!O151)</f>
        <v/>
      </c>
      <c r="N6" s="492" t="str">
        <f>IF('HotInv8.56_8.65'!P151="","",'HotInv8.56_8.65'!P151)</f>
        <v/>
      </c>
      <c r="O6" s="492" t="str">
        <f>IF('HotInv8.56_8.65'!Q151="","",'HotInv8.56_8.65'!Q151)</f>
        <v/>
      </c>
      <c r="P6" s="492" t="str">
        <f>IF('HotInv8.56_8.65'!R151="","",'HotInv8.56_8.65'!R151)</f>
        <v/>
      </c>
      <c r="Q6" s="492" t="str">
        <f>IF('HotInv8.56_8.65'!S151="","",'HotInv8.56_8.65'!S151)</f>
        <v/>
      </c>
      <c r="R6" s="131" t="str">
        <f>IF('HotInv8.56_8.65'!T151="","",'HotInv8.56_8.65'!T151)</f>
        <v/>
      </c>
      <c r="S6" s="131" t="str">
        <f>IF('HotInv8.56_8.65'!U151="","",'HotInv8.56_8.65'!U151)</f>
        <v/>
      </c>
    </row>
    <row r="7" spans="1:19" ht="16" customHeight="1">
      <c r="A7" s="1256"/>
      <c r="B7" s="63"/>
      <c r="C7" s="492" t="str">
        <f>IF('HotInv8.56_8.65'!E152="","",'HotInv8.56_8.65'!E152)</f>
        <v/>
      </c>
      <c r="D7" s="492" t="str">
        <f>IF('HotInv8.56_8.65'!F152="","",'HotInv8.56_8.65'!F152)</f>
        <v/>
      </c>
      <c r="E7" s="75">
        <f>IF('HotInv8.56_8.65'!G152="","",'HotInv8.56_8.65'!G152)</f>
        <v>-100578.81600000002</v>
      </c>
      <c r="F7" s="75">
        <f>IF('HotInv8.56_8.65'!H152="","",'HotInv8.56_8.65'!H152)</f>
        <v>-194420.736</v>
      </c>
      <c r="G7" s="75">
        <f>IF('HotInv8.56_8.65'!I152="","",'HotInv8.56_8.65'!I152)</f>
        <v>447913.43447999994</v>
      </c>
      <c r="H7" s="75">
        <f>IF('HotInv8.56_8.65'!J152="","",'HotInv8.56_8.65'!J152)</f>
        <v>435549.14999999997</v>
      </c>
      <c r="I7" s="75">
        <f>IF('HotInv8.56_8.65'!K152="","",'HotInv8.56_8.65'!K152)</f>
        <v>490516.06305</v>
      </c>
      <c r="J7" s="75">
        <f>IF('HotInv8.56_8.65'!L152="","",'HotInv8.56_8.65'!L152)</f>
        <v>4253010.0421999991</v>
      </c>
      <c r="K7" s="493" t="str">
        <f>IF('HotInv8.56_8.65'!M152="","",'HotInv8.56_8.65'!M152)</f>
        <v/>
      </c>
      <c r="L7" s="492" t="str">
        <f>IF('HotInv8.56_8.65'!N152="","",'HotInv8.56_8.65'!N152)</f>
        <v/>
      </c>
      <c r="M7" s="492" t="str">
        <f>IF('HotInv8.56_8.65'!O152="","",'HotInv8.56_8.65'!O152)</f>
        <v/>
      </c>
      <c r="N7" s="492" t="str">
        <f>IF('HotInv8.56_8.65'!P152="","",'HotInv8.56_8.65'!P152)</f>
        <v/>
      </c>
      <c r="O7" s="492" t="str">
        <f>IF('HotInv8.56_8.65'!Q152="","",'HotInv8.56_8.65'!Q152)</f>
        <v/>
      </c>
      <c r="P7" s="492" t="str">
        <f>IF('HotInv8.56_8.65'!R152="","",'HotInv8.56_8.65'!R152)</f>
        <v/>
      </c>
      <c r="Q7" s="492" t="str">
        <f>IF('HotInv8.56_8.65'!S152="","",'HotInv8.56_8.65'!S152)</f>
        <v/>
      </c>
      <c r="R7" s="131" t="str">
        <f>IF('HotInv8.56_8.65'!T152="","",'HotInv8.56_8.65'!T152)</f>
        <v/>
      </c>
      <c r="S7" s="131" t="str">
        <f>IF('HotInv8.56_8.65'!U152="","",'HotInv8.56_8.65'!U152)</f>
        <v/>
      </c>
    </row>
    <row r="8" spans="1:19" ht="16" customHeight="1">
      <c r="A8" s="1256"/>
      <c r="B8" s="63"/>
      <c r="C8" s="492" t="str">
        <f>IF('HotInv8.56_8.65'!E153="","",'HotInv8.56_8.65'!E153)</f>
        <v/>
      </c>
      <c r="D8" s="492" t="str">
        <f>IF('HotInv8.56_8.65'!F153="","",'HotInv8.56_8.65'!F153)</f>
        <v/>
      </c>
      <c r="E8" s="75">
        <f>IF('HotInv8.56_8.65'!G153="","",'HotInv8.56_8.65'!G153)</f>
        <v>0</v>
      </c>
      <c r="F8" s="75">
        <f>IF('HotInv8.56_8.65'!H153="","",'HotInv8.56_8.65'!H153)</f>
        <v>0</v>
      </c>
      <c r="G8" s="75">
        <f>IF('HotInv8.56_8.65'!I153="","",'HotInv8.56_8.65'!I153)</f>
        <v>393294.4</v>
      </c>
      <c r="H8" s="75">
        <f>IF('HotInv8.56_8.65'!J153="","",'HotInv8.56_8.65'!J153)</f>
        <v>393294.4</v>
      </c>
      <c r="I8" s="75">
        <f>IF('HotInv8.56_8.65'!K153="","",'HotInv8.56_8.65'!K153)</f>
        <v>393294.4</v>
      </c>
      <c r="J8" s="75">
        <f>IF('HotInv8.56_8.65'!L153="","",'HotInv8.56_8.65'!L153)</f>
        <v>0</v>
      </c>
      <c r="K8" s="493" t="str">
        <f>IF('HotInv8.56_8.65'!M153="","",'HotInv8.56_8.65'!M153)</f>
        <v/>
      </c>
      <c r="L8" s="492" t="str">
        <f>IF('HotInv8.56_8.65'!N153="","",'HotInv8.56_8.65'!N153)</f>
        <v/>
      </c>
      <c r="M8" s="492" t="str">
        <f>IF('HotInv8.56_8.65'!O153="","",'HotInv8.56_8.65'!O153)</f>
        <v/>
      </c>
      <c r="N8" s="492" t="str">
        <f>IF('HotInv8.56_8.65'!P153="","",'HotInv8.56_8.65'!P153)</f>
        <v/>
      </c>
      <c r="O8" s="492" t="str">
        <f>IF('HotInv8.56_8.65'!Q153="","",'HotInv8.56_8.65'!Q153)</f>
        <v/>
      </c>
      <c r="P8" s="492" t="str">
        <f>IF('HotInv8.56_8.65'!R153="","",'HotInv8.56_8.65'!R153)</f>
        <v/>
      </c>
      <c r="Q8" s="492" t="str">
        <f>IF('HotInv8.56_8.65'!S153="","",'HotInv8.56_8.65'!S153)</f>
        <v/>
      </c>
      <c r="R8" s="131" t="str">
        <f>IF('HotInv8.56_8.65'!T153="","",'HotInv8.56_8.65'!T153)</f>
        <v/>
      </c>
      <c r="S8" s="131" t="str">
        <f>IF('HotInv8.56_8.65'!U153="","",'HotInv8.56_8.65'!U153)</f>
        <v/>
      </c>
    </row>
    <row r="9" spans="1:19" ht="16" customHeight="1">
      <c r="A9" s="1256"/>
      <c r="B9" s="63"/>
      <c r="C9" s="492" t="str">
        <f>IF('HotInv8.56_8.65'!E154="","",'HotInv8.56_8.65'!E154)</f>
        <v/>
      </c>
      <c r="D9" s="492" t="str">
        <f>IF('HotInv8.56_8.65'!F154="","",'HotInv8.56_8.65'!F154)</f>
        <v/>
      </c>
      <c r="E9" s="75">
        <f>IF('HotInv8.56_8.65'!G154="","",'HotInv8.56_8.65'!G154)</f>
        <v>3094732.8000000003</v>
      </c>
      <c r="F9" s="75">
        <f>IF('HotInv8.56_8.65'!H154="","",'HotInv8.56_8.65'!H154)</f>
        <v>3531571.2000000002</v>
      </c>
      <c r="G9" s="75">
        <f>IF('HotInv8.56_8.65'!I154="","",'HotInv8.56_8.65'!I154)</f>
        <v>0</v>
      </c>
      <c r="H9" s="75">
        <f>IF('HotInv8.56_8.65'!J154="","",'HotInv8.56_8.65'!J154)</f>
        <v>0</v>
      </c>
      <c r="I9" s="75">
        <f>IF('HotInv8.56_8.65'!K154="","",'HotInv8.56_8.65'!K154)</f>
        <v>0</v>
      </c>
      <c r="J9" s="75">
        <f>IF('HotInv8.56_8.65'!L154="","",'HotInv8.56_8.65'!L154)</f>
        <v>0</v>
      </c>
      <c r="K9" s="493" t="str">
        <f>IF('HotInv8.56_8.65'!M154="","",'HotInv8.56_8.65'!M154)</f>
        <v/>
      </c>
      <c r="L9" s="492" t="str">
        <f>IF('HotInv8.56_8.65'!N154="","",'HotInv8.56_8.65'!N154)</f>
        <v/>
      </c>
      <c r="M9" s="492" t="str">
        <f>IF('HotInv8.56_8.65'!O154="","",'HotInv8.56_8.65'!O154)</f>
        <v/>
      </c>
      <c r="N9" s="492" t="str">
        <f>IF('HotInv8.56_8.65'!P154="","",'HotInv8.56_8.65'!P154)</f>
        <v/>
      </c>
      <c r="O9" s="492" t="str">
        <f>IF('HotInv8.56_8.65'!Q154="","",'HotInv8.56_8.65'!Q154)</f>
        <v/>
      </c>
      <c r="P9" s="492" t="str">
        <f>IF('HotInv8.56_8.65'!R154="","",'HotInv8.56_8.65'!R154)</f>
        <v/>
      </c>
      <c r="Q9" s="492" t="str">
        <f>IF('HotInv8.56_8.65'!S154="","",'HotInv8.56_8.65'!S154)</f>
        <v/>
      </c>
      <c r="R9" s="131" t="str">
        <f>IF('HotInv8.56_8.65'!T154="","",'HotInv8.56_8.65'!T154)</f>
        <v/>
      </c>
      <c r="S9" s="131" t="str">
        <f>IF('HotInv8.56_8.65'!U154="","",'HotInv8.56_8.65'!U154)</f>
        <v/>
      </c>
    </row>
    <row r="10" spans="1:19" ht="16" customHeight="1">
      <c r="A10" s="1256"/>
      <c r="C10" s="492" t="str">
        <f>IF('HotInv8.56_8.65'!E155="","",'HotInv8.56_8.65'!E155)</f>
        <v/>
      </c>
      <c r="D10" s="492" t="str">
        <f>IF('HotInv8.56_8.65'!F155="","",'HotInv8.56_8.65'!F155)</f>
        <v/>
      </c>
      <c r="E10" s="75">
        <f>IF('HotInv8.56_8.65'!G155="","",'HotInv8.56_8.65'!G155)</f>
        <v>0</v>
      </c>
      <c r="F10" s="75">
        <f>IF('HotInv8.56_8.65'!H155="","",'HotInv8.56_8.65'!H155)</f>
        <v>0</v>
      </c>
      <c r="G10" s="75">
        <f>IF('HotInv8.56_8.65'!I155="","",'HotInv8.56_8.65'!I155)</f>
        <v>0</v>
      </c>
      <c r="H10" s="75">
        <f>IF('HotInv8.56_8.65'!J155="","",'HotInv8.56_8.65'!J155)</f>
        <v>0</v>
      </c>
      <c r="I10" s="75">
        <f>IF('HotInv8.56_8.65'!K155="","",'HotInv8.56_8.65'!K155)</f>
        <v>0</v>
      </c>
      <c r="J10" s="75">
        <f>IF('HotInv8.56_8.65'!L155="","",'HotInv8.56_8.65'!L155)</f>
        <v>-6626304</v>
      </c>
      <c r="K10" s="493" t="str">
        <f>IF('HotInv8.56_8.65'!M155="","",'HotInv8.56_8.65'!M155)</f>
        <v/>
      </c>
      <c r="L10" s="492" t="str">
        <f>IF('HotInv8.56_8.65'!N155="","",'HotInv8.56_8.65'!N155)</f>
        <v/>
      </c>
      <c r="M10" s="492" t="str">
        <f>IF('HotInv8.56_8.65'!O155="","",'HotInv8.56_8.65'!O155)</f>
        <v/>
      </c>
      <c r="N10" s="492" t="str">
        <f>IF('HotInv8.56_8.65'!P155="","",'HotInv8.56_8.65'!P155)</f>
        <v/>
      </c>
      <c r="O10" s="492" t="str">
        <f>IF('HotInv8.56_8.65'!Q155="","",'HotInv8.56_8.65'!Q155)</f>
        <v/>
      </c>
      <c r="P10" s="492" t="str">
        <f>IF('HotInv8.56_8.65'!R155="","",'HotInv8.56_8.65'!R155)</f>
        <v/>
      </c>
      <c r="Q10" s="492" t="str">
        <f>IF('HotInv8.56_8.65'!S155="","",'HotInv8.56_8.65'!S155)</f>
        <v/>
      </c>
      <c r="R10" s="131" t="str">
        <f>IF('HotInv8.56_8.65'!T155="","",'HotInv8.56_8.65'!T155)</f>
        <v/>
      </c>
      <c r="S10" s="131" t="str">
        <f>IF('HotInv8.56_8.65'!U155="","",'HotInv8.56_8.65'!U155)</f>
        <v/>
      </c>
    </row>
    <row r="11" spans="1:19" ht="16" customHeight="1">
      <c r="A11" s="1256"/>
      <c r="C11" s="492" t="str">
        <f>IF('HotInv8.56_8.65'!E156="","",'HotInv8.56_8.65'!E156)</f>
        <v/>
      </c>
      <c r="D11" s="492" t="str">
        <f>IF('HotInv8.56_8.65'!F156="","",'HotInv8.56_8.65'!F156)</f>
        <v/>
      </c>
      <c r="E11" s="75">
        <f>IF('HotInv8.56_8.65'!G156="","",'HotInv8.56_8.65'!G156)</f>
        <v>-8448678.4000000004</v>
      </c>
      <c r="F11" s="75">
        <f>IF('HotInv8.56_8.65'!H156="","",'HotInv8.56_8.65'!H156)</f>
        <v>-6741925.5999999996</v>
      </c>
      <c r="G11" s="75">
        <f>IF('HotInv8.56_8.65'!I156="","",'HotInv8.56_8.65'!I156)</f>
        <v>0</v>
      </c>
      <c r="H11" s="75">
        <f>IF('HotInv8.56_8.65'!J156="","",'HotInv8.56_8.65'!J156)</f>
        <v>0</v>
      </c>
      <c r="I11" s="75">
        <f>IF('HotInv8.56_8.65'!K156="","",'HotInv8.56_8.65'!K156)</f>
        <v>0</v>
      </c>
      <c r="J11" s="75">
        <f>IF('HotInv8.56_8.65'!L156="","",'HotInv8.56_8.65'!L156)</f>
        <v>0</v>
      </c>
      <c r="K11" s="493" t="str">
        <f>IF('HotInv8.56_8.65'!M156="","",'HotInv8.56_8.65'!M156)</f>
        <v/>
      </c>
      <c r="L11" s="492" t="str">
        <f>IF('HotInv8.56_8.65'!N156="","",'HotInv8.56_8.65'!N156)</f>
        <v/>
      </c>
      <c r="M11" s="492" t="str">
        <f>IF('HotInv8.56_8.65'!O156="","",'HotInv8.56_8.65'!O156)</f>
        <v/>
      </c>
      <c r="N11" s="492" t="str">
        <f>IF('HotInv8.56_8.65'!P156="","",'HotInv8.56_8.65'!P156)</f>
        <v/>
      </c>
      <c r="O11" s="492" t="str">
        <f>IF('HotInv8.56_8.65'!Q156="","",'HotInv8.56_8.65'!Q156)</f>
        <v/>
      </c>
      <c r="P11" s="492" t="str">
        <f>IF('HotInv8.56_8.65'!R156="","",'HotInv8.56_8.65'!R156)</f>
        <v/>
      </c>
      <c r="Q11" s="492" t="str">
        <f>IF('HotInv8.56_8.65'!S156="","",'HotInv8.56_8.65'!S156)</f>
        <v/>
      </c>
      <c r="R11" s="131" t="str">
        <f>IF('HotInv8.56_8.65'!T156="","",'HotInv8.56_8.65'!T156)</f>
        <v/>
      </c>
      <c r="S11" s="131" t="str">
        <f>IF('HotInv8.56_8.65'!U156="","",'HotInv8.56_8.65'!U156)</f>
        <v/>
      </c>
    </row>
    <row r="12" spans="1:19" ht="16" customHeight="1">
      <c r="A12" s="1256"/>
      <c r="C12" s="492" t="str">
        <f>IF('HotInv8.56_8.65'!E157="","",'HotInv8.56_8.65'!E157)</f>
        <v/>
      </c>
      <c r="D12" s="492" t="str">
        <f>IF('HotInv8.56_8.65'!F157="","",'HotInv8.56_8.65'!F157)</f>
        <v/>
      </c>
      <c r="E12" s="75">
        <f>IF('HotInv8.56_8.65'!G157="","",'HotInv8.56_8.65'!G157)</f>
        <v>0</v>
      </c>
      <c r="F12" s="75">
        <f>IF('HotInv8.56_8.65'!H157="","",'HotInv8.56_8.65'!H157)</f>
        <v>0</v>
      </c>
      <c r="G12" s="75">
        <f>IF('HotInv8.56_8.65'!I157="","",'HotInv8.56_8.65'!I157)</f>
        <v>0</v>
      </c>
      <c r="H12" s="75">
        <f>IF('HotInv8.56_8.65'!J157="","",'HotInv8.56_8.65'!J157)</f>
        <v>0</v>
      </c>
      <c r="I12" s="75">
        <f>IF('HotInv8.56_8.65'!K157="","",'HotInv8.56_8.65'!K157)</f>
        <v>0</v>
      </c>
      <c r="J12" s="75">
        <f>IF('HotInv8.56_8.65'!L157="","",'HotInv8.56_8.65'!L157)</f>
        <v>14010720.799999999</v>
      </c>
      <c r="K12" s="493" t="str">
        <f>IF('HotInv8.56_8.65'!M157="","",'HotInv8.56_8.65'!M157)</f>
        <v/>
      </c>
      <c r="L12" s="492" t="str">
        <f>IF('HotInv8.56_8.65'!N157="","",'HotInv8.56_8.65'!N157)</f>
        <v/>
      </c>
      <c r="M12" s="492" t="str">
        <f>IF('HotInv8.56_8.65'!O157="","",'HotInv8.56_8.65'!O157)</f>
        <v/>
      </c>
      <c r="N12" s="492" t="str">
        <f>IF('HotInv8.56_8.65'!P157="","",'HotInv8.56_8.65'!P157)</f>
        <v/>
      </c>
      <c r="O12" s="492" t="str">
        <f>IF('HotInv8.56_8.65'!Q157="","",'HotInv8.56_8.65'!Q157)</f>
        <v/>
      </c>
      <c r="P12" s="492" t="str">
        <f>IF('HotInv8.56_8.65'!R157="","",'HotInv8.56_8.65'!R157)</f>
        <v/>
      </c>
      <c r="Q12" s="492" t="str">
        <f>IF('HotInv8.56_8.65'!S157="","",'HotInv8.56_8.65'!S157)</f>
        <v/>
      </c>
      <c r="R12" s="131" t="str">
        <f>IF('HotInv8.56_8.65'!T157="","",'HotInv8.56_8.65'!T157)</f>
        <v/>
      </c>
      <c r="S12" s="131" t="str">
        <f>IF('HotInv8.56_8.65'!U157="","",'HotInv8.56_8.65'!U157)</f>
        <v/>
      </c>
    </row>
    <row r="13" spans="1:19" ht="16" customHeight="1">
      <c r="A13" s="1256"/>
      <c r="C13" s="498" t="str">
        <f>IF('HotInv8.56_8.65'!E158="","",'HotInv8.56_8.65'!E158)</f>
        <v/>
      </c>
      <c r="D13" s="498" t="str">
        <f>IF('HotInv8.56_8.65'!F158="","",'HotInv8.56_8.65'!F158)</f>
        <v/>
      </c>
      <c r="E13" s="499">
        <f>IF('HotInv8.56_8.65'!G158="","",'HotInv8.56_8.65'!G158)</f>
        <v>-5454524.4160000002</v>
      </c>
      <c r="F13" s="499">
        <f>IF('HotInv8.56_8.65'!H158="","",'HotInv8.56_8.65'!H158)</f>
        <v>-3404775.1359999995</v>
      </c>
      <c r="G13" s="499">
        <f>IF('HotInv8.56_8.65'!I158="","",'HotInv8.56_8.65'!I158)</f>
        <v>841207.83447999996</v>
      </c>
      <c r="H13" s="499">
        <f>IF('HotInv8.56_8.65'!J158="","",'HotInv8.56_8.65'!J158)</f>
        <v>828843.55</v>
      </c>
      <c r="I13" s="499">
        <f>IF('HotInv8.56_8.65'!K158="","",'HotInv8.56_8.65'!K158)</f>
        <v>883810.46305000002</v>
      </c>
      <c r="J13" s="499">
        <f>IF('HotInv8.56_8.65'!L158="","",'HotInv8.56_8.65'!L158)</f>
        <v>11637426.842199998</v>
      </c>
      <c r="K13" s="493" t="str">
        <f>IF('HotInv8.56_8.65'!M158="","",'HotInv8.56_8.65'!M158)</f>
        <v/>
      </c>
      <c r="L13" s="492" t="str">
        <f>IF('HotInv8.56_8.65'!N158="","",'HotInv8.56_8.65'!N158)</f>
        <v/>
      </c>
      <c r="M13" s="492" t="str">
        <f>IF('HotInv8.56_8.65'!O158="","",'HotInv8.56_8.65'!O158)</f>
        <v/>
      </c>
      <c r="N13" s="492" t="str">
        <f>IF('HotInv8.56_8.65'!P158="","",'HotInv8.56_8.65'!P158)</f>
        <v/>
      </c>
      <c r="O13" s="492" t="str">
        <f>IF('HotInv8.56_8.65'!Q158="","",'HotInv8.56_8.65'!Q158)</f>
        <v/>
      </c>
      <c r="P13" s="492" t="str">
        <f>IF('HotInv8.56_8.65'!R158="","",'HotInv8.56_8.65'!R158)</f>
        <v/>
      </c>
      <c r="Q13" s="492" t="str">
        <f>IF('HotInv8.56_8.65'!S158="","",'HotInv8.56_8.65'!S158)</f>
        <v/>
      </c>
      <c r="R13" s="131" t="str">
        <f>IF('HotInv8.56_8.65'!T158="","",'HotInv8.56_8.65'!T158)</f>
        <v/>
      </c>
      <c r="S13" s="131" t="str">
        <f>IF('HotInv8.56_8.65'!U158="","",'HotInv8.56_8.65'!U158)</f>
        <v/>
      </c>
    </row>
    <row r="14" spans="1:19" ht="16" customHeight="1">
      <c r="A14" s="1256"/>
      <c r="C14" s="500">
        <f>IF('HotInv8.56_8.65'!E160="","",'HotInv8.56_8.65'!E160)</f>
        <v>0.1</v>
      </c>
      <c r="D14" s="501" t="s">
        <v>1075</v>
      </c>
      <c r="E14" s="75">
        <f>IF('HotInv8.56_8.65'!G160="","",'HotInv8.56_8.65'!G160)</f>
        <v>597741.88357607927</v>
      </c>
      <c r="F14" s="502" t="str">
        <f>IF('HotInv8.56_8.65'!H160="","",'HotInv8.56_8.65'!H160)</f>
        <v/>
      </c>
      <c r="G14" s="502" t="str">
        <f>IF('HotInv8.56_8.65'!I160="","",'HotInv8.56_8.65'!I160)</f>
        <v/>
      </c>
      <c r="H14" s="502" t="str">
        <f>IF('HotInv8.56_8.65'!J160="","",'HotInv8.56_8.65'!J160)</f>
        <v/>
      </c>
      <c r="I14" s="502" t="str">
        <f>IF('HotInv8.56_8.65'!K160="","",'HotInv8.56_8.65'!K160)</f>
        <v/>
      </c>
      <c r="J14" s="502" t="str">
        <f>IF('HotInv8.56_8.65'!L160="","",'HotInv8.56_8.65'!L160)</f>
        <v/>
      </c>
      <c r="K14" s="493" t="str">
        <f>IF('HotInv8.56_8.65'!M160="","",'HotInv8.56_8.65'!M160)</f>
        <v/>
      </c>
      <c r="L14" s="492" t="str">
        <f>IF('HotInv8.56_8.65'!N160="","",'HotInv8.56_8.65'!N160)</f>
        <v/>
      </c>
      <c r="M14" s="492" t="str">
        <f>IF('HotInv8.56_8.65'!O160="","",'HotInv8.56_8.65'!O160)</f>
        <v/>
      </c>
      <c r="N14" s="492" t="str">
        <f>IF('HotInv8.56_8.65'!P160="","",'HotInv8.56_8.65'!P160)</f>
        <v/>
      </c>
      <c r="O14" s="492" t="str">
        <f>IF('HotInv8.56_8.65'!Q160="","",'HotInv8.56_8.65'!Q160)</f>
        <v/>
      </c>
      <c r="P14" s="492" t="str">
        <f>IF('HotInv8.56_8.65'!R160="","",'HotInv8.56_8.65'!R160)</f>
        <v/>
      </c>
      <c r="Q14" s="492" t="str">
        <f>IF('HotInv8.56_8.65'!S160="","",'HotInv8.56_8.65'!S160)</f>
        <v/>
      </c>
      <c r="R14" s="131" t="str">
        <f>IF('HotInv8.56_8.65'!T160="","",'HotInv8.56_8.65'!T160)</f>
        <v/>
      </c>
      <c r="S14" s="131" t="str">
        <f>IF('HotInv8.56_8.65'!U160="","",'HotInv8.56_8.65'!U160)</f>
        <v/>
      </c>
    </row>
    <row r="15" spans="1:19" ht="16" customHeight="1">
      <c r="A15" s="1256"/>
      <c r="C15" s="494" t="str">
        <f>IF('HotInv8.56_8.65'!E159="","",'HotInv8.56_8.65'!E159)</f>
        <v/>
      </c>
      <c r="D15" s="494" t="str">
        <f>IF('HotInv8.56_8.65'!F159="","",'HotInv8.56_8.65'!F159)</f>
        <v/>
      </c>
      <c r="E15" s="503">
        <f>IF('HotInv8.56_8.65'!G159="","",'HotInv8.56_8.65'!G159)</f>
        <v>0.11782966367921377</v>
      </c>
      <c r="F15" s="495" t="str">
        <f>IF('HotInv8.56_8.65'!H159="","",'HotInv8.56_8.65'!H159)</f>
        <v/>
      </c>
      <c r="G15" s="495" t="str">
        <f>IF('HotInv8.56_8.65'!I159="","",'HotInv8.56_8.65'!I159)</f>
        <v/>
      </c>
      <c r="H15" s="495" t="str">
        <f>IF('HotInv8.56_8.65'!J159="","",'HotInv8.56_8.65'!J159)</f>
        <v/>
      </c>
      <c r="I15" s="495" t="str">
        <f>IF('HotInv8.56_8.65'!K159="","",'HotInv8.56_8.65'!K159)</f>
        <v/>
      </c>
      <c r="J15" s="495" t="str">
        <f>IF('HotInv8.56_8.65'!L159="","",'HotInv8.56_8.65'!L159)</f>
        <v/>
      </c>
      <c r="K15" s="493" t="str">
        <f>IF('HotInv8.56_8.65'!M159="","",'HotInv8.56_8.65'!M159)</f>
        <v/>
      </c>
      <c r="L15" s="492" t="str">
        <f>IF('HotInv8.56_8.65'!N159="","",'HotInv8.56_8.65'!N159)</f>
        <v/>
      </c>
      <c r="M15" s="492" t="str">
        <f>IF('HotInv8.56_8.65'!O159="","",'HotInv8.56_8.65'!O159)</f>
        <v/>
      </c>
      <c r="N15" s="492" t="str">
        <f>IF('HotInv8.56_8.65'!P159="","",'HotInv8.56_8.65'!P159)</f>
        <v/>
      </c>
      <c r="O15" s="492" t="str">
        <f>IF('HotInv8.56_8.65'!Q159="","",'HotInv8.56_8.65'!Q159)</f>
        <v/>
      </c>
      <c r="P15" s="492" t="str">
        <f>IF('HotInv8.56_8.65'!R159="","",'HotInv8.56_8.65'!R159)</f>
        <v/>
      </c>
      <c r="Q15" s="492" t="str">
        <f>IF('HotInv8.56_8.65'!S159="","",'HotInv8.56_8.65'!S159)</f>
        <v/>
      </c>
      <c r="R15" s="131" t="str">
        <f>IF('HotInv8.56_8.65'!T159="","",'HotInv8.56_8.65'!T159)</f>
        <v/>
      </c>
      <c r="S15" s="131" t="str">
        <f>IF('HotInv8.56_8.65'!U159="","",'HotInv8.56_8.65'!U159)</f>
        <v/>
      </c>
    </row>
    <row r="16" spans="1:19" ht="16" customHeight="1">
      <c r="A16" s="1256"/>
      <c r="C16" s="492" t="str">
        <f>IF('HotInv8.56_8.65'!E161="","",'HotInv8.56_8.65'!E161)</f>
        <v/>
      </c>
      <c r="D16" s="492" t="str">
        <f>IF('HotInv8.56_8.65'!F161="","",'HotInv8.56_8.65'!F161)</f>
        <v/>
      </c>
      <c r="E16" s="493" t="str">
        <f>IF('HotInv8.56_8.65'!G161="","",'HotInv8.56_8.65'!G161)</f>
        <v/>
      </c>
      <c r="F16" s="493" t="str">
        <f>IF('HotInv8.56_8.65'!H161="","",'HotInv8.56_8.65'!H161)</f>
        <v/>
      </c>
      <c r="G16" s="493" t="str">
        <f>IF('HotInv8.56_8.65'!I161="","",'HotInv8.56_8.65'!I161)</f>
        <v/>
      </c>
      <c r="H16" s="493" t="str">
        <f>IF('HotInv8.56_8.65'!J161="","",'HotInv8.56_8.65'!J161)</f>
        <v/>
      </c>
      <c r="I16" s="493" t="str">
        <f>IF('HotInv8.56_8.65'!K161="","",'HotInv8.56_8.65'!K161)</f>
        <v/>
      </c>
      <c r="J16" s="493" t="str">
        <f>IF('HotInv8.56_8.65'!L161="","",'HotInv8.56_8.65'!L161)</f>
        <v/>
      </c>
      <c r="K16" s="493" t="str">
        <f>IF('HotInv8.56_8.65'!M161="","",'HotInv8.56_8.65'!M161)</f>
        <v/>
      </c>
      <c r="L16" s="492" t="str">
        <f>IF('HotInv8.56_8.65'!N161="","",'HotInv8.56_8.65'!N161)</f>
        <v/>
      </c>
      <c r="M16" s="492" t="str">
        <f>IF('HotInv8.56_8.65'!O161="","",'HotInv8.56_8.65'!O161)</f>
        <v/>
      </c>
      <c r="N16" s="492" t="str">
        <f>IF('HotInv8.56_8.65'!P161="","",'HotInv8.56_8.65'!P161)</f>
        <v/>
      </c>
      <c r="O16" s="492" t="str">
        <f>IF('HotInv8.56_8.65'!Q161="","",'HotInv8.56_8.65'!Q161)</f>
        <v/>
      </c>
      <c r="P16" s="492" t="str">
        <f>IF('HotInv8.56_8.65'!R161="","",'HotInv8.56_8.65'!R161)</f>
        <v/>
      </c>
      <c r="Q16" s="492" t="str">
        <f>IF('HotInv8.56_8.65'!S161="","",'HotInv8.56_8.65'!S161)</f>
        <v/>
      </c>
      <c r="R16" s="131" t="str">
        <f>IF('HotInv8.56_8.65'!T161="","",'HotInv8.56_8.65'!T161)</f>
        <v/>
      </c>
      <c r="S16" s="131" t="str">
        <f>IF('HotInv8.56_8.65'!U161="","",'HotInv8.56_8.65'!U161)</f>
        <v/>
      </c>
    </row>
    <row r="17" spans="1:19" ht="16" customHeight="1">
      <c r="A17" s="1256"/>
      <c r="C17" s="492" t="str">
        <f>IF('HotInv8.56_8.65'!E162="","",'HotInv8.56_8.65'!E162)</f>
        <v/>
      </c>
      <c r="D17" s="492" t="str">
        <f>IF('HotInv8.56_8.65'!F162="","",'HotInv8.56_8.65'!F162)</f>
        <v/>
      </c>
      <c r="E17" s="493" t="str">
        <f>IF('HotInv8.56_8.65'!G162="","",'HotInv8.56_8.65'!G162)</f>
        <v/>
      </c>
      <c r="F17" s="493" t="str">
        <f>IF('HotInv8.56_8.65'!H162="","",'HotInv8.56_8.65'!H162)</f>
        <v/>
      </c>
      <c r="G17" s="493" t="str">
        <f>IF('HotInv8.56_8.65'!I162="","",'HotInv8.56_8.65'!I162)</f>
        <v/>
      </c>
      <c r="H17" s="493" t="str">
        <f>IF('HotInv8.56_8.65'!J162="","",'HotInv8.56_8.65'!J162)</f>
        <v/>
      </c>
      <c r="I17" s="493" t="str">
        <f>IF('HotInv8.56_8.65'!K162="","",'HotInv8.56_8.65'!K162)</f>
        <v/>
      </c>
      <c r="J17" s="493" t="str">
        <f>IF('HotInv8.56_8.65'!L162="","",'HotInv8.56_8.65'!L162)</f>
        <v/>
      </c>
      <c r="K17" s="493" t="str">
        <f>IF('HotInv8.56_8.65'!M162="","",'HotInv8.56_8.65'!M162)</f>
        <v/>
      </c>
      <c r="L17" s="492" t="str">
        <f>IF('HotInv8.56_8.65'!N162="","",'HotInv8.56_8.65'!N162)</f>
        <v/>
      </c>
      <c r="M17" s="492" t="str">
        <f>IF('HotInv8.56_8.65'!O162="","",'HotInv8.56_8.65'!O162)</f>
        <v/>
      </c>
      <c r="N17" s="492" t="str">
        <f>IF('HotInv8.56_8.65'!P162="","",'HotInv8.56_8.65'!P162)</f>
        <v/>
      </c>
      <c r="O17" s="492" t="str">
        <f>IF('HotInv8.56_8.65'!Q162="","",'HotInv8.56_8.65'!Q162)</f>
        <v/>
      </c>
      <c r="P17" s="492" t="str">
        <f>IF('HotInv8.56_8.65'!R162="","",'HotInv8.56_8.65'!R162)</f>
        <v/>
      </c>
      <c r="Q17" s="492" t="str">
        <f>IF('HotInv8.56_8.65'!S162="","",'HotInv8.56_8.65'!S162)</f>
        <v/>
      </c>
      <c r="R17" s="131" t="str">
        <f>IF('HotInv8.56_8.65'!T162="","",'HotInv8.56_8.65'!T162)</f>
        <v/>
      </c>
      <c r="S17" s="131" t="str">
        <f>IF('HotInv8.56_8.65'!U162="","",'HotInv8.56_8.65'!U162)</f>
        <v/>
      </c>
    </row>
    <row r="18" spans="1:19" ht="16" customHeight="1">
      <c r="A18" s="1256"/>
      <c r="C18" s="492" t="str">
        <f>IF('HotInv8.56_8.65'!E163="","",'HotInv8.56_8.65'!E163)</f>
        <v/>
      </c>
      <c r="D18" s="492" t="str">
        <f>IF('HotInv8.56_8.65'!F163="","",'HotInv8.56_8.65'!F163)</f>
        <v/>
      </c>
      <c r="E18" s="493" t="str">
        <f>IF('HotInv8.56_8.65'!G163="","",'HotInv8.56_8.65'!G163)</f>
        <v/>
      </c>
      <c r="F18" s="493" t="str">
        <f>IF('HotInv8.56_8.65'!H163="","",'HotInv8.56_8.65'!H163)</f>
        <v/>
      </c>
      <c r="G18" s="493" t="str">
        <f>IF('HotInv8.56_8.65'!I163="","",'HotInv8.56_8.65'!I163)</f>
        <v/>
      </c>
      <c r="H18" s="493" t="str">
        <f>IF('HotInv8.56_8.65'!J163="","",'HotInv8.56_8.65'!J163)</f>
        <v/>
      </c>
      <c r="I18" s="493" t="str">
        <f>IF('HotInv8.56_8.65'!K163="","",'HotInv8.56_8.65'!K163)</f>
        <v/>
      </c>
      <c r="J18" s="493" t="str">
        <f>IF('HotInv8.56_8.65'!L163="","",'HotInv8.56_8.65'!L163)</f>
        <v/>
      </c>
      <c r="K18" s="493" t="str">
        <f>IF('HotInv8.56_8.65'!M163="","",'HotInv8.56_8.65'!M163)</f>
        <v/>
      </c>
      <c r="L18" s="492" t="str">
        <f>IF('HotInv8.56_8.65'!N163="","",'HotInv8.56_8.65'!N163)</f>
        <v/>
      </c>
      <c r="M18" s="492" t="str">
        <f>IF('HotInv8.56_8.65'!O163="","",'HotInv8.56_8.65'!O163)</f>
        <v/>
      </c>
      <c r="N18" s="492" t="str">
        <f>IF('HotInv8.56_8.65'!P163="","",'HotInv8.56_8.65'!P163)</f>
        <v/>
      </c>
      <c r="O18" s="492" t="str">
        <f>IF('HotInv8.56_8.65'!Q163="","",'HotInv8.56_8.65'!Q163)</f>
        <v/>
      </c>
      <c r="P18" s="492" t="str">
        <f>IF('HotInv8.56_8.65'!R163="","",'HotInv8.56_8.65'!R163)</f>
        <v/>
      </c>
      <c r="Q18" s="492" t="str">
        <f>IF('HotInv8.56_8.65'!S163="","",'HotInv8.56_8.65'!S163)</f>
        <v/>
      </c>
      <c r="R18" s="131" t="str">
        <f>IF('HotInv8.56_8.65'!T163="","",'HotInv8.56_8.65'!T163)</f>
        <v/>
      </c>
      <c r="S18" s="131" t="str">
        <f>IF('HotInv8.56_8.65'!U163="","",'HotInv8.56_8.65'!U163)</f>
        <v/>
      </c>
    </row>
    <row r="19" spans="1:19" ht="16" customHeight="1">
      <c r="A19" s="1256"/>
      <c r="C19" s="492" t="str">
        <f>IF('HotInv8.56_8.65'!E164="","",'HotInv8.56_8.65'!E164)</f>
        <v/>
      </c>
      <c r="D19" s="492" t="str">
        <f>IF('HotInv8.56_8.65'!F164="","",'HotInv8.56_8.65'!F164)</f>
        <v/>
      </c>
      <c r="E19" s="493" t="str">
        <f>IF('HotInv8.56_8.65'!G164="","",'HotInv8.56_8.65'!G164)</f>
        <v/>
      </c>
      <c r="F19" s="493" t="str">
        <f>IF('HotInv8.56_8.65'!H164="","",'HotInv8.56_8.65'!H164)</f>
        <v/>
      </c>
      <c r="G19" s="493" t="str">
        <f>IF('HotInv8.56_8.65'!I164="","",'HotInv8.56_8.65'!I164)</f>
        <v/>
      </c>
      <c r="H19" s="493" t="str">
        <f>IF('HotInv8.56_8.65'!J164="","",'HotInv8.56_8.65'!J164)</f>
        <v/>
      </c>
      <c r="I19" s="493" t="str">
        <f>IF('HotInv8.56_8.65'!K164="","",'HotInv8.56_8.65'!K164)</f>
        <v/>
      </c>
      <c r="J19" s="493" t="str">
        <f>IF('HotInv8.56_8.65'!L164="","",'HotInv8.56_8.65'!L164)</f>
        <v/>
      </c>
      <c r="K19" s="493" t="str">
        <f>IF('HotInv8.56_8.65'!M164="","",'HotInv8.56_8.65'!M164)</f>
        <v/>
      </c>
      <c r="L19" s="492" t="str">
        <f>IF('HotInv8.56_8.65'!N164="","",'HotInv8.56_8.65'!N164)</f>
        <v/>
      </c>
      <c r="M19" s="492" t="str">
        <f>IF('HotInv8.56_8.65'!O164="","",'HotInv8.56_8.65'!O164)</f>
        <v/>
      </c>
      <c r="N19" s="492" t="str">
        <f>IF('HotInv8.56_8.65'!P164="","",'HotInv8.56_8.65'!P164)</f>
        <v/>
      </c>
      <c r="O19" s="492" t="str">
        <f>IF('HotInv8.56_8.65'!Q164="","",'HotInv8.56_8.65'!Q164)</f>
        <v/>
      </c>
      <c r="P19" s="492" t="str">
        <f>IF('HotInv8.56_8.65'!R164="","",'HotInv8.56_8.65'!R164)</f>
        <v/>
      </c>
      <c r="Q19" s="492" t="str">
        <f>IF('HotInv8.56_8.65'!S164="","",'HotInv8.56_8.65'!S164)</f>
        <v/>
      </c>
      <c r="R19" s="131" t="str">
        <f>IF('HotInv8.56_8.65'!T164="","",'HotInv8.56_8.65'!T164)</f>
        <v/>
      </c>
      <c r="S19" s="131" t="str">
        <f>IF('HotInv8.56_8.65'!U164="","",'HotInv8.56_8.65'!U164)</f>
        <v/>
      </c>
    </row>
    <row r="20" spans="1:19" ht="16" customHeight="1">
      <c r="A20" s="1256"/>
      <c r="C20" s="131" t="str">
        <f>IF('HotInv8.56_8.65'!E165="","",'HotInv8.56_8.65'!E165)</f>
        <v/>
      </c>
      <c r="D20" s="131" t="str">
        <f>IF('HotInv8.56_8.65'!F165="","",'HotInv8.56_8.65'!F165)</f>
        <v/>
      </c>
      <c r="E20" s="63" t="str">
        <f>IF('HotInv8.56_8.65'!G165="","",'HotInv8.56_8.65'!G165)</f>
        <v/>
      </c>
      <c r="F20" s="63" t="str">
        <f>IF('HotInv8.56_8.65'!H165="","",'HotInv8.56_8.65'!H165)</f>
        <v/>
      </c>
      <c r="G20" s="63" t="str">
        <f>IF('HotInv8.56_8.65'!I165="","",'HotInv8.56_8.65'!I165)</f>
        <v/>
      </c>
      <c r="H20" s="63" t="str">
        <f>IF('HotInv8.56_8.65'!J165="","",'HotInv8.56_8.65'!J165)</f>
        <v/>
      </c>
      <c r="I20" s="63" t="str">
        <f>IF('HotInv8.56_8.65'!K165="","",'HotInv8.56_8.65'!K165)</f>
        <v/>
      </c>
      <c r="J20" s="63" t="str">
        <f>IF('HotInv8.56_8.65'!L165="","",'HotInv8.56_8.65'!L165)</f>
        <v/>
      </c>
      <c r="K20" s="63" t="str">
        <f>IF('HotInv8.56_8.65'!M165="","",'HotInv8.56_8.65'!M165)</f>
        <v/>
      </c>
      <c r="L20" s="131" t="str">
        <f>IF('HotInv8.56_8.65'!N165="","",'HotInv8.56_8.65'!N165)</f>
        <v/>
      </c>
      <c r="M20" s="131" t="str">
        <f>IF('HotInv8.56_8.65'!O165="","",'HotInv8.56_8.65'!O165)</f>
        <v/>
      </c>
      <c r="N20" s="131" t="str">
        <f>IF('HotInv8.56_8.65'!P165="","",'HotInv8.56_8.65'!P165)</f>
        <v/>
      </c>
      <c r="O20" s="131" t="str">
        <f>IF('HotInv8.56_8.65'!Q165="","",'HotInv8.56_8.65'!Q165)</f>
        <v/>
      </c>
      <c r="P20" s="131" t="str">
        <f>IF('HotInv8.56_8.65'!R165="","",'HotInv8.56_8.65'!R165)</f>
        <v/>
      </c>
      <c r="Q20" s="131" t="str">
        <f>IF('HotInv8.56_8.65'!S165="","",'HotInv8.56_8.65'!S165)</f>
        <v/>
      </c>
      <c r="R20" s="131" t="str">
        <f>IF('HotInv8.56_8.65'!T165="","",'HotInv8.56_8.65'!T165)</f>
        <v/>
      </c>
      <c r="S20" s="131" t="str">
        <f>IF('HotInv8.56_8.65'!U165="","",'HotInv8.56_8.65'!U165)</f>
        <v/>
      </c>
    </row>
    <row r="21" spans="1:19" ht="16" customHeight="1">
      <c r="A21" s="1256"/>
    </row>
    <row r="22" spans="1:19" ht="16" customHeight="1">
      <c r="A22" s="1256"/>
    </row>
    <row r="23" spans="1:19" ht="16" customHeight="1">
      <c r="A23" s="1256"/>
    </row>
    <row r="24" spans="1:19" ht="16" customHeight="1">
      <c r="A24" s="1256"/>
    </row>
    <row r="25" spans="1:19" ht="16" customHeight="1">
      <c r="A25" s="1256"/>
    </row>
    <row r="26" spans="1:19" ht="16" customHeight="1">
      <c r="A26" s="1256"/>
    </row>
    <row r="27" spans="1:19" ht="16" customHeight="1">
      <c r="A27" s="1256"/>
    </row>
    <row r="28" spans="1:19" ht="16" customHeight="1">
      <c r="A28" s="1256"/>
    </row>
    <row r="29" spans="1:19" ht="16" customHeight="1">
      <c r="A29" s="1256"/>
    </row>
    <row r="30" spans="1:19" ht="16" customHeight="1">
      <c r="A30" s="1256"/>
    </row>
    <row r="31" spans="1:19" ht="16" customHeight="1">
      <c r="A31" s="1256"/>
    </row>
    <row r="32" spans="1:19" ht="16" customHeight="1">
      <c r="A32" s="1256"/>
    </row>
  </sheetData>
  <sheetProtection algorithmName="SHA-512" hashValue="9YaFSlVrknMyzffOlyPvDOC4B8dGQU2OpnBoLWsjOoOlJ33dfKnXRKiHCz71fMKullnGOilnvmdKimaUJ1f/4A==" saltValue="vIXTKdTAv0dvVKwynVGcxg==" spinCount="100000" sheet="1" objects="1" scenarios="1"/>
  <mergeCells count="3">
    <mergeCell ref="C3:J3"/>
    <mergeCell ref="A4:A32"/>
    <mergeCell ref="C1:J1"/>
  </mergeCells>
  <hyperlinks>
    <hyperlink ref="A4" r:id="rId1" xr:uid="{00000000-0004-0000-3400-000000000000}"/>
  </hyperlinks>
  <pageMargins left="0.7" right="0.7" top="0.75" bottom="0.75" header="0.3" footer="0.3"/>
  <pageSetup paperSize="9" orientation="portrait" r:id="rId2"/>
  <drawing r:id="rId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Foglio54">
    <tabColor theme="9"/>
  </sheetPr>
  <dimension ref="A1:AM104"/>
  <sheetViews>
    <sheetView showGridLines="0" zoomScale="55" zoomScaleNormal="55" workbookViewId="0">
      <selection activeCell="C1" sqref="C1:J1"/>
    </sheetView>
  </sheetViews>
  <sheetFormatPr baseColWidth="10" defaultColWidth="9" defaultRowHeight="15"/>
  <cols>
    <col min="1" max="1" width="11.5" style="1221" customWidth="1"/>
    <col min="2" max="2" width="4" style="64" customWidth="1"/>
    <col min="3" max="3" width="6.1640625" style="64" bestFit="1" customWidth="1"/>
    <col min="4" max="4" width="14.1640625" style="64" bestFit="1" customWidth="1"/>
    <col min="5" max="5" width="65.83203125" style="64" bestFit="1" customWidth="1"/>
    <col min="6" max="6" width="81" style="64" bestFit="1" customWidth="1"/>
    <col min="7" max="7" width="18.5" style="64" bestFit="1" customWidth="1"/>
    <col min="8" max="8" width="25" style="64" bestFit="1" customWidth="1"/>
    <col min="9" max="9" width="24.5" style="64" bestFit="1" customWidth="1"/>
    <col min="10" max="10" width="24.1640625" style="64" bestFit="1" customWidth="1"/>
    <col min="11" max="11" width="23.1640625" style="64" bestFit="1" customWidth="1"/>
    <col min="12" max="12" width="28.1640625" style="64" bestFit="1" customWidth="1"/>
    <col min="13" max="13" width="17.5" style="64" bestFit="1" customWidth="1"/>
    <col min="14" max="14" width="10.5" style="64" bestFit="1" customWidth="1"/>
    <col min="15" max="15" width="9.5" style="64" bestFit="1" customWidth="1"/>
    <col min="16" max="16" width="32.1640625" style="64" customWidth="1"/>
    <col min="17" max="17" width="14.5" style="64" bestFit="1" customWidth="1"/>
    <col min="18" max="18" width="12.5" style="64" bestFit="1" customWidth="1"/>
    <col min="19" max="19" width="11.5" style="64" bestFit="1" customWidth="1"/>
    <col min="20" max="20" width="35" style="64" bestFit="1" customWidth="1"/>
    <col min="21" max="21" width="20.5" style="64" bestFit="1" customWidth="1"/>
    <col min="22" max="22" width="26.83203125" style="63" bestFit="1" customWidth="1"/>
    <col min="23" max="23" width="5.5" style="64" bestFit="1" customWidth="1"/>
    <col min="24" max="24" width="18.83203125" style="64" bestFit="1" customWidth="1"/>
    <col min="25" max="25" width="14.5" style="64" bestFit="1" customWidth="1"/>
    <col min="26" max="26" width="12.5" style="64" bestFit="1" customWidth="1"/>
    <col min="27" max="27" width="11.5" style="294" bestFit="1" customWidth="1"/>
    <col min="28" max="29" width="11.5" style="64" bestFit="1" customWidth="1"/>
    <col min="30" max="30" width="6.5" style="64" bestFit="1" customWidth="1"/>
    <col min="31" max="31" width="5.83203125" style="64" bestFit="1" customWidth="1"/>
    <col min="32" max="32" width="16.1640625" style="64" customWidth="1"/>
    <col min="33" max="33" width="12" style="64" bestFit="1" customWidth="1"/>
    <col min="34" max="34" width="14.1640625" style="64" bestFit="1" customWidth="1"/>
    <col min="35" max="35" width="20.1640625" style="64" bestFit="1" customWidth="1"/>
    <col min="36" max="36" width="13.83203125" style="64" bestFit="1" customWidth="1"/>
    <col min="37" max="37" width="18.1640625" style="64" bestFit="1" customWidth="1"/>
    <col min="38" max="38" width="19" style="64" customWidth="1"/>
    <col min="39" max="40" width="13.1640625" style="64" bestFit="1" customWidth="1"/>
    <col min="41" max="41" width="26.5" style="64" bestFit="1" customWidth="1"/>
    <col min="42" max="42" width="12.1640625" style="64" bestFit="1" customWidth="1"/>
    <col min="43" max="43" width="7.1640625" style="64" bestFit="1" customWidth="1"/>
    <col min="44" max="44" width="9" style="64"/>
    <col min="45" max="45" width="6" style="64" bestFit="1" customWidth="1"/>
    <col min="46" max="46" width="12" style="64" bestFit="1" customWidth="1"/>
    <col min="47" max="47" width="3" style="64" bestFit="1" customWidth="1"/>
    <col min="48" max="48" width="5.83203125" style="64" bestFit="1" customWidth="1"/>
    <col min="49" max="49" width="12" style="64" bestFit="1" customWidth="1"/>
    <col min="50" max="16384" width="9" style="64"/>
  </cols>
  <sheetData>
    <row r="1" spans="1:27" s="1221" customFormat="1" ht="60" customHeight="1">
      <c r="C1" s="1266" t="s">
        <v>1220</v>
      </c>
      <c r="D1" s="1267"/>
      <c r="E1" s="1267"/>
      <c r="F1" s="1267"/>
      <c r="G1" s="1267"/>
      <c r="H1" s="1267"/>
      <c r="I1" s="1267"/>
      <c r="J1" s="1267"/>
      <c r="V1" s="1228"/>
      <c r="AA1" s="1226"/>
    </row>
    <row r="2" spans="1:27">
      <c r="D2" s="1308" t="s">
        <v>1118</v>
      </c>
      <c r="E2" s="1308"/>
      <c r="F2" s="1308"/>
      <c r="G2" s="1308"/>
      <c r="H2" s="1308"/>
    </row>
    <row r="3" spans="1:27">
      <c r="B3" s="63"/>
      <c r="D3" s="399" t="s">
        <v>1119</v>
      </c>
      <c r="E3" s="399" t="s">
        <v>1120</v>
      </c>
      <c r="F3" s="399" t="s">
        <v>1121</v>
      </c>
      <c r="G3" s="399" t="s">
        <v>1122</v>
      </c>
      <c r="H3" s="399" t="s">
        <v>1123</v>
      </c>
      <c r="P3" s="63"/>
    </row>
    <row r="4" spans="1:27">
      <c r="A4" s="1255" t="s">
        <v>1264</v>
      </c>
      <c r="B4" s="63"/>
      <c r="D4" s="400" t="s">
        <v>1124</v>
      </c>
      <c r="E4" s="401" t="s">
        <v>1125</v>
      </c>
      <c r="F4" s="401" t="s">
        <v>602</v>
      </c>
      <c r="G4" s="402" t="s">
        <v>1126</v>
      </c>
      <c r="H4" s="403"/>
    </row>
    <row r="5" spans="1:27">
      <c r="A5" s="1256"/>
      <c r="B5" s="63"/>
      <c r="D5" s="400" t="s">
        <v>910</v>
      </c>
      <c r="E5" s="401" t="s">
        <v>1127</v>
      </c>
      <c r="F5" s="401" t="s">
        <v>1128</v>
      </c>
      <c r="G5" s="404">
        <v>0.6</v>
      </c>
      <c r="H5" s="403"/>
    </row>
    <row r="6" spans="1:27">
      <c r="A6" s="1256"/>
      <c r="B6" s="63"/>
      <c r="D6" s="400" t="s">
        <v>1129</v>
      </c>
      <c r="E6" s="401" t="s">
        <v>1130</v>
      </c>
      <c r="F6" s="401" t="s">
        <v>1131</v>
      </c>
      <c r="G6" s="402">
        <v>10</v>
      </c>
      <c r="H6" s="403"/>
    </row>
    <row r="7" spans="1:27">
      <c r="A7" s="1256"/>
      <c r="B7" s="63"/>
      <c r="D7" s="400" t="s">
        <v>1132</v>
      </c>
      <c r="E7" s="401" t="s">
        <v>1133</v>
      </c>
      <c r="F7" s="401" t="s">
        <v>1134</v>
      </c>
      <c r="G7" s="402">
        <v>25</v>
      </c>
      <c r="H7" s="403"/>
    </row>
    <row r="8" spans="1:27">
      <c r="A8" s="1256"/>
      <c r="B8" s="63"/>
      <c r="D8" s="400" t="s">
        <v>1135</v>
      </c>
      <c r="E8" s="401" t="s">
        <v>1136</v>
      </c>
      <c r="F8" s="401" t="s">
        <v>1137</v>
      </c>
      <c r="G8" s="405">
        <v>4.4999999999999998E-2</v>
      </c>
      <c r="H8" s="403"/>
    </row>
    <row r="9" spans="1:27">
      <c r="A9" s="1256"/>
      <c r="B9" s="63"/>
      <c r="D9" s="400" t="s">
        <v>1138</v>
      </c>
      <c r="E9" s="401" t="s">
        <v>1139</v>
      </c>
      <c r="F9" s="401" t="s">
        <v>1140</v>
      </c>
      <c r="G9" s="405">
        <v>0.08</v>
      </c>
      <c r="H9" s="403"/>
    </row>
    <row r="10" spans="1:27">
      <c r="A10" s="1256"/>
      <c r="D10" s="400" t="s">
        <v>1141</v>
      </c>
      <c r="E10" s="401" t="s">
        <v>1142</v>
      </c>
      <c r="F10" s="401" t="s">
        <v>1143</v>
      </c>
      <c r="G10" s="406">
        <v>0.125</v>
      </c>
      <c r="H10" s="403"/>
    </row>
    <row r="11" spans="1:27">
      <c r="A11" s="1256"/>
      <c r="D11" s="400" t="s">
        <v>1144</v>
      </c>
      <c r="E11" s="401" t="s">
        <v>546</v>
      </c>
      <c r="F11" s="401" t="s">
        <v>462</v>
      </c>
      <c r="G11" s="405">
        <v>0.1</v>
      </c>
      <c r="H11" s="403"/>
    </row>
    <row r="12" spans="1:27">
      <c r="A12" s="1256"/>
      <c r="D12" s="400" t="s">
        <v>913</v>
      </c>
      <c r="E12" s="401" t="s">
        <v>1145</v>
      </c>
      <c r="F12" s="401" t="s">
        <v>1146</v>
      </c>
      <c r="G12" s="407">
        <f>+G8/(1-(1/(1+G8)^G7))</f>
        <v>6.7439028038694587E-2</v>
      </c>
      <c r="H12" s="408" t="s">
        <v>1147</v>
      </c>
    </row>
    <row r="13" spans="1:27">
      <c r="A13" s="1256"/>
      <c r="D13" s="400" t="s">
        <v>1148</v>
      </c>
      <c r="E13" s="401" t="s">
        <v>1149</v>
      </c>
      <c r="F13" s="401" t="s">
        <v>1150</v>
      </c>
      <c r="G13" s="409">
        <f>+G12*G5</f>
        <v>4.0463416823216754E-2</v>
      </c>
      <c r="H13" s="408" t="s">
        <v>1151</v>
      </c>
    </row>
    <row r="14" spans="1:27">
      <c r="A14" s="1256"/>
      <c r="D14" s="400" t="s">
        <v>1152</v>
      </c>
      <c r="E14" s="401" t="s">
        <v>1153</v>
      </c>
      <c r="F14" s="401" t="s">
        <v>1154</v>
      </c>
      <c r="G14" s="410">
        <v>0.03</v>
      </c>
      <c r="H14" s="411"/>
    </row>
    <row r="15" spans="1:27">
      <c r="A15" s="1256"/>
      <c r="D15" s="412"/>
      <c r="E15" s="162"/>
      <c r="F15" s="413" t="s">
        <v>1155</v>
      </c>
      <c r="G15" s="414">
        <f>+E38*G14</f>
        <v>77663.093267294666</v>
      </c>
      <c r="H15" s="411"/>
    </row>
    <row r="16" spans="1:27">
      <c r="A16" s="1256"/>
      <c r="D16" s="412"/>
      <c r="E16" s="401" t="s">
        <v>1156</v>
      </c>
      <c r="F16" s="413" t="s">
        <v>1157</v>
      </c>
      <c r="G16" s="415">
        <f>+E38+G15</f>
        <v>2666432.8688437836</v>
      </c>
      <c r="H16" s="411"/>
    </row>
    <row r="17" spans="1:21">
      <c r="A17" s="1256"/>
      <c r="D17" s="412"/>
      <c r="E17" s="401" t="s">
        <v>1158</v>
      </c>
      <c r="F17" s="401" t="s">
        <v>1159</v>
      </c>
      <c r="G17" s="415">
        <f>+G16/G9</f>
        <v>33330410.860547293</v>
      </c>
      <c r="H17" s="411"/>
    </row>
    <row r="18" spans="1:21">
      <c r="A18" s="1256"/>
      <c r="D18" s="412"/>
      <c r="E18" s="401" t="s">
        <v>1160</v>
      </c>
      <c r="F18" s="401" t="s">
        <v>1161</v>
      </c>
      <c r="G18" s="415">
        <f>+G17*F38</f>
        <v>10263971.624345196</v>
      </c>
      <c r="H18" s="411"/>
    </row>
    <row r="19" spans="1:21">
      <c r="A19" s="1256"/>
      <c r="D19" s="400" t="s">
        <v>915</v>
      </c>
      <c r="E19" s="401" t="s">
        <v>1162</v>
      </c>
      <c r="F19" s="401" t="s">
        <v>1163</v>
      </c>
      <c r="G19" s="410">
        <v>0</v>
      </c>
      <c r="H19" s="411"/>
    </row>
    <row r="20" spans="1:21">
      <c r="A20" s="1256"/>
      <c r="D20" s="400" t="s">
        <v>1164</v>
      </c>
      <c r="E20" s="401" t="s">
        <v>1165</v>
      </c>
      <c r="F20" s="401" t="s">
        <v>1166</v>
      </c>
      <c r="G20" s="416">
        <f>+G8/(1-(1/(1+G8)^G6))</f>
        <v>0.12637882174203957</v>
      </c>
      <c r="H20" s="408" t="s">
        <v>1167</v>
      </c>
    </row>
    <row r="21" spans="1:21">
      <c r="A21" s="1256"/>
      <c r="D21" s="400" t="s">
        <v>1168</v>
      </c>
      <c r="E21" s="401" t="s">
        <v>1169</v>
      </c>
      <c r="F21" s="401" t="s">
        <v>1170</v>
      </c>
      <c r="G21" s="416">
        <f>+(G12-G8)/(G20-G8)</f>
        <v>0.27573547464011494</v>
      </c>
      <c r="H21" s="408" t="s">
        <v>1171</v>
      </c>
    </row>
    <row r="22" spans="1:21">
      <c r="A22" s="1256"/>
      <c r="D22" s="412"/>
      <c r="E22" s="417"/>
      <c r="F22" s="413" t="s">
        <v>1155</v>
      </c>
      <c r="G22" s="418">
        <f>+G12*G5*G50</f>
        <v>1208303.1980333903</v>
      </c>
      <c r="H22" s="411"/>
    </row>
    <row r="23" spans="1:21">
      <c r="A23" s="1256"/>
      <c r="D23" s="400" t="s">
        <v>1172</v>
      </c>
      <c r="E23" s="401" t="s">
        <v>1173</v>
      </c>
      <c r="F23" s="401" t="s">
        <v>1174</v>
      </c>
      <c r="G23" s="419">
        <f>1-G21</f>
        <v>0.72426452535988506</v>
      </c>
      <c r="H23" s="411"/>
    </row>
    <row r="24" spans="1:21">
      <c r="A24" s="1256"/>
      <c r="D24" s="412"/>
      <c r="E24" s="401" t="s">
        <v>1175</v>
      </c>
      <c r="F24" s="162"/>
      <c r="G24" s="162">
        <f>G23*G5*VLOOKUP(G6,D29:F38,3)</f>
        <v>0.13382068228171196</v>
      </c>
      <c r="H24" s="411"/>
    </row>
    <row r="25" spans="1:21">
      <c r="A25" s="1256"/>
      <c r="D25" s="420" t="s">
        <v>1176</v>
      </c>
      <c r="E25" s="77"/>
      <c r="F25" s="77"/>
      <c r="G25" s="421">
        <f>+G22/G50</f>
        <v>4.0463416823216754E-2</v>
      </c>
      <c r="H25" s="422"/>
    </row>
    <row r="26" spans="1:21">
      <c r="A26" s="1256"/>
      <c r="D26" s="423"/>
      <c r="E26" s="77"/>
      <c r="F26" s="77"/>
      <c r="G26" s="421"/>
      <c r="H26" s="77"/>
    </row>
    <row r="27" spans="1:21">
      <c r="A27" s="1256"/>
      <c r="D27" s="1308" t="s">
        <v>1118</v>
      </c>
      <c r="E27" s="1308"/>
      <c r="F27" s="1308"/>
      <c r="G27" s="1308"/>
      <c r="H27" s="1308"/>
      <c r="O27" s="424"/>
      <c r="P27" s="63"/>
      <c r="Q27" s="425"/>
    </row>
    <row r="28" spans="1:21" ht="32">
      <c r="A28" s="1256"/>
      <c r="D28" s="426" t="s">
        <v>759</v>
      </c>
      <c r="E28" s="427" t="s">
        <v>1125</v>
      </c>
      <c r="F28" s="427" t="s">
        <v>1177</v>
      </c>
      <c r="G28" s="427" t="s">
        <v>1178</v>
      </c>
      <c r="H28" s="428" t="s">
        <v>1179</v>
      </c>
      <c r="Q28" s="425"/>
      <c r="U28" s="424"/>
    </row>
    <row r="29" spans="1:21">
      <c r="A29" s="1256"/>
      <c r="D29" s="429">
        <v>1</v>
      </c>
      <c r="E29" s="430">
        <v>1975879.5207499994</v>
      </c>
      <c r="F29" s="431">
        <f t="shared" ref="F29:F39" si="0">1/(1+$G$10)^D29</f>
        <v>0.88888888888888884</v>
      </c>
      <c r="G29" s="432">
        <f>+E29*F29</f>
        <v>1756337.3517777771</v>
      </c>
      <c r="H29" s="433">
        <f t="shared" ref="H29:H38" si="1">+$G$13*F29</f>
        <v>3.5967481620637114E-2</v>
      </c>
      <c r="N29" s="425"/>
      <c r="O29" s="425"/>
      <c r="P29" s="425"/>
      <c r="Q29" s="425"/>
      <c r="U29" s="424"/>
    </row>
    <row r="30" spans="1:21">
      <c r="A30" s="1256"/>
      <c r="D30" s="429">
        <v>2</v>
      </c>
      <c r="E30" s="430">
        <v>2095352.2131750002</v>
      </c>
      <c r="F30" s="431">
        <f t="shared" si="0"/>
        <v>0.79012345679012341</v>
      </c>
      <c r="G30" s="432">
        <f t="shared" ref="G30:G38" si="2">+E30*F30</f>
        <v>1655586.9338666666</v>
      </c>
      <c r="H30" s="433">
        <f t="shared" si="1"/>
        <v>3.1971094773899658E-2</v>
      </c>
      <c r="N30" s="425"/>
      <c r="O30" s="425"/>
      <c r="P30" s="425"/>
      <c r="Q30" s="425"/>
      <c r="U30" s="424"/>
    </row>
    <row r="31" spans="1:21">
      <c r="A31" s="1256"/>
      <c r="D31" s="429">
        <v>3</v>
      </c>
      <c r="E31" s="430">
        <v>2194197.6693125502</v>
      </c>
      <c r="F31" s="431">
        <f t="shared" si="0"/>
        <v>0.7023319615912208</v>
      </c>
      <c r="G31" s="432">
        <f t="shared" si="2"/>
        <v>1541055.1532071682</v>
      </c>
      <c r="H31" s="433">
        <f t="shared" si="1"/>
        <v>2.8418750910133028E-2</v>
      </c>
      <c r="N31" s="425"/>
      <c r="O31" s="425"/>
      <c r="P31" s="425"/>
      <c r="Q31" s="425"/>
      <c r="U31" s="424"/>
    </row>
    <row r="32" spans="1:21">
      <c r="A32" s="1256"/>
      <c r="D32" s="429">
        <v>4</v>
      </c>
      <c r="E32" s="430">
        <v>2213669.8496917253</v>
      </c>
      <c r="F32" s="431">
        <f t="shared" si="0"/>
        <v>0.62429507696997411</v>
      </c>
      <c r="G32" s="432">
        <f t="shared" si="2"/>
        <v>1381983.1891994067</v>
      </c>
      <c r="H32" s="433">
        <f t="shared" si="1"/>
        <v>2.5261111920118248E-2</v>
      </c>
      <c r="I32" s="162"/>
      <c r="J32" s="162"/>
    </row>
    <row r="33" spans="4:39">
      <c r="D33" s="429">
        <v>5</v>
      </c>
      <c r="E33" s="430">
        <v>2233095.5491605001</v>
      </c>
      <c r="F33" s="431">
        <f t="shared" si="0"/>
        <v>0.5549289573066436</v>
      </c>
      <c r="G33" s="432">
        <f t="shared" si="2"/>
        <v>1239209.384661743</v>
      </c>
      <c r="H33" s="433">
        <f t="shared" si="1"/>
        <v>2.2454321706771776E-2</v>
      </c>
    </row>
    <row r="34" spans="4:39">
      <c r="D34" s="429">
        <v>6</v>
      </c>
      <c r="E34" s="430">
        <v>2300088.4156353152</v>
      </c>
      <c r="F34" s="431">
        <f t="shared" si="0"/>
        <v>0.49327018427257213</v>
      </c>
      <c r="G34" s="432">
        <f t="shared" si="2"/>
        <v>1134565.0366236405</v>
      </c>
      <c r="H34" s="433">
        <f t="shared" si="1"/>
        <v>1.9959397072686024E-2</v>
      </c>
      <c r="AI34" s="162"/>
      <c r="AJ34" s="162"/>
      <c r="AK34" s="162"/>
      <c r="AL34" s="162"/>
      <c r="AM34" s="162"/>
    </row>
    <row r="35" spans="4:39">
      <c r="D35" s="429">
        <v>7</v>
      </c>
      <c r="E35" s="430">
        <v>2369091.0681043747</v>
      </c>
      <c r="F35" s="431">
        <f t="shared" si="0"/>
        <v>0.4384623860200641</v>
      </c>
      <c r="G35" s="432">
        <f t="shared" si="2"/>
        <v>1038757.3224198663</v>
      </c>
      <c r="H35" s="433">
        <f t="shared" si="1"/>
        <v>1.774168628683202E-2</v>
      </c>
      <c r="AI35" s="162"/>
      <c r="AJ35" s="162"/>
      <c r="AK35" s="162"/>
      <c r="AL35" s="162"/>
      <c r="AM35" s="162"/>
    </row>
    <row r="36" spans="4:39">
      <c r="D36" s="429">
        <v>8</v>
      </c>
      <c r="E36" s="430">
        <v>2440163.8001475059</v>
      </c>
      <c r="F36" s="431">
        <f t="shared" si="0"/>
        <v>0.38974434312894585</v>
      </c>
      <c r="G36" s="432">
        <f t="shared" si="2"/>
        <v>951040.03741552203</v>
      </c>
      <c r="H36" s="433">
        <f t="shared" si="1"/>
        <v>1.5770387810517351E-2</v>
      </c>
      <c r="AI36" s="162"/>
      <c r="AJ36" s="162"/>
      <c r="AK36" s="162"/>
      <c r="AL36" s="162"/>
      <c r="AM36" s="162"/>
    </row>
    <row r="37" spans="4:39">
      <c r="D37" s="429">
        <v>9</v>
      </c>
      <c r="E37" s="430">
        <v>2513368.714151931</v>
      </c>
      <c r="F37" s="431">
        <f t="shared" si="0"/>
        <v>0.34643941611461854</v>
      </c>
      <c r="G37" s="432">
        <f t="shared" si="2"/>
        <v>870729.98981154454</v>
      </c>
      <c r="H37" s="433">
        <f t="shared" si="1"/>
        <v>1.4018122498237645E-2</v>
      </c>
      <c r="AI37" s="162"/>
      <c r="AJ37" s="162"/>
      <c r="AK37" s="162"/>
      <c r="AL37" s="162"/>
      <c r="AM37" s="162"/>
    </row>
    <row r="38" spans="4:39">
      <c r="D38" s="434">
        <v>10</v>
      </c>
      <c r="E38" s="435">
        <v>2588769.775576489</v>
      </c>
      <c r="F38" s="436">
        <f t="shared" si="0"/>
        <v>0.30794614765743872</v>
      </c>
      <c r="G38" s="437">
        <f t="shared" si="2"/>
        <v>797201.67956079193</v>
      </c>
      <c r="H38" s="438">
        <f t="shared" si="1"/>
        <v>1.2460553331766796E-2</v>
      </c>
      <c r="AI38" s="162"/>
      <c r="AJ38" s="162"/>
      <c r="AK38" s="162"/>
      <c r="AL38" s="162"/>
      <c r="AM38" s="162"/>
    </row>
    <row r="39" spans="4:39">
      <c r="D39" s="429">
        <v>10</v>
      </c>
      <c r="E39" s="439">
        <f>+G16</f>
        <v>2666432.8688437836</v>
      </c>
      <c r="F39" s="431">
        <f t="shared" si="0"/>
        <v>0.30794614765743872</v>
      </c>
      <c r="G39" s="432">
        <f>SUM(G29:G38)</f>
        <v>12366466.078544127</v>
      </c>
      <c r="H39" s="433">
        <f>SUM(H29:H38)</f>
        <v>0.22402290793159962</v>
      </c>
      <c r="AI39" s="162"/>
      <c r="AJ39" s="162"/>
      <c r="AK39" s="162"/>
      <c r="AL39" s="162"/>
      <c r="AM39" s="162"/>
    </row>
    <row r="40" spans="4:39">
      <c r="D40" s="412"/>
      <c r="E40" s="162"/>
      <c r="F40" s="162"/>
      <c r="G40" s="162"/>
      <c r="H40" s="440"/>
      <c r="AI40" s="162"/>
      <c r="AJ40" s="162"/>
      <c r="AK40" s="162"/>
      <c r="AL40" s="162"/>
      <c r="AM40" s="162"/>
    </row>
    <row r="41" spans="4:39">
      <c r="D41" s="412"/>
      <c r="E41" s="162"/>
      <c r="F41" s="401" t="s">
        <v>1178</v>
      </c>
      <c r="G41" s="439">
        <f>+G39</f>
        <v>12366466.078544127</v>
      </c>
      <c r="H41" s="440"/>
      <c r="AI41" s="162"/>
      <c r="AJ41" s="162"/>
      <c r="AK41" s="162"/>
      <c r="AL41" s="162"/>
      <c r="AM41" s="162"/>
    </row>
    <row r="42" spans="4:39">
      <c r="D42" s="412"/>
      <c r="E42" s="162"/>
      <c r="F42" s="401" t="s">
        <v>1180</v>
      </c>
      <c r="G42" s="439">
        <f>+G18</f>
        <v>10263971.624345196</v>
      </c>
      <c r="H42" s="440"/>
      <c r="AI42" s="162"/>
      <c r="AJ42" s="162"/>
      <c r="AK42" s="162"/>
      <c r="AL42" s="162"/>
      <c r="AM42" s="162"/>
    </row>
    <row r="43" spans="4:39">
      <c r="D43" s="441"/>
      <c r="E43" s="162"/>
      <c r="F43" s="401" t="s">
        <v>1181</v>
      </c>
      <c r="G43" s="439">
        <f>+G41+G42</f>
        <v>22630437.702889323</v>
      </c>
      <c r="H43" s="440"/>
      <c r="AI43" s="162"/>
      <c r="AJ43" s="162"/>
      <c r="AK43" s="162"/>
      <c r="AL43" s="162"/>
      <c r="AM43" s="162"/>
    </row>
    <row r="44" spans="4:39">
      <c r="D44" s="412"/>
      <c r="E44" s="162"/>
      <c r="F44" s="162"/>
      <c r="G44" s="162"/>
      <c r="H44" s="440"/>
      <c r="AI44" s="162"/>
      <c r="AJ44" s="162"/>
      <c r="AK44" s="162"/>
      <c r="AL44" s="162"/>
      <c r="AM44" s="162"/>
    </row>
    <row r="45" spans="4:39">
      <c r="D45" s="412"/>
      <c r="E45" s="162"/>
      <c r="F45" s="401" t="s">
        <v>1182</v>
      </c>
      <c r="G45" s="442">
        <f>+H39</f>
        <v>0.22402290793159962</v>
      </c>
      <c r="H45" s="440"/>
      <c r="AI45" s="162"/>
      <c r="AJ45" s="162"/>
      <c r="AK45" s="162"/>
      <c r="AL45" s="162"/>
      <c r="AM45" s="162"/>
    </row>
    <row r="46" spans="4:39">
      <c r="D46" s="412"/>
      <c r="E46" s="162"/>
      <c r="F46" s="401" t="s">
        <v>1183</v>
      </c>
      <c r="G46" s="443">
        <f>+G24</f>
        <v>0.13382068228171196</v>
      </c>
      <c r="H46" s="440"/>
      <c r="AI46" s="162"/>
      <c r="AJ46" s="162"/>
      <c r="AK46" s="162"/>
      <c r="AL46" s="162"/>
      <c r="AM46" s="162"/>
    </row>
    <row r="47" spans="4:39">
      <c r="D47" s="412"/>
      <c r="E47" s="162"/>
      <c r="F47" s="401" t="s">
        <v>1184</v>
      </c>
      <c r="G47" s="444">
        <f>1-G5</f>
        <v>0.4</v>
      </c>
      <c r="H47" s="440"/>
      <c r="AI47" s="162"/>
      <c r="AJ47" s="162"/>
      <c r="AK47" s="162"/>
      <c r="AL47" s="162"/>
      <c r="AM47" s="162"/>
    </row>
    <row r="48" spans="4:39">
      <c r="D48" s="412"/>
      <c r="E48" s="162"/>
      <c r="F48" s="162"/>
      <c r="G48" s="445">
        <f>+G45+G46+G47</f>
        <v>0.7578435902133116</v>
      </c>
      <c r="H48" s="440"/>
      <c r="AI48" s="162"/>
      <c r="AJ48" s="162"/>
      <c r="AK48" s="162"/>
      <c r="AL48" s="162"/>
      <c r="AM48" s="162"/>
    </row>
    <row r="49" spans="3:39">
      <c r="D49" s="412"/>
      <c r="E49" s="162"/>
      <c r="F49" s="162"/>
      <c r="G49" s="162"/>
      <c r="H49" s="440"/>
      <c r="AI49" s="162"/>
      <c r="AJ49" s="162"/>
      <c r="AK49" s="162"/>
      <c r="AL49" s="162"/>
      <c r="AM49" s="162"/>
    </row>
    <row r="50" spans="3:39">
      <c r="D50" s="446"/>
      <c r="E50" s="77"/>
      <c r="F50" s="447" t="s">
        <v>1185</v>
      </c>
      <c r="G50" s="448">
        <f>+G43/G48</f>
        <v>29861620.517921768</v>
      </c>
      <c r="H50" s="449"/>
      <c r="AI50" s="162"/>
      <c r="AJ50" s="162"/>
      <c r="AK50" s="162"/>
      <c r="AL50" s="162"/>
      <c r="AM50" s="162"/>
    </row>
    <row r="51" spans="3:39">
      <c r="D51" s="162"/>
      <c r="E51" s="162"/>
      <c r="F51" s="162"/>
      <c r="G51" s="450"/>
      <c r="H51" s="67"/>
      <c r="AI51" s="162"/>
      <c r="AJ51" s="162"/>
      <c r="AK51" s="162"/>
      <c r="AL51" s="162"/>
      <c r="AM51" s="162"/>
    </row>
    <row r="52" spans="3:39">
      <c r="C52" s="1309" t="s">
        <v>1186</v>
      </c>
      <c r="D52" s="1310"/>
      <c r="E52" s="1310"/>
      <c r="F52" s="1310"/>
      <c r="G52" s="1310"/>
      <c r="H52" s="1310"/>
      <c r="I52" s="1310"/>
      <c r="J52" s="1310"/>
      <c r="K52" s="1310"/>
      <c r="L52" s="1310"/>
      <c r="M52" s="1310"/>
      <c r="N52" s="1311"/>
      <c r="AI52" s="162"/>
      <c r="AJ52" s="162"/>
      <c r="AK52" s="162"/>
      <c r="AL52" s="162"/>
      <c r="AM52" s="162"/>
    </row>
    <row r="53" spans="3:39">
      <c r="C53" s="412"/>
      <c r="D53" s="162"/>
      <c r="E53" s="451" t="s">
        <v>1187</v>
      </c>
      <c r="F53" s="452" t="s">
        <v>1188</v>
      </c>
      <c r="G53" s="452" t="s">
        <v>1189</v>
      </c>
      <c r="H53" s="452" t="s">
        <v>1190</v>
      </c>
      <c r="I53" s="452" t="s">
        <v>1191</v>
      </c>
      <c r="J53" s="452" t="s">
        <v>1192</v>
      </c>
      <c r="K53" s="452" t="s">
        <v>1193</v>
      </c>
      <c r="L53" s="452" t="s">
        <v>1194</v>
      </c>
      <c r="M53" s="162"/>
      <c r="N53" s="411"/>
      <c r="O53" s="162"/>
      <c r="P53" s="162"/>
      <c r="Q53" s="162"/>
      <c r="T53" s="294"/>
      <c r="V53" s="64"/>
      <c r="AA53" s="64"/>
      <c r="AI53" s="162"/>
      <c r="AJ53" s="162"/>
      <c r="AK53" s="162"/>
      <c r="AL53" s="162"/>
      <c r="AM53" s="162"/>
    </row>
    <row r="54" spans="3:39">
      <c r="C54" s="453" t="s">
        <v>1195</v>
      </c>
      <c r="D54" s="454">
        <v>1</v>
      </c>
      <c r="E54" s="455">
        <f t="shared" ref="E54:E63" si="3">+E29</f>
        <v>1975879.5207499994</v>
      </c>
      <c r="F54" s="456">
        <f>+$G$12</f>
        <v>6.7439028038694587E-2</v>
      </c>
      <c r="G54" s="457">
        <f t="shared" ref="G54:G63" si="4">+$G$5</f>
        <v>0.6</v>
      </c>
      <c r="H54" s="458">
        <f t="shared" ref="H54:H63" si="5">+$G$50</f>
        <v>29861620.517921768</v>
      </c>
      <c r="I54" s="459">
        <f>1/(1+$G$10)^D54</f>
        <v>0.88888888888888884</v>
      </c>
      <c r="J54" s="460">
        <f>+F54*G54</f>
        <v>4.0463416823216754E-2</v>
      </c>
      <c r="K54" s="461">
        <f>+E54-J54*H54</f>
        <v>767576.32271660911</v>
      </c>
      <c r="L54" s="462">
        <f t="shared" ref="L54:L62" si="6">+K54*I54</f>
        <v>682290.06463698589</v>
      </c>
      <c r="M54" s="162"/>
      <c r="N54" s="411"/>
      <c r="P54" s="162"/>
      <c r="Q54" s="162"/>
      <c r="T54" s="294"/>
      <c r="V54" s="64"/>
      <c r="Z54" s="162"/>
      <c r="AA54" s="162"/>
      <c r="AI54" s="162"/>
      <c r="AJ54" s="162"/>
      <c r="AK54" s="162"/>
      <c r="AL54" s="162"/>
      <c r="AM54" s="162"/>
    </row>
    <row r="55" spans="3:39">
      <c r="C55" s="453" t="s">
        <v>1196</v>
      </c>
      <c r="D55" s="454">
        <v>2</v>
      </c>
      <c r="E55" s="455">
        <f t="shared" si="3"/>
        <v>2095352.2131750002</v>
      </c>
      <c r="F55" s="456">
        <f t="shared" ref="F55:F63" si="7">+$G$12</f>
        <v>6.7439028038694587E-2</v>
      </c>
      <c r="G55" s="457">
        <f t="shared" si="4"/>
        <v>0.6</v>
      </c>
      <c r="H55" s="458">
        <f t="shared" si="5"/>
        <v>29861620.517921768</v>
      </c>
      <c r="I55" s="459">
        <f t="shared" ref="I55:I62" si="8">1/(1+$G$10)^D55</f>
        <v>0.79012345679012341</v>
      </c>
      <c r="J55" s="460">
        <f t="shared" ref="J55:J63" si="9">+F55*G55</f>
        <v>4.0463416823216754E-2</v>
      </c>
      <c r="K55" s="461">
        <f t="shared" ref="K55:K63" si="10">+E55-J55*H55</f>
        <v>887049.01514160982</v>
      </c>
      <c r="L55" s="462">
        <f t="shared" si="6"/>
        <v>700878.23418596329</v>
      </c>
      <c r="M55" s="162"/>
      <c r="N55" s="411"/>
      <c r="P55" s="162"/>
      <c r="Q55" s="162"/>
      <c r="T55" s="294"/>
      <c r="V55" s="64"/>
      <c r="Z55" s="162"/>
      <c r="AA55" s="162"/>
    </row>
    <row r="56" spans="3:39">
      <c r="C56" s="453" t="s">
        <v>1197</v>
      </c>
      <c r="D56" s="454">
        <v>3</v>
      </c>
      <c r="E56" s="455">
        <f t="shared" si="3"/>
        <v>2194197.6693125502</v>
      </c>
      <c r="F56" s="456">
        <f t="shared" si="7"/>
        <v>6.7439028038694587E-2</v>
      </c>
      <c r="G56" s="457">
        <f t="shared" si="4"/>
        <v>0.6</v>
      </c>
      <c r="H56" s="458">
        <f t="shared" si="5"/>
        <v>29861620.517921768</v>
      </c>
      <c r="I56" s="459">
        <f t="shared" si="8"/>
        <v>0.7023319615912208</v>
      </c>
      <c r="J56" s="460">
        <f t="shared" si="9"/>
        <v>4.0463416823216754E-2</v>
      </c>
      <c r="K56" s="461">
        <f t="shared" si="10"/>
        <v>985894.47127915989</v>
      </c>
      <c r="L56" s="462">
        <f t="shared" si="6"/>
        <v>692425.19793543185</v>
      </c>
      <c r="M56" s="162"/>
      <c r="N56" s="411"/>
      <c r="P56" s="162"/>
      <c r="Q56" s="162"/>
      <c r="T56" s="294"/>
      <c r="V56" s="64"/>
      <c r="Z56" s="162"/>
      <c r="AA56" s="162"/>
    </row>
    <row r="57" spans="3:39">
      <c r="C57" s="453" t="s">
        <v>1198</v>
      </c>
      <c r="D57" s="454">
        <v>4</v>
      </c>
      <c r="E57" s="455">
        <f t="shared" si="3"/>
        <v>2213669.8496917253</v>
      </c>
      <c r="F57" s="456">
        <f t="shared" si="7"/>
        <v>6.7439028038694587E-2</v>
      </c>
      <c r="G57" s="457">
        <f t="shared" si="4"/>
        <v>0.6</v>
      </c>
      <c r="H57" s="458">
        <f t="shared" si="5"/>
        <v>29861620.517921768</v>
      </c>
      <c r="I57" s="459">
        <f t="shared" si="8"/>
        <v>0.62429507696997411</v>
      </c>
      <c r="J57" s="460">
        <f t="shared" si="9"/>
        <v>4.0463416823216754E-2</v>
      </c>
      <c r="K57" s="461">
        <f t="shared" si="10"/>
        <v>1005366.651658335</v>
      </c>
      <c r="L57" s="462">
        <f t="shared" si="6"/>
        <v>627645.45118008542</v>
      </c>
      <c r="M57" s="162"/>
      <c r="N57" s="411"/>
      <c r="P57" s="162"/>
      <c r="Q57" s="162"/>
      <c r="T57" s="294"/>
      <c r="V57" s="64"/>
      <c r="Z57" s="162"/>
      <c r="AA57" s="162"/>
    </row>
    <row r="58" spans="3:39">
      <c r="C58" s="453" t="s">
        <v>1199</v>
      </c>
      <c r="D58" s="454">
        <v>5</v>
      </c>
      <c r="E58" s="455">
        <f t="shared" si="3"/>
        <v>2233095.5491605001</v>
      </c>
      <c r="F58" s="456">
        <f t="shared" si="7"/>
        <v>6.7439028038694587E-2</v>
      </c>
      <c r="G58" s="457">
        <f t="shared" si="4"/>
        <v>0.6</v>
      </c>
      <c r="H58" s="458">
        <f t="shared" si="5"/>
        <v>29861620.517921768</v>
      </c>
      <c r="I58" s="459">
        <f t="shared" si="8"/>
        <v>0.5549289573066436</v>
      </c>
      <c r="J58" s="460">
        <f t="shared" si="9"/>
        <v>4.0463416823216754E-2</v>
      </c>
      <c r="K58" s="461">
        <f t="shared" si="10"/>
        <v>1024792.3511271097</v>
      </c>
      <c r="L58" s="462">
        <f t="shared" si="6"/>
        <v>568686.95086679084</v>
      </c>
      <c r="M58" s="162"/>
      <c r="N58" s="411"/>
      <c r="P58" s="162"/>
      <c r="Q58" s="162"/>
      <c r="T58" s="294"/>
      <c r="V58" s="64"/>
      <c r="Z58" s="162"/>
      <c r="AA58" s="162"/>
    </row>
    <row r="59" spans="3:39">
      <c r="C59" s="453" t="s">
        <v>1200</v>
      </c>
      <c r="D59" s="454">
        <v>6</v>
      </c>
      <c r="E59" s="455">
        <f t="shared" si="3"/>
        <v>2300088.4156353152</v>
      </c>
      <c r="F59" s="456">
        <f t="shared" si="7"/>
        <v>6.7439028038694587E-2</v>
      </c>
      <c r="G59" s="457">
        <f t="shared" si="4"/>
        <v>0.6</v>
      </c>
      <c r="H59" s="458">
        <f t="shared" si="5"/>
        <v>29861620.517921768</v>
      </c>
      <c r="I59" s="459">
        <f t="shared" si="8"/>
        <v>0.49327018427257213</v>
      </c>
      <c r="J59" s="460">
        <f t="shared" si="9"/>
        <v>4.0463416823216754E-2</v>
      </c>
      <c r="K59" s="461">
        <f t="shared" si="10"/>
        <v>1091785.2176019249</v>
      </c>
      <c r="L59" s="462">
        <f t="shared" si="6"/>
        <v>538545.09547257179</v>
      </c>
      <c r="M59" s="162"/>
      <c r="N59" s="411"/>
      <c r="P59" s="162"/>
      <c r="Q59" s="162"/>
      <c r="T59" s="294"/>
      <c r="V59" s="64"/>
      <c r="Z59" s="162"/>
      <c r="AA59" s="162"/>
    </row>
    <row r="60" spans="3:39">
      <c r="C60" s="453" t="s">
        <v>1201</v>
      </c>
      <c r="D60" s="454">
        <v>7</v>
      </c>
      <c r="E60" s="455">
        <f t="shared" si="3"/>
        <v>2369091.0681043747</v>
      </c>
      <c r="F60" s="456">
        <f t="shared" si="7"/>
        <v>6.7439028038694587E-2</v>
      </c>
      <c r="G60" s="457">
        <f t="shared" si="4"/>
        <v>0.6</v>
      </c>
      <c r="H60" s="458">
        <f t="shared" si="5"/>
        <v>29861620.517921768</v>
      </c>
      <c r="I60" s="459">
        <f t="shared" si="8"/>
        <v>0.4384623860200641</v>
      </c>
      <c r="J60" s="460">
        <f t="shared" si="9"/>
        <v>4.0463416823216754E-2</v>
      </c>
      <c r="K60" s="461">
        <f t="shared" si="10"/>
        <v>1160787.8700709844</v>
      </c>
      <c r="L60" s="462">
        <f t="shared" si="6"/>
        <v>508961.81917447195</v>
      </c>
      <c r="M60" s="162"/>
      <c r="N60" s="411"/>
      <c r="P60" s="162"/>
      <c r="Q60" s="162"/>
      <c r="T60" s="294"/>
      <c r="V60" s="64"/>
      <c r="Z60" s="162"/>
      <c r="AA60" s="162"/>
    </row>
    <row r="61" spans="3:39">
      <c r="C61" s="453" t="s">
        <v>1202</v>
      </c>
      <c r="D61" s="454">
        <v>8</v>
      </c>
      <c r="E61" s="455">
        <f t="shared" si="3"/>
        <v>2440163.8001475059</v>
      </c>
      <c r="F61" s="456">
        <f t="shared" si="7"/>
        <v>6.7439028038694587E-2</v>
      </c>
      <c r="G61" s="457">
        <f t="shared" si="4"/>
        <v>0.6</v>
      </c>
      <c r="H61" s="458">
        <f t="shared" si="5"/>
        <v>29861620.517921768</v>
      </c>
      <c r="I61" s="459">
        <f t="shared" si="8"/>
        <v>0.38974434312894585</v>
      </c>
      <c r="J61" s="460">
        <f t="shared" si="9"/>
        <v>4.0463416823216754E-2</v>
      </c>
      <c r="K61" s="461">
        <f t="shared" si="10"/>
        <v>1231860.6021141156</v>
      </c>
      <c r="L61" s="462">
        <f t="shared" si="6"/>
        <v>480110.7011973937</v>
      </c>
      <c r="M61" s="162"/>
      <c r="N61" s="411"/>
      <c r="P61" s="162"/>
      <c r="Q61" s="162"/>
      <c r="T61" s="294"/>
      <c r="V61" s="64"/>
      <c r="Z61" s="162"/>
      <c r="AA61" s="162"/>
    </row>
    <row r="62" spans="3:39">
      <c r="C62" s="453" t="s">
        <v>1203</v>
      </c>
      <c r="D62" s="454">
        <v>9</v>
      </c>
      <c r="E62" s="455">
        <f t="shared" si="3"/>
        <v>2513368.714151931</v>
      </c>
      <c r="F62" s="456">
        <f t="shared" si="7"/>
        <v>6.7439028038694587E-2</v>
      </c>
      <c r="G62" s="457">
        <f t="shared" si="4"/>
        <v>0.6</v>
      </c>
      <c r="H62" s="458">
        <f t="shared" si="5"/>
        <v>29861620.517921768</v>
      </c>
      <c r="I62" s="459">
        <f t="shared" si="8"/>
        <v>0.34643941611461854</v>
      </c>
      <c r="J62" s="460">
        <f t="shared" si="9"/>
        <v>4.0463416823216754E-2</v>
      </c>
      <c r="K62" s="461">
        <f t="shared" si="10"/>
        <v>1305065.5161185407</v>
      </c>
      <c r="L62" s="462">
        <f t="shared" si="6"/>
        <v>452126.13539543049</v>
      </c>
      <c r="M62" s="162"/>
      <c r="N62" s="411"/>
      <c r="P62" s="162"/>
      <c r="Q62" s="162"/>
      <c r="T62" s="294"/>
      <c r="V62" s="64"/>
      <c r="Z62" s="162"/>
      <c r="AA62" s="162"/>
    </row>
    <row r="63" spans="3:39">
      <c r="C63" s="453" t="s">
        <v>1204</v>
      </c>
      <c r="D63" s="454">
        <v>10</v>
      </c>
      <c r="E63" s="455">
        <f t="shared" si="3"/>
        <v>2588769.775576489</v>
      </c>
      <c r="F63" s="456">
        <f t="shared" si="7"/>
        <v>6.7439028038694587E-2</v>
      </c>
      <c r="G63" s="457">
        <f t="shared" si="4"/>
        <v>0.6</v>
      </c>
      <c r="H63" s="458">
        <f t="shared" si="5"/>
        <v>29861620.517921768</v>
      </c>
      <c r="I63" s="459">
        <f>1/(1+$G$10)^D63</f>
        <v>0.30794614765743872</v>
      </c>
      <c r="J63" s="460">
        <f t="shared" si="9"/>
        <v>4.0463416823216754E-2</v>
      </c>
      <c r="K63" s="461">
        <f t="shared" si="10"/>
        <v>1380466.5775430987</v>
      </c>
      <c r="L63" s="462">
        <f>+K63*I63</f>
        <v>425109.36452424614</v>
      </c>
      <c r="M63" s="162"/>
      <c r="N63" s="411"/>
      <c r="P63" s="162"/>
      <c r="Q63" s="162"/>
      <c r="T63" s="294"/>
      <c r="V63" s="64"/>
      <c r="Z63" s="162"/>
      <c r="AA63" s="162"/>
    </row>
    <row r="64" spans="3:39">
      <c r="C64" s="453" t="s">
        <v>1205</v>
      </c>
      <c r="D64" s="463"/>
      <c r="E64" s="455">
        <f>+E63*(1+G14)</f>
        <v>2666432.8688437836</v>
      </c>
      <c r="F64" s="67"/>
      <c r="G64" s="67"/>
      <c r="H64" s="67"/>
      <c r="I64" s="67"/>
      <c r="J64" s="67"/>
      <c r="K64" s="67"/>
      <c r="L64" s="464"/>
      <c r="M64" s="162"/>
      <c r="N64" s="411"/>
      <c r="P64" s="162"/>
      <c r="Q64" s="162"/>
      <c r="T64" s="294"/>
      <c r="V64" s="64"/>
      <c r="Z64" s="162"/>
      <c r="AA64" s="162"/>
    </row>
    <row r="65" spans="3:28">
      <c r="C65" s="412"/>
      <c r="D65" s="463"/>
      <c r="E65" s="162"/>
      <c r="F65" s="162"/>
      <c r="G65" s="162"/>
      <c r="H65" s="162"/>
      <c r="I65" s="162"/>
      <c r="J65" s="162"/>
      <c r="K65" s="409"/>
      <c r="L65" s="439"/>
      <c r="M65" s="162"/>
      <c r="N65" s="411"/>
      <c r="P65" s="162"/>
      <c r="Q65" s="162"/>
      <c r="T65" s="294"/>
      <c r="V65" s="64"/>
      <c r="Z65" s="162"/>
      <c r="AA65" s="162"/>
    </row>
    <row r="66" spans="3:28">
      <c r="C66" s="412"/>
      <c r="D66" s="162"/>
      <c r="E66" s="450"/>
      <c r="F66" s="162"/>
      <c r="G66" s="162"/>
      <c r="H66" s="450"/>
      <c r="I66" s="465" t="s">
        <v>1206</v>
      </c>
      <c r="J66" s="162"/>
      <c r="K66" s="415">
        <f>+E64/G9</f>
        <v>33330410.860547293</v>
      </c>
      <c r="L66" s="439">
        <f>+((K66-K67)-K68*H63)*I63</f>
        <v>6267869.1925993357</v>
      </c>
      <c r="M66" s="445"/>
      <c r="N66" s="411"/>
      <c r="P66" s="162"/>
      <c r="Q66" s="162"/>
      <c r="T66" s="294"/>
      <c r="V66" s="64"/>
      <c r="Z66" s="162"/>
      <c r="AA66" s="162"/>
    </row>
    <row r="67" spans="3:28">
      <c r="C67" s="412"/>
      <c r="D67" s="162"/>
      <c r="E67" s="466"/>
      <c r="F67" s="162"/>
      <c r="G67" s="162"/>
      <c r="H67" s="162"/>
      <c r="I67" s="465" t="s">
        <v>1207</v>
      </c>
      <c r="J67" s="162"/>
      <c r="K67" s="414">
        <f>+K66*G19</f>
        <v>0</v>
      </c>
      <c r="L67" s="162"/>
      <c r="M67" s="162"/>
      <c r="N67" s="411"/>
      <c r="P67" s="162"/>
      <c r="Q67" s="162"/>
      <c r="T67" s="294"/>
      <c r="V67" s="64"/>
      <c r="Z67" s="162"/>
      <c r="AA67" s="162"/>
    </row>
    <row r="68" spans="3:28">
      <c r="C68" s="412"/>
      <c r="D68" s="162"/>
      <c r="E68" s="162"/>
      <c r="F68" s="162"/>
      <c r="G68" s="162"/>
      <c r="H68" s="162"/>
      <c r="I68" s="465" t="s">
        <v>1208</v>
      </c>
      <c r="J68" s="162"/>
      <c r="K68" s="467">
        <f>(1-G21)*G5</f>
        <v>0.43455871521593104</v>
      </c>
      <c r="L68" s="468">
        <f>SUM(L54:L66)</f>
        <v>11944648.207168706</v>
      </c>
      <c r="M68" s="469">
        <f>+(1-G5)*G50</f>
        <v>11944648.207168708</v>
      </c>
      <c r="N68" s="470" t="s">
        <v>1209</v>
      </c>
      <c r="P68" s="162"/>
      <c r="Q68" s="162"/>
      <c r="T68" s="294"/>
      <c r="V68" s="64"/>
      <c r="Z68" s="162"/>
      <c r="AA68" s="162"/>
    </row>
    <row r="69" spans="3:28">
      <c r="C69" s="412"/>
      <c r="D69" s="162"/>
      <c r="E69" s="162"/>
      <c r="F69" s="162"/>
      <c r="G69" s="162"/>
      <c r="H69" s="162"/>
      <c r="I69" s="162"/>
      <c r="J69" s="162"/>
      <c r="K69" s="409"/>
      <c r="L69" s="413" t="s">
        <v>1210</v>
      </c>
      <c r="M69" s="471">
        <f>+L68/(1-G5)</f>
        <v>29861620.517921764</v>
      </c>
      <c r="N69" s="472" t="s">
        <v>1211</v>
      </c>
      <c r="O69" s="424">
        <f>+M69/175</f>
        <v>170637.83153098152</v>
      </c>
      <c r="P69" s="401" t="s">
        <v>1212</v>
      </c>
      <c r="Q69" s="162"/>
      <c r="T69" s="294"/>
      <c r="V69" s="64"/>
      <c r="Z69" s="162"/>
      <c r="AA69" s="162"/>
    </row>
    <row r="70" spans="3:28">
      <c r="C70" s="446"/>
      <c r="D70" s="77"/>
      <c r="E70" s="77"/>
      <c r="F70" s="77"/>
      <c r="G70" s="77"/>
      <c r="H70" s="77"/>
      <c r="I70" s="77"/>
      <c r="J70" s="77"/>
      <c r="K70" s="473"/>
      <c r="L70" s="474" t="s">
        <v>1210</v>
      </c>
      <c r="M70" s="475">
        <f>+M69-M68</f>
        <v>17916972.310753055</v>
      </c>
      <c r="N70" s="476" t="s">
        <v>1213</v>
      </c>
      <c r="P70" s="162"/>
      <c r="Q70" s="162"/>
      <c r="T70" s="294"/>
      <c r="V70" s="64"/>
      <c r="Z70" s="162"/>
      <c r="AA70" s="162"/>
    </row>
    <row r="71" spans="3:28">
      <c r="D71" s="162"/>
      <c r="E71" s="162"/>
      <c r="F71" s="162"/>
      <c r="G71" s="162"/>
      <c r="H71" s="162"/>
      <c r="I71" s="162"/>
      <c r="J71" s="162"/>
      <c r="K71" s="409"/>
      <c r="L71" s="162"/>
      <c r="M71" s="162"/>
      <c r="N71" s="162"/>
      <c r="P71" s="162"/>
      <c r="Q71" s="162"/>
      <c r="T71" s="294"/>
      <c r="V71" s="64"/>
      <c r="Z71" s="162"/>
      <c r="AA71" s="162"/>
    </row>
    <row r="72" spans="3:28">
      <c r="O72" s="63"/>
      <c r="T72" s="294"/>
      <c r="V72" s="64"/>
      <c r="Z72" s="162"/>
      <c r="AA72" s="162"/>
    </row>
    <row r="73" spans="3:28">
      <c r="D73" s="162"/>
      <c r="E73" s="477"/>
      <c r="F73" s="445"/>
      <c r="G73" s="162"/>
      <c r="H73" s="162"/>
      <c r="I73" s="162"/>
      <c r="J73" s="162"/>
      <c r="K73" s="162"/>
      <c r="O73" s="63"/>
      <c r="T73" s="294"/>
      <c r="V73" s="64"/>
      <c r="Z73" s="162"/>
      <c r="AA73" s="162"/>
    </row>
    <row r="74" spans="3:28">
      <c r="E74" s="477"/>
      <c r="F74" s="445"/>
      <c r="G74" s="162"/>
      <c r="H74" s="162"/>
      <c r="I74" s="162"/>
      <c r="J74" s="162"/>
      <c r="K74" s="162"/>
      <c r="O74" s="63"/>
      <c r="T74" s="294"/>
      <c r="V74" s="64"/>
      <c r="Z74" s="162"/>
      <c r="AA74" s="162"/>
    </row>
    <row r="75" spans="3:28">
      <c r="E75" s="477"/>
      <c r="F75" s="445"/>
      <c r="G75" s="162"/>
      <c r="H75" s="162"/>
      <c r="I75" s="162"/>
      <c r="J75" s="162"/>
      <c r="K75" s="162"/>
      <c r="L75" s="162"/>
      <c r="P75" s="63"/>
      <c r="U75" s="294"/>
      <c r="V75" s="64"/>
      <c r="AA75" s="162"/>
      <c r="AB75" s="162"/>
    </row>
    <row r="76" spans="3:28">
      <c r="E76" s="477"/>
      <c r="F76" s="445"/>
      <c r="G76" s="162"/>
      <c r="H76" s="162"/>
      <c r="I76" s="162"/>
      <c r="J76" s="162"/>
      <c r="K76" s="162"/>
      <c r="L76" s="162"/>
      <c r="M76" s="162"/>
      <c r="N76" s="162"/>
      <c r="O76" s="162"/>
      <c r="P76" s="162"/>
      <c r="Q76" s="162"/>
      <c r="R76" s="162"/>
      <c r="S76" s="162"/>
      <c r="T76" s="162"/>
      <c r="U76" s="409"/>
      <c r="V76" s="162"/>
      <c r="W76" s="162"/>
      <c r="X76" s="162"/>
      <c r="Y76" s="162"/>
      <c r="Z76" s="162"/>
      <c r="AA76" s="162"/>
      <c r="AB76" s="162"/>
    </row>
    <row r="77" spans="3:28">
      <c r="E77" s="477"/>
      <c r="F77" s="445"/>
      <c r="G77" s="162"/>
      <c r="P77" s="63"/>
      <c r="U77" s="294"/>
      <c r="V77" s="64"/>
      <c r="AA77" s="64"/>
    </row>
    <row r="78" spans="3:28">
      <c r="E78" s="477"/>
      <c r="F78" s="445"/>
      <c r="G78" s="162"/>
      <c r="P78" s="63"/>
      <c r="U78" s="294"/>
      <c r="V78" s="64"/>
      <c r="AA78" s="64"/>
    </row>
    <row r="79" spans="3:28">
      <c r="E79" s="477"/>
      <c r="F79" s="445"/>
      <c r="G79" s="162"/>
      <c r="P79" s="63"/>
      <c r="U79" s="294"/>
      <c r="V79" s="64"/>
      <c r="AA79" s="64"/>
    </row>
    <row r="80" spans="3:28">
      <c r="E80" s="477"/>
      <c r="F80" s="445"/>
      <c r="G80" s="162"/>
    </row>
    <row r="81" spans="5:9">
      <c r="E81" s="477"/>
      <c r="F81" s="445"/>
      <c r="G81" s="162"/>
    </row>
    <row r="82" spans="5:9">
      <c r="E82" s="477"/>
      <c r="F82" s="445"/>
      <c r="G82" s="162"/>
    </row>
    <row r="83" spans="5:9">
      <c r="F83" s="478"/>
      <c r="G83" s="479"/>
      <c r="I83" s="480"/>
    </row>
    <row r="84" spans="5:9">
      <c r="E84" s="477"/>
      <c r="F84" s="481"/>
    </row>
    <row r="85" spans="5:9">
      <c r="E85" s="477"/>
    </row>
    <row r="86" spans="5:9">
      <c r="F86" s="481"/>
    </row>
    <row r="88" spans="5:9">
      <c r="G88" s="482"/>
    </row>
    <row r="89" spans="5:9">
      <c r="F89" s="483"/>
      <c r="I89" s="484"/>
    </row>
    <row r="90" spans="5:9">
      <c r="E90" s="485"/>
      <c r="F90" s="486"/>
    </row>
    <row r="91" spans="5:9">
      <c r="E91" s="487"/>
      <c r="F91" s="481"/>
      <c r="H91" s="488"/>
    </row>
    <row r="92" spans="5:9">
      <c r="E92" s="487"/>
      <c r="F92" s="486"/>
      <c r="I92" s="488"/>
    </row>
    <row r="93" spans="5:9">
      <c r="E93" s="487"/>
      <c r="F93" s="478"/>
      <c r="G93" s="489"/>
    </row>
    <row r="94" spans="5:9">
      <c r="E94" s="490"/>
      <c r="F94" s="486"/>
      <c r="G94" s="478"/>
    </row>
    <row r="95" spans="5:9">
      <c r="E95" s="424"/>
      <c r="F95" s="478"/>
    </row>
    <row r="96" spans="5:9">
      <c r="E96" s="481"/>
    </row>
    <row r="97" spans="6:8">
      <c r="F97" s="424"/>
    </row>
    <row r="99" spans="6:8">
      <c r="F99" s="424"/>
    </row>
    <row r="104" spans="6:8">
      <c r="H104" s="487"/>
    </row>
  </sheetData>
  <sheetProtection algorithmName="SHA-512" hashValue="juFyykDRAfrSr7b+uUW/gBkYrnFMYt4ul5y0l/N83WzHEHsO7Y1VXgXrZiBs73gC3RtxccE++QnkUEud+o5Zkg==" saltValue="97OR7LSIiYwP+gBSZBp6SA==" spinCount="100000" sheet="1" objects="1" scenarios="1"/>
  <mergeCells count="5">
    <mergeCell ref="D2:H2"/>
    <mergeCell ref="D27:H27"/>
    <mergeCell ref="C52:N52"/>
    <mergeCell ref="A4:A32"/>
    <mergeCell ref="C1:J1"/>
  </mergeCells>
  <conditionalFormatting sqref="M68">
    <cfRule type="cellIs" dxfId="1" priority="2" operator="equal">
      <formula>$L$68</formula>
    </cfRule>
  </conditionalFormatting>
  <conditionalFormatting sqref="M69">
    <cfRule type="cellIs" dxfId="0" priority="1" operator="equal">
      <formula>$G$50</formula>
    </cfRule>
  </conditionalFormatting>
  <hyperlinks>
    <hyperlink ref="A4" r:id="rId1" xr:uid="{00000000-0004-0000-3500-000000000000}"/>
  </hyperlinks>
  <pageMargins left="0.7" right="0.7" top="0.75" bottom="0.75" header="0.3" footer="0.3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Foglio55">
    <tabColor theme="9"/>
  </sheetPr>
  <dimension ref="A1:J44"/>
  <sheetViews>
    <sheetView showGridLines="0" workbookViewId="0">
      <selection activeCell="C1" sqref="C1:J1"/>
    </sheetView>
  </sheetViews>
  <sheetFormatPr baseColWidth="10" defaultColWidth="9.1640625" defaultRowHeight="15"/>
  <cols>
    <col min="1" max="1" width="11.5" style="1221" customWidth="1"/>
    <col min="2" max="2" width="4" style="64" customWidth="1"/>
    <col min="3" max="3" width="32.5" style="64" bestFit="1" customWidth="1"/>
    <col min="4" max="4" width="10.5" style="64" bestFit="1" customWidth="1"/>
    <col min="5" max="5" width="8.83203125" style="64" bestFit="1" customWidth="1"/>
    <col min="6" max="16384" width="9.1640625" style="64"/>
  </cols>
  <sheetData>
    <row r="1" spans="1:10" s="1221" customFormat="1" ht="60" customHeight="1">
      <c r="C1" s="1266" t="s">
        <v>1220</v>
      </c>
      <c r="D1" s="1267"/>
      <c r="E1" s="1267"/>
      <c r="F1" s="1267"/>
      <c r="G1" s="1267"/>
      <c r="H1" s="1267"/>
      <c r="I1" s="1267"/>
      <c r="J1" s="1267"/>
    </row>
    <row r="3" spans="1:10">
      <c r="B3" s="63"/>
      <c r="C3" s="1273" t="s">
        <v>1245</v>
      </c>
      <c r="D3" s="1273"/>
      <c r="E3" s="1273"/>
    </row>
    <row r="4" spans="1:10">
      <c r="A4" s="1255" t="s">
        <v>1264</v>
      </c>
      <c r="B4" s="63"/>
      <c r="C4" s="113"/>
      <c r="D4" s="141"/>
      <c r="E4" s="113"/>
    </row>
    <row r="5" spans="1:10">
      <c r="A5" s="1256"/>
      <c r="B5" s="63"/>
      <c r="C5" s="104" t="s">
        <v>105</v>
      </c>
      <c r="D5" s="138"/>
      <c r="E5" s="347"/>
    </row>
    <row r="6" spans="1:10">
      <c r="A6" s="1256"/>
      <c r="B6" s="63"/>
      <c r="C6" s="113"/>
      <c r="D6" s="141"/>
      <c r="E6" s="113"/>
    </row>
    <row r="7" spans="1:10">
      <c r="A7" s="1256"/>
      <c r="B7" s="63"/>
      <c r="C7" s="104" t="s">
        <v>133</v>
      </c>
      <c r="D7" s="141"/>
      <c r="E7" s="113"/>
    </row>
    <row r="8" spans="1:10">
      <c r="A8" s="1256"/>
      <c r="B8" s="63"/>
      <c r="C8" s="156" t="s">
        <v>134</v>
      </c>
      <c r="D8" s="146">
        <v>1850000</v>
      </c>
      <c r="E8" s="170">
        <f>+D8/$D$13</f>
        <v>0.49333333333333335</v>
      </c>
    </row>
    <row r="9" spans="1:10">
      <c r="A9" s="1256"/>
      <c r="B9" s="63"/>
      <c r="C9" s="156" t="s">
        <v>135</v>
      </c>
      <c r="D9" s="146">
        <v>1250000</v>
      </c>
      <c r="E9" s="170">
        <f t="shared" ref="E9:E11" si="0">+D9/$D$13</f>
        <v>0.33333333333333331</v>
      </c>
    </row>
    <row r="10" spans="1:10">
      <c r="A10" s="1256"/>
      <c r="C10" s="156" t="s">
        <v>136</v>
      </c>
      <c r="D10" s="146">
        <v>550000</v>
      </c>
      <c r="E10" s="170">
        <f t="shared" si="0"/>
        <v>0.14666666666666667</v>
      </c>
    </row>
    <row r="11" spans="1:10">
      <c r="A11" s="1256"/>
      <c r="C11" s="156" t="s">
        <v>137</v>
      </c>
      <c r="D11" s="146">
        <v>100000</v>
      </c>
      <c r="E11" s="170">
        <f t="shared" si="0"/>
        <v>2.6666666666666668E-2</v>
      </c>
    </row>
    <row r="12" spans="1:10">
      <c r="A12" s="1256"/>
      <c r="C12" s="156" t="s">
        <v>166</v>
      </c>
      <c r="D12" s="356" t="s">
        <v>138</v>
      </c>
      <c r="E12" s="364"/>
    </row>
    <row r="13" spans="1:10">
      <c r="A13" s="1256"/>
      <c r="C13" s="103" t="s">
        <v>139</v>
      </c>
      <c r="D13" s="397">
        <f>+SUM(D8:D12)</f>
        <v>3750000</v>
      </c>
      <c r="E13" s="387">
        <f>+D13/$D$13</f>
        <v>1</v>
      </c>
    </row>
    <row r="14" spans="1:10">
      <c r="A14" s="1256"/>
      <c r="C14" s="113"/>
      <c r="D14" s="141"/>
      <c r="E14" s="364"/>
    </row>
    <row r="15" spans="1:10">
      <c r="A15" s="1256"/>
      <c r="C15" s="104" t="s">
        <v>112</v>
      </c>
      <c r="D15" s="141"/>
      <c r="E15" s="364"/>
    </row>
    <row r="16" spans="1:10">
      <c r="A16" s="1256"/>
      <c r="C16" s="156" t="s">
        <v>140</v>
      </c>
      <c r="D16" s="146">
        <v>380000</v>
      </c>
      <c r="E16" s="170">
        <f t="shared" ref="E16:E43" si="1">+D16/$D$13</f>
        <v>0.10133333333333333</v>
      </c>
    </row>
    <row r="17" spans="1:5">
      <c r="A17" s="1256"/>
      <c r="C17" s="156" t="s">
        <v>141</v>
      </c>
      <c r="D17" s="146">
        <v>198000</v>
      </c>
      <c r="E17" s="170">
        <f t="shared" si="1"/>
        <v>5.28E-2</v>
      </c>
    </row>
    <row r="18" spans="1:5">
      <c r="A18" s="1256"/>
      <c r="C18" s="156" t="s">
        <v>142</v>
      </c>
      <c r="D18" s="146">
        <v>75000</v>
      </c>
      <c r="E18" s="170">
        <f t="shared" si="1"/>
        <v>0.02</v>
      </c>
    </row>
    <row r="19" spans="1:5">
      <c r="A19" s="1256"/>
      <c r="C19" s="103" t="s">
        <v>143</v>
      </c>
      <c r="D19" s="141"/>
      <c r="E19" s="386"/>
    </row>
    <row r="20" spans="1:5">
      <c r="A20" s="1256"/>
      <c r="C20" s="156" t="s">
        <v>144</v>
      </c>
      <c r="D20" s="146">
        <v>24500</v>
      </c>
      <c r="E20" s="170">
        <f t="shared" si="1"/>
        <v>6.5333333333333337E-3</v>
      </c>
    </row>
    <row r="21" spans="1:5">
      <c r="A21" s="1256"/>
      <c r="C21" s="156" t="s">
        <v>145</v>
      </c>
      <c r="D21" s="146">
        <v>36000</v>
      </c>
      <c r="E21" s="170">
        <f t="shared" si="1"/>
        <v>9.5999999999999992E-3</v>
      </c>
    </row>
    <row r="22" spans="1:5">
      <c r="A22" s="1256"/>
      <c r="C22" s="156" t="s">
        <v>146</v>
      </c>
      <c r="D22" s="146">
        <v>286000</v>
      </c>
      <c r="E22" s="170">
        <f t="shared" si="1"/>
        <v>7.6266666666666663E-2</v>
      </c>
    </row>
    <row r="23" spans="1:5">
      <c r="A23" s="1256"/>
      <c r="C23" s="156" t="s">
        <v>147</v>
      </c>
      <c r="D23" s="146">
        <v>7000</v>
      </c>
      <c r="E23" s="170">
        <f t="shared" si="1"/>
        <v>1.8666666666666666E-3</v>
      </c>
    </row>
    <row r="24" spans="1:5">
      <c r="A24" s="1256"/>
      <c r="C24" s="156" t="s">
        <v>148</v>
      </c>
      <c r="D24" s="146">
        <v>9500</v>
      </c>
      <c r="E24" s="170">
        <f t="shared" si="1"/>
        <v>2.5333333333333332E-3</v>
      </c>
    </row>
    <row r="25" spans="1:5">
      <c r="A25" s="1256"/>
      <c r="C25" s="156" t="s">
        <v>149</v>
      </c>
      <c r="D25" s="146">
        <v>3000</v>
      </c>
      <c r="E25" s="170">
        <f t="shared" si="1"/>
        <v>8.0000000000000004E-4</v>
      </c>
    </row>
    <row r="26" spans="1:5">
      <c r="A26" s="1256"/>
      <c r="C26" s="156" t="s">
        <v>150</v>
      </c>
      <c r="D26" s="146">
        <v>6200</v>
      </c>
      <c r="E26" s="170">
        <f t="shared" si="1"/>
        <v>1.6533333333333333E-3</v>
      </c>
    </row>
    <row r="27" spans="1:5">
      <c r="A27" s="1256"/>
      <c r="C27" s="156" t="s">
        <v>151</v>
      </c>
      <c r="D27" s="146">
        <v>1500</v>
      </c>
      <c r="E27" s="170">
        <f t="shared" si="1"/>
        <v>4.0000000000000002E-4</v>
      </c>
    </row>
    <row r="28" spans="1:5">
      <c r="A28" s="1256"/>
      <c r="C28" s="156" t="s">
        <v>152</v>
      </c>
      <c r="D28" s="365">
        <v>12000</v>
      </c>
      <c r="E28" s="170">
        <f t="shared" si="1"/>
        <v>3.2000000000000002E-3</v>
      </c>
    </row>
    <row r="29" spans="1:5">
      <c r="A29" s="1256"/>
      <c r="C29" s="156" t="s">
        <v>153</v>
      </c>
      <c r="D29" s="146">
        <v>2000</v>
      </c>
      <c r="E29" s="170">
        <f t="shared" si="1"/>
        <v>5.3333333333333336E-4</v>
      </c>
    </row>
    <row r="30" spans="1:5">
      <c r="A30" s="1256"/>
      <c r="C30" s="156" t="s">
        <v>154</v>
      </c>
      <c r="D30" s="146">
        <v>54000</v>
      </c>
      <c r="E30" s="170">
        <f t="shared" si="1"/>
        <v>1.44E-2</v>
      </c>
    </row>
    <row r="31" spans="1:5">
      <c r="A31" s="1256"/>
      <c r="C31" s="156" t="s">
        <v>155</v>
      </c>
      <c r="D31" s="146">
        <v>3000</v>
      </c>
      <c r="E31" s="170">
        <f t="shared" si="1"/>
        <v>8.0000000000000004E-4</v>
      </c>
    </row>
    <row r="32" spans="1:5">
      <c r="A32" s="1256"/>
      <c r="C32" s="156" t="s">
        <v>156</v>
      </c>
      <c r="D32" s="146">
        <v>17000</v>
      </c>
      <c r="E32" s="170">
        <f t="shared" si="1"/>
        <v>4.5333333333333337E-3</v>
      </c>
    </row>
    <row r="33" spans="3:5">
      <c r="C33" s="156" t="s">
        <v>157</v>
      </c>
      <c r="D33" s="146">
        <v>3800</v>
      </c>
      <c r="E33" s="170">
        <f t="shared" si="1"/>
        <v>1.0133333333333333E-3</v>
      </c>
    </row>
    <row r="34" spans="3:5">
      <c r="C34" s="156" t="s">
        <v>158</v>
      </c>
      <c r="D34" s="146">
        <v>1500</v>
      </c>
      <c r="E34" s="170">
        <f t="shared" si="1"/>
        <v>4.0000000000000002E-4</v>
      </c>
    </row>
    <row r="35" spans="3:5">
      <c r="C35" s="156" t="s">
        <v>159</v>
      </c>
      <c r="D35" s="146">
        <v>1000</v>
      </c>
      <c r="E35" s="170">
        <f t="shared" si="1"/>
        <v>2.6666666666666668E-4</v>
      </c>
    </row>
    <row r="36" spans="3:5">
      <c r="C36" s="156" t="s">
        <v>160</v>
      </c>
      <c r="D36" s="146">
        <v>1000</v>
      </c>
      <c r="E36" s="170">
        <f t="shared" si="1"/>
        <v>2.6666666666666668E-4</v>
      </c>
    </row>
    <row r="37" spans="3:5">
      <c r="C37" s="156" t="s">
        <v>161</v>
      </c>
      <c r="D37" s="146">
        <v>2000</v>
      </c>
      <c r="E37" s="170">
        <f t="shared" si="1"/>
        <v>5.3333333333333336E-4</v>
      </c>
    </row>
    <row r="38" spans="3:5">
      <c r="C38" s="156" t="s">
        <v>162</v>
      </c>
      <c r="D38" s="146">
        <v>29000</v>
      </c>
      <c r="E38" s="170">
        <f t="shared" si="1"/>
        <v>7.7333333333333334E-3</v>
      </c>
    </row>
    <row r="39" spans="3:5">
      <c r="C39" s="156" t="s">
        <v>163</v>
      </c>
      <c r="D39" s="146">
        <v>9500</v>
      </c>
      <c r="E39" s="170">
        <f t="shared" si="1"/>
        <v>2.5333333333333332E-3</v>
      </c>
    </row>
    <row r="40" spans="3:5">
      <c r="C40" s="113"/>
      <c r="D40" s="141"/>
      <c r="E40" s="364"/>
    </row>
    <row r="41" spans="3:5">
      <c r="C41" s="147" t="s">
        <v>164</v>
      </c>
      <c r="D41" s="397">
        <f>+SUM(D16:D39)</f>
        <v>1162500</v>
      </c>
      <c r="E41" s="387">
        <f t="shared" si="1"/>
        <v>0.31</v>
      </c>
    </row>
    <row r="42" spans="3:5">
      <c r="C42" s="113"/>
      <c r="D42" s="141"/>
      <c r="E42" s="364"/>
    </row>
    <row r="43" spans="3:5">
      <c r="C43" s="147" t="s">
        <v>165</v>
      </c>
      <c r="D43" s="397">
        <f>D13-D41</f>
        <v>2587500</v>
      </c>
      <c r="E43" s="387">
        <f t="shared" si="1"/>
        <v>0.69</v>
      </c>
    </row>
    <row r="44" spans="3:5">
      <c r="C44" s="105"/>
      <c r="D44" s="158"/>
      <c r="E44" s="398"/>
    </row>
  </sheetData>
  <sheetProtection algorithmName="SHA-512" hashValue="iDIb7d5CI29kYN3rYwh+T7+JI+0i5Xd3Rco10QWu5ZRmY7fLZegsw++NmJPNlEaWlzVGgE9NbhBbvkvOuvNsPg==" saltValue="DsgrD0+KK/0kDjRf03C3sA==" spinCount="100000" sheet="1" objects="1" scenarios="1"/>
  <mergeCells count="3">
    <mergeCell ref="C3:E3"/>
    <mergeCell ref="A4:A32"/>
    <mergeCell ref="C1:J1"/>
  </mergeCells>
  <hyperlinks>
    <hyperlink ref="A4" r:id="rId1" xr:uid="{00000000-0004-0000-3600-000000000000}"/>
  </hyperlinks>
  <pageMargins left="0.7" right="0.7" top="0.75" bottom="0.75" header="0.3" footer="0.3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Foglio56">
    <tabColor theme="9"/>
  </sheetPr>
  <dimension ref="A1:I76"/>
  <sheetViews>
    <sheetView showGridLines="0" workbookViewId="0">
      <selection activeCell="B1" sqref="B1:J1"/>
    </sheetView>
  </sheetViews>
  <sheetFormatPr baseColWidth="10" defaultColWidth="10.5" defaultRowHeight="15"/>
  <cols>
    <col min="1" max="1" width="11.5" style="1221" customWidth="1"/>
    <col min="2" max="2" width="4" style="64" customWidth="1"/>
    <col min="3" max="3" width="41.5" style="64" customWidth="1"/>
    <col min="4" max="4" width="17.5" style="64" customWidth="1"/>
    <col min="5" max="5" width="7.83203125" style="64" bestFit="1" customWidth="1"/>
    <col min="6" max="16384" width="10.5" style="64"/>
  </cols>
  <sheetData>
    <row r="1" spans="1:9" s="1221" customFormat="1" ht="60" customHeight="1">
      <c r="B1" s="1266" t="s">
        <v>1220</v>
      </c>
      <c r="C1" s="1267"/>
      <c r="D1" s="1267"/>
      <c r="E1" s="1267"/>
      <c r="F1" s="1267"/>
      <c r="G1" s="1267"/>
      <c r="H1" s="1267"/>
      <c r="I1" s="1267"/>
    </row>
    <row r="3" spans="1:9">
      <c r="C3" s="1273" t="s">
        <v>1244</v>
      </c>
      <c r="D3" s="1273"/>
      <c r="E3" s="1273"/>
    </row>
    <row r="4" spans="1:9">
      <c r="A4" s="1255" t="s">
        <v>1264</v>
      </c>
      <c r="C4" s="113"/>
      <c r="D4" s="141"/>
      <c r="E4" s="142"/>
    </row>
    <row r="5" spans="1:9">
      <c r="A5" s="1256"/>
      <c r="C5" s="104" t="s">
        <v>105</v>
      </c>
      <c r="D5" s="138"/>
      <c r="E5" s="391"/>
    </row>
    <row r="6" spans="1:9">
      <c r="A6" s="1256"/>
      <c r="C6" s="113"/>
      <c r="D6" s="141"/>
      <c r="E6" s="142"/>
    </row>
    <row r="7" spans="1:9">
      <c r="A7" s="1256"/>
      <c r="C7" s="104" t="s">
        <v>133</v>
      </c>
      <c r="D7" s="141"/>
      <c r="E7" s="142"/>
    </row>
    <row r="8" spans="1:9">
      <c r="A8" s="1256"/>
      <c r="C8" s="156" t="s">
        <v>167</v>
      </c>
      <c r="D8" s="372">
        <v>598000</v>
      </c>
      <c r="E8" s="170">
        <f>+D8/$D$29</f>
        <v>0.49833333333333335</v>
      </c>
    </row>
    <row r="9" spans="1:9">
      <c r="A9" s="1256"/>
      <c r="C9" s="156" t="s">
        <v>168</v>
      </c>
      <c r="D9" s="372">
        <v>189000</v>
      </c>
      <c r="E9" s="170">
        <f t="shared" ref="E9:E17" si="0">+D9/$D$29</f>
        <v>0.1575</v>
      </c>
    </row>
    <row r="10" spans="1:9">
      <c r="A10" s="1256"/>
      <c r="C10" s="156" t="s">
        <v>169</v>
      </c>
      <c r="D10" s="372">
        <v>113000</v>
      </c>
      <c r="E10" s="170">
        <f t="shared" si="0"/>
        <v>9.4166666666666662E-2</v>
      </c>
    </row>
    <row r="11" spans="1:9">
      <c r="A11" s="1256"/>
      <c r="C11" s="156" t="s">
        <v>170</v>
      </c>
      <c r="D11" s="372">
        <v>38500</v>
      </c>
      <c r="E11" s="170">
        <f t="shared" si="0"/>
        <v>3.2083333333333332E-2</v>
      </c>
    </row>
    <row r="12" spans="1:9">
      <c r="A12" s="1256"/>
      <c r="C12" s="156" t="s">
        <v>171</v>
      </c>
      <c r="D12" s="372">
        <v>76500</v>
      </c>
      <c r="E12" s="170">
        <f t="shared" si="0"/>
        <v>6.3750000000000001E-2</v>
      </c>
    </row>
    <row r="13" spans="1:9">
      <c r="A13" s="1256"/>
      <c r="C13" s="156" t="s">
        <v>172</v>
      </c>
      <c r="D13" s="372">
        <v>36500.000000000036</v>
      </c>
      <c r="E13" s="170">
        <f t="shared" si="0"/>
        <v>3.0416666666666696E-2</v>
      </c>
    </row>
    <row r="14" spans="1:9">
      <c r="A14" s="1256"/>
      <c r="C14" s="156" t="s">
        <v>173</v>
      </c>
      <c r="D14" s="372">
        <v>25000</v>
      </c>
      <c r="E14" s="170">
        <f t="shared" si="0"/>
        <v>2.0833333333333332E-2</v>
      </c>
    </row>
    <row r="15" spans="1:9">
      <c r="A15" s="1256"/>
      <c r="C15" s="156" t="s">
        <v>174</v>
      </c>
      <c r="D15" s="372">
        <v>21000</v>
      </c>
      <c r="E15" s="170">
        <f t="shared" si="0"/>
        <v>1.7500000000000002E-2</v>
      </c>
    </row>
    <row r="16" spans="1:9">
      <c r="A16" s="1256"/>
      <c r="C16" s="156" t="s">
        <v>175</v>
      </c>
      <c r="D16" s="372">
        <v>7000</v>
      </c>
      <c r="E16" s="170">
        <f t="shared" si="0"/>
        <v>5.8333333333333336E-3</v>
      </c>
    </row>
    <row r="17" spans="1:5">
      <c r="A17" s="1256"/>
      <c r="C17" s="156" t="s">
        <v>176</v>
      </c>
      <c r="D17" s="372">
        <v>5000</v>
      </c>
      <c r="E17" s="170">
        <f t="shared" si="0"/>
        <v>4.1666666666666666E-3</v>
      </c>
    </row>
    <row r="18" spans="1:5">
      <c r="A18" s="1256"/>
      <c r="C18" s="156" t="s">
        <v>166</v>
      </c>
      <c r="D18" s="385" t="s">
        <v>138</v>
      </c>
      <c r="E18" s="385"/>
    </row>
    <row r="19" spans="1:5">
      <c r="A19" s="1256"/>
      <c r="C19" s="103" t="s">
        <v>177</v>
      </c>
      <c r="D19" s="392">
        <f>+SUM(D8:D18)</f>
        <v>1109500</v>
      </c>
      <c r="E19" s="170">
        <f>+D19/$D$29</f>
        <v>0.92458333333333331</v>
      </c>
    </row>
    <row r="20" spans="1:5">
      <c r="A20" s="1256"/>
      <c r="C20" s="104"/>
      <c r="D20" s="393"/>
      <c r="E20" s="386"/>
    </row>
    <row r="21" spans="1:5">
      <c r="A21" s="1256"/>
      <c r="C21" s="104" t="s">
        <v>178</v>
      </c>
      <c r="D21" s="393"/>
      <c r="E21" s="386"/>
    </row>
    <row r="22" spans="1:5">
      <c r="A22" s="1256"/>
      <c r="C22" s="156" t="s">
        <v>179</v>
      </c>
      <c r="D22" s="372">
        <v>28000</v>
      </c>
      <c r="E22" s="170">
        <f t="shared" ref="E22:E25" si="1">+D22/$D$29</f>
        <v>2.3333333333333334E-2</v>
      </c>
    </row>
    <row r="23" spans="1:5">
      <c r="A23" s="1256"/>
      <c r="C23" s="156" t="s">
        <v>180</v>
      </c>
      <c r="D23" s="372">
        <v>47500</v>
      </c>
      <c r="E23" s="170">
        <f t="shared" si="1"/>
        <v>3.9583333333333331E-2</v>
      </c>
    </row>
    <row r="24" spans="1:5">
      <c r="A24" s="1256"/>
      <c r="C24" s="156" t="s">
        <v>181</v>
      </c>
      <c r="D24" s="372">
        <v>8000</v>
      </c>
      <c r="E24" s="170">
        <f t="shared" si="1"/>
        <v>6.6666666666666671E-3</v>
      </c>
    </row>
    <row r="25" spans="1:5">
      <c r="A25" s="1256"/>
      <c r="C25" s="156" t="s">
        <v>157</v>
      </c>
      <c r="D25" s="372">
        <v>7000</v>
      </c>
      <c r="E25" s="170">
        <f t="shared" si="1"/>
        <v>5.8333333333333336E-3</v>
      </c>
    </row>
    <row r="26" spans="1:5">
      <c r="A26" s="1256"/>
      <c r="C26" s="156" t="s">
        <v>166</v>
      </c>
      <c r="D26" s="385" t="s">
        <v>138</v>
      </c>
      <c r="E26" s="385"/>
    </row>
    <row r="27" spans="1:5">
      <c r="A27" s="1256"/>
      <c r="C27" s="103" t="s">
        <v>182</v>
      </c>
      <c r="D27" s="372">
        <v>90500</v>
      </c>
      <c r="E27" s="170">
        <f>+D27/$D$29</f>
        <v>7.5416666666666674E-2</v>
      </c>
    </row>
    <row r="28" spans="1:5">
      <c r="A28" s="1256"/>
      <c r="C28" s="156"/>
      <c r="D28" s="372"/>
      <c r="E28" s="386"/>
    </row>
    <row r="29" spans="1:5">
      <c r="A29" s="1256"/>
      <c r="C29" s="147" t="s">
        <v>183</v>
      </c>
      <c r="D29" s="392">
        <f>+D19+D27</f>
        <v>1200000</v>
      </c>
      <c r="E29" s="170">
        <f>+D29/$D$29</f>
        <v>1</v>
      </c>
    </row>
    <row r="30" spans="1:5">
      <c r="A30" s="1256"/>
      <c r="C30" s="156"/>
      <c r="D30" s="372"/>
      <c r="E30" s="374"/>
    </row>
    <row r="31" spans="1:5">
      <c r="A31" s="1256"/>
      <c r="C31" s="147" t="s">
        <v>184</v>
      </c>
      <c r="D31" s="372"/>
      <c r="E31" s="374"/>
    </row>
    <row r="32" spans="1:5">
      <c r="A32" s="1256"/>
      <c r="C32" s="156" t="s">
        <v>185</v>
      </c>
      <c r="D32" s="372">
        <v>234000</v>
      </c>
      <c r="E32" s="170">
        <f t="shared" ref="E32:E34" si="2">+D32/$D$29</f>
        <v>0.19500000000000001</v>
      </c>
    </row>
    <row r="33" spans="3:5">
      <c r="C33" s="156" t="s">
        <v>186</v>
      </c>
      <c r="D33" s="372">
        <v>67500</v>
      </c>
      <c r="E33" s="170">
        <f t="shared" si="2"/>
        <v>5.6250000000000001E-2</v>
      </c>
    </row>
    <row r="34" spans="3:5">
      <c r="C34" s="156" t="s">
        <v>187</v>
      </c>
      <c r="D34" s="392">
        <f>+D32+D33</f>
        <v>301500</v>
      </c>
      <c r="E34" s="170">
        <f t="shared" si="2"/>
        <v>0.25124999999999997</v>
      </c>
    </row>
    <row r="35" spans="3:5">
      <c r="C35" s="156"/>
      <c r="D35" s="372"/>
      <c r="E35" s="374"/>
    </row>
    <row r="36" spans="3:5">
      <c r="C36" s="147" t="s">
        <v>188</v>
      </c>
      <c r="D36" s="372"/>
      <c r="E36" s="374"/>
    </row>
    <row r="37" spans="3:5">
      <c r="C37" s="156" t="s">
        <v>179</v>
      </c>
      <c r="D37" s="372">
        <v>12000</v>
      </c>
      <c r="E37" s="170">
        <f t="shared" ref="E37:E41" si="3">+D37/$D$29</f>
        <v>0.01</v>
      </c>
    </row>
    <row r="38" spans="3:5">
      <c r="C38" s="156" t="s">
        <v>157</v>
      </c>
      <c r="D38" s="372">
        <v>8000</v>
      </c>
      <c r="E38" s="170">
        <f>+D38/$D$29</f>
        <v>6.6666666666666671E-3</v>
      </c>
    </row>
    <row r="39" spans="3:5">
      <c r="C39" s="103" t="s">
        <v>189</v>
      </c>
      <c r="D39" s="392">
        <f>+D37+D38</f>
        <v>20000</v>
      </c>
      <c r="E39" s="170">
        <f t="shared" si="3"/>
        <v>1.6666666666666666E-2</v>
      </c>
    </row>
    <row r="40" spans="3:5">
      <c r="C40" s="394"/>
      <c r="D40" s="392"/>
      <c r="E40" s="364"/>
    </row>
    <row r="41" spans="3:5">
      <c r="C41" s="147" t="s">
        <v>190</v>
      </c>
      <c r="D41" s="392">
        <f>+D29-D34-D39</f>
        <v>878500</v>
      </c>
      <c r="E41" s="170">
        <f t="shared" si="3"/>
        <v>0.73208333333333331</v>
      </c>
    </row>
    <row r="42" spans="3:5">
      <c r="C42" s="395"/>
      <c r="D42" s="392"/>
      <c r="E42" s="364"/>
    </row>
    <row r="43" spans="3:5">
      <c r="C43" s="103" t="s">
        <v>191</v>
      </c>
      <c r="D43" s="372"/>
      <c r="E43" s="374"/>
    </row>
    <row r="44" spans="3:5">
      <c r="C44" s="156" t="s">
        <v>140</v>
      </c>
      <c r="D44" s="372">
        <v>255000</v>
      </c>
      <c r="E44" s="170">
        <f t="shared" ref="E44:E46" si="4">+D44/$D$29</f>
        <v>0.21249999999999999</v>
      </c>
    </row>
    <row r="45" spans="3:5">
      <c r="C45" s="156" t="s">
        <v>141</v>
      </c>
      <c r="D45" s="372">
        <v>112000</v>
      </c>
      <c r="E45" s="170">
        <f t="shared" si="4"/>
        <v>9.3333333333333338E-2</v>
      </c>
    </row>
    <row r="46" spans="3:5">
      <c r="C46" s="156" t="s">
        <v>142</v>
      </c>
      <c r="D46" s="372">
        <v>45000</v>
      </c>
      <c r="E46" s="170">
        <f t="shared" si="4"/>
        <v>3.7499999999999999E-2</v>
      </c>
    </row>
    <row r="47" spans="3:5">
      <c r="C47" s="103" t="s">
        <v>143</v>
      </c>
      <c r="D47" s="392"/>
      <c r="E47" s="364"/>
    </row>
    <row r="48" spans="3:5">
      <c r="C48" s="156" t="s">
        <v>192</v>
      </c>
      <c r="D48" s="372">
        <v>17000</v>
      </c>
      <c r="E48" s="170">
        <f t="shared" ref="E48:E71" si="5">+D48/$D$29</f>
        <v>1.4166666666666666E-2</v>
      </c>
    </row>
    <row r="49" spans="3:5">
      <c r="C49" s="156" t="s">
        <v>193</v>
      </c>
      <c r="D49" s="372">
        <v>18000</v>
      </c>
      <c r="E49" s="170">
        <f t="shared" si="5"/>
        <v>1.4999999999999999E-2</v>
      </c>
    </row>
    <row r="50" spans="3:5">
      <c r="C50" s="156" t="s">
        <v>162</v>
      </c>
      <c r="D50" s="372">
        <v>21000</v>
      </c>
      <c r="E50" s="170">
        <f t="shared" si="5"/>
        <v>1.7500000000000002E-2</v>
      </c>
    </row>
    <row r="51" spans="3:5">
      <c r="C51" s="156" t="s">
        <v>147</v>
      </c>
      <c r="D51" s="372">
        <v>7000</v>
      </c>
      <c r="E51" s="170">
        <f t="shared" si="5"/>
        <v>5.8333333333333336E-3</v>
      </c>
    </row>
    <row r="52" spans="3:5">
      <c r="C52" s="156" t="s">
        <v>148</v>
      </c>
      <c r="D52" s="372">
        <v>9500</v>
      </c>
      <c r="E52" s="170">
        <f t="shared" si="5"/>
        <v>7.9166666666666673E-3</v>
      </c>
    </row>
    <row r="53" spans="3:5">
      <c r="C53" s="156" t="s">
        <v>149</v>
      </c>
      <c r="D53" s="372">
        <v>3000</v>
      </c>
      <c r="E53" s="170">
        <f t="shared" si="5"/>
        <v>2.5000000000000001E-3</v>
      </c>
    </row>
    <row r="54" spans="3:5">
      <c r="C54" s="156" t="s">
        <v>150</v>
      </c>
      <c r="D54" s="372">
        <v>6000</v>
      </c>
      <c r="E54" s="170">
        <f t="shared" si="5"/>
        <v>5.0000000000000001E-3</v>
      </c>
    </row>
    <row r="55" spans="3:5">
      <c r="C55" s="156" t="s">
        <v>194</v>
      </c>
      <c r="D55" s="372">
        <v>1500</v>
      </c>
      <c r="E55" s="170">
        <f t="shared" si="5"/>
        <v>1.25E-3</v>
      </c>
    </row>
    <row r="56" spans="3:5">
      <c r="C56" s="156" t="s">
        <v>151</v>
      </c>
      <c r="D56" s="372">
        <v>2000</v>
      </c>
      <c r="E56" s="170">
        <f t="shared" si="5"/>
        <v>1.6666666666666668E-3</v>
      </c>
    </row>
    <row r="57" spans="3:5">
      <c r="C57" s="156" t="s">
        <v>152</v>
      </c>
      <c r="D57" s="372">
        <v>6500</v>
      </c>
      <c r="E57" s="170">
        <f t="shared" si="5"/>
        <v>5.4166666666666669E-3</v>
      </c>
    </row>
    <row r="58" spans="3:5">
      <c r="C58" s="156" t="s">
        <v>195</v>
      </c>
      <c r="D58" s="372">
        <v>15400</v>
      </c>
      <c r="E58" s="170">
        <f t="shared" si="5"/>
        <v>1.2833333333333334E-2</v>
      </c>
    </row>
    <row r="59" spans="3:5">
      <c r="C59" s="156" t="s">
        <v>196</v>
      </c>
      <c r="D59" s="372">
        <v>7500</v>
      </c>
      <c r="E59" s="170">
        <f t="shared" si="5"/>
        <v>6.2500000000000003E-3</v>
      </c>
    </row>
    <row r="60" spans="3:5">
      <c r="C60" s="156" t="s">
        <v>197</v>
      </c>
      <c r="D60" s="372">
        <v>3000</v>
      </c>
      <c r="E60" s="170">
        <f t="shared" si="5"/>
        <v>2.5000000000000001E-3</v>
      </c>
    </row>
    <row r="61" spans="3:5">
      <c r="C61" s="156" t="s">
        <v>198</v>
      </c>
      <c r="D61" s="372">
        <v>3800</v>
      </c>
      <c r="E61" s="170">
        <f t="shared" si="5"/>
        <v>3.1666666666666666E-3</v>
      </c>
    </row>
    <row r="62" spans="3:5">
      <c r="C62" s="156" t="s">
        <v>153</v>
      </c>
      <c r="D62" s="372">
        <v>2000</v>
      </c>
      <c r="E62" s="170">
        <f t="shared" si="5"/>
        <v>1.6666666666666668E-3</v>
      </c>
    </row>
    <row r="63" spans="3:5">
      <c r="C63" s="156" t="s">
        <v>154</v>
      </c>
      <c r="D63" s="372">
        <v>23000</v>
      </c>
      <c r="E63" s="170">
        <f t="shared" si="5"/>
        <v>1.9166666666666665E-2</v>
      </c>
    </row>
    <row r="64" spans="3:5">
      <c r="C64" s="156" t="s">
        <v>155</v>
      </c>
      <c r="D64" s="372">
        <v>5000</v>
      </c>
      <c r="E64" s="170">
        <f t="shared" si="5"/>
        <v>4.1666666666666666E-3</v>
      </c>
    </row>
    <row r="65" spans="3:6">
      <c r="C65" s="156" t="s">
        <v>156</v>
      </c>
      <c r="D65" s="372">
        <v>27000</v>
      </c>
      <c r="E65" s="170">
        <f t="shared" si="5"/>
        <v>2.2499999999999999E-2</v>
      </c>
    </row>
    <row r="66" spans="3:6">
      <c r="C66" s="156" t="s">
        <v>157</v>
      </c>
      <c r="D66" s="372">
        <v>3500</v>
      </c>
      <c r="E66" s="170">
        <f t="shared" si="5"/>
        <v>2.9166666666666668E-3</v>
      </c>
      <c r="F66" s="113"/>
    </row>
    <row r="67" spans="3:6">
      <c r="C67" s="156" t="s">
        <v>158</v>
      </c>
      <c r="D67" s="372">
        <v>2400</v>
      </c>
      <c r="E67" s="170">
        <f t="shared" si="5"/>
        <v>2E-3</v>
      </c>
    </row>
    <row r="68" spans="3:6">
      <c r="C68" s="156" t="s">
        <v>159</v>
      </c>
      <c r="D68" s="372">
        <v>1900</v>
      </c>
      <c r="E68" s="170">
        <f t="shared" si="5"/>
        <v>1.5833333333333333E-3</v>
      </c>
    </row>
    <row r="69" spans="3:6">
      <c r="C69" s="156" t="s">
        <v>160</v>
      </c>
      <c r="D69" s="372">
        <v>1500</v>
      </c>
      <c r="E69" s="170">
        <f t="shared" si="5"/>
        <v>1.25E-3</v>
      </c>
    </row>
    <row r="70" spans="3:6">
      <c r="C70" s="156" t="s">
        <v>161</v>
      </c>
      <c r="D70" s="372">
        <v>3000</v>
      </c>
      <c r="E70" s="170">
        <f t="shared" si="5"/>
        <v>2.5000000000000001E-3</v>
      </c>
    </row>
    <row r="71" spans="3:6">
      <c r="C71" s="156" t="s">
        <v>163</v>
      </c>
      <c r="D71" s="372">
        <v>12000</v>
      </c>
      <c r="E71" s="170">
        <f t="shared" si="5"/>
        <v>0.01</v>
      </c>
    </row>
    <row r="72" spans="3:6">
      <c r="C72" s="113"/>
      <c r="D72" s="392"/>
      <c r="E72" s="364"/>
    </row>
    <row r="73" spans="3:6">
      <c r="C73" s="147" t="s">
        <v>164</v>
      </c>
      <c r="D73" s="375">
        <f>+SUM(D44:D71)+D34+D39</f>
        <v>936000</v>
      </c>
      <c r="E73" s="387">
        <f>+D73/$D$29</f>
        <v>0.78</v>
      </c>
    </row>
    <row r="74" spans="3:6">
      <c r="C74" s="113"/>
      <c r="D74" s="392"/>
      <c r="E74" s="396"/>
    </row>
    <row r="75" spans="3:6">
      <c r="C75" s="147" t="s">
        <v>165</v>
      </c>
      <c r="D75" s="375">
        <f>+D29-D73</f>
        <v>264000</v>
      </c>
      <c r="E75" s="387">
        <f t="shared" ref="E75" si="6">+D75/$D$29</f>
        <v>0.22</v>
      </c>
    </row>
    <row r="76" spans="3:6">
      <c r="C76" s="105"/>
      <c r="D76" s="379"/>
      <c r="E76" s="105"/>
    </row>
  </sheetData>
  <sheetProtection algorithmName="SHA-512" hashValue="lmdtseN/cB+mKWlHF3pAx/pa64NK7v0Mj2uUCZAdR1D+Bahj3AKUf8rrQOEyV5EnRPZYqL78yMX52baSJLLm/Q==" saltValue="tNiyyogEn+1YBof38XNMYw==" spinCount="100000" sheet="1" objects="1" scenarios="1"/>
  <mergeCells count="3">
    <mergeCell ref="C3:E3"/>
    <mergeCell ref="A4:A32"/>
    <mergeCell ref="B1:I1"/>
  </mergeCells>
  <hyperlinks>
    <hyperlink ref="A4" r:id="rId1" xr:uid="{00000000-0004-0000-3700-000000000000}"/>
  </hyperlinks>
  <pageMargins left="0.7" right="0.7" top="0.75" bottom="0.75" header="0.3" footer="0.3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Foglio57">
    <tabColor theme="9"/>
  </sheetPr>
  <dimension ref="A1:J43"/>
  <sheetViews>
    <sheetView showGridLines="0" workbookViewId="0">
      <selection activeCell="C1" sqref="C1:J1"/>
    </sheetView>
  </sheetViews>
  <sheetFormatPr baseColWidth="10" defaultColWidth="9.1640625" defaultRowHeight="15"/>
  <cols>
    <col min="1" max="1" width="11.5" style="1221" customWidth="1"/>
    <col min="2" max="2" width="4" style="64" customWidth="1"/>
    <col min="3" max="3" width="42.5" style="64" customWidth="1"/>
    <col min="4" max="4" width="17.5" style="64" customWidth="1"/>
    <col min="5" max="5" width="8.5" style="64" bestFit="1" customWidth="1"/>
    <col min="6" max="16384" width="9.1640625" style="64"/>
  </cols>
  <sheetData>
    <row r="1" spans="1:10" s="1221" customFormat="1" ht="60" customHeight="1">
      <c r="C1" s="1266" t="s">
        <v>1220</v>
      </c>
      <c r="D1" s="1267"/>
      <c r="E1" s="1267"/>
      <c r="F1" s="1267"/>
      <c r="G1" s="1267"/>
      <c r="H1" s="1267"/>
      <c r="I1" s="1267"/>
      <c r="J1" s="1267"/>
    </row>
    <row r="3" spans="1:10">
      <c r="C3" s="1273" t="s">
        <v>1243</v>
      </c>
      <c r="D3" s="1273"/>
      <c r="E3" s="1273"/>
    </row>
    <row r="4" spans="1:10">
      <c r="A4" s="1255" t="s">
        <v>1264</v>
      </c>
      <c r="C4" s="113"/>
      <c r="D4" s="141"/>
      <c r="E4" s="113"/>
    </row>
    <row r="5" spans="1:10">
      <c r="A5" s="1256"/>
      <c r="C5" s="104" t="s">
        <v>105</v>
      </c>
      <c r="D5" s="138"/>
      <c r="E5" s="347"/>
    </row>
    <row r="6" spans="1:10">
      <c r="A6" s="1256"/>
      <c r="C6" s="113"/>
      <c r="D6" s="141"/>
      <c r="E6" s="113"/>
    </row>
    <row r="7" spans="1:10">
      <c r="A7" s="1256"/>
      <c r="C7" s="104" t="s">
        <v>199</v>
      </c>
      <c r="D7" s="141"/>
      <c r="E7" s="113"/>
    </row>
    <row r="8" spans="1:10">
      <c r="A8" s="1256"/>
      <c r="C8" s="156" t="s">
        <v>200</v>
      </c>
      <c r="D8" s="350">
        <v>450000</v>
      </c>
      <c r="E8" s="170">
        <f>+D8/$D$10</f>
        <v>1</v>
      </c>
    </row>
    <row r="9" spans="1:10">
      <c r="A9" s="1256"/>
      <c r="C9" s="156" t="s">
        <v>166</v>
      </c>
      <c r="D9" s="388" t="s">
        <v>138</v>
      </c>
      <c r="E9" s="374"/>
    </row>
    <row r="10" spans="1:10">
      <c r="A10" s="1256"/>
      <c r="C10" s="103" t="s">
        <v>201</v>
      </c>
      <c r="D10" s="353">
        <f>+D8</f>
        <v>450000</v>
      </c>
      <c r="E10" s="387">
        <f>+D10/$D$10</f>
        <v>1</v>
      </c>
    </row>
    <row r="11" spans="1:10">
      <c r="A11" s="1256"/>
      <c r="C11" s="103"/>
      <c r="D11" s="350"/>
      <c r="E11" s="374"/>
    </row>
    <row r="12" spans="1:10">
      <c r="A12" s="1256"/>
      <c r="C12" s="104" t="s">
        <v>184</v>
      </c>
      <c r="D12" s="350">
        <v>41000</v>
      </c>
      <c r="E12" s="170">
        <f>+D12/$D$10</f>
        <v>9.1111111111111115E-2</v>
      </c>
    </row>
    <row r="13" spans="1:10">
      <c r="A13" s="1256"/>
      <c r="C13" s="103"/>
      <c r="D13" s="348"/>
      <c r="E13" s="374"/>
    </row>
    <row r="14" spans="1:10">
      <c r="A14" s="1256"/>
      <c r="C14" s="104" t="s">
        <v>112</v>
      </c>
      <c r="D14" s="348"/>
      <c r="E14" s="364"/>
    </row>
    <row r="15" spans="1:10">
      <c r="A15" s="1256"/>
      <c r="C15" s="156" t="s">
        <v>140</v>
      </c>
      <c r="D15" s="350">
        <v>67000</v>
      </c>
      <c r="E15" s="170">
        <f t="shared" ref="E15:E17" si="0">+D15/$D$10</f>
        <v>0.14888888888888888</v>
      </c>
    </row>
    <row r="16" spans="1:10">
      <c r="A16" s="1256"/>
      <c r="C16" s="156" t="s">
        <v>141</v>
      </c>
      <c r="D16" s="350">
        <v>38000</v>
      </c>
      <c r="E16" s="170">
        <f t="shared" si="0"/>
        <v>8.4444444444444447E-2</v>
      </c>
    </row>
    <row r="17" spans="1:5">
      <c r="A17" s="1256"/>
      <c r="C17" s="156" t="s">
        <v>142</v>
      </c>
      <c r="D17" s="350">
        <v>21000</v>
      </c>
      <c r="E17" s="170">
        <f t="shared" si="0"/>
        <v>4.6666666666666669E-2</v>
      </c>
    </row>
    <row r="18" spans="1:5">
      <c r="A18" s="1256"/>
      <c r="C18" s="103" t="s">
        <v>143</v>
      </c>
      <c r="D18" s="350"/>
      <c r="E18" s="374"/>
    </row>
    <row r="19" spans="1:5">
      <c r="A19" s="1256"/>
      <c r="C19" s="156" t="s">
        <v>145</v>
      </c>
      <c r="D19" s="350">
        <v>11000</v>
      </c>
      <c r="E19" s="170">
        <f t="shared" ref="E19:E38" si="1">+D19/$D$10</f>
        <v>2.4444444444444446E-2</v>
      </c>
    </row>
    <row r="20" spans="1:5">
      <c r="A20" s="1256"/>
      <c r="C20" s="156" t="s">
        <v>147</v>
      </c>
      <c r="D20" s="350">
        <v>2000</v>
      </c>
      <c r="E20" s="170">
        <f t="shared" si="1"/>
        <v>4.4444444444444444E-3</v>
      </c>
    </row>
    <row r="21" spans="1:5">
      <c r="A21" s="1256"/>
      <c r="C21" s="156" t="s">
        <v>148</v>
      </c>
      <c r="D21" s="350">
        <v>1000</v>
      </c>
      <c r="E21" s="170">
        <f t="shared" si="1"/>
        <v>2.2222222222222222E-3</v>
      </c>
    </row>
    <row r="22" spans="1:5">
      <c r="A22" s="1256"/>
      <c r="C22" s="156" t="s">
        <v>149</v>
      </c>
      <c r="D22" s="350">
        <v>2000</v>
      </c>
      <c r="E22" s="170">
        <f t="shared" si="1"/>
        <v>4.4444444444444444E-3</v>
      </c>
    </row>
    <row r="23" spans="1:5">
      <c r="A23" s="1256"/>
      <c r="C23" s="156" t="s">
        <v>150</v>
      </c>
      <c r="D23" s="350">
        <v>1500</v>
      </c>
      <c r="E23" s="170">
        <f t="shared" si="1"/>
        <v>3.3333333333333335E-3</v>
      </c>
    </row>
    <row r="24" spans="1:5">
      <c r="A24" s="1256"/>
      <c r="C24" s="156" t="s">
        <v>151</v>
      </c>
      <c r="D24" s="350">
        <v>500</v>
      </c>
      <c r="E24" s="170">
        <f t="shared" si="1"/>
        <v>1.1111111111111111E-3</v>
      </c>
    </row>
    <row r="25" spans="1:5">
      <c r="A25" s="1256"/>
      <c r="C25" s="156" t="s">
        <v>152</v>
      </c>
      <c r="D25" s="350">
        <v>8000</v>
      </c>
      <c r="E25" s="170">
        <f t="shared" si="1"/>
        <v>1.7777777777777778E-2</v>
      </c>
    </row>
    <row r="26" spans="1:5">
      <c r="A26" s="1256"/>
      <c r="C26" s="156" t="s">
        <v>153</v>
      </c>
      <c r="D26" s="350">
        <v>1000</v>
      </c>
      <c r="E26" s="170">
        <f t="shared" si="1"/>
        <v>2.2222222222222222E-3</v>
      </c>
    </row>
    <row r="27" spans="1:5">
      <c r="A27" s="1256"/>
      <c r="C27" s="156" t="s">
        <v>154</v>
      </c>
      <c r="D27" s="350">
        <v>12000</v>
      </c>
      <c r="E27" s="170">
        <f t="shared" si="1"/>
        <v>2.6666666666666668E-2</v>
      </c>
    </row>
    <row r="28" spans="1:5">
      <c r="A28" s="1256"/>
      <c r="C28" s="156" t="s">
        <v>155</v>
      </c>
      <c r="D28" s="350">
        <v>1000</v>
      </c>
      <c r="E28" s="170">
        <f t="shared" si="1"/>
        <v>2.2222222222222222E-3</v>
      </c>
    </row>
    <row r="29" spans="1:5">
      <c r="A29" s="1256"/>
      <c r="C29" s="156" t="s">
        <v>202</v>
      </c>
      <c r="D29" s="350">
        <v>2000</v>
      </c>
      <c r="E29" s="170">
        <f t="shared" si="1"/>
        <v>4.4444444444444444E-3</v>
      </c>
    </row>
    <row r="30" spans="1:5">
      <c r="A30" s="1256"/>
      <c r="C30" s="156" t="s">
        <v>203</v>
      </c>
      <c r="D30" s="350">
        <v>3500</v>
      </c>
      <c r="E30" s="170">
        <f t="shared" si="1"/>
        <v>7.7777777777777776E-3</v>
      </c>
    </row>
    <row r="31" spans="1:5">
      <c r="A31" s="1256"/>
      <c r="C31" s="156" t="s">
        <v>156</v>
      </c>
      <c r="D31" s="350">
        <v>7500</v>
      </c>
      <c r="E31" s="170">
        <f t="shared" si="1"/>
        <v>1.6666666666666666E-2</v>
      </c>
    </row>
    <row r="32" spans="1:5">
      <c r="A32" s="1256"/>
      <c r="C32" s="156" t="s">
        <v>157</v>
      </c>
      <c r="D32" s="350">
        <v>2000</v>
      </c>
      <c r="E32" s="170">
        <f t="shared" si="1"/>
        <v>4.4444444444444444E-3</v>
      </c>
    </row>
    <row r="33" spans="3:5">
      <c r="C33" s="156" t="s">
        <v>158</v>
      </c>
      <c r="D33" s="350">
        <v>1500</v>
      </c>
      <c r="E33" s="170">
        <f t="shared" si="1"/>
        <v>3.3333333333333335E-3</v>
      </c>
    </row>
    <row r="34" spans="3:5">
      <c r="C34" s="156" t="s">
        <v>159</v>
      </c>
      <c r="D34" s="350">
        <v>1000</v>
      </c>
      <c r="E34" s="170">
        <f t="shared" si="1"/>
        <v>2.2222222222222222E-3</v>
      </c>
    </row>
    <row r="35" spans="3:5">
      <c r="C35" s="156" t="s">
        <v>160</v>
      </c>
      <c r="D35" s="350">
        <v>500</v>
      </c>
      <c r="E35" s="170">
        <f t="shared" si="1"/>
        <v>1.1111111111111111E-3</v>
      </c>
    </row>
    <row r="36" spans="3:5">
      <c r="C36" s="156" t="s">
        <v>161</v>
      </c>
      <c r="D36" s="350">
        <v>2000</v>
      </c>
      <c r="E36" s="170">
        <f t="shared" si="1"/>
        <v>4.4444444444444444E-3</v>
      </c>
    </row>
    <row r="37" spans="3:5">
      <c r="C37" s="156" t="s">
        <v>162</v>
      </c>
      <c r="D37" s="350">
        <v>13000</v>
      </c>
      <c r="E37" s="170">
        <f t="shared" si="1"/>
        <v>2.8888888888888888E-2</v>
      </c>
    </row>
    <row r="38" spans="3:5">
      <c r="C38" s="156" t="s">
        <v>163</v>
      </c>
      <c r="D38" s="350">
        <v>7500</v>
      </c>
      <c r="E38" s="170">
        <f t="shared" si="1"/>
        <v>1.6666666666666666E-2</v>
      </c>
    </row>
    <row r="39" spans="3:5">
      <c r="C39" s="103"/>
      <c r="D39" s="350"/>
      <c r="E39" s="152"/>
    </row>
    <row r="40" spans="3:5">
      <c r="C40" s="147" t="s">
        <v>164</v>
      </c>
      <c r="D40" s="353">
        <f>+SUM(D12:D38)</f>
        <v>247500</v>
      </c>
      <c r="E40" s="387">
        <f>+D40/$D$10</f>
        <v>0.55000000000000004</v>
      </c>
    </row>
    <row r="41" spans="3:5">
      <c r="C41" s="103"/>
      <c r="D41" s="348"/>
      <c r="E41" s="389"/>
    </row>
    <row r="42" spans="3:5">
      <c r="C42" s="147" t="s">
        <v>165</v>
      </c>
      <c r="D42" s="353">
        <f>+D10-D40</f>
        <v>202500</v>
      </c>
      <c r="E42" s="387">
        <f>+D42/$D$10</f>
        <v>0.45</v>
      </c>
    </row>
    <row r="43" spans="3:5">
      <c r="C43" s="238"/>
      <c r="D43" s="390"/>
      <c r="E43" s="238"/>
    </row>
  </sheetData>
  <sheetProtection algorithmName="SHA-512" hashValue="x/M5Jkk+LbZ2+vK6GOT3uK3DY4S54nX++jDX1neR0rnuX2WydCCipZNR8QQQaT2Igw30vXdfGw/bmEEBUIOp+Q==" saltValue="S1kwyzuoACtBdcYHscOyCQ==" spinCount="100000" sheet="1" objects="1" scenarios="1"/>
  <mergeCells count="3">
    <mergeCell ref="C3:E3"/>
    <mergeCell ref="A4:A32"/>
    <mergeCell ref="C1:J1"/>
  </mergeCells>
  <hyperlinks>
    <hyperlink ref="A4" r:id="rId1" xr:uid="{00000000-0004-0000-3800-000000000000}"/>
  </hyperlinks>
  <pageMargins left="0.7" right="0.7" top="0.75" bottom="0.75" header="0.3" footer="0.3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Foglio58">
    <tabColor theme="9"/>
  </sheetPr>
  <dimension ref="A1:J43"/>
  <sheetViews>
    <sheetView showGridLines="0" workbookViewId="0">
      <selection activeCell="C1" sqref="C1:J1"/>
    </sheetView>
  </sheetViews>
  <sheetFormatPr baseColWidth="10" defaultColWidth="9.1640625" defaultRowHeight="15"/>
  <cols>
    <col min="1" max="1" width="11.5" style="1221" customWidth="1"/>
    <col min="2" max="2" width="4" style="64" customWidth="1"/>
    <col min="3" max="3" width="34.5" style="64" customWidth="1"/>
    <col min="4" max="4" width="21.1640625" style="64" customWidth="1"/>
    <col min="5" max="5" width="9.5" style="64" customWidth="1"/>
    <col min="6" max="16384" width="9.1640625" style="64"/>
  </cols>
  <sheetData>
    <row r="1" spans="1:10" s="1221" customFormat="1" ht="60" customHeight="1">
      <c r="C1" s="1266" t="s">
        <v>1220</v>
      </c>
      <c r="D1" s="1267"/>
      <c r="E1" s="1267"/>
      <c r="F1" s="1267"/>
      <c r="G1" s="1267"/>
      <c r="H1" s="1267"/>
      <c r="I1" s="1267"/>
      <c r="J1" s="1267"/>
    </row>
    <row r="3" spans="1:10">
      <c r="C3" s="1273" t="s">
        <v>1242</v>
      </c>
      <c r="D3" s="1273"/>
      <c r="E3" s="1273"/>
    </row>
    <row r="4" spans="1:10">
      <c r="A4" s="1255" t="s">
        <v>1264</v>
      </c>
      <c r="C4" s="113"/>
      <c r="D4" s="141"/>
      <c r="E4" s="113"/>
    </row>
    <row r="5" spans="1:10">
      <c r="A5" s="1256"/>
      <c r="C5" s="104" t="s">
        <v>105</v>
      </c>
      <c r="D5" s="138"/>
      <c r="E5" s="347"/>
    </row>
    <row r="6" spans="1:10">
      <c r="A6" s="1256"/>
      <c r="C6" s="290"/>
      <c r="D6" s="141"/>
      <c r="E6" s="142"/>
    </row>
    <row r="7" spans="1:10">
      <c r="A7" s="1256"/>
      <c r="C7" s="100" t="s">
        <v>204</v>
      </c>
      <c r="D7" s="372">
        <v>40000</v>
      </c>
      <c r="E7" s="170">
        <f>+D7/$D$17</f>
        <v>0.53333333333333333</v>
      </c>
    </row>
    <row r="8" spans="1:10">
      <c r="A8" s="1256"/>
      <c r="C8" s="100" t="s">
        <v>146</v>
      </c>
      <c r="D8" s="385">
        <v>12000</v>
      </c>
      <c r="E8" s="170">
        <f t="shared" ref="E8:E10" si="0">+D8/$D$17</f>
        <v>0.16</v>
      </c>
    </row>
    <row r="9" spans="1:10">
      <c r="A9" s="1256"/>
      <c r="C9" s="100" t="s">
        <v>205</v>
      </c>
      <c r="D9" s="372">
        <v>5000</v>
      </c>
      <c r="E9" s="170">
        <f t="shared" si="0"/>
        <v>6.6666666666666666E-2</v>
      </c>
    </row>
    <row r="10" spans="1:10">
      <c r="A10" s="1256"/>
      <c r="C10" s="100" t="s">
        <v>206</v>
      </c>
      <c r="D10" s="372">
        <v>3000</v>
      </c>
      <c r="E10" s="170">
        <f t="shared" si="0"/>
        <v>0.04</v>
      </c>
    </row>
    <row r="11" spans="1:10">
      <c r="A11" s="1256"/>
      <c r="C11" s="100" t="s">
        <v>207</v>
      </c>
      <c r="D11" s="356">
        <v>0</v>
      </c>
      <c r="E11" s="386"/>
    </row>
    <row r="12" spans="1:10">
      <c r="A12" s="1256"/>
      <c r="C12" s="100" t="s">
        <v>208</v>
      </c>
      <c r="D12" s="372">
        <v>15000</v>
      </c>
      <c r="E12" s="170">
        <f>+D12/$D$17</f>
        <v>0.2</v>
      </c>
    </row>
    <row r="13" spans="1:10">
      <c r="A13" s="1256"/>
      <c r="C13" s="100" t="s">
        <v>209</v>
      </c>
      <c r="D13" s="356">
        <v>0</v>
      </c>
      <c r="E13" s="386"/>
    </row>
    <row r="14" spans="1:10">
      <c r="A14" s="1256"/>
      <c r="C14" s="100" t="s">
        <v>210</v>
      </c>
      <c r="D14" s="356">
        <v>0</v>
      </c>
      <c r="E14" s="170"/>
    </row>
    <row r="15" spans="1:10">
      <c r="A15" s="1256"/>
      <c r="C15" s="100" t="s">
        <v>211</v>
      </c>
      <c r="D15" s="356">
        <v>0</v>
      </c>
      <c r="E15" s="386"/>
    </row>
    <row r="16" spans="1:10">
      <c r="A16" s="1256"/>
      <c r="C16" s="156"/>
      <c r="D16" s="372"/>
      <c r="E16" s="386"/>
    </row>
    <row r="17" spans="1:5">
      <c r="A17" s="1256"/>
      <c r="C17" s="147" t="s">
        <v>212</v>
      </c>
      <c r="D17" s="375">
        <f>+SUM(D7:D16)</f>
        <v>75000</v>
      </c>
      <c r="E17" s="387">
        <f>+D17/$D$17</f>
        <v>1</v>
      </c>
    </row>
    <row r="18" spans="1:5">
      <c r="A18" s="1256"/>
      <c r="C18" s="238"/>
      <c r="D18" s="354"/>
      <c r="E18" s="238"/>
    </row>
    <row r="19" spans="1:5">
      <c r="A19" s="1256"/>
      <c r="C19" s="285"/>
      <c r="D19" s="285"/>
      <c r="E19" s="285"/>
    </row>
    <row r="20" spans="1:5">
      <c r="A20" s="1256"/>
      <c r="C20" s="285"/>
      <c r="D20" s="285"/>
      <c r="E20" s="285"/>
    </row>
    <row r="21" spans="1:5">
      <c r="A21" s="1256"/>
      <c r="C21" s="285"/>
      <c r="D21" s="285"/>
      <c r="E21" s="285"/>
    </row>
    <row r="22" spans="1:5">
      <c r="A22" s="1256"/>
      <c r="C22" s="285"/>
      <c r="D22" s="285"/>
      <c r="E22" s="285"/>
    </row>
    <row r="23" spans="1:5">
      <c r="A23" s="1256"/>
      <c r="C23" s="285"/>
      <c r="D23" s="285"/>
      <c r="E23" s="285"/>
    </row>
    <row r="24" spans="1:5">
      <c r="A24" s="1256"/>
      <c r="C24" s="285"/>
      <c r="D24" s="285"/>
      <c r="E24" s="285"/>
    </row>
    <row r="25" spans="1:5">
      <c r="A25" s="1256"/>
      <c r="C25" s="285"/>
      <c r="D25" s="285"/>
      <c r="E25" s="285"/>
    </row>
    <row r="26" spans="1:5">
      <c r="A26" s="1256"/>
      <c r="C26" s="285"/>
      <c r="D26" s="285"/>
      <c r="E26" s="285"/>
    </row>
    <row r="27" spans="1:5">
      <c r="A27" s="1256"/>
      <c r="C27" s="285"/>
      <c r="D27" s="285"/>
      <c r="E27" s="285"/>
    </row>
    <row r="28" spans="1:5">
      <c r="A28" s="1256"/>
      <c r="C28" s="285"/>
      <c r="D28" s="285"/>
      <c r="E28" s="285"/>
    </row>
    <row r="29" spans="1:5">
      <c r="A29" s="1256"/>
      <c r="C29" s="285"/>
      <c r="D29" s="285"/>
      <c r="E29" s="285"/>
    </row>
    <row r="30" spans="1:5">
      <c r="A30" s="1256"/>
      <c r="C30" s="285"/>
      <c r="D30" s="285"/>
      <c r="E30" s="285"/>
    </row>
    <row r="31" spans="1:5">
      <c r="A31" s="1256"/>
      <c r="C31" s="285"/>
      <c r="D31" s="285"/>
      <c r="E31" s="285"/>
    </row>
    <row r="32" spans="1:5">
      <c r="A32" s="1256"/>
      <c r="C32" s="285"/>
      <c r="D32" s="285"/>
      <c r="E32" s="285"/>
    </row>
    <row r="33" spans="3:5">
      <c r="C33" s="285"/>
      <c r="D33" s="285"/>
      <c r="E33" s="285"/>
    </row>
    <row r="34" spans="3:5">
      <c r="C34" s="285"/>
      <c r="D34" s="285"/>
      <c r="E34" s="285"/>
    </row>
    <row r="35" spans="3:5">
      <c r="C35" s="285"/>
      <c r="D35" s="285"/>
      <c r="E35" s="285"/>
    </row>
    <row r="36" spans="3:5">
      <c r="C36" s="285"/>
      <c r="D36" s="285"/>
      <c r="E36" s="285"/>
    </row>
    <row r="37" spans="3:5">
      <c r="C37" s="285"/>
      <c r="D37" s="285"/>
      <c r="E37" s="285"/>
    </row>
    <row r="38" spans="3:5">
      <c r="C38" s="285"/>
      <c r="D38" s="285"/>
      <c r="E38" s="285"/>
    </row>
    <row r="39" spans="3:5">
      <c r="C39" s="285"/>
      <c r="D39" s="285"/>
      <c r="E39" s="285"/>
    </row>
    <row r="40" spans="3:5">
      <c r="C40" s="285"/>
      <c r="D40" s="285"/>
      <c r="E40" s="285"/>
    </row>
    <row r="41" spans="3:5">
      <c r="C41" s="285"/>
      <c r="D41" s="159"/>
      <c r="E41" s="285"/>
    </row>
    <row r="42" spans="3:5">
      <c r="C42" s="285"/>
      <c r="D42" s="285"/>
      <c r="E42" s="285"/>
    </row>
    <row r="43" spans="3:5">
      <c r="C43" s="285"/>
      <c r="D43" s="285"/>
      <c r="E43" s="285"/>
    </row>
  </sheetData>
  <sheetProtection algorithmName="SHA-512" hashValue="onlfvZrdddbxpAbxDde+6pZxu9RXv54wFPGZQ1UXQuEgSviQbnFORLzB5tUKnQs5aX3QLI1hCfvdo/pIE0m+7Q==" saltValue="UDvQPHw8B6YuBz+/NotHzA==" spinCount="100000" sheet="1" objects="1" scenarios="1"/>
  <mergeCells count="3">
    <mergeCell ref="C3:E3"/>
    <mergeCell ref="A4:A32"/>
    <mergeCell ref="C1:J1"/>
  </mergeCells>
  <hyperlinks>
    <hyperlink ref="A4" r:id="rId1" xr:uid="{00000000-0004-0000-3900-000000000000}"/>
  </hyperlinks>
  <pageMargins left="0.7" right="0.7" top="0.75" bottom="0.75" header="0.3" footer="0.3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Foglio59">
    <tabColor theme="9"/>
  </sheetPr>
  <dimension ref="A1:J45"/>
  <sheetViews>
    <sheetView showGridLines="0" workbookViewId="0">
      <selection activeCell="C1" sqref="C1:J1"/>
    </sheetView>
  </sheetViews>
  <sheetFormatPr baseColWidth="10" defaultColWidth="9.1640625" defaultRowHeight="15"/>
  <cols>
    <col min="1" max="1" width="11.5" style="1221" customWidth="1"/>
    <col min="2" max="2" width="4" style="64" customWidth="1"/>
    <col min="3" max="3" width="55" style="64" customWidth="1"/>
    <col min="4" max="4" width="10.1640625" style="64" bestFit="1" customWidth="1"/>
    <col min="5" max="5" width="9.5" style="64" bestFit="1" customWidth="1"/>
    <col min="6" max="16384" width="9.1640625" style="64"/>
  </cols>
  <sheetData>
    <row r="1" spans="1:10" s="1221" customFormat="1" ht="60" customHeight="1">
      <c r="C1" s="1266" t="s">
        <v>1220</v>
      </c>
      <c r="D1" s="1267"/>
      <c r="E1" s="1267"/>
      <c r="F1" s="1267"/>
      <c r="G1" s="1267"/>
      <c r="H1" s="1267"/>
      <c r="I1" s="1267"/>
      <c r="J1" s="1267"/>
    </row>
    <row r="3" spans="1:10">
      <c r="C3" s="1273" t="s">
        <v>1241</v>
      </c>
      <c r="D3" s="1273"/>
      <c r="E3" s="1273"/>
    </row>
    <row r="4" spans="1:10">
      <c r="A4" s="1255" t="s">
        <v>1264</v>
      </c>
      <c r="C4" s="367"/>
      <c r="D4" s="368"/>
      <c r="E4" s="367"/>
    </row>
    <row r="5" spans="1:10">
      <c r="A5" s="1256"/>
      <c r="C5" s="104" t="s">
        <v>105</v>
      </c>
      <c r="D5" s="369"/>
      <c r="E5" s="370"/>
    </row>
    <row r="6" spans="1:10">
      <c r="A6" s="1256"/>
      <c r="C6" s="367"/>
      <c r="D6" s="368"/>
      <c r="E6" s="367"/>
    </row>
    <row r="7" spans="1:10">
      <c r="A7" s="1256"/>
      <c r="C7" s="103" t="s">
        <v>191</v>
      </c>
      <c r="D7" s="368"/>
      <c r="E7" s="371"/>
    </row>
    <row r="8" spans="1:10">
      <c r="A8" s="1256"/>
      <c r="C8" s="156" t="s">
        <v>140</v>
      </c>
      <c r="D8" s="372">
        <v>88000</v>
      </c>
      <c r="E8" s="373">
        <f>+D8/'5.2'!$D$10</f>
        <v>1.6073059360730592E-2</v>
      </c>
    </row>
    <row r="9" spans="1:10">
      <c r="A9" s="1256"/>
      <c r="C9" s="156" t="s">
        <v>141</v>
      </c>
      <c r="D9" s="372">
        <v>39000</v>
      </c>
      <c r="E9" s="373">
        <f>+D9/'5.2'!$D$10</f>
        <v>7.1232876712328764E-3</v>
      </c>
    </row>
    <row r="10" spans="1:10">
      <c r="A10" s="1256"/>
      <c r="C10" s="156" t="s">
        <v>142</v>
      </c>
      <c r="D10" s="372">
        <v>18000</v>
      </c>
      <c r="E10" s="373">
        <f>+D10/'5.2'!$D$10</f>
        <v>3.2876712328767125E-3</v>
      </c>
    </row>
    <row r="11" spans="1:10">
      <c r="A11" s="1256"/>
      <c r="C11" s="103" t="s">
        <v>143</v>
      </c>
      <c r="D11" s="372"/>
      <c r="E11" s="373"/>
    </row>
    <row r="12" spans="1:10">
      <c r="A12" s="1256"/>
      <c r="C12" s="156" t="s">
        <v>213</v>
      </c>
      <c r="D12" s="372">
        <v>12000</v>
      </c>
      <c r="E12" s="373">
        <f>+D12/'5.2'!$D$10</f>
        <v>2.1917808219178081E-3</v>
      </c>
    </row>
    <row r="13" spans="1:10">
      <c r="A13" s="1256"/>
      <c r="C13" s="156" t="s">
        <v>214</v>
      </c>
      <c r="D13" s="372">
        <v>9000</v>
      </c>
      <c r="E13" s="373">
        <f>+D13/'5.2'!$D$10</f>
        <v>1.6438356164383563E-3</v>
      </c>
    </row>
    <row r="14" spans="1:10">
      <c r="A14" s="1256"/>
      <c r="C14" s="156" t="s">
        <v>215</v>
      </c>
      <c r="D14" s="372">
        <v>2000</v>
      </c>
      <c r="E14" s="373">
        <f>+D14/'5.2'!$D$10</f>
        <v>3.6529680365296805E-4</v>
      </c>
    </row>
    <row r="15" spans="1:10">
      <c r="A15" s="1256"/>
      <c r="C15" s="156" t="s">
        <v>216</v>
      </c>
      <c r="D15" s="372">
        <v>6000</v>
      </c>
      <c r="E15" s="373">
        <f>+D15/'5.2'!$D$10</f>
        <v>1.095890410958904E-3</v>
      </c>
    </row>
    <row r="16" spans="1:10">
      <c r="A16" s="1256"/>
      <c r="C16" s="156" t="s">
        <v>147</v>
      </c>
      <c r="D16" s="372">
        <v>3000</v>
      </c>
      <c r="E16" s="373">
        <f>+D16/'5.2'!$D$10</f>
        <v>5.4794520547945202E-4</v>
      </c>
    </row>
    <row r="17" spans="1:5">
      <c r="A17" s="1256"/>
      <c r="C17" s="156" t="s">
        <v>148</v>
      </c>
      <c r="D17" s="372">
        <v>12000</v>
      </c>
      <c r="E17" s="373">
        <f>+D17/'5.2'!$D$10</f>
        <v>2.1917808219178081E-3</v>
      </c>
    </row>
    <row r="18" spans="1:5">
      <c r="A18" s="1256"/>
      <c r="C18" s="156" t="s">
        <v>149</v>
      </c>
      <c r="D18" s="372">
        <v>2500</v>
      </c>
      <c r="E18" s="373">
        <f>+D18/'5.2'!$D$10</f>
        <v>4.5662100456621003E-4</v>
      </c>
    </row>
    <row r="19" spans="1:5">
      <c r="A19" s="1256"/>
      <c r="C19" s="156" t="s">
        <v>217</v>
      </c>
      <c r="D19" s="372">
        <v>38000</v>
      </c>
      <c r="E19" s="373">
        <f>+D19/'5.2'!$D$10</f>
        <v>6.9406392694063923E-3</v>
      </c>
    </row>
    <row r="20" spans="1:5">
      <c r="A20" s="1256"/>
      <c r="C20" s="156" t="s">
        <v>150</v>
      </c>
      <c r="D20" s="372">
        <v>2000</v>
      </c>
      <c r="E20" s="373">
        <f>+D20/'5.2'!$D$10</f>
        <v>3.6529680365296805E-4</v>
      </c>
    </row>
    <row r="21" spans="1:5">
      <c r="A21" s="1256"/>
      <c r="C21" s="156" t="s">
        <v>218</v>
      </c>
      <c r="D21" s="372">
        <v>2000</v>
      </c>
      <c r="E21" s="373">
        <f>+D21/'5.2'!$D$10</f>
        <v>3.6529680365296805E-4</v>
      </c>
    </row>
    <row r="22" spans="1:5">
      <c r="A22" s="1256"/>
      <c r="C22" s="156" t="s">
        <v>151</v>
      </c>
      <c r="D22" s="372">
        <v>1000</v>
      </c>
      <c r="E22" s="373">
        <f>+D22/'5.2'!$D$10</f>
        <v>1.8264840182648402E-4</v>
      </c>
    </row>
    <row r="23" spans="1:5">
      <c r="A23" s="1256"/>
      <c r="C23" s="156" t="s">
        <v>152</v>
      </c>
      <c r="D23" s="372">
        <v>3000</v>
      </c>
      <c r="E23" s="373">
        <f>+D23/'5.2'!$D$10</f>
        <v>5.4794520547945202E-4</v>
      </c>
    </row>
    <row r="24" spans="1:5">
      <c r="A24" s="1256"/>
      <c r="C24" s="156" t="s">
        <v>219</v>
      </c>
      <c r="D24" s="372">
        <v>9000</v>
      </c>
      <c r="E24" s="373">
        <f>+D24/'5.2'!$D$10</f>
        <v>1.6438356164383563E-3</v>
      </c>
    </row>
    <row r="25" spans="1:5">
      <c r="A25" s="1256"/>
      <c r="C25" s="156" t="s">
        <v>220</v>
      </c>
      <c r="D25" s="372">
        <v>16000</v>
      </c>
      <c r="E25" s="373">
        <f>+D25/'5.2'!$D$10</f>
        <v>2.9223744292237444E-3</v>
      </c>
    </row>
    <row r="26" spans="1:5">
      <c r="A26" s="1256"/>
      <c r="C26" s="156" t="s">
        <v>154</v>
      </c>
      <c r="D26" s="372">
        <v>2000</v>
      </c>
      <c r="E26" s="373">
        <f>+D26/'5.2'!$D$10</f>
        <v>3.6529680365296805E-4</v>
      </c>
    </row>
    <row r="27" spans="1:5">
      <c r="A27" s="1256"/>
      <c r="C27" s="156" t="s">
        <v>221</v>
      </c>
      <c r="D27" s="372">
        <v>14000</v>
      </c>
      <c r="E27" s="373">
        <f>+D27/'5.2'!$D$10</f>
        <v>2.5570776255707762E-3</v>
      </c>
    </row>
    <row r="28" spans="1:5">
      <c r="A28" s="1256"/>
      <c r="C28" s="156" t="s">
        <v>155</v>
      </c>
      <c r="D28" s="372">
        <v>1000</v>
      </c>
      <c r="E28" s="373">
        <f>+D28/'5.2'!$D$10</f>
        <v>1.8264840182648402E-4</v>
      </c>
    </row>
    <row r="29" spans="1:5">
      <c r="A29" s="1256"/>
      <c r="C29" s="156" t="s">
        <v>222</v>
      </c>
      <c r="D29" s="372">
        <v>1000</v>
      </c>
      <c r="E29" s="373">
        <f>+D29/'5.2'!$D$10</f>
        <v>1.8264840182648402E-4</v>
      </c>
    </row>
    <row r="30" spans="1:5">
      <c r="A30" s="1256"/>
      <c r="C30" s="156" t="s">
        <v>157</v>
      </c>
      <c r="D30" s="372">
        <v>2000</v>
      </c>
      <c r="E30" s="373">
        <f>+D30/'5.2'!$D$10</f>
        <v>3.6529680365296805E-4</v>
      </c>
    </row>
    <row r="31" spans="1:5">
      <c r="A31" s="1256"/>
      <c r="C31" s="156" t="s">
        <v>203</v>
      </c>
      <c r="D31" s="372">
        <v>7000</v>
      </c>
      <c r="E31" s="373">
        <f>+D31/'5.2'!$D$10</f>
        <v>1.2785388127853881E-3</v>
      </c>
    </row>
    <row r="32" spans="1:5">
      <c r="A32" s="1256"/>
      <c r="C32" s="156" t="s">
        <v>223</v>
      </c>
      <c r="D32" s="372">
        <v>8000</v>
      </c>
      <c r="E32" s="373">
        <f>+D32/'5.2'!$D$10</f>
        <v>1.4611872146118722E-3</v>
      </c>
    </row>
    <row r="33" spans="3:5">
      <c r="C33" s="156" t="s">
        <v>224</v>
      </c>
      <c r="D33" s="372">
        <v>3000</v>
      </c>
      <c r="E33" s="373">
        <f>+D33/'5.2'!$D$10</f>
        <v>5.4794520547945202E-4</v>
      </c>
    </row>
    <row r="34" spans="3:5">
      <c r="C34" s="156" t="s">
        <v>162</v>
      </c>
      <c r="D34" s="372">
        <v>4000</v>
      </c>
      <c r="E34" s="373">
        <f>+D34/'5.2'!$D$10</f>
        <v>7.3059360730593609E-4</v>
      </c>
    </row>
    <row r="35" spans="3:5">
      <c r="C35" s="156" t="s">
        <v>225</v>
      </c>
      <c r="D35" s="372">
        <v>13000</v>
      </c>
      <c r="E35" s="373">
        <f>+D35/'5.2'!$D$10</f>
        <v>2.3744292237442921E-3</v>
      </c>
    </row>
    <row r="36" spans="3:5">
      <c r="C36" s="156" t="s">
        <v>226</v>
      </c>
      <c r="D36" s="372">
        <v>2000</v>
      </c>
      <c r="E36" s="373">
        <f>+D36/'5.2'!$D$10</f>
        <v>3.6529680365296805E-4</v>
      </c>
    </row>
    <row r="37" spans="3:5">
      <c r="C37" s="156" t="s">
        <v>227</v>
      </c>
      <c r="D37" s="372">
        <v>1000</v>
      </c>
      <c r="E37" s="373">
        <f>+D37/'5.2'!$D$10</f>
        <v>1.8264840182648402E-4</v>
      </c>
    </row>
    <row r="38" spans="3:5">
      <c r="C38" s="156" t="s">
        <v>228</v>
      </c>
      <c r="D38" s="372">
        <v>2500</v>
      </c>
      <c r="E38" s="373">
        <f>+D38/'5.2'!$D$10</f>
        <v>4.5662100456621003E-4</v>
      </c>
    </row>
    <row r="39" spans="3:5">
      <c r="C39" s="156" t="s">
        <v>159</v>
      </c>
      <c r="D39" s="372">
        <v>1500</v>
      </c>
      <c r="E39" s="373">
        <f>+D39/'5.2'!$D$10</f>
        <v>2.7397260273972601E-4</v>
      </c>
    </row>
    <row r="40" spans="3:5">
      <c r="C40" s="156" t="s">
        <v>160</v>
      </c>
      <c r="D40" s="372">
        <v>1000</v>
      </c>
      <c r="E40" s="373">
        <f>+D40/'5.2'!$D$10</f>
        <v>1.8264840182648402E-4</v>
      </c>
    </row>
    <row r="41" spans="3:5">
      <c r="C41" s="156" t="s">
        <v>161</v>
      </c>
      <c r="D41" s="372">
        <v>2000</v>
      </c>
      <c r="E41" s="373">
        <f>+D41/'5.2'!$D$10</f>
        <v>3.6529680365296805E-4</v>
      </c>
    </row>
    <row r="42" spans="3:5">
      <c r="C42" s="156" t="s">
        <v>163</v>
      </c>
      <c r="D42" s="372">
        <v>1000</v>
      </c>
      <c r="E42" s="373">
        <f>+D42/'5.2'!$D$10</f>
        <v>1.8264840182648402E-4</v>
      </c>
    </row>
    <row r="43" spans="3:5">
      <c r="C43" s="156"/>
      <c r="D43" s="372"/>
      <c r="E43" s="364"/>
    </row>
    <row r="44" spans="3:5">
      <c r="C44" s="147" t="s">
        <v>229</v>
      </c>
      <c r="D44" s="375">
        <f>+SUM(D8:D42)</f>
        <v>328500</v>
      </c>
      <c r="E44" s="376">
        <f>+D44/'5.2'!$D$10</f>
        <v>0.06</v>
      </c>
    </row>
    <row r="45" spans="3:5">
      <c r="C45" s="382"/>
      <c r="D45" s="383"/>
      <c r="E45" s="382"/>
    </row>
  </sheetData>
  <sheetProtection algorithmName="SHA-512" hashValue="57OscTVj1AKsIEOzsYOZNdfC67BnkfqMlaZxs17bFcS3Z0GeArRWFAaetqawLS5UlLpHbKGGQb3XGxKMAYlqzA==" saltValue="VRYdMXBhRJxHQQPhclrI0w==" spinCount="100000" sheet="1" objects="1" scenarios="1"/>
  <mergeCells count="3">
    <mergeCell ref="C3:E3"/>
    <mergeCell ref="A4:A32"/>
    <mergeCell ref="C1:J1"/>
  </mergeCells>
  <hyperlinks>
    <hyperlink ref="A4" r:id="rId1" xr:uid="{00000000-0004-0000-3A00-000000000000}"/>
  </hyperlinks>
  <pageMargins left="0.7" right="0.7" top="0.75" bottom="0.75" header="0.3" footer="0.3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Foglio6">
    <tabColor theme="9"/>
  </sheetPr>
  <dimension ref="A1:J43"/>
  <sheetViews>
    <sheetView showGridLines="0" workbookViewId="0">
      <selection activeCell="C37" sqref="C37"/>
    </sheetView>
  </sheetViews>
  <sheetFormatPr baseColWidth="10" defaultColWidth="9.1640625" defaultRowHeight="15"/>
  <cols>
    <col min="1" max="1" width="11.5" style="1221" customWidth="1"/>
    <col min="2" max="2" width="3.5" style="16" customWidth="1"/>
    <col min="3" max="3" width="43.1640625" style="64" customWidth="1"/>
    <col min="4" max="6" width="15.5" style="64" customWidth="1"/>
    <col min="7" max="16384" width="9.1640625" style="64"/>
  </cols>
  <sheetData>
    <row r="1" spans="1:10" s="1221" customFormat="1" ht="60" customHeight="1">
      <c r="B1" s="1226"/>
      <c r="C1" s="1266" t="s">
        <v>1220</v>
      </c>
      <c r="D1" s="1267"/>
      <c r="E1" s="1267"/>
      <c r="F1" s="1267"/>
      <c r="G1" s="1267"/>
      <c r="H1" s="1267"/>
      <c r="I1" s="1267"/>
      <c r="J1" s="1267"/>
    </row>
    <row r="2" spans="1:10">
      <c r="C2" s="310"/>
      <c r="D2" s="310"/>
      <c r="E2" s="310"/>
      <c r="F2" s="310"/>
    </row>
    <row r="3" spans="1:10">
      <c r="C3" s="176" t="s">
        <v>310</v>
      </c>
      <c r="D3" s="176" t="s">
        <v>311</v>
      </c>
      <c r="E3" s="176" t="s">
        <v>312</v>
      </c>
      <c r="F3" s="176" t="s">
        <v>313</v>
      </c>
    </row>
    <row r="4" spans="1:10">
      <c r="A4" s="1255" t="s">
        <v>1264</v>
      </c>
      <c r="C4" s="177" t="s">
        <v>314</v>
      </c>
      <c r="D4" s="177">
        <v>100</v>
      </c>
      <c r="E4" s="177">
        <v>150</v>
      </c>
      <c r="F4" s="177">
        <v>200</v>
      </c>
    </row>
    <row r="5" spans="1:10">
      <c r="A5" s="1256"/>
      <c r="C5" s="177" t="s">
        <v>315</v>
      </c>
      <c r="D5" s="1202">
        <f>+D4*365</f>
        <v>36500</v>
      </c>
      <c r="E5" s="1202">
        <f>+E4*365</f>
        <v>54750</v>
      </c>
      <c r="F5" s="1202">
        <f>+F4*365</f>
        <v>73000</v>
      </c>
    </row>
    <row r="6" spans="1:10">
      <c r="A6" s="1256"/>
      <c r="C6" s="177" t="s">
        <v>316</v>
      </c>
      <c r="D6" s="1203">
        <f>D7/D5</f>
        <v>0.68</v>
      </c>
      <c r="E6" s="1203">
        <f t="shared" ref="E6:F6" si="0">E7/E5</f>
        <v>0.64</v>
      </c>
      <c r="F6" s="1203">
        <f t="shared" si="0"/>
        <v>0.59</v>
      </c>
    </row>
    <row r="7" spans="1:10">
      <c r="A7" s="1256"/>
      <c r="C7" s="177" t="s">
        <v>317</v>
      </c>
      <c r="D7" s="1204">
        <v>24820</v>
      </c>
      <c r="E7" s="1204">
        <v>35040</v>
      </c>
      <c r="F7" s="1204">
        <v>43070</v>
      </c>
    </row>
    <row r="8" spans="1:10">
      <c r="A8" s="1256"/>
      <c r="C8" s="177" t="s">
        <v>318</v>
      </c>
      <c r="D8" s="284">
        <f>D9/D7</f>
        <v>145</v>
      </c>
      <c r="E8" s="284">
        <f t="shared" ref="E8:F8" si="1">E9/E7</f>
        <v>110</v>
      </c>
      <c r="F8" s="284">
        <f t="shared" si="1"/>
        <v>105</v>
      </c>
    </row>
    <row r="9" spans="1:10">
      <c r="A9" s="1256"/>
      <c r="C9" s="120" t="s">
        <v>319</v>
      </c>
      <c r="D9" s="1205">
        <v>3598900</v>
      </c>
      <c r="E9" s="1205">
        <v>3854400</v>
      </c>
      <c r="F9" s="1205">
        <v>4522350</v>
      </c>
    </row>
    <row r="10" spans="1:10">
      <c r="A10" s="1256"/>
      <c r="C10" s="177"/>
      <c r="D10" s="177"/>
      <c r="E10" s="177"/>
      <c r="F10" s="284"/>
    </row>
    <row r="11" spans="1:10">
      <c r="A11" s="1256"/>
      <c r="C11" s="120"/>
      <c r="D11" s="120"/>
      <c r="E11" s="120"/>
      <c r="F11" s="114"/>
    </row>
    <row r="12" spans="1:10">
      <c r="A12" s="1256"/>
      <c r="C12" s="177" t="s">
        <v>320</v>
      </c>
      <c r="D12" s="1204">
        <v>560000</v>
      </c>
      <c r="E12" s="1204">
        <v>895600</v>
      </c>
      <c r="F12" s="1204">
        <v>1487000</v>
      </c>
    </row>
    <row r="13" spans="1:10">
      <c r="A13" s="1256"/>
      <c r="C13" s="120" t="s">
        <v>321</v>
      </c>
      <c r="D13" s="1205">
        <v>125000</v>
      </c>
      <c r="E13" s="1205">
        <v>254000</v>
      </c>
      <c r="F13" s="1205">
        <v>386200</v>
      </c>
    </row>
    <row r="14" spans="1:10">
      <c r="A14" s="1256"/>
      <c r="C14" s="177"/>
      <c r="D14" s="284"/>
      <c r="E14" s="284"/>
      <c r="F14" s="284"/>
    </row>
    <row r="15" spans="1:10">
      <c r="A15" s="1256"/>
      <c r="C15" s="120"/>
      <c r="D15" s="120"/>
      <c r="E15" s="120"/>
      <c r="F15" s="114"/>
    </row>
    <row r="16" spans="1:10">
      <c r="A16" s="1256"/>
      <c r="C16" s="1270" t="s">
        <v>322</v>
      </c>
      <c r="D16" s="1270"/>
      <c r="E16" s="1270"/>
      <c r="F16" s="1270"/>
    </row>
    <row r="17" spans="1:6">
      <c r="A17" s="1256"/>
      <c r="C17" s="181" t="s">
        <v>323</v>
      </c>
      <c r="D17" s="1206">
        <f>+D12/D7</f>
        <v>22.562449637389204</v>
      </c>
      <c r="E17" s="1206">
        <f t="shared" ref="E17:F17" si="2">+E12/E7</f>
        <v>25.559360730593607</v>
      </c>
      <c r="F17" s="1206">
        <f t="shared" si="2"/>
        <v>34.525191548641743</v>
      </c>
    </row>
    <row r="18" spans="1:6">
      <c r="A18" s="1256"/>
      <c r="C18" s="176" t="s">
        <v>324</v>
      </c>
      <c r="D18" s="1207">
        <f>+D12/D5*365</f>
        <v>5600</v>
      </c>
      <c r="E18" s="1207">
        <f>+E12/E5*365</f>
        <v>5970.6666666666661</v>
      </c>
      <c r="F18" s="1207">
        <f>+F12/F5*365</f>
        <v>7435</v>
      </c>
    </row>
    <row r="19" spans="1:6">
      <c r="A19" s="1256"/>
      <c r="C19" s="1270" t="s">
        <v>325</v>
      </c>
      <c r="D19" s="1270"/>
      <c r="E19" s="1270"/>
      <c r="F19" s="1270"/>
    </row>
    <row r="20" spans="1:6">
      <c r="A20" s="1256"/>
      <c r="C20" s="181" t="s">
        <v>323</v>
      </c>
      <c r="D20" s="1206">
        <f>+D13/D7</f>
        <v>5.0362610797743752</v>
      </c>
      <c r="E20" s="1206">
        <f t="shared" ref="E20:F20" si="3">+E13/E7</f>
        <v>7.2488584474885842</v>
      </c>
      <c r="F20" s="1206">
        <f t="shared" si="3"/>
        <v>8.9667982354306943</v>
      </c>
    </row>
    <row r="21" spans="1:6">
      <c r="A21" s="1256"/>
      <c r="C21" s="176" t="s">
        <v>324</v>
      </c>
      <c r="D21" s="1207">
        <f>+D13*365/D5</f>
        <v>1250</v>
      </c>
      <c r="E21" s="1207">
        <f>+E13*365/E5</f>
        <v>1693.3333333333333</v>
      </c>
      <c r="F21" s="1207">
        <f>+F13*365/F5</f>
        <v>1931</v>
      </c>
    </row>
    <row r="22" spans="1:6">
      <c r="A22" s="1256"/>
      <c r="C22" s="285"/>
      <c r="D22" s="285"/>
      <c r="E22" s="285"/>
    </row>
    <row r="23" spans="1:6">
      <c r="A23" s="1256"/>
      <c r="C23" s="285"/>
      <c r="D23" s="285"/>
      <c r="E23" s="285"/>
    </row>
    <row r="24" spans="1:6">
      <c r="A24" s="1256"/>
      <c r="C24" s="285"/>
      <c r="D24" s="285"/>
      <c r="E24" s="285"/>
    </row>
    <row r="25" spans="1:6">
      <c r="A25" s="1256"/>
      <c r="C25" s="285"/>
      <c r="D25" s="285"/>
      <c r="E25" s="285"/>
    </row>
    <row r="26" spans="1:6">
      <c r="A26" s="1256"/>
      <c r="C26" s="285"/>
      <c r="D26" s="285"/>
      <c r="E26" s="285"/>
    </row>
    <row r="27" spans="1:6">
      <c r="A27" s="1256"/>
      <c r="C27" s="285"/>
      <c r="D27" s="285"/>
      <c r="E27" s="285"/>
    </row>
    <row r="28" spans="1:6">
      <c r="A28" s="1256"/>
      <c r="C28" s="285"/>
      <c r="D28" s="285"/>
      <c r="E28" s="285"/>
    </row>
    <row r="29" spans="1:6">
      <c r="A29" s="1256"/>
      <c r="C29" s="285"/>
      <c r="D29" s="285"/>
      <c r="E29" s="285"/>
    </row>
    <row r="30" spans="1:6">
      <c r="A30" s="1256"/>
      <c r="C30" s="285"/>
      <c r="D30" s="285"/>
      <c r="E30" s="285"/>
    </row>
    <row r="31" spans="1:6">
      <c r="A31" s="1256"/>
      <c r="C31" s="285"/>
      <c r="D31" s="285"/>
      <c r="E31" s="285"/>
    </row>
    <row r="32" spans="1:6">
      <c r="A32" s="1256"/>
      <c r="C32" s="285"/>
      <c r="D32" s="285"/>
      <c r="E32" s="285"/>
    </row>
    <row r="33" spans="3:5">
      <c r="C33" s="285"/>
      <c r="D33" s="285"/>
      <c r="E33" s="285"/>
    </row>
    <row r="34" spans="3:5">
      <c r="C34" s="285"/>
      <c r="D34" s="285"/>
      <c r="E34" s="285"/>
    </row>
    <row r="35" spans="3:5">
      <c r="C35" s="285"/>
      <c r="D35" s="285"/>
      <c r="E35" s="285"/>
    </row>
    <row r="36" spans="3:5">
      <c r="C36" s="285"/>
      <c r="D36" s="285"/>
      <c r="E36" s="285"/>
    </row>
    <row r="37" spans="3:5">
      <c r="C37" s="285"/>
      <c r="D37" s="285"/>
      <c r="E37" s="285"/>
    </row>
    <row r="38" spans="3:5">
      <c r="C38" s="285"/>
      <c r="D38" s="285"/>
      <c r="E38" s="285"/>
    </row>
    <row r="39" spans="3:5">
      <c r="C39" s="285"/>
      <c r="D39" s="285"/>
      <c r="E39" s="285"/>
    </row>
    <row r="40" spans="3:5">
      <c r="C40" s="285"/>
      <c r="D40" s="285"/>
      <c r="E40" s="285"/>
    </row>
    <row r="41" spans="3:5">
      <c r="C41" s="285"/>
      <c r="E41" s="285"/>
    </row>
    <row r="42" spans="3:5">
      <c r="C42" s="285"/>
      <c r="D42" s="285"/>
      <c r="E42" s="285"/>
    </row>
    <row r="43" spans="3:5">
      <c r="C43" s="285"/>
      <c r="D43" s="285"/>
      <c r="E43" s="285"/>
    </row>
  </sheetData>
  <sheetProtection algorithmName="SHA-512" hashValue="vk6RADEnyUva60iK7nxl6OWhqYsfuWWUeapUv+ovhkwrji20kahQzFqkFiud8YBJl+c/VaOJXaJgdxrfJU5M3g==" saltValue="xbzawfDpT6DWtbxGW/QWGw==" spinCount="100000" sheet="1" objects="1" scenarios="1"/>
  <mergeCells count="4">
    <mergeCell ref="C16:F16"/>
    <mergeCell ref="C19:F19"/>
    <mergeCell ref="A4:A32"/>
    <mergeCell ref="C1:J1"/>
  </mergeCells>
  <hyperlinks>
    <hyperlink ref="A4" r:id="rId1" xr:uid="{00000000-0004-0000-0500-000000000000}"/>
  </hyperlinks>
  <pageMargins left="0.7" right="0.7" top="0.75" bottom="0.75" header="0.3" footer="0.3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Foglio60">
    <tabColor theme="9"/>
  </sheetPr>
  <dimension ref="A1:J49"/>
  <sheetViews>
    <sheetView showGridLines="0" workbookViewId="0">
      <selection activeCell="C1" sqref="C1:J1"/>
    </sheetView>
  </sheetViews>
  <sheetFormatPr baseColWidth="10" defaultColWidth="9.1640625" defaultRowHeight="15"/>
  <cols>
    <col min="1" max="1" width="11.5" style="1221" customWidth="1"/>
    <col min="2" max="2" width="4" style="64" customWidth="1"/>
    <col min="3" max="3" width="51.5" style="64" customWidth="1"/>
    <col min="4" max="4" width="10.5" style="64" customWidth="1"/>
    <col min="5" max="5" width="8.5" style="64" customWidth="1"/>
    <col min="6" max="16384" width="9.1640625" style="64"/>
  </cols>
  <sheetData>
    <row r="1" spans="1:10" s="1221" customFormat="1" ht="60" customHeight="1">
      <c r="C1" s="1266" t="s">
        <v>1220</v>
      </c>
      <c r="D1" s="1267"/>
      <c r="E1" s="1267"/>
      <c r="F1" s="1267"/>
      <c r="G1" s="1267"/>
      <c r="H1" s="1267"/>
      <c r="I1" s="1267"/>
      <c r="J1" s="1267"/>
    </row>
    <row r="3" spans="1:10">
      <c r="C3" s="1273" t="s">
        <v>1240</v>
      </c>
      <c r="D3" s="1273"/>
      <c r="E3" s="1273"/>
    </row>
    <row r="4" spans="1:10">
      <c r="A4" s="1255" t="s">
        <v>1264</v>
      </c>
      <c r="C4" s="367"/>
      <c r="D4" s="368"/>
      <c r="E4" s="367"/>
    </row>
    <row r="5" spans="1:10">
      <c r="A5" s="1256"/>
      <c r="C5" s="104" t="s">
        <v>105</v>
      </c>
      <c r="D5" s="369"/>
      <c r="E5" s="370"/>
    </row>
    <row r="6" spans="1:10">
      <c r="A6" s="1256"/>
      <c r="C6" s="367"/>
      <c r="D6" s="368"/>
      <c r="E6" s="367"/>
    </row>
    <row r="7" spans="1:10">
      <c r="A7" s="1256"/>
      <c r="C7" s="103" t="s">
        <v>191</v>
      </c>
      <c r="D7" s="368"/>
      <c r="E7" s="371"/>
    </row>
    <row r="8" spans="1:10">
      <c r="A8" s="1256"/>
      <c r="C8" s="156" t="s">
        <v>140</v>
      </c>
      <c r="D8" s="372">
        <v>43000</v>
      </c>
      <c r="E8" s="373">
        <f>+D8/'5.2'!$D$10</f>
        <v>7.8538812785388136E-3</v>
      </c>
    </row>
    <row r="9" spans="1:10">
      <c r="A9" s="1256"/>
      <c r="C9" s="156" t="s">
        <v>141</v>
      </c>
      <c r="D9" s="372">
        <v>23000</v>
      </c>
      <c r="E9" s="373">
        <f>+D9/'5.2'!$D$10</f>
        <v>4.200913242009132E-3</v>
      </c>
    </row>
    <row r="10" spans="1:10">
      <c r="A10" s="1256"/>
      <c r="C10" s="156" t="s">
        <v>142</v>
      </c>
      <c r="D10" s="372">
        <v>8000</v>
      </c>
      <c r="E10" s="373">
        <f>+D10/'5.2'!$D$10</f>
        <v>1.4611872146118722E-3</v>
      </c>
    </row>
    <row r="11" spans="1:10">
      <c r="A11" s="1256"/>
      <c r="C11" s="103" t="s">
        <v>143</v>
      </c>
      <c r="D11" s="372"/>
      <c r="E11" s="380"/>
    </row>
    <row r="12" spans="1:10">
      <c r="A12" s="1256"/>
      <c r="C12" s="103" t="s">
        <v>230</v>
      </c>
      <c r="D12" s="372"/>
      <c r="E12" s="380"/>
    </row>
    <row r="13" spans="1:10">
      <c r="A13" s="1256"/>
      <c r="C13" s="156" t="s">
        <v>147</v>
      </c>
      <c r="D13" s="372">
        <v>4000</v>
      </c>
      <c r="E13" s="373">
        <v>7.3059360730593609E-4</v>
      </c>
    </row>
    <row r="14" spans="1:10">
      <c r="A14" s="1256"/>
      <c r="C14" s="156" t="s">
        <v>148</v>
      </c>
      <c r="D14" s="372">
        <v>3000</v>
      </c>
      <c r="E14" s="373">
        <f>+D14/'5.2'!$D$10</f>
        <v>5.4794520547945202E-4</v>
      </c>
    </row>
    <row r="15" spans="1:10">
      <c r="A15" s="1256"/>
      <c r="C15" s="156" t="s">
        <v>149</v>
      </c>
      <c r="D15" s="372">
        <v>2000</v>
      </c>
      <c r="E15" s="373">
        <f>+D15/'5.2'!$D$10</f>
        <v>3.6529680365296805E-4</v>
      </c>
    </row>
    <row r="16" spans="1:10">
      <c r="A16" s="1256"/>
      <c r="C16" s="156" t="s">
        <v>150</v>
      </c>
      <c r="D16" s="372">
        <v>2000</v>
      </c>
      <c r="E16" s="373">
        <f>+D16/'5.2'!$D$10</f>
        <v>3.6529680365296805E-4</v>
      </c>
    </row>
    <row r="17" spans="1:5">
      <c r="A17" s="1256"/>
      <c r="C17" s="156" t="s">
        <v>151</v>
      </c>
      <c r="D17" s="372">
        <v>2000</v>
      </c>
      <c r="E17" s="373">
        <f>+D17/'5.2'!$D$10</f>
        <v>3.6529680365296805E-4</v>
      </c>
    </row>
    <row r="18" spans="1:5">
      <c r="A18" s="1256"/>
      <c r="C18" s="156" t="s">
        <v>152</v>
      </c>
      <c r="D18" s="372">
        <v>4000</v>
      </c>
      <c r="E18" s="373">
        <f>+D18/'5.2'!$D$10</f>
        <v>7.3059360730593609E-4</v>
      </c>
    </row>
    <row r="19" spans="1:5">
      <c r="A19" s="1256"/>
      <c r="C19" s="156" t="s">
        <v>231</v>
      </c>
      <c r="D19" s="372">
        <v>8000</v>
      </c>
      <c r="E19" s="373">
        <f>+D19/'5.2'!$D$10</f>
        <v>1.4611872146118722E-3</v>
      </c>
    </row>
    <row r="20" spans="1:5">
      <c r="A20" s="1256"/>
      <c r="C20" s="156" t="s">
        <v>154</v>
      </c>
      <c r="D20" s="372">
        <v>1000</v>
      </c>
      <c r="E20" s="373">
        <f>+D20/'5.2'!$D$10</f>
        <v>1.8264840182648402E-4</v>
      </c>
    </row>
    <row r="21" spans="1:5">
      <c r="A21" s="1256"/>
      <c r="C21" s="156" t="s">
        <v>157</v>
      </c>
      <c r="D21" s="372">
        <v>1375</v>
      </c>
      <c r="E21" s="373">
        <f>+D21/'5.2'!$D$10</f>
        <v>2.511415525114155E-4</v>
      </c>
    </row>
    <row r="22" spans="1:5">
      <c r="A22" s="1256"/>
      <c r="C22" s="156" t="s">
        <v>203</v>
      </c>
      <c r="D22" s="372">
        <v>2000</v>
      </c>
      <c r="E22" s="373">
        <f>+D22/'5.2'!$D$10</f>
        <v>3.6529680365296805E-4</v>
      </c>
    </row>
    <row r="23" spans="1:5">
      <c r="A23" s="1256"/>
      <c r="C23" s="156" t="s">
        <v>232</v>
      </c>
      <c r="D23" s="372">
        <v>15000</v>
      </c>
      <c r="E23" s="373">
        <f>+D23/'5.2'!$D$10</f>
        <v>2.7397260273972603E-3</v>
      </c>
    </row>
    <row r="24" spans="1:5">
      <c r="A24" s="1256"/>
      <c r="C24" s="156" t="s">
        <v>224</v>
      </c>
      <c r="D24" s="372">
        <v>5000</v>
      </c>
      <c r="E24" s="373">
        <f>+D24/'5.2'!$D$10</f>
        <v>9.1324200913242006E-4</v>
      </c>
    </row>
    <row r="25" spans="1:5">
      <c r="A25" s="1256"/>
      <c r="C25" s="156" t="s">
        <v>162</v>
      </c>
      <c r="D25" s="372">
        <v>6000</v>
      </c>
      <c r="E25" s="373">
        <f>+D25/'5.2'!$D$10</f>
        <v>1.095890410958904E-3</v>
      </c>
    </row>
    <row r="26" spans="1:5">
      <c r="A26" s="1256"/>
      <c r="C26" s="156" t="s">
        <v>233</v>
      </c>
      <c r="D26" s="372">
        <v>18000</v>
      </c>
      <c r="E26" s="373">
        <f>+D26/'5.2'!$D$10</f>
        <v>3.2876712328767125E-3</v>
      </c>
    </row>
    <row r="27" spans="1:5">
      <c r="A27" s="1256"/>
      <c r="C27" s="156" t="s">
        <v>159</v>
      </c>
      <c r="D27" s="372">
        <v>2000</v>
      </c>
      <c r="E27" s="373">
        <f>+D27/'5.2'!$D$10</f>
        <v>3.6529680365296805E-4</v>
      </c>
    </row>
    <row r="28" spans="1:5">
      <c r="A28" s="1256"/>
      <c r="C28" s="156" t="s">
        <v>234</v>
      </c>
      <c r="D28" s="372">
        <v>25000</v>
      </c>
      <c r="E28" s="373">
        <f>+D28/'5.2'!$D$10</f>
        <v>4.5662100456621002E-3</v>
      </c>
    </row>
    <row r="29" spans="1:5">
      <c r="A29" s="1256"/>
      <c r="C29" s="156" t="s">
        <v>161</v>
      </c>
      <c r="D29" s="372">
        <v>2000</v>
      </c>
      <c r="E29" s="373">
        <f>+D29/'5.2'!$D$10</f>
        <v>3.6529680365296805E-4</v>
      </c>
    </row>
    <row r="30" spans="1:5">
      <c r="A30" s="1256"/>
      <c r="C30" s="156" t="s">
        <v>160</v>
      </c>
      <c r="D30" s="372">
        <v>8000</v>
      </c>
      <c r="E30" s="373">
        <f>+D30/'5.2'!$D$10</f>
        <v>1.4611872146118722E-3</v>
      </c>
    </row>
    <row r="31" spans="1:5">
      <c r="A31" s="1256"/>
      <c r="C31" s="100" t="s">
        <v>235</v>
      </c>
      <c r="D31" s="372"/>
      <c r="E31" s="373"/>
    </row>
    <row r="32" spans="1:5">
      <c r="A32" s="1256"/>
      <c r="C32" s="156" t="s">
        <v>236</v>
      </c>
      <c r="D32" s="372">
        <v>12000</v>
      </c>
      <c r="E32" s="373">
        <f>+D32/'5.2'!$D$10</f>
        <v>2.1917808219178081E-3</v>
      </c>
    </row>
    <row r="33" spans="3:5">
      <c r="C33" s="156" t="s">
        <v>148</v>
      </c>
      <c r="D33" s="372">
        <v>7000</v>
      </c>
      <c r="E33" s="373">
        <f>+D33/'5.2'!$D$10</f>
        <v>1.2785388127853881E-3</v>
      </c>
    </row>
    <row r="34" spans="3:5">
      <c r="C34" s="156" t="s">
        <v>237</v>
      </c>
      <c r="D34" s="372">
        <v>5000</v>
      </c>
      <c r="E34" s="373">
        <f>+D34/'5.2'!$D$10</f>
        <v>9.1324200913242006E-4</v>
      </c>
    </row>
    <row r="35" spans="3:5">
      <c r="C35" s="156" t="s">
        <v>238</v>
      </c>
      <c r="D35" s="372">
        <v>3000</v>
      </c>
      <c r="E35" s="373">
        <f>+D35/'5.2'!$D$10</f>
        <v>5.4794520547945202E-4</v>
      </c>
    </row>
    <row r="36" spans="3:5">
      <c r="C36" s="156" t="s">
        <v>239</v>
      </c>
      <c r="D36" s="372">
        <v>8000</v>
      </c>
      <c r="E36" s="373">
        <f>+D36/'5.2'!$D$10</f>
        <v>1.4611872146118722E-3</v>
      </c>
    </row>
    <row r="37" spans="3:5">
      <c r="C37" s="156" t="s">
        <v>240</v>
      </c>
      <c r="D37" s="372">
        <v>5000</v>
      </c>
      <c r="E37" s="373">
        <f>+D37/'5.2'!$D$10</f>
        <v>9.1324200913242006E-4</v>
      </c>
    </row>
    <row r="38" spans="3:5">
      <c r="C38" s="156" t="s">
        <v>241</v>
      </c>
      <c r="D38" s="372">
        <v>2000</v>
      </c>
      <c r="E38" s="373">
        <f>+D38/'5.2'!$D$10</f>
        <v>3.6529680365296805E-4</v>
      </c>
    </row>
    <row r="39" spans="3:5">
      <c r="C39" s="156" t="s">
        <v>242</v>
      </c>
      <c r="D39" s="372">
        <v>8000</v>
      </c>
      <c r="E39" s="373">
        <f>+D39/'5.2'!$D$10</f>
        <v>1.4611872146118722E-3</v>
      </c>
    </row>
    <row r="40" spans="3:5">
      <c r="C40" s="156" t="s">
        <v>243</v>
      </c>
      <c r="D40" s="372">
        <v>2000</v>
      </c>
      <c r="E40" s="373">
        <f>+D40/'5.2'!$D$10</f>
        <v>3.6529680365296805E-4</v>
      </c>
    </row>
    <row r="41" spans="3:5">
      <c r="C41" s="156" t="s">
        <v>157</v>
      </c>
      <c r="D41" s="372">
        <v>2000</v>
      </c>
      <c r="E41" s="373">
        <v>3.6529680365296805E-4</v>
      </c>
    </row>
    <row r="42" spans="3:5">
      <c r="C42" s="156" t="s">
        <v>244</v>
      </c>
      <c r="D42" s="372">
        <v>3000</v>
      </c>
      <c r="E42" s="373">
        <f>+D42/'5.2'!$D$10</f>
        <v>5.4794520547945202E-4</v>
      </c>
    </row>
    <row r="43" spans="3:5">
      <c r="C43" s="156" t="s">
        <v>245</v>
      </c>
      <c r="D43" s="372">
        <v>5000</v>
      </c>
      <c r="E43" s="373">
        <f>+D43/'5.2'!$D$10</f>
        <v>9.1324200913242006E-4</v>
      </c>
    </row>
    <row r="44" spans="3:5">
      <c r="C44" s="381"/>
      <c r="D44" s="377"/>
      <c r="E44" s="364"/>
    </row>
    <row r="45" spans="3:5">
      <c r="C45" s="147" t="s">
        <v>229</v>
      </c>
      <c r="D45" s="375">
        <f>+SUM(D8:D43)</f>
        <v>246375</v>
      </c>
      <c r="E45" s="376">
        <f>+D45/'5.2'!$D$10</f>
        <v>4.4999999999999998E-2</v>
      </c>
    </row>
    <row r="46" spans="3:5">
      <c r="C46" s="382"/>
      <c r="D46" s="383"/>
      <c r="E46" s="382"/>
    </row>
    <row r="47" spans="3:5">
      <c r="C47" s="384"/>
      <c r="D47" s="384"/>
      <c r="E47" s="384"/>
    </row>
    <row r="48" spans="3:5">
      <c r="C48" s="81"/>
      <c r="D48" s="81"/>
      <c r="E48" s="81"/>
    </row>
    <row r="49" spans="3:5">
      <c r="C49" s="162"/>
      <c r="D49" s="162"/>
      <c r="E49" s="162"/>
    </row>
  </sheetData>
  <sheetProtection algorithmName="SHA-512" hashValue="h1ztI1bZ0k0NMQuzvfk9hE5cfKYGcUVWOW96PU3FlhnOu5BGu6G8nALia8s32KUP6w59Y3S94KFxXVT1V5hvRA==" saltValue="rSv1+4v/pn0MzDpyECu22w==" spinCount="100000" sheet="1" objects="1" scenarios="1"/>
  <mergeCells count="3">
    <mergeCell ref="C3:E3"/>
    <mergeCell ref="A4:A32"/>
    <mergeCell ref="C1:J1"/>
  </mergeCells>
  <hyperlinks>
    <hyperlink ref="A4" r:id="rId1" xr:uid="{00000000-0004-0000-3B00-000000000000}"/>
  </hyperlinks>
  <pageMargins left="0.7" right="0.7" top="0.75" bottom="0.75" header="0.3" footer="0.3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Foglio61">
    <tabColor theme="9"/>
  </sheetPr>
  <dimension ref="A1:J44"/>
  <sheetViews>
    <sheetView showGridLines="0" workbookViewId="0">
      <selection activeCell="C1" sqref="C1:J1"/>
    </sheetView>
  </sheetViews>
  <sheetFormatPr baseColWidth="10" defaultColWidth="9.1640625" defaultRowHeight="15"/>
  <cols>
    <col min="1" max="1" width="11.5" style="1221" customWidth="1"/>
    <col min="2" max="2" width="4" style="64" customWidth="1"/>
    <col min="3" max="3" width="36" style="64" bestFit="1" customWidth="1"/>
    <col min="4" max="4" width="26.1640625" style="64" customWidth="1"/>
    <col min="5" max="5" width="17.5" style="64" customWidth="1"/>
    <col min="6" max="16384" width="9.1640625" style="64"/>
  </cols>
  <sheetData>
    <row r="1" spans="1:10" s="1221" customFormat="1" ht="60" customHeight="1">
      <c r="C1" s="1266" t="s">
        <v>1220</v>
      </c>
      <c r="D1" s="1267"/>
      <c r="E1" s="1267"/>
      <c r="F1" s="1267"/>
      <c r="G1" s="1267"/>
      <c r="H1" s="1267"/>
      <c r="I1" s="1267"/>
      <c r="J1" s="1267"/>
    </row>
    <row r="3" spans="1:10">
      <c r="C3" s="1273" t="s">
        <v>1239</v>
      </c>
      <c r="D3" s="1273"/>
      <c r="E3" s="1273"/>
    </row>
    <row r="4" spans="1:10">
      <c r="A4" s="1255" t="s">
        <v>1264</v>
      </c>
      <c r="C4" s="367"/>
      <c r="D4" s="368"/>
      <c r="E4" s="367"/>
    </row>
    <row r="5" spans="1:10">
      <c r="A5" s="1256"/>
      <c r="C5" s="104" t="s">
        <v>105</v>
      </c>
      <c r="D5" s="369"/>
      <c r="E5" s="370"/>
    </row>
    <row r="6" spans="1:10">
      <c r="A6" s="1256"/>
      <c r="C6" s="367"/>
      <c r="D6" s="368"/>
      <c r="E6" s="367"/>
    </row>
    <row r="7" spans="1:10">
      <c r="A7" s="1256"/>
      <c r="C7" s="103" t="s">
        <v>191</v>
      </c>
      <c r="D7" s="377"/>
      <c r="E7" s="378"/>
    </row>
    <row r="8" spans="1:10">
      <c r="A8" s="1256"/>
      <c r="C8" s="156" t="s">
        <v>140</v>
      </c>
      <c r="D8" s="372">
        <v>39000</v>
      </c>
      <c r="E8" s="373">
        <f>+D8/'5.2'!$D$10</f>
        <v>7.1232876712328764E-3</v>
      </c>
    </row>
    <row r="9" spans="1:10">
      <c r="A9" s="1256"/>
      <c r="C9" s="156" t="s">
        <v>141</v>
      </c>
      <c r="D9" s="372">
        <v>21000</v>
      </c>
      <c r="E9" s="373">
        <f>+D9/'5.2'!$D$10</f>
        <v>3.8356164383561643E-3</v>
      </c>
    </row>
    <row r="10" spans="1:10">
      <c r="A10" s="1256"/>
      <c r="C10" s="156" t="s">
        <v>142</v>
      </c>
      <c r="D10" s="372">
        <v>8000</v>
      </c>
      <c r="E10" s="373">
        <f>+D10/'5.2'!$D$10</f>
        <v>1.4611872146118722E-3</v>
      </c>
    </row>
    <row r="11" spans="1:10">
      <c r="A11" s="1256"/>
      <c r="C11" s="103" t="s">
        <v>143</v>
      </c>
      <c r="D11" s="372"/>
      <c r="E11" s="373"/>
    </row>
    <row r="12" spans="1:10">
      <c r="A12" s="1256"/>
      <c r="C12" s="156" t="s">
        <v>2</v>
      </c>
      <c r="D12" s="372">
        <v>3000</v>
      </c>
      <c r="E12" s="373">
        <f>+D12/'5.2'!$D$10</f>
        <v>5.4794520547945202E-4</v>
      </c>
    </row>
    <row r="13" spans="1:10">
      <c r="A13" s="1256"/>
      <c r="C13" s="156" t="s">
        <v>147</v>
      </c>
      <c r="D13" s="372">
        <v>2499.9999999999995</v>
      </c>
      <c r="E13" s="373">
        <f>+D13/'5.2'!$D$10</f>
        <v>4.5662100456620998E-4</v>
      </c>
    </row>
    <row r="14" spans="1:10">
      <c r="A14" s="1256"/>
      <c r="C14" s="156" t="s">
        <v>148</v>
      </c>
      <c r="D14" s="372">
        <v>1500</v>
      </c>
      <c r="E14" s="373">
        <f>+D14/'5.2'!$D$10</f>
        <v>2.7397260273972601E-4</v>
      </c>
    </row>
    <row r="15" spans="1:10">
      <c r="A15" s="1256"/>
      <c r="C15" s="156" t="s">
        <v>149</v>
      </c>
      <c r="D15" s="372">
        <v>1000</v>
      </c>
      <c r="E15" s="373">
        <f>+D15/'5.2'!$D$10</f>
        <v>1.8264840182648402E-4</v>
      </c>
    </row>
    <row r="16" spans="1:10">
      <c r="A16" s="1256"/>
      <c r="C16" s="156" t="s">
        <v>150</v>
      </c>
      <c r="D16" s="372">
        <v>1500</v>
      </c>
      <c r="E16" s="373">
        <f>+D16/'5.2'!$D$10</f>
        <v>2.7397260273972601E-4</v>
      </c>
    </row>
    <row r="17" spans="1:5">
      <c r="A17" s="1256"/>
      <c r="C17" s="156" t="s">
        <v>151</v>
      </c>
      <c r="D17" s="372">
        <v>2500</v>
      </c>
      <c r="E17" s="373">
        <f>+D17/'5.2'!$D$10</f>
        <v>4.5662100456621003E-4</v>
      </c>
    </row>
    <row r="18" spans="1:5">
      <c r="A18" s="1256"/>
      <c r="C18" s="156" t="s">
        <v>246</v>
      </c>
      <c r="D18" s="372">
        <v>8000</v>
      </c>
      <c r="E18" s="373">
        <f>+D18/'5.2'!$D$10</f>
        <v>1.4611872146118722E-3</v>
      </c>
    </row>
    <row r="19" spans="1:5">
      <c r="A19" s="1256"/>
      <c r="C19" s="156" t="s">
        <v>247</v>
      </c>
      <c r="D19" s="372">
        <v>2000</v>
      </c>
      <c r="E19" s="373">
        <f>+D19/'5.2'!$D$10</f>
        <v>3.6529680365296805E-4</v>
      </c>
    </row>
    <row r="20" spans="1:5">
      <c r="A20" s="1256"/>
      <c r="C20" s="156" t="s">
        <v>248</v>
      </c>
      <c r="D20" s="372">
        <v>2000</v>
      </c>
      <c r="E20" s="373">
        <f>+D20/'5.2'!$D$10</f>
        <v>3.6529680365296805E-4</v>
      </c>
    </row>
    <row r="21" spans="1:5">
      <c r="A21" s="1256"/>
      <c r="C21" s="156" t="s">
        <v>152</v>
      </c>
      <c r="D21" s="372">
        <v>3000</v>
      </c>
      <c r="E21" s="373">
        <f>+D21/'5.2'!$D$10</f>
        <v>5.4794520547945202E-4</v>
      </c>
    </row>
    <row r="22" spans="1:5">
      <c r="A22" s="1256"/>
      <c r="C22" s="156" t="s">
        <v>249</v>
      </c>
      <c r="D22" s="372">
        <v>12000</v>
      </c>
      <c r="E22" s="373">
        <f>+D22/'5.2'!$D$10</f>
        <v>2.1917808219178081E-3</v>
      </c>
    </row>
    <row r="23" spans="1:5">
      <c r="A23" s="1256"/>
      <c r="C23" s="156" t="s">
        <v>250</v>
      </c>
      <c r="D23" s="372">
        <v>11000</v>
      </c>
      <c r="E23" s="373">
        <f>+D23/'5.2'!$D$10</f>
        <v>2.009132420091324E-3</v>
      </c>
    </row>
    <row r="24" spans="1:5">
      <c r="A24" s="1256"/>
      <c r="C24" s="156" t="s">
        <v>251</v>
      </c>
      <c r="D24" s="372">
        <v>5000</v>
      </c>
      <c r="E24" s="373">
        <f>+D24/'5.2'!$D$10</f>
        <v>9.1324200913242006E-4</v>
      </c>
    </row>
    <row r="25" spans="1:5">
      <c r="A25" s="1256"/>
      <c r="C25" s="156" t="s">
        <v>252</v>
      </c>
      <c r="D25" s="372">
        <v>5000</v>
      </c>
      <c r="E25" s="373">
        <f>+D25/'5.2'!$D$10</f>
        <v>9.1324200913242006E-4</v>
      </c>
    </row>
    <row r="26" spans="1:5">
      <c r="A26" s="1256"/>
      <c r="C26" s="156" t="s">
        <v>253</v>
      </c>
      <c r="D26" s="372">
        <v>2000</v>
      </c>
      <c r="E26" s="373">
        <f>+D26/'5.2'!$D$10</f>
        <v>3.6529680365296805E-4</v>
      </c>
    </row>
    <row r="27" spans="1:5">
      <c r="A27" s="1256"/>
      <c r="C27" s="156" t="s">
        <v>154</v>
      </c>
      <c r="D27" s="372">
        <v>2000</v>
      </c>
      <c r="E27" s="373">
        <f>+D27/'5.2'!$D$10</f>
        <v>3.6529680365296805E-4</v>
      </c>
    </row>
    <row r="28" spans="1:5">
      <c r="A28" s="1256"/>
      <c r="C28" s="156" t="s">
        <v>155</v>
      </c>
      <c r="D28" s="372">
        <v>1000</v>
      </c>
      <c r="E28" s="373">
        <f>+D28/'5.2'!$D$10</f>
        <v>1.8264840182648402E-4</v>
      </c>
    </row>
    <row r="29" spans="1:5">
      <c r="A29" s="1256"/>
      <c r="C29" s="156" t="s">
        <v>228</v>
      </c>
      <c r="D29" s="372">
        <v>4000</v>
      </c>
      <c r="E29" s="373">
        <f>+D29/'5.2'!$D$10</f>
        <v>7.3059360730593609E-4</v>
      </c>
    </row>
    <row r="30" spans="1:5">
      <c r="A30" s="1256"/>
      <c r="C30" s="156" t="s">
        <v>254</v>
      </c>
      <c r="D30" s="372">
        <v>1000</v>
      </c>
      <c r="E30" s="373">
        <f>+D30/'5.2'!$D$10</f>
        <v>1.8264840182648402E-4</v>
      </c>
    </row>
    <row r="31" spans="1:5">
      <c r="A31" s="1256"/>
      <c r="C31" s="156" t="s">
        <v>157</v>
      </c>
      <c r="D31" s="372">
        <v>8000</v>
      </c>
      <c r="E31" s="373">
        <f>+D31/'5.2'!$D$10</f>
        <v>1.4611872146118722E-3</v>
      </c>
    </row>
    <row r="32" spans="1:5">
      <c r="A32" s="1256"/>
      <c r="C32" s="156" t="s">
        <v>203</v>
      </c>
      <c r="D32" s="372">
        <v>6625</v>
      </c>
      <c r="E32" s="373">
        <f>+D32/'5.2'!$D$10</f>
        <v>1.2100456621004566E-3</v>
      </c>
    </row>
    <row r="33" spans="3:5">
      <c r="C33" s="156" t="s">
        <v>255</v>
      </c>
      <c r="D33" s="372">
        <v>10000</v>
      </c>
      <c r="E33" s="373">
        <f>+D33/'5.2'!$D$10</f>
        <v>1.8264840182648401E-3</v>
      </c>
    </row>
    <row r="34" spans="3:5">
      <c r="C34" s="156" t="s">
        <v>256</v>
      </c>
      <c r="D34" s="372">
        <v>4000</v>
      </c>
      <c r="E34" s="373">
        <f>+D34/'5.2'!$D$10</f>
        <v>7.3059360730593609E-4</v>
      </c>
    </row>
    <row r="35" spans="3:5">
      <c r="C35" s="156" t="s">
        <v>162</v>
      </c>
      <c r="D35" s="372">
        <v>7000</v>
      </c>
      <c r="E35" s="373">
        <f>+D35/'5.2'!$D$10</f>
        <v>1.2785388127853881E-3</v>
      </c>
    </row>
    <row r="36" spans="3:5">
      <c r="C36" s="156" t="s">
        <v>257</v>
      </c>
      <c r="D36" s="372">
        <v>5000</v>
      </c>
      <c r="E36" s="373">
        <f>+D36/'5.2'!$D$10</f>
        <v>9.1324200913242006E-4</v>
      </c>
    </row>
    <row r="37" spans="3:5">
      <c r="C37" s="156" t="s">
        <v>159</v>
      </c>
      <c r="D37" s="372">
        <v>1000</v>
      </c>
      <c r="E37" s="373">
        <f>+D37/'5.2'!$D$10</f>
        <v>1.8264840182648402E-4</v>
      </c>
    </row>
    <row r="38" spans="3:5">
      <c r="C38" s="156" t="s">
        <v>161</v>
      </c>
      <c r="D38" s="372">
        <v>3000</v>
      </c>
      <c r="E38" s="373">
        <f>+D38/'5.2'!$D$10</f>
        <v>5.4794520547945202E-4</v>
      </c>
    </row>
    <row r="39" spans="3:5">
      <c r="C39" s="156" t="s">
        <v>160</v>
      </c>
      <c r="D39" s="372">
        <v>2000</v>
      </c>
      <c r="E39" s="373">
        <f>+D39/'5.2'!$D$10</f>
        <v>3.6529680365296805E-4</v>
      </c>
    </row>
    <row r="40" spans="3:5">
      <c r="C40" s="156" t="s">
        <v>163</v>
      </c>
      <c r="D40" s="372">
        <v>2000</v>
      </c>
      <c r="E40" s="373">
        <f>+D40/'5.2'!$D$10</f>
        <v>3.6529680365296805E-4</v>
      </c>
    </row>
    <row r="41" spans="3:5">
      <c r="C41" s="156" t="s">
        <v>258</v>
      </c>
      <c r="D41" s="372">
        <v>4999.9999999999991</v>
      </c>
      <c r="E41" s="373">
        <f>+D41/'5.2'!$D$10</f>
        <v>9.1324200913241995E-4</v>
      </c>
    </row>
    <row r="42" spans="3:5">
      <c r="C42" s="103"/>
      <c r="D42" s="372"/>
      <c r="E42" s="373"/>
    </row>
    <row r="43" spans="3:5">
      <c r="C43" s="147" t="s">
        <v>229</v>
      </c>
      <c r="D43" s="375">
        <f>+SUM(D7:D41)</f>
        <v>191625</v>
      </c>
      <c r="E43" s="376">
        <f>+D43/'5.2'!$D$10</f>
        <v>3.5000000000000003E-2</v>
      </c>
    </row>
    <row r="44" spans="3:5">
      <c r="C44" s="105"/>
      <c r="D44" s="379"/>
      <c r="E44" s="105"/>
    </row>
  </sheetData>
  <sheetProtection algorithmName="SHA-512" hashValue="VlkA65xYua/Y+HlO+wKyY3IRQUZfoHG5eW9x00Ohrl6NfYgnGiu8Y++i9oJPktdzDuFBwnff7f7JS9bQYxFycg==" saltValue="O1aWf/O2GjzvUu8FYF5ktw==" spinCount="100000" sheet="1" objects="1" scenarios="1"/>
  <mergeCells count="3">
    <mergeCell ref="C3:E3"/>
    <mergeCell ref="A4:A32"/>
    <mergeCell ref="C1:J1"/>
  </mergeCells>
  <hyperlinks>
    <hyperlink ref="A4" r:id="rId1" xr:uid="{00000000-0004-0000-3C00-000000000000}"/>
  </hyperlinks>
  <pageMargins left="0.7" right="0.7" top="0.75" bottom="0.75" header="0.3" footer="0.3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Foglio62">
    <tabColor theme="9"/>
  </sheetPr>
  <dimension ref="A1:J43"/>
  <sheetViews>
    <sheetView showGridLines="0" workbookViewId="0">
      <selection activeCell="C1" sqref="C1:J1"/>
    </sheetView>
  </sheetViews>
  <sheetFormatPr baseColWidth="10" defaultColWidth="9.1640625" defaultRowHeight="15"/>
  <cols>
    <col min="1" max="1" width="11.5" style="1221" customWidth="1"/>
    <col min="2" max="2" width="4" style="64" customWidth="1"/>
    <col min="3" max="3" width="22.5" style="64" bestFit="1" customWidth="1"/>
    <col min="4" max="4" width="20.1640625" style="64" customWidth="1"/>
    <col min="5" max="16384" width="9.1640625" style="64"/>
  </cols>
  <sheetData>
    <row r="1" spans="1:10" s="1221" customFormat="1" ht="60" customHeight="1">
      <c r="C1" s="1266" t="s">
        <v>1220</v>
      </c>
      <c r="D1" s="1267"/>
      <c r="E1" s="1267"/>
      <c r="F1" s="1267"/>
      <c r="G1" s="1267"/>
      <c r="H1" s="1267"/>
      <c r="I1" s="1267"/>
      <c r="J1" s="1267"/>
    </row>
    <row r="3" spans="1:10">
      <c r="C3" s="1273" t="s">
        <v>1238</v>
      </c>
      <c r="D3" s="1273"/>
      <c r="E3" s="1273"/>
    </row>
    <row r="4" spans="1:10">
      <c r="A4" s="1255" t="s">
        <v>1264</v>
      </c>
      <c r="C4" s="367"/>
      <c r="D4" s="368"/>
      <c r="E4" s="367"/>
    </row>
    <row r="5" spans="1:10">
      <c r="A5" s="1256"/>
      <c r="C5" s="104" t="s">
        <v>105</v>
      </c>
      <c r="D5" s="369"/>
      <c r="E5" s="370"/>
    </row>
    <row r="6" spans="1:10">
      <c r="A6" s="1256"/>
      <c r="C6" s="367"/>
      <c r="D6" s="368"/>
      <c r="E6" s="367"/>
    </row>
    <row r="7" spans="1:10">
      <c r="A7" s="1256"/>
      <c r="C7" s="103" t="s">
        <v>191</v>
      </c>
      <c r="D7" s="368"/>
      <c r="E7" s="371"/>
    </row>
    <row r="8" spans="1:10">
      <c r="A8" s="1256"/>
      <c r="C8" s="156" t="s">
        <v>259</v>
      </c>
      <c r="D8" s="372">
        <v>99000</v>
      </c>
      <c r="E8" s="373">
        <f>+D8/'5.2'!$D$10</f>
        <v>1.8082191780821918E-2</v>
      </c>
    </row>
    <row r="9" spans="1:10">
      <c r="A9" s="1256"/>
      <c r="C9" s="156" t="s">
        <v>260</v>
      </c>
      <c r="D9" s="372">
        <v>45000</v>
      </c>
      <c r="E9" s="373">
        <f>+D9/'5.2'!$D$10</f>
        <v>8.21917808219178E-3</v>
      </c>
    </row>
    <row r="10" spans="1:10">
      <c r="A10" s="1256"/>
      <c r="C10" s="156" t="s">
        <v>261</v>
      </c>
      <c r="D10" s="372">
        <v>37000</v>
      </c>
      <c r="E10" s="373">
        <f>+D10/'5.2'!$D$10</f>
        <v>6.7579908675799083E-3</v>
      </c>
    </row>
    <row r="11" spans="1:10">
      <c r="A11" s="1256"/>
      <c r="C11" s="156" t="s">
        <v>262</v>
      </c>
      <c r="D11" s="372">
        <v>12000</v>
      </c>
      <c r="E11" s="373">
        <f>+D11/'5.2'!$D$10</f>
        <v>2.1917808219178081E-3</v>
      </c>
    </row>
    <row r="12" spans="1:10">
      <c r="A12" s="1256"/>
      <c r="C12" s="156" t="s">
        <v>263</v>
      </c>
      <c r="D12" s="372">
        <v>8000</v>
      </c>
      <c r="E12" s="373">
        <f>+D12/'5.2'!$D$10</f>
        <v>1.4611872146118722E-3</v>
      </c>
    </row>
    <row r="13" spans="1:10">
      <c r="A13" s="1256"/>
      <c r="C13" s="156" t="s">
        <v>264</v>
      </c>
      <c r="D13" s="372">
        <v>7000</v>
      </c>
      <c r="E13" s="373">
        <f>+D13/'5.2'!$D$10</f>
        <v>1.2785388127853881E-3</v>
      </c>
    </row>
    <row r="14" spans="1:10">
      <c r="A14" s="1256"/>
      <c r="C14" s="156" t="s">
        <v>265</v>
      </c>
      <c r="D14" s="372">
        <v>11000</v>
      </c>
      <c r="E14" s="373">
        <f>+D14/'5.2'!$D$10</f>
        <v>2.009132420091324E-3</v>
      </c>
    </row>
    <row r="15" spans="1:10">
      <c r="A15" s="1256"/>
      <c r="C15" s="156"/>
      <c r="D15" s="372"/>
      <c r="E15" s="374"/>
    </row>
    <row r="16" spans="1:10">
      <c r="A16" s="1256"/>
      <c r="C16" s="147" t="s">
        <v>229</v>
      </c>
      <c r="D16" s="375">
        <f>+SUM(D8:D14)</f>
        <v>219000</v>
      </c>
      <c r="E16" s="376">
        <f>+D16/'5.2'!$D$10</f>
        <v>0.04</v>
      </c>
    </row>
    <row r="17" spans="1:5">
      <c r="A17" s="1256"/>
      <c r="C17" s="238"/>
      <c r="D17" s="354"/>
      <c r="E17" s="238"/>
    </row>
    <row r="18" spans="1:5">
      <c r="A18" s="1256"/>
      <c r="C18" s="285"/>
      <c r="D18" s="285"/>
      <c r="E18" s="285"/>
    </row>
    <row r="19" spans="1:5">
      <c r="A19" s="1256"/>
      <c r="C19" s="285"/>
      <c r="D19" s="285"/>
      <c r="E19" s="285"/>
    </row>
    <row r="20" spans="1:5">
      <c r="A20" s="1256"/>
      <c r="C20" s="285"/>
      <c r="D20" s="285"/>
      <c r="E20" s="285"/>
    </row>
    <row r="21" spans="1:5">
      <c r="A21" s="1256"/>
      <c r="C21" s="285"/>
      <c r="D21" s="285"/>
      <c r="E21" s="285"/>
    </row>
    <row r="22" spans="1:5">
      <c r="A22" s="1256"/>
      <c r="C22" s="285"/>
      <c r="D22" s="285"/>
      <c r="E22" s="285"/>
    </row>
    <row r="23" spans="1:5">
      <c r="A23" s="1256"/>
      <c r="C23" s="285"/>
      <c r="D23" s="285"/>
      <c r="E23" s="285"/>
    </row>
    <row r="24" spans="1:5">
      <c r="A24" s="1256"/>
      <c r="C24" s="285"/>
      <c r="D24" s="285"/>
      <c r="E24" s="285"/>
    </row>
    <row r="25" spans="1:5">
      <c r="A25" s="1256"/>
      <c r="C25" s="285"/>
      <c r="D25" s="285"/>
      <c r="E25" s="285"/>
    </row>
    <row r="26" spans="1:5">
      <c r="A26" s="1256"/>
      <c r="C26" s="285"/>
      <c r="D26" s="285"/>
      <c r="E26" s="285"/>
    </row>
    <row r="27" spans="1:5">
      <c r="A27" s="1256"/>
      <c r="C27" s="285"/>
      <c r="D27" s="285"/>
      <c r="E27" s="285"/>
    </row>
    <row r="28" spans="1:5">
      <c r="A28" s="1256"/>
      <c r="C28" s="285"/>
      <c r="D28" s="285"/>
      <c r="E28" s="285"/>
    </row>
    <row r="29" spans="1:5">
      <c r="A29" s="1256"/>
      <c r="C29" s="285"/>
      <c r="D29" s="285"/>
      <c r="E29" s="285"/>
    </row>
    <row r="30" spans="1:5">
      <c r="A30" s="1256"/>
      <c r="C30" s="285"/>
      <c r="D30" s="285"/>
      <c r="E30" s="285"/>
    </row>
    <row r="31" spans="1:5">
      <c r="A31" s="1256"/>
      <c r="C31" s="285"/>
      <c r="D31" s="285"/>
      <c r="E31" s="285"/>
    </row>
    <row r="32" spans="1:5">
      <c r="A32" s="1256"/>
      <c r="C32" s="285"/>
      <c r="D32" s="285"/>
      <c r="E32" s="285"/>
    </row>
    <row r="33" spans="3:5">
      <c r="C33" s="285"/>
      <c r="D33" s="285"/>
      <c r="E33" s="285"/>
    </row>
    <row r="34" spans="3:5">
      <c r="C34" s="285"/>
      <c r="D34" s="285"/>
      <c r="E34" s="285"/>
    </row>
    <row r="35" spans="3:5">
      <c r="C35" s="285"/>
      <c r="D35" s="285"/>
      <c r="E35" s="285"/>
    </row>
    <row r="36" spans="3:5">
      <c r="C36" s="285"/>
      <c r="D36" s="285"/>
      <c r="E36" s="285"/>
    </row>
    <row r="37" spans="3:5">
      <c r="C37" s="285"/>
      <c r="D37" s="285"/>
      <c r="E37" s="285"/>
    </row>
    <row r="38" spans="3:5">
      <c r="C38" s="285"/>
      <c r="D38" s="285"/>
      <c r="E38" s="285"/>
    </row>
    <row r="39" spans="3:5">
      <c r="C39" s="285"/>
      <c r="D39" s="285"/>
      <c r="E39" s="285"/>
    </row>
    <row r="40" spans="3:5">
      <c r="C40" s="285"/>
      <c r="D40" s="285"/>
      <c r="E40" s="285"/>
    </row>
    <row r="41" spans="3:5">
      <c r="C41" s="285"/>
      <c r="D41" s="159"/>
      <c r="E41" s="285"/>
    </row>
    <row r="42" spans="3:5">
      <c r="C42" s="285"/>
      <c r="D42" s="285"/>
      <c r="E42" s="285"/>
    </row>
    <row r="43" spans="3:5">
      <c r="C43" s="285"/>
      <c r="D43" s="285"/>
      <c r="E43" s="285"/>
    </row>
  </sheetData>
  <sheetProtection algorithmName="SHA-512" hashValue="RTPr2vqy6dXyQCA+vt5iHC+rSAgeCwJ2CrEa6EH0FOxNkV8XAmFoeRKGUEcijjdW3hwf9Ab3zggLdjP3/dxdBg==" saltValue="KvEyttYM6GHFvOjw0heiPg==" spinCount="100000" sheet="1" objects="1" scenarios="1"/>
  <mergeCells count="3">
    <mergeCell ref="C3:E3"/>
    <mergeCell ref="A4:A32"/>
    <mergeCell ref="C1:J1"/>
  </mergeCells>
  <hyperlinks>
    <hyperlink ref="A4" r:id="rId1" xr:uid="{00000000-0004-0000-3D00-000000000000}"/>
  </hyperlinks>
  <pageMargins left="0.7" right="0.7" top="0.75" bottom="0.75" header="0.3" footer="0.3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Foglio63">
    <tabColor theme="9"/>
  </sheetPr>
  <dimension ref="A1:J43"/>
  <sheetViews>
    <sheetView showGridLines="0" workbookViewId="0">
      <selection activeCell="C1" sqref="C1:J1"/>
    </sheetView>
  </sheetViews>
  <sheetFormatPr baseColWidth="10" defaultColWidth="9.1640625" defaultRowHeight="15"/>
  <cols>
    <col min="1" max="1" width="11.5" style="1221" customWidth="1"/>
    <col min="2" max="2" width="4" style="64" customWidth="1"/>
    <col min="3" max="3" width="26.5" style="64" bestFit="1" customWidth="1"/>
    <col min="4" max="4" width="22.5" style="64" customWidth="1"/>
    <col min="5" max="5" width="11" style="64" customWidth="1"/>
    <col min="6" max="16384" width="9.1640625" style="64"/>
  </cols>
  <sheetData>
    <row r="1" spans="1:10" s="1221" customFormat="1" ht="60" customHeight="1">
      <c r="C1" s="1266" t="s">
        <v>1220</v>
      </c>
      <c r="D1" s="1267"/>
      <c r="E1" s="1267"/>
      <c r="F1" s="1267"/>
      <c r="G1" s="1267"/>
      <c r="H1" s="1267"/>
      <c r="I1" s="1267"/>
      <c r="J1" s="1267"/>
    </row>
    <row r="3" spans="1:10">
      <c r="C3" s="1273" t="s">
        <v>1237</v>
      </c>
      <c r="D3" s="1273"/>
      <c r="E3" s="1273"/>
    </row>
    <row r="4" spans="1:10">
      <c r="A4" s="1255" t="s">
        <v>1264</v>
      </c>
      <c r="C4" s="113"/>
      <c r="D4" s="141"/>
      <c r="E4" s="113"/>
    </row>
    <row r="5" spans="1:10">
      <c r="A5" s="1256"/>
      <c r="C5" s="104" t="s">
        <v>105</v>
      </c>
      <c r="D5" s="138"/>
      <c r="E5" s="347"/>
    </row>
    <row r="6" spans="1:10">
      <c r="A6" s="1256"/>
      <c r="C6" s="113"/>
      <c r="D6" s="141"/>
      <c r="E6" s="142"/>
    </row>
    <row r="7" spans="1:10">
      <c r="A7" s="1256"/>
      <c r="C7" s="103" t="s">
        <v>191</v>
      </c>
      <c r="D7" s="141"/>
      <c r="E7" s="364"/>
    </row>
    <row r="8" spans="1:10">
      <c r="A8" s="1256"/>
      <c r="C8" s="156" t="s">
        <v>266</v>
      </c>
      <c r="D8" s="365">
        <v>0</v>
      </c>
      <c r="E8" s="141">
        <f>+D8/'5.2'!$D$10</f>
        <v>0</v>
      </c>
    </row>
    <row r="9" spans="1:10">
      <c r="A9" s="1256"/>
      <c r="C9" s="156" t="s">
        <v>267</v>
      </c>
      <c r="D9" s="365">
        <v>0</v>
      </c>
      <c r="E9" s="141">
        <f>+D9/'5.2'!$D$10</f>
        <v>0</v>
      </c>
    </row>
    <row r="10" spans="1:10">
      <c r="A10" s="1256"/>
      <c r="C10" s="156"/>
      <c r="D10" s="365"/>
      <c r="E10" s="365"/>
    </row>
    <row r="11" spans="1:10">
      <c r="A11" s="1256"/>
      <c r="C11" s="147" t="s">
        <v>229</v>
      </c>
      <c r="D11" s="366">
        <f>+D9+D8</f>
        <v>0</v>
      </c>
      <c r="E11" s="141">
        <f>+D11/'5.2'!$D$10</f>
        <v>0</v>
      </c>
    </row>
    <row r="12" spans="1:10">
      <c r="A12" s="1256"/>
      <c r="C12" s="238"/>
      <c r="D12" s="354"/>
      <c r="E12" s="238"/>
    </row>
    <row r="13" spans="1:10">
      <c r="A13" s="1256"/>
      <c r="C13" s="285"/>
      <c r="D13" s="329"/>
      <c r="E13" s="285"/>
    </row>
    <row r="14" spans="1:10">
      <c r="A14" s="1256"/>
      <c r="C14" s="285"/>
    </row>
    <row r="15" spans="1:10">
      <c r="A15" s="1256"/>
      <c r="C15" s="285"/>
      <c r="D15" s="285"/>
      <c r="E15" s="285"/>
    </row>
    <row r="16" spans="1:10">
      <c r="A16" s="1256"/>
      <c r="C16" s="285"/>
      <c r="D16" s="285"/>
      <c r="E16" s="285"/>
    </row>
    <row r="17" spans="1:5">
      <c r="A17" s="1256"/>
      <c r="C17" s="285"/>
      <c r="D17" s="285"/>
      <c r="E17" s="285"/>
    </row>
    <row r="18" spans="1:5">
      <c r="A18" s="1256"/>
      <c r="C18" s="285"/>
      <c r="D18" s="285"/>
      <c r="E18" s="285"/>
    </row>
    <row r="19" spans="1:5">
      <c r="A19" s="1256"/>
      <c r="C19" s="285"/>
      <c r="D19" s="285"/>
      <c r="E19" s="285"/>
    </row>
    <row r="20" spans="1:5">
      <c r="A20" s="1256"/>
      <c r="C20" s="285"/>
      <c r="D20" s="285"/>
      <c r="E20" s="285"/>
    </row>
    <row r="21" spans="1:5">
      <c r="A21" s="1256"/>
      <c r="C21" s="285"/>
      <c r="D21" s="285"/>
      <c r="E21" s="285"/>
    </row>
    <row r="22" spans="1:5">
      <c r="A22" s="1256"/>
      <c r="C22" s="285"/>
      <c r="D22" s="285"/>
      <c r="E22" s="285"/>
    </row>
    <row r="23" spans="1:5">
      <c r="A23" s="1256"/>
      <c r="C23" s="285"/>
      <c r="D23" s="285"/>
      <c r="E23" s="285"/>
    </row>
    <row r="24" spans="1:5">
      <c r="A24" s="1256"/>
      <c r="C24" s="285"/>
      <c r="D24" s="285"/>
      <c r="E24" s="285"/>
    </row>
    <row r="25" spans="1:5">
      <c r="A25" s="1256"/>
      <c r="C25" s="285"/>
      <c r="D25" s="285"/>
      <c r="E25" s="285"/>
    </row>
    <row r="26" spans="1:5">
      <c r="A26" s="1256"/>
      <c r="C26" s="285"/>
      <c r="D26" s="285"/>
      <c r="E26" s="285"/>
    </row>
    <row r="27" spans="1:5">
      <c r="A27" s="1256"/>
      <c r="C27" s="285"/>
      <c r="D27" s="285"/>
      <c r="E27" s="285"/>
    </row>
    <row r="28" spans="1:5">
      <c r="A28" s="1256"/>
      <c r="C28" s="285"/>
      <c r="D28" s="285"/>
      <c r="E28" s="285"/>
    </row>
    <row r="29" spans="1:5">
      <c r="A29" s="1256"/>
      <c r="C29" s="285"/>
      <c r="D29" s="285"/>
      <c r="E29" s="285"/>
    </row>
    <row r="30" spans="1:5">
      <c r="A30" s="1256"/>
      <c r="C30" s="285"/>
      <c r="D30" s="285"/>
      <c r="E30" s="285"/>
    </row>
    <row r="31" spans="1:5">
      <c r="A31" s="1256"/>
      <c r="C31" s="285"/>
      <c r="D31" s="285"/>
      <c r="E31" s="285"/>
    </row>
    <row r="32" spans="1:5">
      <c r="A32" s="1256"/>
      <c r="C32" s="285"/>
      <c r="D32" s="285"/>
      <c r="E32" s="285"/>
    </row>
    <row r="33" spans="3:5">
      <c r="C33" s="285"/>
      <c r="D33" s="285"/>
      <c r="E33" s="285"/>
    </row>
    <row r="34" spans="3:5">
      <c r="C34" s="285"/>
      <c r="D34" s="285"/>
      <c r="E34" s="285"/>
    </row>
    <row r="35" spans="3:5">
      <c r="C35" s="285"/>
      <c r="D35" s="285"/>
      <c r="E35" s="285"/>
    </row>
    <row r="36" spans="3:5">
      <c r="C36" s="285"/>
      <c r="D36" s="285"/>
      <c r="E36" s="285"/>
    </row>
    <row r="37" spans="3:5">
      <c r="C37" s="285"/>
      <c r="D37" s="285"/>
      <c r="E37" s="285"/>
    </row>
    <row r="38" spans="3:5">
      <c r="C38" s="285"/>
      <c r="D38" s="285"/>
      <c r="E38" s="285"/>
    </row>
    <row r="39" spans="3:5">
      <c r="C39" s="285"/>
      <c r="D39" s="285"/>
      <c r="E39" s="285"/>
    </row>
    <row r="40" spans="3:5">
      <c r="C40" s="285"/>
      <c r="D40" s="285"/>
      <c r="E40" s="285"/>
    </row>
    <row r="41" spans="3:5">
      <c r="C41" s="285"/>
      <c r="E41" s="285"/>
    </row>
    <row r="42" spans="3:5">
      <c r="C42" s="285"/>
      <c r="D42" s="285"/>
      <c r="E42" s="285"/>
    </row>
    <row r="43" spans="3:5">
      <c r="C43" s="285"/>
      <c r="D43" s="285"/>
      <c r="E43" s="285"/>
    </row>
  </sheetData>
  <sheetProtection algorithmName="SHA-512" hashValue="VG8dCQE0gWAmn3JwKBCSIBjZBF+w3f5IP8N1TfNhez/O8oQaJiMhChrlixtnaDpECC3R64RLkLO9irJGCQOaAQ==" saltValue="TDgmZMu7VaKJEgmKmYYUxw==" spinCount="100000" sheet="1" objects="1" scenarios="1"/>
  <mergeCells count="3">
    <mergeCell ref="C3:E3"/>
    <mergeCell ref="A4:A32"/>
    <mergeCell ref="C1:J1"/>
  </mergeCells>
  <hyperlinks>
    <hyperlink ref="A4" r:id="rId1" xr:uid="{00000000-0004-0000-3E00-000000000000}"/>
  </hyperlinks>
  <pageMargins left="0.7" right="0.7" top="0.75" bottom="0.75" header="0.3" footer="0.3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Foglio64">
    <tabColor theme="9"/>
  </sheetPr>
  <dimension ref="A1:J43"/>
  <sheetViews>
    <sheetView showGridLines="0" workbookViewId="0">
      <selection activeCell="J23" sqref="J23"/>
    </sheetView>
  </sheetViews>
  <sheetFormatPr baseColWidth="10" defaultColWidth="9.1640625" defaultRowHeight="15"/>
  <cols>
    <col min="1" max="1" width="11.5" style="1221" customWidth="1"/>
    <col min="2" max="2" width="4" style="64" customWidth="1"/>
    <col min="3" max="3" width="41" style="64" bestFit="1" customWidth="1"/>
    <col min="4" max="4" width="13.5" style="64" customWidth="1"/>
    <col min="5" max="5" width="11.5" style="64" customWidth="1"/>
    <col min="6" max="16384" width="9.1640625" style="64"/>
  </cols>
  <sheetData>
    <row r="1" spans="1:10" s="1221" customFormat="1" ht="60" customHeight="1">
      <c r="C1" s="1266" t="s">
        <v>1220</v>
      </c>
      <c r="D1" s="1267"/>
      <c r="E1" s="1267"/>
      <c r="F1" s="1267"/>
      <c r="G1" s="1267"/>
      <c r="H1" s="1267"/>
      <c r="I1" s="1267"/>
      <c r="J1" s="1267"/>
    </row>
    <row r="3" spans="1:10" ht="30.25" customHeight="1">
      <c r="C3" s="1312" t="s">
        <v>1236</v>
      </c>
      <c r="D3" s="1312"/>
      <c r="E3" s="1312"/>
    </row>
    <row r="4" spans="1:10">
      <c r="A4" s="1255" t="s">
        <v>1264</v>
      </c>
      <c r="C4" s="113"/>
      <c r="D4" s="141"/>
      <c r="E4" s="113"/>
    </row>
    <row r="5" spans="1:10">
      <c r="A5" s="1256"/>
      <c r="C5" s="104" t="s">
        <v>105</v>
      </c>
      <c r="D5" s="138"/>
      <c r="E5" s="347"/>
    </row>
    <row r="6" spans="1:10">
      <c r="A6" s="1256"/>
      <c r="C6" s="113"/>
      <c r="D6" s="141"/>
      <c r="E6" s="113"/>
    </row>
    <row r="7" spans="1:10">
      <c r="A7" s="1256"/>
      <c r="C7" s="104" t="s">
        <v>268</v>
      </c>
      <c r="D7" s="141"/>
      <c r="E7" s="113"/>
    </row>
    <row r="8" spans="1:10">
      <c r="A8" s="1256"/>
      <c r="C8" s="156" t="s">
        <v>269</v>
      </c>
      <c r="D8" s="356">
        <v>0</v>
      </c>
      <c r="E8" s="141">
        <f>+D8/'5.2'!$D$10</f>
        <v>0</v>
      </c>
    </row>
    <row r="9" spans="1:10">
      <c r="A9" s="1256"/>
      <c r="C9" s="156" t="s">
        <v>270</v>
      </c>
      <c r="D9" s="357">
        <v>0</v>
      </c>
      <c r="E9" s="141">
        <f>+D9/'5.2'!$D$10</f>
        <v>0</v>
      </c>
    </row>
    <row r="10" spans="1:10">
      <c r="A10" s="1256"/>
      <c r="C10" s="156" t="s">
        <v>271</v>
      </c>
      <c r="D10" s="358">
        <v>0</v>
      </c>
      <c r="E10" s="141">
        <f>+D10/'5.2'!$D$10</f>
        <v>0</v>
      </c>
    </row>
    <row r="11" spans="1:10">
      <c r="A11" s="1256"/>
      <c r="C11" s="156" t="s">
        <v>272</v>
      </c>
      <c r="D11" s="357">
        <v>0</v>
      </c>
      <c r="E11" s="141">
        <f>+D11/'5.2'!$D$10</f>
        <v>0</v>
      </c>
    </row>
    <row r="12" spans="1:10">
      <c r="A12" s="1256"/>
      <c r="C12" s="156" t="s">
        <v>273</v>
      </c>
      <c r="D12" s="359">
        <f>+SUM(D8:D11)</f>
        <v>0</v>
      </c>
      <c r="E12" s="141">
        <f>+D12/'5.2'!$D$10</f>
        <v>0</v>
      </c>
    </row>
    <row r="13" spans="1:10">
      <c r="A13" s="1256"/>
      <c r="C13" s="103"/>
      <c r="D13" s="359"/>
      <c r="E13" s="360"/>
    </row>
    <row r="14" spans="1:10">
      <c r="A14" s="1256"/>
      <c r="C14" s="104" t="s">
        <v>274</v>
      </c>
      <c r="D14" s="359"/>
      <c r="E14" s="190"/>
    </row>
    <row r="15" spans="1:10">
      <c r="A15" s="1256"/>
      <c r="C15" s="156" t="s">
        <v>275</v>
      </c>
      <c r="D15" s="361">
        <v>54750</v>
      </c>
      <c r="E15" s="144">
        <f>+D15/'5.2'!$D$10</f>
        <v>0.01</v>
      </c>
    </row>
    <row r="16" spans="1:10">
      <c r="A16" s="1256"/>
      <c r="C16" s="156" t="s">
        <v>276</v>
      </c>
      <c r="D16" s="357">
        <v>0</v>
      </c>
      <c r="E16" s="144">
        <f>+D16/'5.2'!$D$10</f>
        <v>0</v>
      </c>
    </row>
    <row r="17" spans="1:5">
      <c r="A17" s="1256"/>
      <c r="C17" s="156" t="s">
        <v>277</v>
      </c>
      <c r="D17" s="357">
        <v>0</v>
      </c>
      <c r="E17" s="144">
        <f>+D17/'5.2'!$D$10</f>
        <v>0</v>
      </c>
    </row>
    <row r="18" spans="1:5">
      <c r="A18" s="1256"/>
      <c r="C18" s="156" t="s">
        <v>278</v>
      </c>
      <c r="D18" s="362">
        <f>+D17+D16+D15</f>
        <v>54750</v>
      </c>
      <c r="E18" s="144">
        <f>+D18/'5.2'!$D$10</f>
        <v>0.01</v>
      </c>
    </row>
    <row r="19" spans="1:5">
      <c r="A19" s="1256"/>
      <c r="C19" s="156"/>
      <c r="D19" s="357"/>
      <c r="E19" s="360"/>
    </row>
    <row r="20" spans="1:5">
      <c r="A20" s="1256"/>
      <c r="C20" s="147" t="s">
        <v>279</v>
      </c>
      <c r="D20" s="357"/>
      <c r="E20" s="360"/>
    </row>
    <row r="21" spans="1:5">
      <c r="A21" s="1256"/>
      <c r="C21" s="156" t="s">
        <v>280</v>
      </c>
      <c r="D21" s="361">
        <v>54750</v>
      </c>
      <c r="E21" s="144">
        <f>+D21/'5.2'!$D$10</f>
        <v>0.01</v>
      </c>
    </row>
    <row r="22" spans="1:5">
      <c r="A22" s="1256"/>
      <c r="C22" s="156" t="s">
        <v>281</v>
      </c>
      <c r="D22" s="357">
        <v>0</v>
      </c>
      <c r="E22" s="141">
        <f>+D22/'5.2'!$D$10</f>
        <v>0</v>
      </c>
    </row>
    <row r="23" spans="1:5">
      <c r="A23" s="1256"/>
      <c r="C23" s="156" t="s">
        <v>282</v>
      </c>
      <c r="D23" s="362">
        <f>+D22+D21</f>
        <v>54750</v>
      </c>
      <c r="E23" s="144">
        <f>+D23/'5.2'!$D$10</f>
        <v>0.01</v>
      </c>
    </row>
    <row r="24" spans="1:5">
      <c r="A24" s="1256"/>
      <c r="C24" s="156"/>
      <c r="D24" s="357"/>
      <c r="E24" s="360"/>
    </row>
    <row r="25" spans="1:5">
      <c r="A25" s="1256"/>
      <c r="C25" s="147" t="s">
        <v>283</v>
      </c>
      <c r="D25" s="363">
        <f>+D23+D18+D12</f>
        <v>109500</v>
      </c>
      <c r="E25" s="153">
        <f>+D25/'5.2'!$D$10</f>
        <v>0.02</v>
      </c>
    </row>
    <row r="26" spans="1:5">
      <c r="A26" s="1256"/>
      <c r="C26" s="238"/>
      <c r="D26" s="354"/>
      <c r="E26" s="238"/>
    </row>
    <row r="27" spans="1:5">
      <c r="A27" s="1256"/>
      <c r="C27" s="285"/>
      <c r="D27" s="285"/>
      <c r="E27" s="285"/>
    </row>
    <row r="28" spans="1:5">
      <c r="A28" s="1256"/>
      <c r="C28" s="285"/>
      <c r="D28" s="285"/>
      <c r="E28" s="285"/>
    </row>
    <row r="29" spans="1:5">
      <c r="A29" s="1256"/>
      <c r="C29" s="285"/>
      <c r="D29" s="285"/>
      <c r="E29" s="285"/>
    </row>
    <row r="30" spans="1:5">
      <c r="A30" s="1256"/>
      <c r="C30" s="285"/>
      <c r="D30" s="285"/>
      <c r="E30" s="285"/>
    </row>
    <row r="31" spans="1:5">
      <c r="A31" s="1256"/>
      <c r="C31" s="285"/>
      <c r="D31" s="285"/>
      <c r="E31" s="285"/>
    </row>
    <row r="32" spans="1:5">
      <c r="A32" s="1256"/>
      <c r="C32" s="285"/>
      <c r="D32" s="285"/>
      <c r="E32" s="285"/>
    </row>
    <row r="33" spans="3:5">
      <c r="C33" s="285"/>
      <c r="D33" s="285"/>
      <c r="E33" s="285"/>
    </row>
    <row r="34" spans="3:5">
      <c r="C34" s="285"/>
      <c r="D34" s="285"/>
      <c r="E34" s="285"/>
    </row>
    <row r="35" spans="3:5">
      <c r="C35" s="285"/>
      <c r="D35" s="285"/>
      <c r="E35" s="285"/>
    </row>
    <row r="36" spans="3:5">
      <c r="C36" s="285"/>
      <c r="D36" s="285"/>
      <c r="E36" s="285"/>
    </row>
    <row r="37" spans="3:5">
      <c r="C37" s="285"/>
      <c r="D37" s="285"/>
      <c r="E37" s="285"/>
    </row>
    <row r="38" spans="3:5">
      <c r="C38" s="285"/>
      <c r="D38" s="285"/>
      <c r="E38" s="285"/>
    </row>
    <row r="39" spans="3:5">
      <c r="C39" s="285"/>
      <c r="D39" s="285"/>
      <c r="E39" s="285"/>
    </row>
    <row r="40" spans="3:5">
      <c r="C40" s="285"/>
      <c r="D40" s="285"/>
      <c r="E40" s="285"/>
    </row>
    <row r="41" spans="3:5">
      <c r="C41" s="285"/>
      <c r="D41" s="329"/>
      <c r="E41" s="285"/>
    </row>
    <row r="42" spans="3:5">
      <c r="C42" s="285"/>
      <c r="D42" s="285"/>
      <c r="E42" s="285"/>
    </row>
    <row r="43" spans="3:5">
      <c r="C43" s="285"/>
      <c r="D43" s="285"/>
      <c r="E43" s="285"/>
    </row>
  </sheetData>
  <sheetProtection algorithmName="SHA-512" hashValue="wg+BQfDONk9JR0GvSF8w8NKPjMJQ/jrono1AK7Dwmc7iX8YmyyTA81tb7sPlLf4iolikhxt6OjHX7LXLKac0YA==" saltValue="oCkCvRl4tCI2Yp64cJg7Rw==" spinCount="100000" sheet="1" objects="1" scenarios="1"/>
  <mergeCells count="3">
    <mergeCell ref="C3:E3"/>
    <mergeCell ref="A4:A32"/>
    <mergeCell ref="C1:J1"/>
  </mergeCells>
  <hyperlinks>
    <hyperlink ref="A4" r:id="rId1" xr:uid="{00000000-0004-0000-3F00-000000000000}"/>
  </hyperlinks>
  <pageMargins left="0.7" right="0.7" top="0.75" bottom="0.75" header="0.3" footer="0.3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Foglio65">
    <tabColor theme="9"/>
  </sheetPr>
  <dimension ref="A1:J43"/>
  <sheetViews>
    <sheetView showGridLines="0" workbookViewId="0">
      <selection activeCell="F23" sqref="F23"/>
    </sheetView>
  </sheetViews>
  <sheetFormatPr baseColWidth="10" defaultColWidth="9.1640625" defaultRowHeight="15"/>
  <cols>
    <col min="1" max="1" width="11.5" style="1221" customWidth="1"/>
    <col min="2" max="2" width="4" style="64" customWidth="1"/>
    <col min="3" max="3" width="38.5" style="64" customWidth="1"/>
    <col min="4" max="4" width="14.5" style="64" customWidth="1"/>
    <col min="5" max="5" width="8.5" style="64" customWidth="1"/>
    <col min="6" max="16384" width="9.1640625" style="64"/>
  </cols>
  <sheetData>
    <row r="1" spans="1:10" s="1221" customFormat="1" ht="60" customHeight="1">
      <c r="C1" s="1266" t="s">
        <v>1220</v>
      </c>
      <c r="D1" s="1267"/>
      <c r="E1" s="1267"/>
      <c r="F1" s="1267"/>
      <c r="G1" s="1267"/>
      <c r="H1" s="1267"/>
      <c r="I1" s="1267"/>
      <c r="J1" s="1267"/>
    </row>
    <row r="3" spans="1:10" ht="25.5" customHeight="1">
      <c r="C3" s="1312" t="s">
        <v>1235</v>
      </c>
      <c r="D3" s="1312"/>
      <c r="E3" s="1312"/>
    </row>
    <row r="4" spans="1:10">
      <c r="A4" s="1255" t="s">
        <v>1264</v>
      </c>
      <c r="C4" s="113"/>
      <c r="D4" s="141"/>
      <c r="E4" s="113"/>
    </row>
    <row r="5" spans="1:10">
      <c r="A5" s="1256"/>
      <c r="C5" s="104" t="s">
        <v>105</v>
      </c>
      <c r="D5" s="138"/>
      <c r="E5" s="347"/>
    </row>
    <row r="6" spans="1:10">
      <c r="A6" s="1256"/>
      <c r="C6" s="113"/>
      <c r="D6" s="348"/>
      <c r="E6" s="113"/>
    </row>
    <row r="7" spans="1:10">
      <c r="A7" s="1256"/>
      <c r="C7" s="103" t="s">
        <v>284</v>
      </c>
      <c r="D7" s="348"/>
      <c r="E7" s="349"/>
    </row>
    <row r="8" spans="1:10">
      <c r="A8" s="1256"/>
      <c r="C8" s="156" t="s">
        <v>285</v>
      </c>
      <c r="D8" s="350">
        <v>218000</v>
      </c>
      <c r="E8" s="144">
        <f>+D8/'5.2'!$D$10</f>
        <v>3.9817351598173518E-2</v>
      </c>
    </row>
    <row r="9" spans="1:10">
      <c r="A9" s="1256"/>
      <c r="C9" s="156" t="s">
        <v>286</v>
      </c>
      <c r="D9" s="350">
        <v>65000</v>
      </c>
      <c r="E9" s="144">
        <f>+D9/'5.2'!$D$10</f>
        <v>1.1872146118721462E-2</v>
      </c>
    </row>
    <row r="10" spans="1:10">
      <c r="A10" s="1256"/>
      <c r="C10" s="156" t="s">
        <v>287</v>
      </c>
      <c r="D10" s="350">
        <v>45000</v>
      </c>
      <c r="E10" s="144">
        <f>+D10/'5.2'!$D$10</f>
        <v>8.21917808219178E-3</v>
      </c>
    </row>
    <row r="11" spans="1:10">
      <c r="A11" s="1256"/>
      <c r="C11" s="156" t="s">
        <v>288</v>
      </c>
      <c r="D11" s="350">
        <v>68500</v>
      </c>
      <c r="E11" s="144">
        <f>+D11/'5.2'!$D$10</f>
        <v>1.2511415525114155E-2</v>
      </c>
    </row>
    <row r="12" spans="1:10">
      <c r="A12" s="1256"/>
      <c r="C12" s="156" t="s">
        <v>289</v>
      </c>
      <c r="D12" s="348">
        <f>+SUM(D8:D11)</f>
        <v>396500</v>
      </c>
      <c r="E12" s="144">
        <f>+D12/'5.2'!$D$10</f>
        <v>7.2420091324200908E-2</v>
      </c>
    </row>
    <row r="13" spans="1:10">
      <c r="A13" s="1256"/>
      <c r="C13" s="103"/>
      <c r="D13" s="351"/>
      <c r="E13" s="352"/>
    </row>
    <row r="14" spans="1:10">
      <c r="A14" s="1256"/>
      <c r="C14" s="103" t="s">
        <v>290</v>
      </c>
      <c r="D14" s="348"/>
      <c r="E14" s="144"/>
    </row>
    <row r="15" spans="1:10">
      <c r="A15" s="1256"/>
      <c r="C15" s="156" t="s">
        <v>291</v>
      </c>
      <c r="D15" s="350">
        <v>35300</v>
      </c>
      <c r="E15" s="144">
        <f>+D15/'5.2'!$D$10</f>
        <v>6.4474885844748855E-3</v>
      </c>
    </row>
    <row r="16" spans="1:10">
      <c r="A16" s="1256"/>
      <c r="C16" s="156" t="s">
        <v>292</v>
      </c>
      <c r="D16" s="350">
        <v>25000</v>
      </c>
      <c r="E16" s="144">
        <f>+D16/'5.2'!$D$10</f>
        <v>4.5662100456621002E-3</v>
      </c>
    </row>
    <row r="17" spans="1:5">
      <c r="A17" s="1256"/>
      <c r="C17" s="156" t="s">
        <v>293</v>
      </c>
      <c r="D17" s="350">
        <v>30000</v>
      </c>
      <c r="E17" s="144">
        <f>+D17/'5.2'!$D$10</f>
        <v>5.4794520547945206E-3</v>
      </c>
    </row>
    <row r="18" spans="1:5">
      <c r="A18" s="1256"/>
      <c r="C18" s="156" t="s">
        <v>294</v>
      </c>
      <c r="D18" s="350">
        <v>18000</v>
      </c>
      <c r="E18" s="144">
        <f>+D18/'5.2'!$D$10</f>
        <v>3.2876712328767125E-3</v>
      </c>
    </row>
    <row r="19" spans="1:5">
      <c r="A19" s="1256"/>
      <c r="C19" s="156" t="s">
        <v>295</v>
      </c>
      <c r="D19" s="350">
        <v>5000</v>
      </c>
      <c r="E19" s="144">
        <f>+D19/'5.2'!$D$10</f>
        <v>9.1324200913242006E-4</v>
      </c>
    </row>
    <row r="20" spans="1:5">
      <c r="A20" s="1256"/>
      <c r="C20" s="156" t="s">
        <v>296</v>
      </c>
      <c r="D20" s="350">
        <v>5000</v>
      </c>
      <c r="E20" s="144">
        <f>+D20/'5.2'!$D$10</f>
        <v>9.1324200913242006E-4</v>
      </c>
    </row>
    <row r="21" spans="1:5">
      <c r="A21" s="1256"/>
      <c r="C21" s="156" t="s">
        <v>157</v>
      </c>
      <c r="D21" s="350">
        <v>5000</v>
      </c>
      <c r="E21" s="144">
        <f>+D21/'5.2'!$D$10</f>
        <v>9.1324200913242006E-4</v>
      </c>
    </row>
    <row r="22" spans="1:5">
      <c r="A22" s="1256"/>
      <c r="C22" s="156" t="s">
        <v>297</v>
      </c>
      <c r="D22" s="348">
        <f>+SUM(D15:D21)</f>
        <v>123300</v>
      </c>
      <c r="E22" s="144">
        <f>+D22/'5.2'!$D$10</f>
        <v>2.2520547945205478E-2</v>
      </c>
    </row>
    <row r="23" spans="1:5">
      <c r="A23" s="1256"/>
      <c r="C23" s="156"/>
      <c r="D23" s="350"/>
      <c r="E23" s="352"/>
    </row>
    <row r="24" spans="1:5">
      <c r="A24" s="1256"/>
      <c r="C24" s="147" t="s">
        <v>298</v>
      </c>
      <c r="D24" s="353">
        <f>+D22+D12</f>
        <v>519800</v>
      </c>
      <c r="E24" s="153">
        <f>+D24/'5.2'!$D$10</f>
        <v>9.4940639269406393E-2</v>
      </c>
    </row>
    <row r="25" spans="1:5">
      <c r="A25" s="1256"/>
      <c r="C25" s="238"/>
      <c r="D25" s="354"/>
      <c r="E25" s="238"/>
    </row>
    <row r="26" spans="1:5">
      <c r="A26" s="1256"/>
      <c r="C26" s="285"/>
      <c r="D26" s="285"/>
      <c r="E26" s="285"/>
    </row>
    <row r="27" spans="1:5">
      <c r="A27" s="1256"/>
      <c r="C27" s="285"/>
      <c r="D27" s="285"/>
      <c r="E27" s="285"/>
    </row>
    <row r="28" spans="1:5">
      <c r="A28" s="1256"/>
      <c r="C28" s="285"/>
      <c r="D28" s="285"/>
      <c r="E28" s="285"/>
    </row>
    <row r="29" spans="1:5">
      <c r="A29" s="1256"/>
      <c r="C29" s="285"/>
      <c r="D29" s="285"/>
      <c r="E29" s="285"/>
    </row>
    <row r="30" spans="1:5">
      <c r="A30" s="1256"/>
      <c r="C30" s="285"/>
      <c r="D30" s="285"/>
      <c r="E30" s="285"/>
    </row>
    <row r="31" spans="1:5">
      <c r="A31" s="1256"/>
      <c r="C31" s="285"/>
      <c r="D31" s="285"/>
      <c r="E31" s="285"/>
    </row>
    <row r="32" spans="1:5">
      <c r="A32" s="1256"/>
      <c r="C32" s="285"/>
      <c r="D32" s="285"/>
      <c r="E32" s="285"/>
    </row>
    <row r="33" spans="3:5">
      <c r="C33" s="285"/>
      <c r="D33" s="285"/>
      <c r="E33" s="285"/>
    </row>
    <row r="34" spans="3:5">
      <c r="C34" s="285"/>
      <c r="D34" s="285"/>
      <c r="E34" s="285"/>
    </row>
    <row r="35" spans="3:5">
      <c r="C35" s="285"/>
      <c r="D35" s="285"/>
      <c r="E35" s="285"/>
    </row>
    <row r="36" spans="3:5">
      <c r="C36" s="285"/>
      <c r="D36" s="285"/>
      <c r="E36" s="285"/>
    </row>
    <row r="37" spans="3:5">
      <c r="C37" s="285"/>
      <c r="D37" s="285"/>
      <c r="E37" s="285"/>
    </row>
    <row r="38" spans="3:5">
      <c r="C38" s="285"/>
      <c r="D38" s="285"/>
      <c r="E38" s="285"/>
    </row>
    <row r="39" spans="3:5">
      <c r="C39" s="285"/>
      <c r="D39" s="285"/>
      <c r="E39" s="285"/>
    </row>
    <row r="40" spans="3:5">
      <c r="C40" s="285"/>
      <c r="D40" s="285"/>
      <c r="E40" s="285"/>
    </row>
    <row r="41" spans="3:5">
      <c r="C41" s="285"/>
      <c r="D41" s="355"/>
      <c r="E41" s="285"/>
    </row>
    <row r="42" spans="3:5">
      <c r="C42" s="285"/>
      <c r="D42" s="285"/>
      <c r="E42" s="285"/>
    </row>
    <row r="43" spans="3:5">
      <c r="C43" s="285"/>
      <c r="D43" s="285"/>
      <c r="E43" s="285"/>
    </row>
  </sheetData>
  <sheetProtection algorithmName="SHA-512" hashValue="TvOCvRZoCy/YLvlVMwKOgKurSNERmDEqXVl3bx4CCVfyDm7B6R0praUdDwnPLv3ZtnCMKKHVBeazyqJz9ZlgFQ==" saltValue="cdAx3s4iUB5l9g9r2bI7JA==" spinCount="100000" sheet="1" objects="1" scenarios="1"/>
  <mergeCells count="3">
    <mergeCell ref="C3:E3"/>
    <mergeCell ref="A4:A32"/>
    <mergeCell ref="C1:J1"/>
  </mergeCells>
  <hyperlinks>
    <hyperlink ref="A4" r:id="rId1" xr:uid="{00000000-0004-0000-4000-000000000000}"/>
  </hyperlinks>
  <pageMargins left="0.7" right="0.7" top="0.75" bottom="0.75" header="0.3" footer="0.3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Foglio66">
    <tabColor theme="9"/>
  </sheetPr>
  <dimension ref="A1:J87"/>
  <sheetViews>
    <sheetView showGridLines="0" zoomScale="90" zoomScaleNormal="90" workbookViewId="0">
      <selection activeCell="J28" sqref="J28"/>
    </sheetView>
  </sheetViews>
  <sheetFormatPr baseColWidth="10" defaultColWidth="9.1640625" defaultRowHeight="15"/>
  <cols>
    <col min="1" max="1" width="11.5" style="1221" customWidth="1"/>
    <col min="2" max="2" width="4" style="64" customWidth="1"/>
    <col min="3" max="3" width="33.5" style="64" bestFit="1" customWidth="1"/>
    <col min="4" max="4" width="3.5" style="64" customWidth="1"/>
    <col min="5" max="5" width="52.5" style="64" bestFit="1" customWidth="1"/>
    <col min="6" max="7" width="9.1640625" style="64"/>
    <col min="8" max="8" width="13.5" style="64" bestFit="1" customWidth="1"/>
    <col min="9" max="16384" width="9.1640625" style="64"/>
  </cols>
  <sheetData>
    <row r="1" spans="1:10" s="1221" customFormat="1" ht="60" customHeight="1">
      <c r="C1" s="1266" t="s">
        <v>1220</v>
      </c>
      <c r="D1" s="1267"/>
      <c r="E1" s="1267"/>
      <c r="F1" s="1267"/>
      <c r="G1" s="1267"/>
      <c r="H1" s="1267"/>
      <c r="I1" s="1267"/>
      <c r="J1" s="1267"/>
    </row>
    <row r="2" spans="1:10">
      <c r="C2" s="1305" t="s">
        <v>616</v>
      </c>
      <c r="D2" s="1305"/>
      <c r="E2" s="1305"/>
    </row>
    <row r="3" spans="1:10">
      <c r="D3" s="330"/>
    </row>
    <row r="4" spans="1:10">
      <c r="A4" s="1255" t="s">
        <v>1264</v>
      </c>
      <c r="C4" s="331" t="s">
        <v>617</v>
      </c>
      <c r="D4" s="332"/>
      <c r="E4" s="333" t="s">
        <v>618</v>
      </c>
    </row>
    <row r="5" spans="1:10">
      <c r="A5" s="1256"/>
      <c r="D5" s="330"/>
    </row>
    <row r="6" spans="1:10">
      <c r="A6" s="1256"/>
      <c r="C6" s="331" t="s">
        <v>133</v>
      </c>
      <c r="D6" s="330"/>
    </row>
    <row r="7" spans="1:10">
      <c r="A7" s="1256"/>
      <c r="C7" s="334" t="s">
        <v>619</v>
      </c>
      <c r="D7" s="330"/>
      <c r="E7" s="335" t="s">
        <v>65</v>
      </c>
    </row>
    <row r="8" spans="1:10">
      <c r="A8" s="1256"/>
      <c r="C8" s="334" t="s">
        <v>620</v>
      </c>
      <c r="D8" s="330"/>
      <c r="E8" s="335" t="s">
        <v>65</v>
      </c>
    </row>
    <row r="9" spans="1:10">
      <c r="A9" s="1256"/>
      <c r="C9" s="334" t="s">
        <v>621</v>
      </c>
      <c r="D9" s="330"/>
      <c r="E9" s="335" t="s">
        <v>65</v>
      </c>
    </row>
    <row r="10" spans="1:10">
      <c r="A10" s="1256"/>
      <c r="C10" s="334" t="s">
        <v>137</v>
      </c>
      <c r="D10" s="330"/>
      <c r="E10" s="335" t="s">
        <v>65</v>
      </c>
    </row>
    <row r="11" spans="1:10">
      <c r="A11" s="1256"/>
      <c r="C11" s="334" t="s">
        <v>1234</v>
      </c>
      <c r="D11" s="346"/>
      <c r="E11" s="343"/>
    </row>
    <row r="12" spans="1:10">
      <c r="A12" s="1256"/>
      <c r="C12" s="64" t="s">
        <v>139</v>
      </c>
      <c r="D12" s="340"/>
      <c r="E12" s="335" t="s">
        <v>65</v>
      </c>
      <c r="G12" s="335"/>
      <c r="H12" s="330"/>
    </row>
    <row r="13" spans="1:10">
      <c r="A13" s="1256"/>
      <c r="D13" s="330"/>
    </row>
    <row r="14" spans="1:10">
      <c r="A14" s="1256"/>
      <c r="C14" s="331" t="s">
        <v>112</v>
      </c>
      <c r="D14" s="330"/>
    </row>
    <row r="15" spans="1:10">
      <c r="A15" s="1256"/>
      <c r="C15" s="334" t="s">
        <v>140</v>
      </c>
      <c r="D15" s="330"/>
      <c r="E15" s="335" t="s">
        <v>74</v>
      </c>
      <c r="G15" s="335"/>
    </row>
    <row r="16" spans="1:10">
      <c r="A16" s="1256"/>
      <c r="C16" s="334" t="s">
        <v>141</v>
      </c>
      <c r="D16" s="330"/>
      <c r="E16" s="335" t="s">
        <v>74</v>
      </c>
      <c r="G16" s="335"/>
    </row>
    <row r="17" spans="1:7">
      <c r="A17" s="1256"/>
      <c r="C17" s="334" t="s">
        <v>142</v>
      </c>
      <c r="D17" s="330"/>
      <c r="E17" s="335" t="s">
        <v>74</v>
      </c>
      <c r="G17" s="335"/>
    </row>
    <row r="18" spans="1:7">
      <c r="A18" s="1256"/>
      <c r="C18" s="64" t="s">
        <v>143</v>
      </c>
      <c r="D18" s="330"/>
      <c r="E18" s="336"/>
      <c r="G18" s="336"/>
    </row>
    <row r="19" spans="1:7">
      <c r="A19" s="1256"/>
      <c r="C19" s="334" t="s">
        <v>144</v>
      </c>
      <c r="D19" s="330"/>
      <c r="E19" s="335" t="s">
        <v>72</v>
      </c>
      <c r="G19" s="335"/>
    </row>
    <row r="20" spans="1:7">
      <c r="A20" s="1256"/>
      <c r="C20" s="334" t="s">
        <v>145</v>
      </c>
      <c r="D20" s="330"/>
      <c r="E20" s="335" t="s">
        <v>71</v>
      </c>
      <c r="G20" s="335"/>
    </row>
    <row r="21" spans="1:7">
      <c r="A21" s="1256"/>
      <c r="C21" s="334" t="s">
        <v>146</v>
      </c>
      <c r="D21" s="330"/>
      <c r="E21" s="335" t="s">
        <v>72</v>
      </c>
      <c r="G21" s="335"/>
    </row>
    <row r="22" spans="1:7">
      <c r="A22" s="1256"/>
      <c r="C22" s="334" t="s">
        <v>147</v>
      </c>
      <c r="D22" s="330"/>
      <c r="E22" s="335" t="s">
        <v>72</v>
      </c>
      <c r="G22" s="335"/>
    </row>
    <row r="23" spans="1:7">
      <c r="A23" s="1256"/>
      <c r="C23" s="334" t="s">
        <v>148</v>
      </c>
      <c r="D23" s="330"/>
      <c r="E23" s="335" t="s">
        <v>72</v>
      </c>
      <c r="G23" s="335"/>
    </row>
    <row r="24" spans="1:7">
      <c r="A24" s="1256"/>
      <c r="C24" s="334" t="s">
        <v>149</v>
      </c>
      <c r="D24" s="330"/>
      <c r="E24" s="335" t="s">
        <v>72</v>
      </c>
      <c r="G24" s="335"/>
    </row>
    <row r="25" spans="1:7">
      <c r="A25" s="1256"/>
      <c r="C25" s="334" t="s">
        <v>150</v>
      </c>
      <c r="D25" s="330"/>
      <c r="E25" s="335" t="s">
        <v>71</v>
      </c>
      <c r="G25" s="335"/>
    </row>
    <row r="26" spans="1:7">
      <c r="A26" s="1256"/>
      <c r="C26" s="334" t="s">
        <v>151</v>
      </c>
      <c r="D26" s="330"/>
      <c r="E26" s="335" t="s">
        <v>72</v>
      </c>
      <c r="G26" s="335"/>
    </row>
    <row r="27" spans="1:7">
      <c r="A27" s="1256"/>
      <c r="C27" s="334" t="s">
        <v>152</v>
      </c>
      <c r="D27" s="330"/>
      <c r="E27" s="335" t="s">
        <v>73</v>
      </c>
      <c r="G27" s="335"/>
    </row>
    <row r="28" spans="1:7">
      <c r="A28" s="1256"/>
      <c r="C28" s="334" t="s">
        <v>153</v>
      </c>
      <c r="D28" s="330"/>
      <c r="E28" s="335" t="s">
        <v>72</v>
      </c>
      <c r="G28" s="335"/>
    </row>
    <row r="29" spans="1:7">
      <c r="A29" s="1256"/>
      <c r="C29" s="334" t="s">
        <v>154</v>
      </c>
      <c r="D29" s="330"/>
      <c r="E29" s="335" t="s">
        <v>72</v>
      </c>
      <c r="G29" s="335"/>
    </row>
    <row r="30" spans="1:7">
      <c r="A30" s="1256"/>
      <c r="C30" s="334" t="s">
        <v>155</v>
      </c>
      <c r="D30" s="330"/>
      <c r="E30" s="335" t="s">
        <v>72</v>
      </c>
      <c r="G30" s="335"/>
    </row>
    <row r="31" spans="1:7">
      <c r="A31" s="1256"/>
      <c r="C31" s="334" t="s">
        <v>156</v>
      </c>
      <c r="D31" s="330"/>
      <c r="E31" s="335" t="s">
        <v>71</v>
      </c>
      <c r="G31" s="335"/>
    </row>
    <row r="32" spans="1:7">
      <c r="A32" s="1256"/>
      <c r="C32" s="334" t="s">
        <v>157</v>
      </c>
      <c r="D32" s="330"/>
      <c r="E32" s="335" t="s">
        <v>86</v>
      </c>
      <c r="G32" s="335"/>
    </row>
    <row r="33" spans="3:8">
      <c r="C33" s="334" t="s">
        <v>158</v>
      </c>
      <c r="D33" s="330"/>
      <c r="E33" s="335" t="s">
        <v>86</v>
      </c>
      <c r="G33" s="335"/>
    </row>
    <row r="34" spans="3:8">
      <c r="C34" s="334" t="s">
        <v>159</v>
      </c>
      <c r="D34" s="330"/>
      <c r="E34" s="335" t="s">
        <v>86</v>
      </c>
      <c r="G34" s="335"/>
    </row>
    <row r="35" spans="3:8">
      <c r="C35" s="334" t="s">
        <v>160</v>
      </c>
      <c r="D35" s="330"/>
      <c r="E35" s="335" t="s">
        <v>86</v>
      </c>
      <c r="G35" s="335"/>
    </row>
    <row r="36" spans="3:8">
      <c r="C36" s="334" t="s">
        <v>161</v>
      </c>
      <c r="D36" s="330"/>
      <c r="E36" s="335" t="s">
        <v>86</v>
      </c>
      <c r="G36" s="335"/>
      <c r="H36" s="330"/>
    </row>
    <row r="37" spans="3:8">
      <c r="C37" s="334" t="s">
        <v>162</v>
      </c>
      <c r="D37" s="330"/>
      <c r="E37" s="335" t="s">
        <v>71</v>
      </c>
      <c r="G37" s="335"/>
    </row>
    <row r="38" spans="3:8">
      <c r="C38" s="334" t="s">
        <v>163</v>
      </c>
      <c r="D38" s="330"/>
      <c r="E38" s="335" t="s">
        <v>86</v>
      </c>
      <c r="G38" s="335"/>
    </row>
    <row r="39" spans="3:8">
      <c r="D39" s="330"/>
      <c r="E39" s="184"/>
    </row>
    <row r="40" spans="3:8">
      <c r="C40" s="338" t="s">
        <v>164</v>
      </c>
      <c r="D40" s="330"/>
      <c r="E40" s="341" t="s">
        <v>622</v>
      </c>
    </row>
    <row r="41" spans="3:8">
      <c r="D41" s="330"/>
      <c r="E41" s="184"/>
    </row>
    <row r="42" spans="3:8">
      <c r="C42" s="338" t="s">
        <v>165</v>
      </c>
      <c r="D42" s="340"/>
      <c r="E42" s="341" t="s">
        <v>623</v>
      </c>
    </row>
    <row r="43" spans="3:8">
      <c r="C43" s="310"/>
      <c r="D43" s="342"/>
      <c r="E43" s="310"/>
    </row>
    <row r="44" spans="3:8">
      <c r="D44" s="329"/>
      <c r="E44" s="184"/>
    </row>
    <row r="45" spans="3:8">
      <c r="D45" s="329"/>
      <c r="E45" s="184"/>
    </row>
    <row r="46" spans="3:8">
      <c r="D46" s="329"/>
      <c r="E46" s="184"/>
    </row>
    <row r="47" spans="3:8">
      <c r="D47" s="329"/>
      <c r="E47" s="184"/>
    </row>
    <row r="48" spans="3:8">
      <c r="D48" s="329"/>
      <c r="E48" s="184"/>
    </row>
    <row r="49" spans="4:5">
      <c r="D49" s="329"/>
      <c r="E49" s="184"/>
    </row>
    <row r="50" spans="4:5">
      <c r="D50" s="329"/>
      <c r="E50" s="184"/>
    </row>
    <row r="51" spans="4:5">
      <c r="D51" s="329"/>
      <c r="E51" s="184"/>
    </row>
    <row r="52" spans="4:5">
      <c r="D52" s="329"/>
      <c r="E52" s="184"/>
    </row>
    <row r="53" spans="4:5">
      <c r="D53" s="329"/>
      <c r="E53" s="184"/>
    </row>
    <row r="54" spans="4:5">
      <c r="D54" s="329"/>
      <c r="E54" s="184"/>
    </row>
    <row r="55" spans="4:5">
      <c r="D55" s="329"/>
      <c r="E55" s="184"/>
    </row>
    <row r="56" spans="4:5">
      <c r="D56" s="329"/>
      <c r="E56" s="184"/>
    </row>
    <row r="57" spans="4:5">
      <c r="D57" s="329"/>
      <c r="E57" s="184"/>
    </row>
    <row r="58" spans="4:5">
      <c r="D58" s="329"/>
      <c r="E58" s="184"/>
    </row>
    <row r="59" spans="4:5">
      <c r="D59" s="329"/>
      <c r="E59" s="184"/>
    </row>
    <row r="60" spans="4:5">
      <c r="D60" s="329"/>
      <c r="E60" s="184"/>
    </row>
    <row r="61" spans="4:5">
      <c r="D61" s="329"/>
      <c r="E61" s="184"/>
    </row>
    <row r="62" spans="4:5">
      <c r="D62" s="329"/>
      <c r="E62" s="184"/>
    </row>
    <row r="63" spans="4:5">
      <c r="D63" s="329"/>
      <c r="E63" s="184"/>
    </row>
    <row r="64" spans="4:5">
      <c r="D64" s="329"/>
      <c r="E64" s="184"/>
    </row>
    <row r="65" spans="4:5">
      <c r="D65" s="329"/>
      <c r="E65" s="184"/>
    </row>
    <row r="66" spans="4:5">
      <c r="D66" s="329"/>
      <c r="E66" s="184"/>
    </row>
    <row r="67" spans="4:5">
      <c r="D67" s="329"/>
      <c r="E67" s="184"/>
    </row>
    <row r="68" spans="4:5">
      <c r="D68" s="329"/>
      <c r="E68" s="184"/>
    </row>
    <row r="69" spans="4:5">
      <c r="D69" s="329"/>
      <c r="E69" s="184"/>
    </row>
    <row r="70" spans="4:5">
      <c r="D70" s="329"/>
      <c r="E70" s="184"/>
    </row>
    <row r="71" spans="4:5">
      <c r="D71" s="329"/>
      <c r="E71" s="184"/>
    </row>
    <row r="72" spans="4:5">
      <c r="D72" s="329"/>
      <c r="E72" s="184"/>
    </row>
    <row r="73" spans="4:5">
      <c r="D73" s="329"/>
      <c r="E73" s="184"/>
    </row>
    <row r="74" spans="4:5">
      <c r="D74" s="329"/>
      <c r="E74" s="184"/>
    </row>
    <row r="75" spans="4:5">
      <c r="D75" s="329"/>
      <c r="E75" s="184"/>
    </row>
    <row r="76" spans="4:5">
      <c r="D76" s="329"/>
      <c r="E76" s="184"/>
    </row>
    <row r="77" spans="4:5">
      <c r="D77" s="329"/>
      <c r="E77" s="184"/>
    </row>
    <row r="78" spans="4:5">
      <c r="D78" s="329"/>
      <c r="E78" s="184"/>
    </row>
    <row r="79" spans="4:5">
      <c r="D79" s="329"/>
      <c r="E79" s="184"/>
    </row>
    <row r="80" spans="4:5">
      <c r="D80" s="329"/>
      <c r="E80" s="184"/>
    </row>
    <row r="81" spans="4:10">
      <c r="D81" s="329"/>
      <c r="E81" s="184"/>
    </row>
    <row r="82" spans="4:10">
      <c r="D82" s="329"/>
      <c r="E82" s="184"/>
    </row>
    <row r="83" spans="4:10">
      <c r="D83" s="329"/>
      <c r="E83" s="184"/>
    </row>
    <row r="84" spans="4:10">
      <c r="D84" s="329"/>
      <c r="E84" s="184"/>
      <c r="H84" s="329"/>
      <c r="J84" s="329"/>
    </row>
    <row r="85" spans="4:10">
      <c r="D85" s="329"/>
      <c r="E85" s="184"/>
    </row>
    <row r="86" spans="4:10">
      <c r="D86" s="329"/>
      <c r="E86" s="184"/>
      <c r="J86" s="329"/>
    </row>
    <row r="87" spans="4:10">
      <c r="D87" s="329"/>
    </row>
  </sheetData>
  <sheetProtection algorithmName="SHA-512" hashValue="7x1SobXtEdQTdxsSgpuE9pK8w9H7adQ4grntG7B/7mjqmbgeZch3trIFmrn+4THnkSxoUsaNgyxIfmlbBz32jw==" saltValue="KtOZdne16gHI++jLw759yQ==" spinCount="100000" sheet="1" objects="1" scenarios="1"/>
  <mergeCells count="3">
    <mergeCell ref="C2:E2"/>
    <mergeCell ref="A4:A32"/>
    <mergeCell ref="C1:J1"/>
  </mergeCells>
  <hyperlinks>
    <hyperlink ref="A4" r:id="rId1" xr:uid="{00000000-0004-0000-4100-000000000000}"/>
  </hyperlinks>
  <pageMargins left="0.7" right="0.7" top="0.75" bottom="0.75" header="0.3" footer="0.3"/>
  <pageSetup paperSize="9" orientation="portrait" r:id="rId2"/>
  <drawing r:id="rId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Foglio67">
    <tabColor theme="9"/>
  </sheetPr>
  <dimension ref="A1:J75"/>
  <sheetViews>
    <sheetView showGridLines="0" zoomScale="90" zoomScaleNormal="90" workbookViewId="0">
      <selection activeCell="J28" sqref="J28"/>
    </sheetView>
  </sheetViews>
  <sheetFormatPr baseColWidth="10" defaultColWidth="9.1640625" defaultRowHeight="15"/>
  <cols>
    <col min="1" max="1" width="11.5" style="1221" customWidth="1"/>
    <col min="2" max="2" width="4" style="64" customWidth="1"/>
    <col min="3" max="3" width="33.5" style="64" bestFit="1" customWidth="1"/>
    <col min="4" max="4" width="3.5" style="64" customWidth="1"/>
    <col min="5" max="5" width="52.5" style="64" bestFit="1" customWidth="1"/>
    <col min="6" max="7" width="9.1640625" style="64"/>
    <col min="8" max="8" width="13.5" style="64" bestFit="1" customWidth="1"/>
    <col min="9" max="9" width="9.1640625" style="64"/>
    <col min="10" max="10" width="13.83203125" style="64" bestFit="1" customWidth="1"/>
    <col min="11" max="16384" width="9.1640625" style="64"/>
  </cols>
  <sheetData>
    <row r="1" spans="1:10" s="1221" customFormat="1" ht="60" customHeight="1">
      <c r="C1" s="1266" t="s">
        <v>1220</v>
      </c>
      <c r="D1" s="1267"/>
      <c r="E1" s="1267"/>
      <c r="F1" s="1267"/>
      <c r="G1" s="1267"/>
      <c r="H1" s="1267"/>
      <c r="I1" s="1267"/>
      <c r="J1" s="1267"/>
    </row>
    <row r="2" spans="1:10">
      <c r="C2" s="1305" t="s">
        <v>624</v>
      </c>
      <c r="D2" s="1305"/>
      <c r="E2" s="1305"/>
    </row>
    <row r="3" spans="1:10">
      <c r="D3" s="330"/>
    </row>
    <row r="4" spans="1:10">
      <c r="A4" s="1255" t="s">
        <v>1264</v>
      </c>
      <c r="C4" s="331" t="s">
        <v>617</v>
      </c>
      <c r="E4" s="333" t="s">
        <v>618</v>
      </c>
    </row>
    <row r="5" spans="1:10">
      <c r="A5" s="1256"/>
    </row>
    <row r="6" spans="1:10">
      <c r="A6" s="1256"/>
      <c r="C6" s="331" t="s">
        <v>133</v>
      </c>
    </row>
    <row r="7" spans="1:10">
      <c r="A7" s="1256"/>
      <c r="C7" s="334" t="s">
        <v>167</v>
      </c>
      <c r="E7" s="335" t="s">
        <v>65</v>
      </c>
    </row>
    <row r="8" spans="1:10">
      <c r="A8" s="1256"/>
      <c r="C8" s="334" t="s">
        <v>168</v>
      </c>
      <c r="E8" s="335" t="s">
        <v>65</v>
      </c>
    </row>
    <row r="9" spans="1:10">
      <c r="A9" s="1256"/>
      <c r="C9" s="334" t="s">
        <v>169</v>
      </c>
      <c r="E9" s="335" t="s">
        <v>65</v>
      </c>
    </row>
    <row r="10" spans="1:10">
      <c r="A10" s="1256"/>
      <c r="C10" s="334" t="s">
        <v>170</v>
      </c>
      <c r="E10" s="335" t="s">
        <v>65</v>
      </c>
    </row>
    <row r="11" spans="1:10">
      <c r="A11" s="1256"/>
      <c r="C11" s="334" t="s">
        <v>171</v>
      </c>
      <c r="E11" s="335" t="s">
        <v>65</v>
      </c>
    </row>
    <row r="12" spans="1:10">
      <c r="A12" s="1256"/>
      <c r="C12" s="334" t="s">
        <v>172</v>
      </c>
      <c r="E12" s="335" t="s">
        <v>65</v>
      </c>
    </row>
    <row r="13" spans="1:10">
      <c r="A13" s="1256"/>
      <c r="C13" s="334" t="s">
        <v>173</v>
      </c>
      <c r="E13" s="335" t="s">
        <v>65</v>
      </c>
    </row>
    <row r="14" spans="1:10">
      <c r="A14" s="1256"/>
      <c r="C14" s="334" t="s">
        <v>174</v>
      </c>
      <c r="E14" s="335" t="s">
        <v>65</v>
      </c>
    </row>
    <row r="15" spans="1:10">
      <c r="A15" s="1256"/>
      <c r="C15" s="334" t="s">
        <v>175</v>
      </c>
      <c r="E15" s="335" t="s">
        <v>65</v>
      </c>
    </row>
    <row r="16" spans="1:10">
      <c r="A16" s="1256"/>
      <c r="C16" s="334" t="s">
        <v>176</v>
      </c>
      <c r="E16" s="335" t="s">
        <v>65</v>
      </c>
    </row>
    <row r="17" spans="1:10">
      <c r="A17" s="1256"/>
      <c r="C17" s="334" t="s">
        <v>1234</v>
      </c>
      <c r="E17" s="335" t="s">
        <v>65</v>
      </c>
    </row>
    <row r="18" spans="1:10">
      <c r="A18" s="1256"/>
      <c r="C18" s="64" t="s">
        <v>177</v>
      </c>
      <c r="E18" s="335" t="s">
        <v>65</v>
      </c>
      <c r="H18" s="330"/>
    </row>
    <row r="19" spans="1:10">
      <c r="A19" s="1256"/>
      <c r="C19" s="331"/>
      <c r="H19" s="330"/>
    </row>
    <row r="20" spans="1:10">
      <c r="A20" s="1256"/>
      <c r="C20" s="331" t="s">
        <v>178</v>
      </c>
      <c r="H20" s="330"/>
    </row>
    <row r="21" spans="1:10">
      <c r="A21" s="1256"/>
      <c r="C21" s="334" t="s">
        <v>179</v>
      </c>
      <c r="E21" s="335" t="s">
        <v>65</v>
      </c>
      <c r="H21" s="330"/>
    </row>
    <row r="22" spans="1:10">
      <c r="A22" s="1256"/>
      <c r="C22" s="334" t="s">
        <v>180</v>
      </c>
      <c r="E22" s="335" t="s">
        <v>65</v>
      </c>
      <c r="H22" s="330"/>
    </row>
    <row r="23" spans="1:10">
      <c r="A23" s="1256"/>
      <c r="C23" s="334" t="s">
        <v>181</v>
      </c>
      <c r="E23" s="335" t="s">
        <v>65</v>
      </c>
      <c r="H23" s="330"/>
    </row>
    <row r="24" spans="1:10">
      <c r="A24" s="1256"/>
      <c r="C24" s="334" t="s">
        <v>157</v>
      </c>
      <c r="E24" s="335" t="s">
        <v>65</v>
      </c>
      <c r="H24" s="330"/>
    </row>
    <row r="25" spans="1:10">
      <c r="A25" s="1256"/>
      <c r="C25" s="334" t="s">
        <v>1234</v>
      </c>
      <c r="E25" s="335" t="s">
        <v>65</v>
      </c>
    </row>
    <row r="26" spans="1:10">
      <c r="A26" s="1256"/>
      <c r="C26" s="64" t="s">
        <v>182</v>
      </c>
      <c r="E26" s="335" t="s">
        <v>65</v>
      </c>
    </row>
    <row r="27" spans="1:10">
      <c r="A27" s="1256"/>
      <c r="C27" s="334"/>
    </row>
    <row r="28" spans="1:10">
      <c r="A28" s="1256"/>
      <c r="C28" s="338" t="s">
        <v>183</v>
      </c>
      <c r="E28" s="335" t="s">
        <v>65</v>
      </c>
      <c r="J28" s="330"/>
    </row>
    <row r="29" spans="1:10">
      <c r="A29" s="1256"/>
      <c r="C29" s="334"/>
    </row>
    <row r="30" spans="1:10">
      <c r="A30" s="1256"/>
      <c r="C30" s="338" t="s">
        <v>184</v>
      </c>
    </row>
    <row r="31" spans="1:10">
      <c r="A31" s="1256"/>
      <c r="C31" s="334" t="s">
        <v>185</v>
      </c>
      <c r="E31" s="335" t="s">
        <v>71</v>
      </c>
    </row>
    <row r="32" spans="1:10">
      <c r="A32" s="1256"/>
      <c r="C32" s="334" t="s">
        <v>186</v>
      </c>
      <c r="E32" s="335" t="s">
        <v>71</v>
      </c>
    </row>
    <row r="33" spans="3:5">
      <c r="C33" s="334" t="s">
        <v>187</v>
      </c>
      <c r="E33" s="336"/>
    </row>
    <row r="34" spans="3:5">
      <c r="C34" s="334"/>
      <c r="E34" s="336"/>
    </row>
    <row r="35" spans="3:5">
      <c r="C35" s="338" t="s">
        <v>188</v>
      </c>
      <c r="E35" s="336"/>
    </row>
    <row r="36" spans="3:5">
      <c r="C36" s="334" t="s">
        <v>179</v>
      </c>
      <c r="E36" s="335" t="s">
        <v>72</v>
      </c>
    </row>
    <row r="37" spans="3:5">
      <c r="C37" s="334" t="s">
        <v>157</v>
      </c>
      <c r="E37" s="335" t="s">
        <v>86</v>
      </c>
    </row>
    <row r="38" spans="3:5">
      <c r="C38" s="64" t="s">
        <v>189</v>
      </c>
      <c r="E38" s="336"/>
    </row>
    <row r="39" spans="3:5">
      <c r="C39" s="338"/>
      <c r="E39" s="336"/>
    </row>
    <row r="40" spans="3:5">
      <c r="C40" s="338" t="s">
        <v>190</v>
      </c>
      <c r="E40" s="336"/>
    </row>
    <row r="41" spans="3:5">
      <c r="C41" s="334"/>
      <c r="E41" s="336"/>
    </row>
    <row r="42" spans="3:5">
      <c r="C42" s="64" t="s">
        <v>191</v>
      </c>
      <c r="E42" s="336"/>
    </row>
    <row r="43" spans="3:5">
      <c r="C43" s="334" t="s">
        <v>140</v>
      </c>
      <c r="E43" s="335" t="s">
        <v>74</v>
      </c>
    </row>
    <row r="44" spans="3:5">
      <c r="C44" s="334" t="s">
        <v>141</v>
      </c>
      <c r="E44" s="335" t="s">
        <v>74</v>
      </c>
    </row>
    <row r="45" spans="3:5">
      <c r="C45" s="334" t="s">
        <v>142</v>
      </c>
      <c r="E45" s="335" t="s">
        <v>74</v>
      </c>
    </row>
    <row r="46" spans="3:5">
      <c r="C46" s="64" t="s">
        <v>143</v>
      </c>
      <c r="E46" s="336"/>
    </row>
    <row r="47" spans="3:5">
      <c r="C47" s="334" t="s">
        <v>192</v>
      </c>
      <c r="E47" s="335" t="s">
        <v>72</v>
      </c>
    </row>
    <row r="48" spans="3:5">
      <c r="C48" s="334" t="s">
        <v>193</v>
      </c>
      <c r="E48" s="335" t="s">
        <v>71</v>
      </c>
    </row>
    <row r="49" spans="3:5">
      <c r="C49" s="334" t="s">
        <v>162</v>
      </c>
      <c r="E49" s="335" t="s">
        <v>71</v>
      </c>
    </row>
    <row r="50" spans="3:5">
      <c r="C50" s="334" t="s">
        <v>147</v>
      </c>
      <c r="E50" s="335" t="s">
        <v>72</v>
      </c>
    </row>
    <row r="51" spans="3:5">
      <c r="C51" s="334" t="s">
        <v>148</v>
      </c>
      <c r="E51" s="335" t="s">
        <v>72</v>
      </c>
    </row>
    <row r="52" spans="3:5">
      <c r="C52" s="334" t="s">
        <v>149</v>
      </c>
      <c r="E52" s="335" t="s">
        <v>72</v>
      </c>
    </row>
    <row r="53" spans="3:5">
      <c r="C53" s="334" t="s">
        <v>150</v>
      </c>
      <c r="E53" s="335" t="s">
        <v>71</v>
      </c>
    </row>
    <row r="54" spans="3:5">
      <c r="C54" s="334" t="s">
        <v>194</v>
      </c>
      <c r="E54" s="335" t="s">
        <v>71</v>
      </c>
    </row>
    <row r="55" spans="3:5">
      <c r="C55" s="334" t="s">
        <v>151</v>
      </c>
      <c r="E55" s="335" t="s">
        <v>72</v>
      </c>
    </row>
    <row r="56" spans="3:5">
      <c r="C56" s="334" t="s">
        <v>152</v>
      </c>
      <c r="E56" s="335" t="s">
        <v>73</v>
      </c>
    </row>
    <row r="57" spans="3:5">
      <c r="C57" s="334" t="s">
        <v>195</v>
      </c>
      <c r="E57" s="335" t="s">
        <v>71</v>
      </c>
    </row>
    <row r="58" spans="3:5">
      <c r="C58" s="334" t="s">
        <v>196</v>
      </c>
      <c r="E58" s="335" t="s">
        <v>71</v>
      </c>
    </row>
    <row r="59" spans="3:5">
      <c r="C59" s="334" t="s">
        <v>197</v>
      </c>
      <c r="E59" s="335" t="s">
        <v>71</v>
      </c>
    </row>
    <row r="60" spans="3:5">
      <c r="C60" s="334" t="s">
        <v>198</v>
      </c>
      <c r="E60" s="335" t="s">
        <v>72</v>
      </c>
    </row>
    <row r="61" spans="3:5">
      <c r="C61" s="334" t="s">
        <v>153</v>
      </c>
      <c r="E61" s="335" t="s">
        <v>72</v>
      </c>
    </row>
    <row r="62" spans="3:5">
      <c r="C62" s="334" t="s">
        <v>154</v>
      </c>
      <c r="E62" s="335" t="s">
        <v>72</v>
      </c>
    </row>
    <row r="63" spans="3:5">
      <c r="C63" s="334" t="s">
        <v>155</v>
      </c>
      <c r="E63" s="335" t="s">
        <v>72</v>
      </c>
    </row>
    <row r="64" spans="3:5">
      <c r="C64" s="334" t="s">
        <v>156</v>
      </c>
      <c r="E64" s="335" t="s">
        <v>71</v>
      </c>
    </row>
    <row r="65" spans="3:10">
      <c r="C65" s="334" t="s">
        <v>157</v>
      </c>
      <c r="E65" s="335" t="s">
        <v>86</v>
      </c>
    </row>
    <row r="66" spans="3:10">
      <c r="C66" s="334" t="s">
        <v>158</v>
      </c>
      <c r="E66" s="335" t="s">
        <v>86</v>
      </c>
    </row>
    <row r="67" spans="3:10">
      <c r="C67" s="334" t="s">
        <v>159</v>
      </c>
      <c r="E67" s="335" t="s">
        <v>86</v>
      </c>
    </row>
    <row r="68" spans="3:10">
      <c r="C68" s="334" t="s">
        <v>160</v>
      </c>
      <c r="E68" s="335" t="s">
        <v>86</v>
      </c>
    </row>
    <row r="69" spans="3:10">
      <c r="C69" s="334" t="s">
        <v>161</v>
      </c>
      <c r="E69" s="335" t="s">
        <v>86</v>
      </c>
    </row>
    <row r="70" spans="3:10">
      <c r="C70" s="334" t="s">
        <v>163</v>
      </c>
      <c r="E70" s="335" t="s">
        <v>86</v>
      </c>
    </row>
    <row r="71" spans="3:10">
      <c r="E71" s="336"/>
    </row>
    <row r="72" spans="3:10">
      <c r="C72" s="338" t="s">
        <v>164</v>
      </c>
      <c r="D72" s="330"/>
      <c r="E72" s="341" t="s">
        <v>622</v>
      </c>
      <c r="G72" s="336"/>
      <c r="H72" s="330"/>
      <c r="J72" s="330"/>
    </row>
    <row r="73" spans="3:10">
      <c r="D73" s="330"/>
      <c r="E73" s="184"/>
      <c r="G73" s="336"/>
    </row>
    <row r="74" spans="3:10">
      <c r="C74" s="338" t="s">
        <v>165</v>
      </c>
      <c r="D74" s="330"/>
      <c r="E74" s="341" t="s">
        <v>623</v>
      </c>
      <c r="G74" s="336"/>
      <c r="J74" s="329"/>
    </row>
    <row r="75" spans="3:10">
      <c r="C75" s="310"/>
      <c r="D75" s="342"/>
      <c r="E75" s="310"/>
      <c r="G75" s="336"/>
    </row>
  </sheetData>
  <sheetProtection algorithmName="SHA-512" hashValue="CAcabYikcrRuNjnofD1jBVsv+ZtXtG2KXqczUVr3uPQPve9ToI7vn2yzvTTNRdoKjPaSdJqftbIHNciRdGrvDA==" saltValue="4ZVSD2GTSyVjGmalhk+3+Q==" spinCount="100000" sheet="1" objects="1" scenarios="1"/>
  <mergeCells count="3">
    <mergeCell ref="C2:E2"/>
    <mergeCell ref="A4:A32"/>
    <mergeCell ref="C1:J1"/>
  </mergeCells>
  <hyperlinks>
    <hyperlink ref="A4" r:id="rId1" xr:uid="{00000000-0004-0000-4200-000000000000}"/>
  </hyperlinks>
  <pageMargins left="0.7" right="0.7" top="0.75" bottom="0.75" header="0.3" footer="0.3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Foglio68">
    <tabColor theme="9"/>
  </sheetPr>
  <dimension ref="A1:J42"/>
  <sheetViews>
    <sheetView showGridLines="0" zoomScale="90" zoomScaleNormal="90" workbookViewId="0">
      <selection activeCell="J28" sqref="J28"/>
    </sheetView>
  </sheetViews>
  <sheetFormatPr baseColWidth="10" defaultColWidth="9.1640625" defaultRowHeight="15"/>
  <cols>
    <col min="1" max="1" width="11.5" style="1221" customWidth="1"/>
    <col min="2" max="2" width="4" style="64" customWidth="1"/>
    <col min="3" max="3" width="33.5" style="64" bestFit="1" customWidth="1"/>
    <col min="4" max="4" width="3.5" style="64" customWidth="1"/>
    <col min="5" max="5" width="52.5" style="64" bestFit="1" customWidth="1"/>
    <col min="6" max="16384" width="9.1640625" style="64"/>
  </cols>
  <sheetData>
    <row r="1" spans="1:10" s="1221" customFormat="1" ht="60" customHeight="1">
      <c r="C1" s="1266" t="s">
        <v>1220</v>
      </c>
      <c r="D1" s="1267"/>
      <c r="E1" s="1267"/>
      <c r="F1" s="1267"/>
      <c r="G1" s="1267"/>
      <c r="H1" s="1267"/>
      <c r="I1" s="1267"/>
      <c r="J1" s="1267"/>
    </row>
    <row r="2" spans="1:10">
      <c r="C2" s="1305" t="s">
        <v>625</v>
      </c>
      <c r="D2" s="1305"/>
      <c r="E2" s="1305"/>
    </row>
    <row r="3" spans="1:10">
      <c r="D3" s="330"/>
    </row>
    <row r="4" spans="1:10">
      <c r="A4" s="1255" t="s">
        <v>1264</v>
      </c>
      <c r="C4" s="331" t="s">
        <v>617</v>
      </c>
      <c r="D4" s="332"/>
      <c r="E4" s="333" t="s">
        <v>618</v>
      </c>
    </row>
    <row r="5" spans="1:10">
      <c r="A5" s="1256"/>
      <c r="D5" s="330"/>
    </row>
    <row r="6" spans="1:10">
      <c r="A6" s="1256"/>
      <c r="C6" s="331" t="s">
        <v>199</v>
      </c>
      <c r="D6" s="330"/>
    </row>
    <row r="7" spans="1:10">
      <c r="A7" s="1256"/>
      <c r="C7" s="334" t="s">
        <v>626</v>
      </c>
      <c r="D7" s="330"/>
      <c r="E7" s="335" t="s">
        <v>65</v>
      </c>
    </row>
    <row r="8" spans="1:10">
      <c r="A8" s="1256"/>
      <c r="C8" s="334" t="s">
        <v>1234</v>
      </c>
      <c r="D8" s="346"/>
      <c r="E8" s="335"/>
    </row>
    <row r="9" spans="1:10">
      <c r="A9" s="1256"/>
      <c r="C9" s="64" t="s">
        <v>627</v>
      </c>
      <c r="D9" s="346"/>
      <c r="E9" s="335" t="s">
        <v>65</v>
      </c>
    </row>
    <row r="10" spans="1:10">
      <c r="A10" s="1256"/>
      <c r="D10" s="346"/>
    </row>
    <row r="11" spans="1:10">
      <c r="A11" s="1256"/>
      <c r="C11" s="331" t="s">
        <v>184</v>
      </c>
      <c r="D11" s="346"/>
      <c r="E11" s="335" t="s">
        <v>71</v>
      </c>
    </row>
    <row r="12" spans="1:10">
      <c r="A12" s="1256"/>
      <c r="D12" s="346"/>
    </row>
    <row r="13" spans="1:10">
      <c r="A13" s="1256"/>
      <c r="C13" s="331" t="s">
        <v>112</v>
      </c>
      <c r="D13" s="346"/>
    </row>
    <row r="14" spans="1:10">
      <c r="A14" s="1256"/>
      <c r="C14" s="334" t="s">
        <v>140</v>
      </c>
      <c r="D14" s="346"/>
      <c r="E14" s="335" t="s">
        <v>74</v>
      </c>
    </row>
    <row r="15" spans="1:10">
      <c r="A15" s="1256"/>
      <c r="C15" s="334" t="s">
        <v>141</v>
      </c>
      <c r="D15" s="346"/>
      <c r="E15" s="335" t="s">
        <v>74</v>
      </c>
    </row>
    <row r="16" spans="1:10">
      <c r="A16" s="1256"/>
      <c r="C16" s="334" t="s">
        <v>142</v>
      </c>
      <c r="D16" s="346"/>
      <c r="E16" s="335" t="s">
        <v>74</v>
      </c>
    </row>
    <row r="17" spans="1:5">
      <c r="A17" s="1256"/>
      <c r="C17" s="64" t="s">
        <v>143</v>
      </c>
      <c r="D17" s="346"/>
      <c r="E17" s="336"/>
    </row>
    <row r="18" spans="1:5">
      <c r="A18" s="1256"/>
      <c r="C18" s="334" t="s">
        <v>145</v>
      </c>
      <c r="D18" s="346"/>
      <c r="E18" s="335" t="s">
        <v>71</v>
      </c>
    </row>
    <row r="19" spans="1:5">
      <c r="A19" s="1256"/>
      <c r="C19" s="334" t="s">
        <v>147</v>
      </c>
      <c r="D19" s="346"/>
      <c r="E19" s="335" t="s">
        <v>72</v>
      </c>
    </row>
    <row r="20" spans="1:5">
      <c r="A20" s="1256"/>
      <c r="C20" s="334" t="s">
        <v>148</v>
      </c>
      <c r="D20" s="346"/>
      <c r="E20" s="335" t="s">
        <v>72</v>
      </c>
    </row>
    <row r="21" spans="1:5">
      <c r="A21" s="1256"/>
      <c r="C21" s="334" t="s">
        <v>149</v>
      </c>
      <c r="D21" s="346"/>
      <c r="E21" s="335" t="s">
        <v>72</v>
      </c>
    </row>
    <row r="22" spans="1:5">
      <c r="A22" s="1256"/>
      <c r="C22" s="334" t="s">
        <v>150</v>
      </c>
      <c r="D22" s="346"/>
      <c r="E22" s="335" t="s">
        <v>71</v>
      </c>
    </row>
    <row r="23" spans="1:5">
      <c r="A23" s="1256"/>
      <c r="C23" s="334" t="s">
        <v>151</v>
      </c>
      <c r="D23" s="346"/>
      <c r="E23" s="335" t="s">
        <v>72</v>
      </c>
    </row>
    <row r="24" spans="1:5">
      <c r="A24" s="1256"/>
      <c r="C24" s="334" t="s">
        <v>152</v>
      </c>
      <c r="D24" s="346"/>
      <c r="E24" s="335" t="s">
        <v>73</v>
      </c>
    </row>
    <row r="25" spans="1:5">
      <c r="A25" s="1256"/>
      <c r="C25" s="334" t="s">
        <v>153</v>
      </c>
      <c r="D25" s="346"/>
      <c r="E25" s="335" t="s">
        <v>72</v>
      </c>
    </row>
    <row r="26" spans="1:5">
      <c r="A26" s="1256"/>
      <c r="C26" s="334" t="s">
        <v>154</v>
      </c>
      <c r="D26" s="346"/>
      <c r="E26" s="335" t="s">
        <v>72</v>
      </c>
    </row>
    <row r="27" spans="1:5">
      <c r="A27" s="1256"/>
      <c r="C27" s="334" t="s">
        <v>155</v>
      </c>
      <c r="D27" s="346"/>
      <c r="E27" s="335" t="s">
        <v>72</v>
      </c>
    </row>
    <row r="28" spans="1:5">
      <c r="A28" s="1256"/>
      <c r="C28" s="334" t="s">
        <v>202</v>
      </c>
      <c r="D28" s="346"/>
      <c r="E28" s="335" t="s">
        <v>72</v>
      </c>
    </row>
    <row r="29" spans="1:5">
      <c r="A29" s="1256"/>
      <c r="C29" s="334" t="s">
        <v>203</v>
      </c>
      <c r="D29" s="346"/>
      <c r="E29" s="335" t="s">
        <v>71</v>
      </c>
    </row>
    <row r="30" spans="1:5">
      <c r="A30" s="1256"/>
      <c r="C30" s="334" t="s">
        <v>156</v>
      </c>
      <c r="D30" s="346"/>
      <c r="E30" s="335" t="s">
        <v>71</v>
      </c>
    </row>
    <row r="31" spans="1:5">
      <c r="A31" s="1256"/>
      <c r="C31" s="334" t="s">
        <v>157</v>
      </c>
      <c r="D31" s="346"/>
      <c r="E31" s="335" t="s">
        <v>86</v>
      </c>
    </row>
    <row r="32" spans="1:5">
      <c r="A32" s="1256"/>
      <c r="C32" s="334" t="s">
        <v>158</v>
      </c>
      <c r="D32" s="346"/>
      <c r="E32" s="335" t="s">
        <v>86</v>
      </c>
    </row>
    <row r="33" spans="3:7">
      <c r="C33" s="334" t="s">
        <v>159</v>
      </c>
      <c r="D33" s="346"/>
      <c r="E33" s="335" t="s">
        <v>86</v>
      </c>
    </row>
    <row r="34" spans="3:7">
      <c r="C34" s="334" t="s">
        <v>160</v>
      </c>
      <c r="D34" s="346"/>
      <c r="E34" s="335" t="s">
        <v>86</v>
      </c>
    </row>
    <row r="35" spans="3:7">
      <c r="C35" s="334" t="s">
        <v>161</v>
      </c>
      <c r="D35" s="346"/>
      <c r="E35" s="335" t="s">
        <v>86</v>
      </c>
    </row>
    <row r="36" spans="3:7">
      <c r="C36" s="334" t="s">
        <v>162</v>
      </c>
      <c r="D36" s="346"/>
      <c r="E36" s="335" t="s">
        <v>71</v>
      </c>
    </row>
    <row r="37" spans="3:7">
      <c r="C37" s="334" t="s">
        <v>163</v>
      </c>
      <c r="D37" s="346"/>
      <c r="E37" s="335" t="s">
        <v>86</v>
      </c>
    </row>
    <row r="38" spans="3:7">
      <c r="D38" s="346"/>
      <c r="E38" s="336"/>
    </row>
    <row r="39" spans="3:7">
      <c r="C39" s="338" t="s">
        <v>164</v>
      </c>
      <c r="D39" s="346"/>
      <c r="E39" s="341" t="s">
        <v>622</v>
      </c>
    </row>
    <row r="40" spans="3:7">
      <c r="D40" s="346"/>
      <c r="E40" s="184"/>
    </row>
    <row r="41" spans="3:7">
      <c r="C41" s="338" t="s">
        <v>165</v>
      </c>
      <c r="D41" s="340"/>
      <c r="E41" s="341" t="s">
        <v>623</v>
      </c>
    </row>
    <row r="42" spans="3:7">
      <c r="C42" s="310"/>
      <c r="D42" s="342"/>
      <c r="E42" s="310"/>
      <c r="G42" s="336"/>
    </row>
  </sheetData>
  <sheetProtection algorithmName="SHA-512" hashValue="uIe6MUv6nU9aIv2EzSNPIR+DA89zc1XgS3022AvXHqyy8HVmlC+mUJBiglKpWJw76FTnTCJWoMM8xJg76Vk3Dg==" saltValue="kbQ3gHBwComBd2bDS+g7cw==" spinCount="100000" sheet="1" objects="1" scenarios="1"/>
  <mergeCells count="3">
    <mergeCell ref="C2:E2"/>
    <mergeCell ref="A4:A32"/>
    <mergeCell ref="C1:J1"/>
  </mergeCells>
  <hyperlinks>
    <hyperlink ref="A4" r:id="rId1" xr:uid="{00000000-0004-0000-4300-000000000000}"/>
  </hyperlinks>
  <pageMargins left="0.7" right="0.7" top="0.75" bottom="0.75" header="0.3" footer="0.3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Foglio69">
    <tabColor theme="9"/>
  </sheetPr>
  <dimension ref="A1:J32"/>
  <sheetViews>
    <sheetView showGridLines="0" zoomScale="90" zoomScaleNormal="90" workbookViewId="0">
      <selection activeCell="J28" sqref="J28"/>
    </sheetView>
  </sheetViews>
  <sheetFormatPr baseColWidth="10" defaultColWidth="9.1640625" defaultRowHeight="15"/>
  <cols>
    <col min="1" max="1" width="11.5" style="1221" customWidth="1"/>
    <col min="2" max="2" width="4" style="64" customWidth="1"/>
    <col min="3" max="3" width="35" style="64" bestFit="1" customWidth="1"/>
    <col min="4" max="4" width="3.5" style="64" customWidth="1"/>
    <col min="5" max="5" width="41.5" style="64" bestFit="1" customWidth="1"/>
    <col min="6" max="16384" width="9.1640625" style="64"/>
  </cols>
  <sheetData>
    <row r="1" spans="1:10" s="1221" customFormat="1" ht="60" customHeight="1">
      <c r="C1" s="1266" t="s">
        <v>1220</v>
      </c>
      <c r="D1" s="1267"/>
      <c r="E1" s="1267"/>
      <c r="F1" s="1267"/>
      <c r="G1" s="1267"/>
      <c r="H1" s="1267"/>
      <c r="I1" s="1267"/>
      <c r="J1" s="1267"/>
    </row>
    <row r="2" spans="1:10">
      <c r="C2" s="1305" t="s">
        <v>628</v>
      </c>
      <c r="D2" s="1305"/>
      <c r="E2" s="1305"/>
    </row>
    <row r="3" spans="1:10">
      <c r="D3" s="330"/>
    </row>
    <row r="4" spans="1:10">
      <c r="A4" s="1255" t="s">
        <v>1264</v>
      </c>
      <c r="C4" s="331" t="s">
        <v>617</v>
      </c>
      <c r="D4" s="332"/>
      <c r="E4" s="333" t="s">
        <v>618</v>
      </c>
    </row>
    <row r="5" spans="1:10">
      <c r="A5" s="1256"/>
      <c r="C5" s="345"/>
      <c r="D5" s="330"/>
    </row>
    <row r="6" spans="1:10">
      <c r="A6" s="1256"/>
      <c r="C6" s="345" t="s">
        <v>204</v>
      </c>
      <c r="D6" s="330"/>
      <c r="E6" s="335" t="s">
        <v>66</v>
      </c>
    </row>
    <row r="7" spans="1:10">
      <c r="A7" s="1256"/>
      <c r="C7" s="345" t="s">
        <v>146</v>
      </c>
      <c r="D7" s="346"/>
      <c r="E7" s="335" t="s">
        <v>66</v>
      </c>
    </row>
    <row r="8" spans="1:10">
      <c r="A8" s="1256"/>
      <c r="C8" s="345" t="s">
        <v>205</v>
      </c>
      <c r="D8" s="330"/>
      <c r="E8" s="335" t="s">
        <v>66</v>
      </c>
      <c r="H8" s="335"/>
    </row>
    <row r="9" spans="1:10">
      <c r="A9" s="1256"/>
      <c r="C9" s="345" t="s">
        <v>206</v>
      </c>
      <c r="D9" s="330"/>
      <c r="E9" s="335" t="s">
        <v>66</v>
      </c>
    </row>
    <row r="10" spans="1:10">
      <c r="A10" s="1256"/>
      <c r="C10" s="345" t="s">
        <v>207</v>
      </c>
      <c r="D10" s="330"/>
      <c r="E10" s="335" t="s">
        <v>629</v>
      </c>
    </row>
    <row r="11" spans="1:10">
      <c r="A11" s="1256"/>
      <c r="C11" s="345" t="s">
        <v>208</v>
      </c>
      <c r="D11" s="330"/>
      <c r="E11" s="335" t="s">
        <v>66</v>
      </c>
    </row>
    <row r="12" spans="1:10">
      <c r="A12" s="1256"/>
      <c r="C12" s="345" t="s">
        <v>209</v>
      </c>
      <c r="D12" s="330"/>
      <c r="E12" s="335" t="s">
        <v>94</v>
      </c>
    </row>
    <row r="13" spans="1:10">
      <c r="A13" s="1256"/>
      <c r="C13" s="345" t="s">
        <v>210</v>
      </c>
      <c r="D13" s="330"/>
      <c r="E13" s="335" t="s">
        <v>66</v>
      </c>
    </row>
    <row r="14" spans="1:10">
      <c r="A14" s="1256"/>
      <c r="C14" s="345" t="s">
        <v>211</v>
      </c>
      <c r="D14" s="330"/>
      <c r="E14" s="335" t="s">
        <v>66</v>
      </c>
    </row>
    <row r="15" spans="1:10">
      <c r="A15" s="1256"/>
      <c r="C15" s="334"/>
      <c r="D15" s="330"/>
      <c r="E15" s="339"/>
    </row>
    <row r="16" spans="1:10">
      <c r="A16" s="1256"/>
      <c r="C16" s="338" t="s">
        <v>212</v>
      </c>
      <c r="D16" s="340"/>
      <c r="E16" s="341" t="s">
        <v>622</v>
      </c>
    </row>
    <row r="17" spans="1:5">
      <c r="A17" s="1256"/>
      <c r="C17" s="310"/>
      <c r="D17" s="342"/>
      <c r="E17" s="310"/>
    </row>
    <row r="18" spans="1:5">
      <c r="A18" s="1256"/>
    </row>
    <row r="19" spans="1:5">
      <c r="A19" s="1256"/>
    </row>
    <row r="20" spans="1:5">
      <c r="A20" s="1256"/>
    </row>
    <row r="21" spans="1:5">
      <c r="A21" s="1256"/>
    </row>
    <row r="22" spans="1:5">
      <c r="A22" s="1256"/>
    </row>
    <row r="23" spans="1:5">
      <c r="A23" s="1256"/>
    </row>
    <row r="24" spans="1:5">
      <c r="A24" s="1256"/>
    </row>
    <row r="25" spans="1:5">
      <c r="A25" s="1256"/>
    </row>
    <row r="26" spans="1:5">
      <c r="A26" s="1256"/>
    </row>
    <row r="27" spans="1:5">
      <c r="A27" s="1256"/>
    </row>
    <row r="28" spans="1:5">
      <c r="A28" s="1256"/>
    </row>
    <row r="29" spans="1:5">
      <c r="A29" s="1256"/>
    </row>
    <row r="30" spans="1:5">
      <c r="A30" s="1256"/>
    </row>
    <row r="31" spans="1:5">
      <c r="A31" s="1256"/>
    </row>
    <row r="32" spans="1:5">
      <c r="A32" s="1256"/>
    </row>
  </sheetData>
  <sheetProtection algorithmName="SHA-512" hashValue="4qX57/y1KkOffBuHIJV8abq8tZlLElKVSzJiApbOE3+llUHkM7QdCZQBcyoYFgibSdksqZP5QxJmAZ1eoTpvkg==" saltValue="H5TIAqN6dOzbud5iP0+bcA==" spinCount="100000" sheet="1" objects="1" scenarios="1"/>
  <mergeCells count="3">
    <mergeCell ref="C2:E2"/>
    <mergeCell ref="A4:A32"/>
    <mergeCell ref="C1:J1"/>
  </mergeCells>
  <hyperlinks>
    <hyperlink ref="A4" r:id="rId1" xr:uid="{00000000-0004-0000-4400-000000000000}"/>
  </hyperlinks>
  <pageMargins left="0.7" right="0.7" top="0.75" bottom="0.75" header="0.3" footer="0.3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Foglio7">
    <tabColor theme="9"/>
  </sheetPr>
  <dimension ref="A1:P58"/>
  <sheetViews>
    <sheetView showGridLines="0" workbookViewId="0">
      <selection activeCell="C37" sqref="C37"/>
    </sheetView>
  </sheetViews>
  <sheetFormatPr baseColWidth="10" defaultColWidth="9.1640625" defaultRowHeight="15"/>
  <cols>
    <col min="1" max="1" width="11.5" style="1221" customWidth="1"/>
    <col min="2" max="2" width="3.5" style="16" customWidth="1"/>
    <col min="3" max="3" width="58.1640625" style="64" bestFit="1" customWidth="1"/>
    <col min="4" max="4" width="11.83203125" style="64" bestFit="1" customWidth="1"/>
    <col min="5" max="5" width="9.5" style="64" bestFit="1" customWidth="1"/>
    <col min="6" max="6" width="3.1640625" style="64" customWidth="1"/>
    <col min="7" max="7" width="11.83203125" style="64" bestFit="1" customWidth="1"/>
    <col min="8" max="8" width="9.5" style="64" bestFit="1" customWidth="1"/>
    <col min="9" max="9" width="11.83203125" style="64" bestFit="1" customWidth="1"/>
    <col min="10" max="10" width="9.5" style="64" bestFit="1" customWidth="1"/>
    <col min="11" max="11" width="11.83203125" style="64" bestFit="1" customWidth="1"/>
    <col min="12" max="12" width="9.5" style="64" bestFit="1" customWidth="1"/>
    <col min="13" max="13" width="11.83203125" style="64" bestFit="1" customWidth="1"/>
    <col min="14" max="14" width="9.5" style="64" bestFit="1" customWidth="1"/>
    <col min="15" max="15" width="11.83203125" style="64" bestFit="1" customWidth="1"/>
    <col min="16" max="16" width="9.5" style="64" bestFit="1" customWidth="1"/>
    <col min="17" max="16384" width="9.1640625" style="64"/>
  </cols>
  <sheetData>
    <row r="1" spans="1:16" s="1221" customFormat="1" ht="60" customHeight="1">
      <c r="B1" s="1226"/>
      <c r="C1" s="1266" t="s">
        <v>1220</v>
      </c>
      <c r="D1" s="1267"/>
      <c r="E1" s="1267"/>
      <c r="F1" s="1267"/>
      <c r="G1" s="1267"/>
      <c r="H1" s="1267"/>
      <c r="I1" s="1267"/>
      <c r="J1" s="1267"/>
    </row>
    <row r="3" spans="1:16">
      <c r="C3" s="1094"/>
      <c r="D3" s="1094"/>
      <c r="E3" s="1187"/>
      <c r="F3" s="113"/>
      <c r="G3" s="1095"/>
      <c r="H3" s="1188"/>
      <c r="I3" s="1095"/>
      <c r="J3" s="1188"/>
      <c r="K3" s="1095"/>
      <c r="L3" s="1188"/>
      <c r="M3" s="1095"/>
      <c r="N3" s="1188"/>
      <c r="O3" s="1095"/>
      <c r="P3" s="1188"/>
    </row>
    <row r="4" spans="1:16">
      <c r="A4" s="1255" t="s">
        <v>1264</v>
      </c>
      <c r="C4" s="1271" t="s">
        <v>326</v>
      </c>
      <c r="D4" s="1271"/>
      <c r="E4" s="1271"/>
      <c r="F4" s="113"/>
      <c r="G4" s="1271" t="s">
        <v>327</v>
      </c>
      <c r="H4" s="1271"/>
      <c r="I4" s="1271"/>
      <c r="J4" s="1271"/>
      <c r="K4" s="1271"/>
      <c r="L4" s="1271"/>
      <c r="M4" s="1271"/>
      <c r="N4" s="1271"/>
      <c r="O4" s="1271"/>
      <c r="P4" s="1271"/>
    </row>
    <row r="5" spans="1:16">
      <c r="A5" s="1256"/>
      <c r="C5" s="238"/>
      <c r="D5" s="113"/>
      <c r="E5" s="1140"/>
      <c r="F5" s="113"/>
      <c r="G5" s="113"/>
      <c r="H5" s="1129"/>
      <c r="I5" s="113"/>
      <c r="J5" s="1129"/>
      <c r="K5" s="113"/>
      <c r="L5" s="1129"/>
      <c r="M5" s="113"/>
      <c r="N5" s="1129"/>
      <c r="O5" s="113"/>
      <c r="P5" s="1129"/>
    </row>
    <row r="6" spans="1:16">
      <c r="A6" s="1256"/>
      <c r="C6" s="105"/>
      <c r="D6" s="1272" t="s">
        <v>300</v>
      </c>
      <c r="E6" s="1272"/>
      <c r="F6" s="284"/>
      <c r="G6" s="1272" t="s">
        <v>328</v>
      </c>
      <c r="H6" s="1272"/>
      <c r="I6" s="1272" t="s">
        <v>329</v>
      </c>
      <c r="J6" s="1272"/>
      <c r="K6" s="1272" t="s">
        <v>330</v>
      </c>
      <c r="L6" s="1272"/>
      <c r="M6" s="1272" t="s">
        <v>331</v>
      </c>
      <c r="N6" s="1272"/>
      <c r="O6" s="1272" t="s">
        <v>332</v>
      </c>
      <c r="P6" s="1272"/>
    </row>
    <row r="7" spans="1:16">
      <c r="A7" s="1256"/>
      <c r="C7" s="103" t="s">
        <v>301</v>
      </c>
      <c r="D7" s="284"/>
      <c r="E7" s="312">
        <v>365</v>
      </c>
      <c r="F7" s="284"/>
      <c r="G7" s="284"/>
      <c r="H7" s="312">
        <v>365</v>
      </c>
      <c r="I7" s="284"/>
      <c r="J7" s="312">
        <v>365</v>
      </c>
      <c r="K7" s="284"/>
      <c r="L7" s="312">
        <v>365</v>
      </c>
      <c r="M7" s="284"/>
      <c r="N7" s="312">
        <v>365</v>
      </c>
      <c r="O7" s="284"/>
      <c r="P7" s="312">
        <v>365</v>
      </c>
    </row>
    <row r="8" spans="1:16">
      <c r="A8" s="1256"/>
      <c r="C8" s="103" t="s">
        <v>302</v>
      </c>
      <c r="D8" s="177"/>
      <c r="E8" s="312">
        <v>175</v>
      </c>
      <c r="F8" s="284"/>
      <c r="G8" s="284"/>
      <c r="H8" s="312">
        <v>175</v>
      </c>
      <c r="I8" s="284"/>
      <c r="J8" s="312">
        <v>175</v>
      </c>
      <c r="K8" s="284"/>
      <c r="L8" s="312">
        <v>175</v>
      </c>
      <c r="M8" s="284"/>
      <c r="N8" s="312">
        <v>175</v>
      </c>
      <c r="O8" s="284"/>
      <c r="P8" s="312">
        <v>175</v>
      </c>
    </row>
    <row r="9" spans="1:16">
      <c r="A9" s="1256"/>
      <c r="C9" s="103" t="s">
        <v>304</v>
      </c>
      <c r="D9" s="177"/>
      <c r="E9" s="1189">
        <v>0.59</v>
      </c>
      <c r="F9" s="284"/>
      <c r="G9" s="284"/>
      <c r="H9" s="1189">
        <v>0.59</v>
      </c>
      <c r="I9" s="284"/>
      <c r="J9" s="1189">
        <v>0.6</v>
      </c>
      <c r="K9" s="284"/>
      <c r="L9" s="1189">
        <v>0.61</v>
      </c>
      <c r="M9" s="284"/>
      <c r="N9" s="1189">
        <v>0.61</v>
      </c>
      <c r="O9" s="284"/>
      <c r="P9" s="1189">
        <v>0.61</v>
      </c>
    </row>
    <row r="10" spans="1:16">
      <c r="A10" s="1256"/>
      <c r="C10" s="103" t="s">
        <v>333</v>
      </c>
      <c r="D10" s="1190">
        <v>99.505787919997346</v>
      </c>
      <c r="E10" s="1190">
        <v>58.708414872798429</v>
      </c>
      <c r="F10" s="284"/>
      <c r="G10" s="1190">
        <v>103</v>
      </c>
      <c r="H10" s="1190">
        <v>60.769999999999996</v>
      </c>
      <c r="I10" s="1190">
        <v>105</v>
      </c>
      <c r="J10" s="1190">
        <v>63</v>
      </c>
      <c r="K10" s="1190">
        <v>106</v>
      </c>
      <c r="L10" s="1190">
        <v>64.66</v>
      </c>
      <c r="M10" s="1190">
        <v>107</v>
      </c>
      <c r="N10" s="1190">
        <v>65.27</v>
      </c>
      <c r="O10" s="1190">
        <v>108</v>
      </c>
      <c r="P10" s="1190">
        <v>65.88</v>
      </c>
    </row>
    <row r="11" spans="1:16">
      <c r="A11" s="1256"/>
      <c r="C11" s="238" t="s">
        <v>334</v>
      </c>
      <c r="D11" s="120" t="s">
        <v>138</v>
      </c>
      <c r="E11" s="120" t="s">
        <v>138</v>
      </c>
      <c r="F11" s="284"/>
      <c r="G11" s="120" t="s">
        <v>138</v>
      </c>
      <c r="H11" s="120" t="s">
        <v>138</v>
      </c>
      <c r="I11" s="1191">
        <v>1.9417475728155338E-2</v>
      </c>
      <c r="J11" s="1191">
        <v>3.6695738028632616E-2</v>
      </c>
      <c r="K11" s="1191">
        <v>9.5238095238095247E-3</v>
      </c>
      <c r="L11" s="1192">
        <v>2.6349206349206296E-2</v>
      </c>
      <c r="M11" s="1191">
        <v>9.433962264150943E-3</v>
      </c>
      <c r="N11" s="1192">
        <v>9.4339622641509344E-3</v>
      </c>
      <c r="O11" s="1191">
        <v>9.3457943925233638E-3</v>
      </c>
      <c r="P11" s="1192">
        <v>9.3457943925233568E-3</v>
      </c>
    </row>
    <row r="12" spans="1:16">
      <c r="A12" s="1256"/>
      <c r="C12" s="103"/>
      <c r="D12" s="103"/>
      <c r="E12" s="1134"/>
      <c r="F12" s="113"/>
      <c r="G12" s="113"/>
      <c r="H12" s="1129"/>
      <c r="I12" s="113"/>
      <c r="J12" s="1129"/>
      <c r="K12" s="113"/>
      <c r="L12" s="1129"/>
      <c r="M12" s="113"/>
      <c r="N12" s="1129"/>
      <c r="O12" s="284"/>
      <c r="P12" s="917"/>
    </row>
    <row r="13" spans="1:16">
      <c r="A13" s="1256"/>
      <c r="C13" s="103"/>
      <c r="D13" s="113"/>
      <c r="E13" s="1134"/>
      <c r="F13" s="113"/>
      <c r="G13" s="113"/>
      <c r="H13" s="1129"/>
      <c r="I13" s="113"/>
      <c r="J13" s="1129"/>
      <c r="K13" s="113"/>
      <c r="L13" s="1129"/>
      <c r="M13" s="113"/>
      <c r="N13" s="1129"/>
      <c r="O13" s="113"/>
      <c r="P13" s="1129"/>
    </row>
    <row r="14" spans="1:16">
      <c r="A14" s="1256"/>
      <c r="C14" s="103"/>
      <c r="D14" s="113"/>
      <c r="E14" s="1140"/>
      <c r="F14" s="113"/>
      <c r="G14" s="113"/>
      <c r="H14" s="1129"/>
      <c r="I14" s="113"/>
      <c r="J14" s="1129"/>
      <c r="K14" s="113"/>
      <c r="L14" s="1129"/>
      <c r="M14" s="113"/>
      <c r="N14" s="1129"/>
      <c r="O14" s="113"/>
      <c r="P14" s="1129"/>
    </row>
    <row r="15" spans="1:16">
      <c r="A15" s="1256"/>
      <c r="C15" s="1271" t="s">
        <v>1261</v>
      </c>
      <c r="D15" s="1271"/>
      <c r="E15" s="1271"/>
      <c r="F15" s="113"/>
      <c r="G15" s="1271" t="s">
        <v>1262</v>
      </c>
      <c r="H15" s="1271"/>
      <c r="I15" s="1271"/>
      <c r="J15" s="1271"/>
      <c r="K15" s="1271"/>
      <c r="L15" s="1271"/>
      <c r="M15" s="1271"/>
      <c r="N15" s="1271"/>
      <c r="O15" s="1271"/>
      <c r="P15" s="1271"/>
    </row>
    <row r="16" spans="1:16">
      <c r="A16" s="1256"/>
      <c r="C16" s="103"/>
      <c r="D16" s="103"/>
      <c r="E16" s="1134"/>
      <c r="F16" s="113"/>
      <c r="G16" s="113"/>
      <c r="H16" s="1129"/>
      <c r="I16" s="113"/>
      <c r="J16" s="1129"/>
      <c r="K16" s="113"/>
      <c r="L16" s="1129"/>
      <c r="M16" s="113"/>
      <c r="N16" s="1129"/>
      <c r="O16" s="113"/>
      <c r="P16" s="1129"/>
    </row>
    <row r="17" spans="1:16">
      <c r="A17" s="1256"/>
      <c r="C17" s="103" t="s">
        <v>105</v>
      </c>
      <c r="D17" s="103"/>
      <c r="E17" s="1134"/>
      <c r="F17" s="113"/>
      <c r="G17" s="113"/>
      <c r="H17" s="1129"/>
      <c r="I17" s="113"/>
      <c r="J17" s="1129"/>
      <c r="K17" s="113"/>
      <c r="L17" s="1129"/>
      <c r="M17" s="113"/>
      <c r="N17" s="1129"/>
      <c r="O17" s="113"/>
      <c r="P17" s="1129"/>
    </row>
    <row r="18" spans="1:16">
      <c r="A18" s="1256"/>
      <c r="C18" s="103"/>
      <c r="D18" s="133"/>
      <c r="E18" s="1134"/>
      <c r="F18" s="113"/>
      <c r="G18" s="133"/>
      <c r="H18" s="146"/>
      <c r="I18" s="146"/>
      <c r="J18" s="146"/>
      <c r="K18" s="146"/>
      <c r="L18" s="146"/>
      <c r="M18" s="146"/>
      <c r="N18" s="146"/>
      <c r="O18" s="146"/>
      <c r="P18" s="1129"/>
    </row>
    <row r="19" spans="1:16">
      <c r="A19" s="1256"/>
      <c r="C19" s="103" t="s">
        <v>106</v>
      </c>
      <c r="D19" s="103"/>
      <c r="E19" s="1134"/>
      <c r="F19" s="113"/>
      <c r="G19" s="1193"/>
      <c r="H19" s="1129"/>
      <c r="I19" s="1193"/>
      <c r="J19" s="1129"/>
      <c r="K19" s="1193"/>
      <c r="L19" s="1129"/>
      <c r="M19" s="1193"/>
      <c r="N19" s="1129"/>
      <c r="O19" s="1193"/>
      <c r="P19" s="1129"/>
    </row>
    <row r="20" spans="1:16">
      <c r="A20" s="1256"/>
      <c r="C20" s="103" t="s">
        <v>107</v>
      </c>
      <c r="D20" s="146">
        <v>3750000</v>
      </c>
      <c r="E20" s="1140">
        <f>+D20/$D$24</f>
        <v>0.68493150684931503</v>
      </c>
      <c r="F20" s="113"/>
      <c r="G20" s="928">
        <f>+G10*H9*H8*H7</f>
        <v>3881683.75</v>
      </c>
      <c r="H20" s="1143">
        <v>0.68493150684931514</v>
      </c>
      <c r="I20" s="928">
        <f>+I10*J9*J8*J7</f>
        <v>4024125</v>
      </c>
      <c r="J20" s="1143">
        <v>0.68832599118942739</v>
      </c>
      <c r="K20" s="928">
        <f>+K10*L9*L8*L7</f>
        <v>4130157.5</v>
      </c>
      <c r="L20" s="1143">
        <v>0.69122831271168872</v>
      </c>
      <c r="M20" s="928">
        <f>+M10*N9*N8*N7</f>
        <v>4169121.25</v>
      </c>
      <c r="N20" s="1143">
        <v>0.6912283127116885</v>
      </c>
      <c r="O20" s="928">
        <f>+O10*P9*P8*P7</f>
        <v>4208085</v>
      </c>
      <c r="P20" s="1134">
        <v>0.69122831271168861</v>
      </c>
    </row>
    <row r="21" spans="1:16">
      <c r="A21" s="1256"/>
      <c r="C21" s="103" t="s">
        <v>108</v>
      </c>
      <c r="D21" s="146">
        <v>1200000</v>
      </c>
      <c r="E21" s="1140">
        <f t="shared" ref="E21:E23" si="0">+D21/$D$24</f>
        <v>0.21917808219178081</v>
      </c>
      <c r="F21" s="113"/>
      <c r="G21" s="928">
        <f>+H21*G$20</f>
        <v>1242138.8</v>
      </c>
      <c r="H21" s="1143">
        <v>0.32</v>
      </c>
      <c r="I21" s="928">
        <f>+J21*I$20</f>
        <v>1267599.375</v>
      </c>
      <c r="J21" s="1143">
        <v>0.315</v>
      </c>
      <c r="K21" s="928">
        <f>+L21*K$20</f>
        <v>1280348.825</v>
      </c>
      <c r="L21" s="1143">
        <v>0.31</v>
      </c>
      <c r="M21" s="928">
        <f>+N21*M$20</f>
        <v>1292427.5874999999</v>
      </c>
      <c r="N21" s="1143">
        <v>0.31</v>
      </c>
      <c r="O21" s="928">
        <f>+P21*O$20</f>
        <v>1304506.3500000001</v>
      </c>
      <c r="P21" s="1134">
        <v>0.31</v>
      </c>
    </row>
    <row r="22" spans="1:16">
      <c r="A22" s="1256"/>
      <c r="C22" s="103" t="s">
        <v>109</v>
      </c>
      <c r="D22" s="146">
        <v>450000</v>
      </c>
      <c r="E22" s="1140">
        <f t="shared" si="0"/>
        <v>8.2191780821917804E-2</v>
      </c>
      <c r="F22" s="113"/>
      <c r="G22" s="928">
        <f>+H22*$G$20</f>
        <v>465802.05</v>
      </c>
      <c r="H22" s="1143">
        <v>0.12</v>
      </c>
      <c r="I22" s="928">
        <f>+J22*I$20</f>
        <v>474846.75</v>
      </c>
      <c r="J22" s="1143">
        <v>0.11799999999999999</v>
      </c>
      <c r="K22" s="928">
        <f>+L22*K$20</f>
        <v>483228.42750000005</v>
      </c>
      <c r="L22" s="1143">
        <v>0.11700000000000001</v>
      </c>
      <c r="M22" s="928">
        <f>+N22*M$20</f>
        <v>487787.18625000003</v>
      </c>
      <c r="N22" s="1143">
        <v>0.11700000000000001</v>
      </c>
      <c r="O22" s="928">
        <f>+P22*O$20</f>
        <v>492345.94500000001</v>
      </c>
      <c r="P22" s="1134">
        <v>0.11700000000000001</v>
      </c>
    </row>
    <row r="23" spans="1:16">
      <c r="A23" s="1256"/>
      <c r="C23" s="103" t="s">
        <v>110</v>
      </c>
      <c r="D23" s="146">
        <v>75000</v>
      </c>
      <c r="E23" s="1140">
        <f t="shared" si="0"/>
        <v>1.3698630136986301E-2</v>
      </c>
      <c r="F23" s="113"/>
      <c r="G23" s="928">
        <f>+H23*$G$20</f>
        <v>77633.675000000003</v>
      </c>
      <c r="H23" s="1143">
        <v>0.02</v>
      </c>
      <c r="I23" s="928">
        <f>+J23*I$20</f>
        <v>79677.675000000003</v>
      </c>
      <c r="J23" s="1143">
        <v>1.9800000000000002E-2</v>
      </c>
      <c r="K23" s="928">
        <f>+L23*K$20</f>
        <v>81364.102749999991</v>
      </c>
      <c r="L23" s="1143">
        <v>1.9699999999999999E-2</v>
      </c>
      <c r="M23" s="928">
        <f>+N23*M$20</f>
        <v>82131.688624999995</v>
      </c>
      <c r="N23" s="1143">
        <v>1.9699999999999999E-2</v>
      </c>
      <c r="O23" s="928">
        <f>+P23*O$20</f>
        <v>82899.2745</v>
      </c>
      <c r="P23" s="1134">
        <v>1.9699999999999999E-2</v>
      </c>
    </row>
    <row r="24" spans="1:16" ht="16" thickBot="1">
      <c r="A24" s="1256"/>
      <c r="C24" s="1194" t="s">
        <v>111</v>
      </c>
      <c r="D24" s="1195">
        <f>+SUM(D20:D23)</f>
        <v>5475000</v>
      </c>
      <c r="E24" s="1196">
        <f>+D24/$D$24</f>
        <v>1</v>
      </c>
      <c r="F24" s="113"/>
      <c r="G24" s="1195">
        <f t="shared" ref="G24:P24" si="1">+SUM(G20:G23)</f>
        <v>5667258.2749999994</v>
      </c>
      <c r="H24" s="1197">
        <f t="shared" si="1"/>
        <v>1.1449315068493151</v>
      </c>
      <c r="I24" s="1195">
        <f t="shared" si="1"/>
        <v>5846248.7999999998</v>
      </c>
      <c r="J24" s="1197">
        <f t="shared" si="1"/>
        <v>1.1411259911894276</v>
      </c>
      <c r="K24" s="1195">
        <f t="shared" si="1"/>
        <v>5975098.85525</v>
      </c>
      <c r="L24" s="1197">
        <f t="shared" si="1"/>
        <v>1.1379283127116888</v>
      </c>
      <c r="M24" s="1195">
        <f t="shared" si="1"/>
        <v>6031467.7123750011</v>
      </c>
      <c r="N24" s="1197">
        <f t="shared" si="1"/>
        <v>1.1379283127116886</v>
      </c>
      <c r="O24" s="1195">
        <f t="shared" si="1"/>
        <v>6087836.5695000002</v>
      </c>
      <c r="P24" s="1197">
        <f t="shared" si="1"/>
        <v>1.1379283127116886</v>
      </c>
    </row>
    <row r="25" spans="1:16" ht="16" thickTop="1">
      <c r="A25" s="1256"/>
      <c r="C25" s="103"/>
      <c r="D25" s="103"/>
      <c r="E25" s="1134"/>
      <c r="F25" s="113"/>
      <c r="G25" s="1198"/>
      <c r="H25" s="1140"/>
      <c r="I25" s="1198"/>
      <c r="J25" s="1140"/>
      <c r="K25" s="1198"/>
      <c r="L25" s="1140"/>
      <c r="M25" s="1193"/>
      <c r="N25" s="1140"/>
      <c r="O25" s="1193"/>
      <c r="P25" s="1140"/>
    </row>
    <row r="26" spans="1:16">
      <c r="A26" s="1256"/>
      <c r="C26" s="103" t="s">
        <v>112</v>
      </c>
      <c r="D26" s="103"/>
      <c r="E26" s="1134"/>
      <c r="F26" s="113"/>
      <c r="G26" s="929"/>
      <c r="H26" s="1140"/>
      <c r="I26" s="113"/>
      <c r="J26" s="1140"/>
      <c r="K26" s="113"/>
      <c r="L26" s="1140"/>
      <c r="M26" s="113"/>
      <c r="N26" s="1140"/>
      <c r="O26" s="113"/>
      <c r="P26" s="1140"/>
    </row>
    <row r="27" spans="1:16">
      <c r="A27" s="1256"/>
      <c r="C27" s="103" t="s">
        <v>107</v>
      </c>
      <c r="D27" s="146">
        <v>1162500</v>
      </c>
      <c r="E27" s="1140">
        <f>+D27/D20</f>
        <v>0.31</v>
      </c>
      <c r="F27" s="113"/>
      <c r="G27" s="928">
        <f>+H27*G20</f>
        <v>1164505.125</v>
      </c>
      <c r="H27" s="1143">
        <v>0.3</v>
      </c>
      <c r="I27" s="928">
        <f>+J27*I20</f>
        <v>1187116.875</v>
      </c>
      <c r="J27" s="1143">
        <v>0.29499999999999998</v>
      </c>
      <c r="K27" s="928">
        <f>+L27*K20</f>
        <v>1197745.6749999998</v>
      </c>
      <c r="L27" s="1143">
        <v>0.28999999999999998</v>
      </c>
      <c r="M27" s="928">
        <f>+N27*M20</f>
        <v>1209045.1624999999</v>
      </c>
      <c r="N27" s="1143">
        <v>0.28999999999999998</v>
      </c>
      <c r="O27" s="928">
        <f>+P27*O20</f>
        <v>1220344.6499999999</v>
      </c>
      <c r="P27" s="1134">
        <v>0.28999999999999998</v>
      </c>
    </row>
    <row r="28" spans="1:16">
      <c r="A28" s="1256"/>
      <c r="C28" s="103" t="s">
        <v>113</v>
      </c>
      <c r="D28" s="146">
        <v>936000</v>
      </c>
      <c r="E28" s="1140">
        <f>+D28/D21</f>
        <v>0.78</v>
      </c>
      <c r="F28" s="113"/>
      <c r="G28" s="928">
        <f>+H28*G21</f>
        <v>968868.26400000008</v>
      </c>
      <c r="H28" s="1143">
        <v>0.78</v>
      </c>
      <c r="I28" s="928">
        <f>+J28*I21</f>
        <v>982389.515625</v>
      </c>
      <c r="J28" s="1143">
        <v>0.77500000000000002</v>
      </c>
      <c r="K28" s="928">
        <f>+L28*K21</f>
        <v>985868.59525000001</v>
      </c>
      <c r="L28" s="1143">
        <v>0.77</v>
      </c>
      <c r="M28" s="928">
        <f>+N28*M21</f>
        <v>995169.24237499991</v>
      </c>
      <c r="N28" s="1143">
        <v>0.77</v>
      </c>
      <c r="O28" s="928">
        <f>+P28*O21</f>
        <v>1004469.8895</v>
      </c>
      <c r="P28" s="1134">
        <v>0.77</v>
      </c>
    </row>
    <row r="29" spans="1:16">
      <c r="A29" s="1256"/>
      <c r="C29" s="103" t="s">
        <v>109</v>
      </c>
      <c r="D29" s="146">
        <v>247500.00000000003</v>
      </c>
      <c r="E29" s="1140">
        <f>+D29/D22</f>
        <v>0.55000000000000004</v>
      </c>
      <c r="F29" s="113"/>
      <c r="G29" s="928">
        <f>+H29*G22</f>
        <v>256191.1275</v>
      </c>
      <c r="H29" s="1143">
        <v>0.55000000000000004</v>
      </c>
      <c r="I29" s="928">
        <f>+J29*I22</f>
        <v>260216.01900000003</v>
      </c>
      <c r="J29" s="1143">
        <v>0.54800000000000004</v>
      </c>
      <c r="K29" s="928">
        <f>+L29*K22</f>
        <v>263359.49298750004</v>
      </c>
      <c r="L29" s="1143">
        <v>0.54500000000000004</v>
      </c>
      <c r="M29" s="928">
        <f>+N29*M22</f>
        <v>265844.01650625002</v>
      </c>
      <c r="N29" s="1143">
        <v>0.54500000000000004</v>
      </c>
      <c r="O29" s="928">
        <f>+P29*O22</f>
        <v>268328.54002499999</v>
      </c>
      <c r="P29" s="1134">
        <v>0.54500000000000004</v>
      </c>
    </row>
    <row r="30" spans="1:16">
      <c r="A30" s="1256"/>
      <c r="C30" s="103" t="s">
        <v>114</v>
      </c>
      <c r="D30" s="928">
        <f>+SUM(D27:D29)</f>
        <v>2346000</v>
      </c>
      <c r="E30" s="1140">
        <f>+D30/D24</f>
        <v>0.42849315068493149</v>
      </c>
      <c r="F30" s="113"/>
      <c r="G30" s="928">
        <f>+SUM(G27:G29)</f>
        <v>2389564.5164999999</v>
      </c>
      <c r="H30" s="1142">
        <f>+G30/G$24</f>
        <v>0.42164383561643837</v>
      </c>
      <c r="I30" s="928">
        <f>+SUM(I27:I29)</f>
        <v>2429722.4096249999</v>
      </c>
      <c r="J30" s="1142">
        <f>+I30/I$24</f>
        <v>0.41560366189427311</v>
      </c>
      <c r="K30" s="928">
        <f>+SUM(K27:K29)</f>
        <v>2446973.7632375001</v>
      </c>
      <c r="L30" s="1142">
        <f>+K30/K$24</f>
        <v>0.40952858229073064</v>
      </c>
      <c r="M30" s="928">
        <f>+SUM(M27:M29)</f>
        <v>2470058.42138125</v>
      </c>
      <c r="N30" s="1142">
        <f>+M30/M$24</f>
        <v>0.40952858229073058</v>
      </c>
      <c r="O30" s="928">
        <f>+SUM(O27:O29)</f>
        <v>2493143.079525</v>
      </c>
      <c r="P30" s="1142">
        <f>+O30/O$24</f>
        <v>0.40952858229073058</v>
      </c>
    </row>
    <row r="31" spans="1:16">
      <c r="A31" s="1256"/>
      <c r="C31" s="103"/>
      <c r="D31" s="146"/>
      <c r="E31" s="1134"/>
      <c r="F31" s="113"/>
      <c r="G31" s="143"/>
      <c r="H31" s="1142"/>
      <c r="I31" s="143"/>
      <c r="J31" s="1142"/>
      <c r="K31" s="143"/>
      <c r="L31" s="1142"/>
      <c r="M31" s="143"/>
      <c r="N31" s="1142"/>
      <c r="O31" s="143"/>
      <c r="P31" s="1140"/>
    </row>
    <row r="32" spans="1:16" ht="16" thickBot="1">
      <c r="A32" s="1256"/>
      <c r="C32" s="1194" t="s">
        <v>115</v>
      </c>
      <c r="D32" s="1195">
        <f>+D24-D30</f>
        <v>3129000</v>
      </c>
      <c r="E32" s="1196">
        <f>+D32/$D$24</f>
        <v>0.57150684931506845</v>
      </c>
      <c r="F32" s="113"/>
      <c r="G32" s="1195">
        <f>+G24-G30</f>
        <v>3277693.7584999995</v>
      </c>
      <c r="H32" s="1197">
        <f>+G32/G$24</f>
        <v>0.57835616438356163</v>
      </c>
      <c r="I32" s="1195">
        <f>+I24-I30</f>
        <v>3416526.390375</v>
      </c>
      <c r="J32" s="1197">
        <f>+I32/I$24</f>
        <v>0.58439633810572689</v>
      </c>
      <c r="K32" s="1195">
        <f>+K24-K30</f>
        <v>3528125.0920124999</v>
      </c>
      <c r="L32" s="1197">
        <f>+K32/K$24</f>
        <v>0.59047141770926936</v>
      </c>
      <c r="M32" s="1195">
        <f>+M24-M30</f>
        <v>3561409.290993751</v>
      </c>
      <c r="N32" s="1197">
        <f>+M32/M$24</f>
        <v>0.59047141770926947</v>
      </c>
      <c r="O32" s="1195">
        <f>+O24-O30</f>
        <v>3594693.4899750003</v>
      </c>
      <c r="P32" s="1197">
        <f>+O32/O$24</f>
        <v>0.59047141770926936</v>
      </c>
    </row>
    <row r="33" spans="3:16" ht="16" thickTop="1">
      <c r="C33" s="103"/>
      <c r="D33" s="146"/>
      <c r="E33" s="1134"/>
      <c r="F33" s="113"/>
      <c r="G33" s="143"/>
      <c r="H33" s="1140"/>
      <c r="I33" s="143"/>
      <c r="J33" s="1140"/>
      <c r="K33" s="143"/>
      <c r="L33" s="1140"/>
      <c r="M33" s="143"/>
      <c r="N33" s="1140"/>
      <c r="O33" s="143"/>
      <c r="P33" s="1140"/>
    </row>
    <row r="34" spans="3:16">
      <c r="C34" s="103" t="s">
        <v>116</v>
      </c>
      <c r="D34" s="365">
        <v>0</v>
      </c>
      <c r="E34" s="1140">
        <f t="shared" ref="E34:E39" si="2">+D34/$D$24</f>
        <v>0</v>
      </c>
      <c r="F34" s="113"/>
      <c r="G34" s="150">
        <f>+H34*G$24</f>
        <v>0</v>
      </c>
      <c r="H34" s="1199">
        <v>0</v>
      </c>
      <c r="I34" s="150">
        <f>+J34*I$24</f>
        <v>0</v>
      </c>
      <c r="J34" s="1200">
        <v>0</v>
      </c>
      <c r="K34" s="150">
        <f>+L34*K$24</f>
        <v>0</v>
      </c>
      <c r="L34" s="1199">
        <v>0</v>
      </c>
      <c r="M34" s="150">
        <f>+N34*M$24</f>
        <v>0</v>
      </c>
      <c r="N34" s="1199">
        <v>0</v>
      </c>
      <c r="O34" s="150">
        <f>+P34*O$24</f>
        <v>0</v>
      </c>
      <c r="P34" s="1200">
        <v>0</v>
      </c>
    </row>
    <row r="35" spans="3:16">
      <c r="C35" s="103" t="s">
        <v>117</v>
      </c>
      <c r="D35" s="146">
        <v>328500</v>
      </c>
      <c r="E35" s="1140">
        <f t="shared" si="2"/>
        <v>0.06</v>
      </c>
      <c r="F35" s="113"/>
      <c r="G35" s="150">
        <f t="shared" ref="G35:I38" si="3">+H35*G$24</f>
        <v>340035.49649999995</v>
      </c>
      <c r="H35" s="1143">
        <v>0.06</v>
      </c>
      <c r="I35" s="150">
        <f t="shared" si="3"/>
        <v>344928.67919999996</v>
      </c>
      <c r="J35" s="1143">
        <v>5.8999999999999997E-2</v>
      </c>
      <c r="K35" s="150">
        <f t="shared" ref="K35" si="4">+L35*K$24</f>
        <v>346555.73360450001</v>
      </c>
      <c r="L35" s="1143">
        <v>5.8000000000000003E-2</v>
      </c>
      <c r="M35" s="150">
        <f t="shared" ref="M35" si="5">+N35*M$24</f>
        <v>349825.12731775007</v>
      </c>
      <c r="N35" s="1143">
        <v>5.8000000000000003E-2</v>
      </c>
      <c r="O35" s="150">
        <f t="shared" ref="O35" si="6">+P35*O$24</f>
        <v>353094.52103100001</v>
      </c>
      <c r="P35" s="1134">
        <v>5.8000000000000003E-2</v>
      </c>
    </row>
    <row r="36" spans="3:16">
      <c r="C36" s="103" t="s">
        <v>118</v>
      </c>
      <c r="D36" s="146">
        <v>246375</v>
      </c>
      <c r="E36" s="1140">
        <f t="shared" si="2"/>
        <v>4.4999999999999998E-2</v>
      </c>
      <c r="F36" s="113"/>
      <c r="G36" s="150">
        <f t="shared" si="3"/>
        <v>255026.62237499998</v>
      </c>
      <c r="H36" s="1143">
        <v>4.4999999999999998E-2</v>
      </c>
      <c r="I36" s="150">
        <f t="shared" si="3"/>
        <v>257234.94719999997</v>
      </c>
      <c r="J36" s="1143">
        <v>4.3999999999999997E-2</v>
      </c>
      <c r="K36" s="150">
        <f t="shared" ref="K36" si="7">+L36*K$24</f>
        <v>259916.80020337499</v>
      </c>
      <c r="L36" s="1143">
        <v>4.3499999999999997E-2</v>
      </c>
      <c r="M36" s="150">
        <f t="shared" ref="M36" si="8">+N36*M$24</f>
        <v>262368.84548831254</v>
      </c>
      <c r="N36" s="1143">
        <v>4.3499999999999997E-2</v>
      </c>
      <c r="O36" s="150">
        <f t="shared" ref="O36" si="9">+P36*O$24</f>
        <v>264820.89077324996</v>
      </c>
      <c r="P36" s="1134">
        <v>4.3499999999999997E-2</v>
      </c>
    </row>
    <row r="37" spans="3:16">
      <c r="C37" s="103" t="s">
        <v>119</v>
      </c>
      <c r="D37" s="146">
        <v>191625.00000000003</v>
      </c>
      <c r="E37" s="1140">
        <f t="shared" si="2"/>
        <v>3.5000000000000003E-2</v>
      </c>
      <c r="F37" s="113"/>
      <c r="G37" s="150">
        <f t="shared" si="3"/>
        <v>198354.039625</v>
      </c>
      <c r="H37" s="1143">
        <v>3.5000000000000003E-2</v>
      </c>
      <c r="I37" s="150">
        <f t="shared" si="3"/>
        <v>201695.58360000001</v>
      </c>
      <c r="J37" s="1143">
        <v>3.4500000000000003E-2</v>
      </c>
      <c r="K37" s="150">
        <f t="shared" ref="K37" si="10">+L37*K$24</f>
        <v>204945.89073507499</v>
      </c>
      <c r="L37" s="1143">
        <v>3.4299999999999997E-2</v>
      </c>
      <c r="M37" s="150">
        <f t="shared" ref="M37" si="11">+N37*M$24</f>
        <v>206879.34253446251</v>
      </c>
      <c r="N37" s="1143">
        <v>3.4299999999999997E-2</v>
      </c>
      <c r="O37" s="150">
        <f t="shared" ref="O37" si="12">+P37*O$24</f>
        <v>208812.79433385</v>
      </c>
      <c r="P37" s="1134">
        <v>3.4299999999999997E-2</v>
      </c>
    </row>
    <row r="38" spans="3:16">
      <c r="C38" s="103" t="s">
        <v>120</v>
      </c>
      <c r="D38" s="146">
        <v>219000</v>
      </c>
      <c r="E38" s="1140">
        <f t="shared" si="2"/>
        <v>0.04</v>
      </c>
      <c r="F38" s="113"/>
      <c r="G38" s="150">
        <f t="shared" si="3"/>
        <v>226690.33099999998</v>
      </c>
      <c r="H38" s="1143">
        <v>0.04</v>
      </c>
      <c r="I38" s="150">
        <f t="shared" si="3"/>
        <v>228003.70319999999</v>
      </c>
      <c r="J38" s="1143">
        <v>3.9E-2</v>
      </c>
      <c r="K38" s="150">
        <f t="shared" ref="K38" si="13">+L38*K$24</f>
        <v>227053.75649949998</v>
      </c>
      <c r="L38" s="1143">
        <v>3.7999999999999999E-2</v>
      </c>
      <c r="M38" s="150">
        <f t="shared" ref="M38" si="14">+N38*M$24</f>
        <v>229195.77307025003</v>
      </c>
      <c r="N38" s="1143">
        <v>3.7999999999999999E-2</v>
      </c>
      <c r="O38" s="150">
        <f t="shared" ref="O38" si="15">+P38*O$24</f>
        <v>231337.78964100001</v>
      </c>
      <c r="P38" s="1134">
        <v>3.7999999999999999E-2</v>
      </c>
    </row>
    <row r="39" spans="3:16">
      <c r="C39" s="103" t="s">
        <v>121</v>
      </c>
      <c r="D39" s="928">
        <f>+SUM(D34:D38)</f>
        <v>985500</v>
      </c>
      <c r="E39" s="1140">
        <f t="shared" si="2"/>
        <v>0.18</v>
      </c>
      <c r="F39" s="113"/>
      <c r="G39" s="150">
        <f>+SUM(G34:G38)</f>
        <v>1020106.4894999999</v>
      </c>
      <c r="H39" s="1142">
        <f>+G39/G$24</f>
        <v>0.18</v>
      </c>
      <c r="I39" s="150">
        <f>+SUM(I34:I38)</f>
        <v>1031862.9132</v>
      </c>
      <c r="J39" s="1142">
        <f>+I39/I$24</f>
        <v>0.17649999999999999</v>
      </c>
      <c r="K39" s="150">
        <f>+SUM(K34:K38)</f>
        <v>1038472.18104245</v>
      </c>
      <c r="L39" s="1142">
        <f>+K39/K$24</f>
        <v>0.17380000000000001</v>
      </c>
      <c r="M39" s="150">
        <f>+SUM(M34:M38)</f>
        <v>1048269.0884107751</v>
      </c>
      <c r="N39" s="1142">
        <f>+M39/M$24</f>
        <v>0.17379999999999998</v>
      </c>
      <c r="O39" s="150">
        <f>+SUM(O34:O38)</f>
        <v>1058065.9957791001</v>
      </c>
      <c r="P39" s="1142">
        <f>+O39/O$24</f>
        <v>0.17380000000000001</v>
      </c>
    </row>
    <row r="40" spans="3:16">
      <c r="C40" s="103"/>
      <c r="D40" s="146"/>
      <c r="E40" s="1134"/>
      <c r="F40" s="113"/>
      <c r="G40" s="143"/>
      <c r="H40" s="1142"/>
      <c r="I40" s="143"/>
      <c r="J40" s="1142"/>
      <c r="K40" s="143"/>
      <c r="L40" s="1142"/>
      <c r="M40" s="143"/>
      <c r="N40" s="1142"/>
      <c r="O40" s="143"/>
      <c r="P40" s="1140"/>
    </row>
    <row r="41" spans="3:16" ht="16" thickBot="1">
      <c r="C41" s="1194" t="s">
        <v>122</v>
      </c>
      <c r="D41" s="1195">
        <f>+SUM(D39)</f>
        <v>985500</v>
      </c>
      <c r="E41" s="1196">
        <f>+D41/$D$24</f>
        <v>0.18</v>
      </c>
      <c r="F41" s="113"/>
      <c r="G41" s="1195">
        <f>+G32-G39</f>
        <v>2257587.2689999994</v>
      </c>
      <c r="H41" s="1197">
        <f>+G41/G$24</f>
        <v>0.39835616438356158</v>
      </c>
      <c r="I41" s="1195">
        <f>+I32-I39</f>
        <v>2384663.4771750001</v>
      </c>
      <c r="J41" s="1197">
        <f>+I41/I$24</f>
        <v>0.4078963381057269</v>
      </c>
      <c r="K41" s="1195">
        <f>+K32-K39</f>
        <v>2489652.9109700499</v>
      </c>
      <c r="L41" s="1197">
        <f>+K41/K$24</f>
        <v>0.41667141770926935</v>
      </c>
      <c r="M41" s="1195">
        <f>+M32-M39</f>
        <v>2513140.2025829758</v>
      </c>
      <c r="N41" s="1197">
        <f>+M41/M$24</f>
        <v>0.41667141770926946</v>
      </c>
      <c r="O41" s="1195">
        <f>+O32-O39</f>
        <v>2536627.4941958999</v>
      </c>
      <c r="P41" s="1197">
        <f>+O41/O$24</f>
        <v>0.41667141770926935</v>
      </c>
    </row>
    <row r="42" spans="3:16" ht="16" thickTop="1">
      <c r="C42" s="103"/>
      <c r="D42" s="146"/>
      <c r="E42" s="1134"/>
      <c r="F42" s="113"/>
      <c r="G42" s="143"/>
      <c r="H42" s="1140"/>
      <c r="I42" s="143"/>
      <c r="J42" s="1140"/>
      <c r="K42" s="143"/>
      <c r="L42" s="1140"/>
      <c r="M42" s="143"/>
      <c r="N42" s="1140"/>
      <c r="O42" s="143"/>
      <c r="P42" s="1140"/>
    </row>
    <row r="43" spans="3:16">
      <c r="C43" s="103" t="s">
        <v>123</v>
      </c>
      <c r="D43" s="365">
        <v>0</v>
      </c>
      <c r="E43" s="1201">
        <v>0</v>
      </c>
      <c r="F43" s="113"/>
      <c r="G43" s="150">
        <f t="shared" ref="G43:I43" si="16">+H43*G$24</f>
        <v>0</v>
      </c>
      <c r="H43" s="365">
        <v>0</v>
      </c>
      <c r="I43" s="150">
        <f t="shared" si="16"/>
        <v>0</v>
      </c>
      <c r="J43" s="365">
        <v>0</v>
      </c>
      <c r="K43" s="150">
        <f t="shared" ref="K43" si="17">+L43*K$24</f>
        <v>0</v>
      </c>
      <c r="L43" s="365">
        <v>0</v>
      </c>
      <c r="M43" s="150">
        <f t="shared" ref="M43" si="18">+N43*M$24</f>
        <v>0</v>
      </c>
      <c r="N43" s="365">
        <v>0</v>
      </c>
      <c r="O43" s="150">
        <f t="shared" ref="O43" si="19">+P43*O$24</f>
        <v>0</v>
      </c>
      <c r="P43" s="365">
        <v>0</v>
      </c>
    </row>
    <row r="44" spans="3:16">
      <c r="C44" s="113"/>
      <c r="D44" s="143"/>
      <c r="E44" s="1142"/>
      <c r="F44" s="113"/>
      <c r="G44" s="143"/>
      <c r="H44" s="1142"/>
      <c r="I44" s="143"/>
      <c r="J44" s="1142"/>
      <c r="K44" s="143"/>
      <c r="L44" s="1142"/>
      <c r="M44" s="143"/>
      <c r="N44" s="1142"/>
      <c r="O44" s="143"/>
      <c r="P44" s="1142"/>
    </row>
    <row r="45" spans="3:16" ht="16" thickBot="1">
      <c r="C45" s="1194" t="s">
        <v>124</v>
      </c>
      <c r="D45" s="1195">
        <f>+D32-D41</f>
        <v>2143500</v>
      </c>
      <c r="E45" s="1196">
        <f>+D45/$D$24</f>
        <v>0.39150684931506852</v>
      </c>
      <c r="F45" s="113"/>
      <c r="G45" s="1195">
        <f>+G41-G43</f>
        <v>2257587.2689999994</v>
      </c>
      <c r="H45" s="1197">
        <f>+G45/G$24</f>
        <v>0.39835616438356158</v>
      </c>
      <c r="I45" s="1195">
        <f>+I41-I43</f>
        <v>2384663.4771750001</v>
      </c>
      <c r="J45" s="1197">
        <f>+I45/I$24</f>
        <v>0.4078963381057269</v>
      </c>
      <c r="K45" s="1195">
        <f>+K41-K43</f>
        <v>2489652.9109700499</v>
      </c>
      <c r="L45" s="1197">
        <f>+K45/K$24</f>
        <v>0.41667141770926935</v>
      </c>
      <c r="M45" s="1195">
        <f>+M41-M43</f>
        <v>2513140.2025829758</v>
      </c>
      <c r="N45" s="1197">
        <f>+M45/M$24</f>
        <v>0.41667141770926946</v>
      </c>
      <c r="O45" s="1195">
        <f>+O41-O43</f>
        <v>2536627.4941958999</v>
      </c>
      <c r="P45" s="1197">
        <f>+O45/O$24</f>
        <v>0.41667141770926935</v>
      </c>
    </row>
    <row r="46" spans="3:16" ht="16" thickTop="1">
      <c r="C46" s="113"/>
      <c r="D46" s="143"/>
      <c r="E46" s="1140"/>
      <c r="F46" s="113"/>
      <c r="G46" s="143"/>
      <c r="H46" s="1140"/>
      <c r="I46" s="143"/>
      <c r="J46" s="1140"/>
      <c r="K46" s="143"/>
      <c r="L46" s="1140"/>
      <c r="M46" s="143"/>
      <c r="N46" s="1140"/>
      <c r="O46" s="143"/>
      <c r="P46" s="1140"/>
    </row>
    <row r="47" spans="3:16">
      <c r="C47" s="103" t="s">
        <v>125</v>
      </c>
      <c r="D47" s="143"/>
      <c r="E47" s="1140"/>
      <c r="F47" s="113"/>
      <c r="G47" s="143"/>
      <c r="H47" s="1140"/>
      <c r="I47" s="143"/>
      <c r="J47" s="1140"/>
      <c r="K47" s="143"/>
      <c r="L47" s="1140"/>
      <c r="M47" s="143"/>
      <c r="N47" s="1140"/>
      <c r="O47" s="143"/>
      <c r="P47" s="1140"/>
    </row>
    <row r="48" spans="3:16">
      <c r="C48" s="103" t="s">
        <v>126</v>
      </c>
      <c r="D48" s="365">
        <v>0</v>
      </c>
      <c r="E48" s="1201">
        <v>0</v>
      </c>
      <c r="F48" s="113"/>
      <c r="G48" s="150">
        <f t="shared" ref="G48:I50" si="20">+H48*G$24</f>
        <v>0</v>
      </c>
      <c r="H48" s="365">
        <v>0</v>
      </c>
      <c r="I48" s="150">
        <f t="shared" si="20"/>
        <v>0</v>
      </c>
      <c r="J48" s="365">
        <v>0</v>
      </c>
      <c r="K48" s="150">
        <f t="shared" ref="K48" si="21">+L48*K$24</f>
        <v>0</v>
      </c>
      <c r="L48" s="365">
        <v>0</v>
      </c>
      <c r="M48" s="150">
        <f t="shared" ref="M48" si="22">+N48*M$24</f>
        <v>0</v>
      </c>
      <c r="N48" s="365">
        <v>0</v>
      </c>
      <c r="O48" s="150">
        <f t="shared" ref="O48" si="23">+P48*O$24</f>
        <v>0</v>
      </c>
      <c r="P48" s="365">
        <v>0</v>
      </c>
    </row>
    <row r="49" spans="3:16">
      <c r="C49" s="103" t="s">
        <v>127</v>
      </c>
      <c r="D49" s="146">
        <v>54750</v>
      </c>
      <c r="E49" s="1140">
        <f t="shared" ref="E49:E51" si="24">+D49/$D$24</f>
        <v>0.01</v>
      </c>
      <c r="F49" s="113"/>
      <c r="G49" s="150">
        <f t="shared" si="20"/>
        <v>55845</v>
      </c>
      <c r="H49" s="1143">
        <v>9.85397123091236E-3</v>
      </c>
      <c r="I49" s="150">
        <f t="shared" si="20"/>
        <v>56961.9</v>
      </c>
      <c r="J49" s="1143">
        <v>9.7433246426323842E-3</v>
      </c>
      <c r="K49" s="150">
        <f t="shared" ref="K49" si="25">+L49*K$24</f>
        <v>58101.138000000006</v>
      </c>
      <c r="L49" s="1143">
        <v>9.7238789528895642E-3</v>
      </c>
      <c r="M49" s="150">
        <f t="shared" ref="M49" si="26">+N49*M$24</f>
        <v>59263.160759999999</v>
      </c>
      <c r="N49" s="1143">
        <v>9.825661611088032E-3</v>
      </c>
      <c r="O49" s="150">
        <f t="shared" ref="O49" si="27">+P49*O$24</f>
        <v>60448.423975199999</v>
      </c>
      <c r="P49" s="1134">
        <v>9.929376928093963E-3</v>
      </c>
    </row>
    <row r="50" spans="3:16">
      <c r="C50" s="103" t="s">
        <v>128</v>
      </c>
      <c r="D50" s="146">
        <v>54750</v>
      </c>
      <c r="E50" s="1140">
        <f t="shared" si="24"/>
        <v>0.01</v>
      </c>
      <c r="F50" s="113"/>
      <c r="G50" s="150">
        <f t="shared" si="20"/>
        <v>55845</v>
      </c>
      <c r="H50" s="1143">
        <v>9.85397123091236E-3</v>
      </c>
      <c r="I50" s="150">
        <f t="shared" si="20"/>
        <v>56961.9</v>
      </c>
      <c r="J50" s="1143">
        <v>9.7433246426323842E-3</v>
      </c>
      <c r="K50" s="150">
        <f t="shared" ref="K50" si="28">+L50*K$24</f>
        <v>58101.138000000006</v>
      </c>
      <c r="L50" s="1143">
        <v>9.7238789528895642E-3</v>
      </c>
      <c r="M50" s="150">
        <f t="shared" ref="M50" si="29">+N50*M$24</f>
        <v>59263.160759999999</v>
      </c>
      <c r="N50" s="1143">
        <v>9.825661611088032E-3</v>
      </c>
      <c r="O50" s="150">
        <f t="shared" ref="O50" si="30">+P50*O$24</f>
        <v>60448.423975199999</v>
      </c>
      <c r="P50" s="1134">
        <v>9.929376928093963E-3</v>
      </c>
    </row>
    <row r="51" spans="3:16">
      <c r="C51" s="103" t="s">
        <v>129</v>
      </c>
      <c r="D51" s="928">
        <f>+SUM(D48:D50)</f>
        <v>109500</v>
      </c>
      <c r="E51" s="1140">
        <f t="shared" si="24"/>
        <v>0.02</v>
      </c>
      <c r="F51" s="113"/>
      <c r="G51" s="928">
        <f>+SUM(G48:G50)</f>
        <v>111690</v>
      </c>
      <c r="H51" s="1142">
        <f>+G51/G$24</f>
        <v>1.970794246182472E-2</v>
      </c>
      <c r="I51" s="928">
        <f>+SUM(I48:I50)</f>
        <v>113923.8</v>
      </c>
      <c r="J51" s="1142">
        <f>+I51/I$24</f>
        <v>1.9486649285264768E-2</v>
      </c>
      <c r="K51" s="928">
        <f>+SUM(K48:K50)</f>
        <v>116202.27600000001</v>
      </c>
      <c r="L51" s="1142">
        <f>+K51/K$24</f>
        <v>1.9447757905779128E-2</v>
      </c>
      <c r="M51" s="928">
        <f>+SUM(M48:M50)</f>
        <v>118526.32152</v>
      </c>
      <c r="N51" s="1142">
        <f>+M51/M$24</f>
        <v>1.9651323222176064E-2</v>
      </c>
      <c r="O51" s="928">
        <f>+SUM(O48:O50)</f>
        <v>120896.8479504</v>
      </c>
      <c r="P51" s="1142">
        <f>+O51/O$24</f>
        <v>1.9858753856187926E-2</v>
      </c>
    </row>
    <row r="52" spans="3:16">
      <c r="C52" s="113"/>
      <c r="D52" s="143"/>
      <c r="E52" s="1140"/>
      <c r="F52" s="113"/>
      <c r="G52" s="143"/>
      <c r="H52" s="1142"/>
      <c r="I52" s="143"/>
      <c r="J52" s="1142"/>
      <c r="K52" s="143"/>
      <c r="L52" s="1142"/>
      <c r="M52" s="143"/>
      <c r="N52" s="1142"/>
      <c r="O52" s="143"/>
      <c r="P52" s="1140"/>
    </row>
    <row r="53" spans="3:16" ht="16" thickBot="1">
      <c r="C53" s="1194" t="s">
        <v>130</v>
      </c>
      <c r="D53" s="1195">
        <f>+D45-D51</f>
        <v>2034000</v>
      </c>
      <c r="E53" s="1196">
        <f>+D53/$D$24</f>
        <v>0.3715068493150685</v>
      </c>
      <c r="F53" s="113"/>
      <c r="G53" s="1195">
        <f>+G45-G51</f>
        <v>2145897.2689999994</v>
      </c>
      <c r="H53" s="1197">
        <f>+G53/G$24</f>
        <v>0.37864822192173686</v>
      </c>
      <c r="I53" s="1195">
        <f>+I45-I51</f>
        <v>2270739.6771750003</v>
      </c>
      <c r="J53" s="1197">
        <f>+I53/I$24</f>
        <v>0.38840968882046217</v>
      </c>
      <c r="K53" s="1195">
        <f>+K45-K51</f>
        <v>2373450.6349700498</v>
      </c>
      <c r="L53" s="1197">
        <f>+K53/K$24</f>
        <v>0.39722365980349023</v>
      </c>
      <c r="M53" s="1195">
        <f>+M45-M51</f>
        <v>2394613.8810629761</v>
      </c>
      <c r="N53" s="1197">
        <f>+M53/M$24</f>
        <v>0.39702009448709341</v>
      </c>
      <c r="O53" s="1195">
        <f>+O45-O51</f>
        <v>2415730.6462455001</v>
      </c>
      <c r="P53" s="1197">
        <f>+O53/O$24</f>
        <v>0.39681266385308145</v>
      </c>
    </row>
    <row r="54" spans="3:16" ht="16" thickTop="1">
      <c r="C54" s="113"/>
      <c r="D54" s="143"/>
      <c r="E54" s="1140"/>
      <c r="F54" s="113"/>
      <c r="G54" s="143"/>
      <c r="H54" s="1140"/>
      <c r="I54" s="143"/>
      <c r="J54" s="1140"/>
      <c r="K54" s="143"/>
      <c r="L54" s="1140"/>
      <c r="M54" s="143"/>
      <c r="N54" s="1140"/>
      <c r="O54" s="143"/>
      <c r="P54" s="1140"/>
    </row>
    <row r="55" spans="3:16">
      <c r="C55" s="103" t="s">
        <v>131</v>
      </c>
      <c r="D55" s="146">
        <v>164250</v>
      </c>
      <c r="E55" s="1140">
        <f t="shared" ref="E55" si="31">+D55/$D$24</f>
        <v>0.03</v>
      </c>
      <c r="F55" s="113"/>
      <c r="G55" s="150">
        <f>+H55*G$24</f>
        <v>170017.74824999998</v>
      </c>
      <c r="H55" s="1143">
        <v>0.03</v>
      </c>
      <c r="I55" s="150">
        <f>+J55*I$24</f>
        <v>175387.46399999998</v>
      </c>
      <c r="J55" s="1143">
        <v>0.03</v>
      </c>
      <c r="K55" s="150">
        <f>+L55*K$24</f>
        <v>179252.9656575</v>
      </c>
      <c r="L55" s="1143">
        <v>0.03</v>
      </c>
      <c r="M55" s="150">
        <f>+N55*M$24</f>
        <v>180944.03137125002</v>
      </c>
      <c r="N55" s="1143">
        <v>0.03</v>
      </c>
      <c r="O55" s="150">
        <f>+P55*O$24</f>
        <v>182635.09708499999</v>
      </c>
      <c r="P55" s="1134">
        <v>0.03</v>
      </c>
    </row>
    <row r="56" spans="3:16">
      <c r="C56" s="113"/>
      <c r="D56" s="143"/>
      <c r="E56" s="1140"/>
      <c r="F56" s="113"/>
      <c r="G56" s="143"/>
      <c r="H56" s="1142"/>
      <c r="I56" s="143"/>
      <c r="J56" s="1142"/>
      <c r="K56" s="143"/>
      <c r="L56" s="1142"/>
      <c r="M56" s="143"/>
      <c r="N56" s="1142"/>
      <c r="O56" s="143"/>
      <c r="P56" s="1140"/>
    </row>
    <row r="57" spans="3:16" ht="16" thickBot="1">
      <c r="C57" s="1194" t="s">
        <v>132</v>
      </c>
      <c r="D57" s="1195">
        <f>+D53-D55</f>
        <v>1869750</v>
      </c>
      <c r="E57" s="1196">
        <f>+D57/$D$24</f>
        <v>0.34150684931506847</v>
      </c>
      <c r="F57" s="113"/>
      <c r="G57" s="1195">
        <f>+G53-G55</f>
        <v>1975879.5207499994</v>
      </c>
      <c r="H57" s="1197">
        <f>+G57/G$24</f>
        <v>0.34864822192173689</v>
      </c>
      <c r="I57" s="1195">
        <f>+I53-I55</f>
        <v>2095352.2131750004</v>
      </c>
      <c r="J57" s="1197">
        <f>+I57/I$24</f>
        <v>0.3584096888204622</v>
      </c>
      <c r="K57" s="1195">
        <f>+K53-K55</f>
        <v>2194197.6693125498</v>
      </c>
      <c r="L57" s="1197">
        <f>+K57/K$24</f>
        <v>0.3672236598034902</v>
      </c>
      <c r="M57" s="1195">
        <f>+M53-M55</f>
        <v>2213669.8496917263</v>
      </c>
      <c r="N57" s="1197">
        <f>+M57/M$24</f>
        <v>0.36702009448709344</v>
      </c>
      <c r="O57" s="1195">
        <f>+O53-O55</f>
        <v>2233095.5491605001</v>
      </c>
      <c r="P57" s="1197">
        <f>+O57/O$24</f>
        <v>0.36681266385308142</v>
      </c>
    </row>
    <row r="58" spans="3:16" ht="16" thickTop="1"/>
  </sheetData>
  <sheetProtection algorithmName="SHA-512" hashValue="ZL9rVm5x3vXgUg9nogUchesH1RnnqHffZ3yDCY9XuczJeA1KJ43U7pSEB7nBXMOWxiuX67kovyqPjtuRHzIuYg==" saltValue="af3SDGoXXUoykV3k3nbapA==" spinCount="100000" sheet="1" objects="1" scenarios="1"/>
  <mergeCells count="12">
    <mergeCell ref="C1:J1"/>
    <mergeCell ref="A4:A32"/>
    <mergeCell ref="C15:E15"/>
    <mergeCell ref="G15:P15"/>
    <mergeCell ref="C4:E4"/>
    <mergeCell ref="G4:P4"/>
    <mergeCell ref="D6:E6"/>
    <mergeCell ref="G6:H6"/>
    <mergeCell ref="I6:J6"/>
    <mergeCell ref="K6:L6"/>
    <mergeCell ref="M6:N6"/>
    <mergeCell ref="O6:P6"/>
  </mergeCells>
  <hyperlinks>
    <hyperlink ref="A4" r:id="rId1" xr:uid="{00000000-0004-0000-0600-000000000000}"/>
  </hyperlinks>
  <pageMargins left="0.7" right="0.7" top="0.75" bottom="0.75" header="0.3" footer="0.3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 codeName="Foglio70">
    <tabColor theme="9"/>
  </sheetPr>
  <dimension ref="A1:J44"/>
  <sheetViews>
    <sheetView showGridLines="0" zoomScale="90" zoomScaleNormal="90" workbookViewId="0">
      <selection activeCell="J28" sqref="J28"/>
    </sheetView>
  </sheetViews>
  <sheetFormatPr baseColWidth="10" defaultColWidth="9.1640625" defaultRowHeight="15"/>
  <cols>
    <col min="1" max="1" width="11.5" style="1221" customWidth="1"/>
    <col min="2" max="2" width="4" style="64" customWidth="1"/>
    <col min="3" max="3" width="33.5" style="64" bestFit="1" customWidth="1"/>
    <col min="4" max="4" width="3.5" style="64" customWidth="1"/>
    <col min="5" max="5" width="52.5" style="64" bestFit="1" customWidth="1"/>
    <col min="6" max="7" width="9.1640625" style="64"/>
    <col min="8" max="8" width="13.5" style="64" bestFit="1" customWidth="1"/>
    <col min="9" max="9" width="17.5" style="64" customWidth="1"/>
    <col min="10" max="10" width="13.83203125" style="64" bestFit="1" customWidth="1"/>
    <col min="11" max="16384" width="9.1640625" style="64"/>
  </cols>
  <sheetData>
    <row r="1" spans="1:10" s="1221" customFormat="1" ht="60" customHeight="1">
      <c r="C1" s="1266" t="s">
        <v>1220</v>
      </c>
      <c r="D1" s="1267"/>
      <c r="E1" s="1267"/>
      <c r="F1" s="1267"/>
      <c r="G1" s="1267"/>
      <c r="H1" s="1267"/>
      <c r="I1" s="1267"/>
      <c r="J1" s="1267"/>
    </row>
    <row r="2" spans="1:10">
      <c r="C2" s="1305" t="s">
        <v>630</v>
      </c>
      <c r="D2" s="1305"/>
      <c r="E2" s="1305"/>
      <c r="H2" s="340"/>
      <c r="I2" s="329"/>
    </row>
    <row r="3" spans="1:10">
      <c r="D3" s="330"/>
    </row>
    <row r="4" spans="1:10">
      <c r="A4" s="1255" t="s">
        <v>1264</v>
      </c>
      <c r="C4" s="331" t="s">
        <v>617</v>
      </c>
      <c r="D4" s="332"/>
      <c r="E4" s="333" t="s">
        <v>618</v>
      </c>
    </row>
    <row r="5" spans="1:10">
      <c r="A5" s="1256"/>
      <c r="D5" s="332"/>
    </row>
    <row r="6" spans="1:10">
      <c r="A6" s="1256"/>
      <c r="C6" s="64" t="s">
        <v>191</v>
      </c>
      <c r="D6" s="332"/>
      <c r="E6" s="343"/>
    </row>
    <row r="7" spans="1:10">
      <c r="A7" s="1256"/>
      <c r="C7" s="334" t="s">
        <v>140</v>
      </c>
      <c r="D7" s="332"/>
      <c r="E7" s="335" t="s">
        <v>74</v>
      </c>
    </row>
    <row r="8" spans="1:10">
      <c r="A8" s="1256"/>
      <c r="C8" s="334" t="s">
        <v>141</v>
      </c>
      <c r="D8" s="332"/>
      <c r="E8" s="335" t="s">
        <v>74</v>
      </c>
    </row>
    <row r="9" spans="1:10">
      <c r="A9" s="1256"/>
      <c r="C9" s="334" t="s">
        <v>142</v>
      </c>
      <c r="D9" s="332"/>
      <c r="E9" s="335" t="s">
        <v>74</v>
      </c>
    </row>
    <row r="10" spans="1:10">
      <c r="A10" s="1256"/>
      <c r="C10" s="64" t="s">
        <v>143</v>
      </c>
      <c r="D10" s="332"/>
      <c r="E10" s="336"/>
    </row>
    <row r="11" spans="1:10">
      <c r="A11" s="1256"/>
      <c r="C11" s="334" t="s">
        <v>213</v>
      </c>
      <c r="D11" s="332"/>
      <c r="E11" s="335" t="s">
        <v>72</v>
      </c>
    </row>
    <row r="12" spans="1:10">
      <c r="A12" s="1256"/>
      <c r="C12" s="334" t="s">
        <v>214</v>
      </c>
      <c r="D12" s="332"/>
      <c r="E12" s="335" t="s">
        <v>94</v>
      </c>
      <c r="F12" s="336"/>
      <c r="G12" s="336"/>
      <c r="I12" s="336"/>
    </row>
    <row r="13" spans="1:10">
      <c r="A13" s="1256"/>
      <c r="C13" s="334" t="s">
        <v>215</v>
      </c>
      <c r="D13" s="332"/>
      <c r="E13" s="335" t="s">
        <v>94</v>
      </c>
      <c r="F13" s="336"/>
      <c r="G13" s="336"/>
      <c r="I13" s="336"/>
    </row>
    <row r="14" spans="1:10">
      <c r="A14" s="1256"/>
      <c r="C14" s="334" t="s">
        <v>216</v>
      </c>
      <c r="D14" s="332"/>
      <c r="E14" s="335" t="s">
        <v>72</v>
      </c>
    </row>
    <row r="15" spans="1:10">
      <c r="A15" s="1256"/>
      <c r="C15" s="334" t="s">
        <v>147</v>
      </c>
      <c r="D15" s="332"/>
      <c r="E15" s="335" t="s">
        <v>72</v>
      </c>
    </row>
    <row r="16" spans="1:10">
      <c r="A16" s="1256"/>
      <c r="C16" s="334" t="s">
        <v>148</v>
      </c>
      <c r="D16" s="332"/>
      <c r="E16" s="335" t="s">
        <v>72</v>
      </c>
    </row>
    <row r="17" spans="1:10">
      <c r="A17" s="1256"/>
      <c r="C17" s="334" t="s">
        <v>149</v>
      </c>
      <c r="D17" s="332"/>
      <c r="E17" s="335" t="s">
        <v>72</v>
      </c>
    </row>
    <row r="18" spans="1:10">
      <c r="A18" s="1256"/>
      <c r="C18" s="334" t="s">
        <v>217</v>
      </c>
      <c r="D18" s="332"/>
      <c r="E18" s="335" t="s">
        <v>72</v>
      </c>
    </row>
    <row r="19" spans="1:10">
      <c r="A19" s="1256"/>
      <c r="C19" s="334" t="s">
        <v>150</v>
      </c>
      <c r="D19" s="332"/>
      <c r="E19" s="335" t="s">
        <v>71</v>
      </c>
    </row>
    <row r="20" spans="1:10">
      <c r="A20" s="1256"/>
      <c r="C20" s="334" t="s">
        <v>218</v>
      </c>
      <c r="D20" s="332"/>
      <c r="E20" s="336" t="s">
        <v>631</v>
      </c>
      <c r="F20" s="336"/>
      <c r="G20" s="336"/>
      <c r="I20" s="336"/>
    </row>
    <row r="21" spans="1:10">
      <c r="A21" s="1256"/>
      <c r="C21" s="334" t="s">
        <v>151</v>
      </c>
      <c r="D21" s="332"/>
      <c r="E21" s="335" t="s">
        <v>72</v>
      </c>
    </row>
    <row r="22" spans="1:10">
      <c r="A22" s="1256"/>
      <c r="C22" s="334" t="s">
        <v>152</v>
      </c>
      <c r="D22" s="332"/>
      <c r="E22" s="335" t="s">
        <v>73</v>
      </c>
    </row>
    <row r="23" spans="1:10">
      <c r="A23" s="1256"/>
      <c r="C23" s="334" t="s">
        <v>219</v>
      </c>
      <c r="D23" s="332"/>
      <c r="E23" s="335" t="s">
        <v>72</v>
      </c>
      <c r="J23" s="334"/>
    </row>
    <row r="24" spans="1:10">
      <c r="A24" s="1256"/>
      <c r="C24" s="334" t="s">
        <v>220</v>
      </c>
      <c r="D24" s="332"/>
      <c r="E24" s="335" t="s">
        <v>72</v>
      </c>
    </row>
    <row r="25" spans="1:10">
      <c r="A25" s="1256"/>
      <c r="C25" s="334" t="s">
        <v>154</v>
      </c>
      <c r="D25" s="332"/>
      <c r="E25" s="335" t="s">
        <v>72</v>
      </c>
    </row>
    <row r="26" spans="1:10">
      <c r="A26" s="1256"/>
      <c r="C26" s="334" t="s">
        <v>221</v>
      </c>
      <c r="D26" s="332"/>
      <c r="E26" s="335" t="s">
        <v>72</v>
      </c>
      <c r="J26" s="334"/>
    </row>
    <row r="27" spans="1:10">
      <c r="A27" s="1256"/>
      <c r="C27" s="334" t="s">
        <v>155</v>
      </c>
      <c r="D27" s="332"/>
      <c r="E27" s="335" t="s">
        <v>72</v>
      </c>
    </row>
    <row r="28" spans="1:10">
      <c r="A28" s="1256"/>
      <c r="C28" s="334" t="s">
        <v>222</v>
      </c>
      <c r="D28" s="332"/>
      <c r="E28" s="336" t="s">
        <v>631</v>
      </c>
      <c r="J28" s="334"/>
    </row>
    <row r="29" spans="1:10">
      <c r="A29" s="1256"/>
      <c r="C29" s="334" t="s">
        <v>157</v>
      </c>
      <c r="D29" s="332"/>
      <c r="E29" s="335" t="s">
        <v>72</v>
      </c>
    </row>
    <row r="30" spans="1:10">
      <c r="A30" s="1256"/>
      <c r="C30" s="334" t="s">
        <v>203</v>
      </c>
      <c r="D30" s="332"/>
      <c r="E30" s="335" t="s">
        <v>71</v>
      </c>
    </row>
    <row r="31" spans="1:10">
      <c r="A31" s="1256"/>
      <c r="C31" s="334" t="s">
        <v>223</v>
      </c>
      <c r="D31" s="332"/>
      <c r="E31" s="335" t="s">
        <v>72</v>
      </c>
    </row>
    <row r="32" spans="1:10">
      <c r="A32" s="1256"/>
      <c r="C32" s="334" t="s">
        <v>224</v>
      </c>
      <c r="D32" s="332"/>
      <c r="E32" s="335" t="s">
        <v>86</v>
      </c>
    </row>
    <row r="33" spans="3:10">
      <c r="C33" s="334" t="s">
        <v>162</v>
      </c>
      <c r="D33" s="332"/>
      <c r="E33" s="335" t="s">
        <v>71</v>
      </c>
    </row>
    <row r="34" spans="3:10">
      <c r="C34" s="334" t="s">
        <v>225</v>
      </c>
      <c r="D34" s="332"/>
      <c r="E34" s="336"/>
      <c r="J34" s="334"/>
    </row>
    <row r="35" spans="3:10">
      <c r="C35" s="334" t="s">
        <v>226</v>
      </c>
      <c r="D35" s="332"/>
      <c r="E35" s="335" t="s">
        <v>86</v>
      </c>
      <c r="J35" s="334"/>
    </row>
    <row r="36" spans="3:10">
      <c r="C36" s="334" t="s">
        <v>227</v>
      </c>
      <c r="D36" s="332"/>
      <c r="E36" s="335" t="s">
        <v>80</v>
      </c>
      <c r="F36" s="336"/>
      <c r="G36" s="336"/>
      <c r="I36" s="336"/>
      <c r="J36" s="334"/>
    </row>
    <row r="37" spans="3:10">
      <c r="C37" s="334" t="s">
        <v>228</v>
      </c>
      <c r="D37" s="332"/>
      <c r="E37" s="335" t="s">
        <v>86</v>
      </c>
      <c r="J37" s="334"/>
    </row>
    <row r="38" spans="3:10">
      <c r="C38" s="334" t="s">
        <v>159</v>
      </c>
      <c r="D38" s="332"/>
      <c r="E38" s="335" t="s">
        <v>86</v>
      </c>
      <c r="J38" s="334"/>
    </row>
    <row r="39" spans="3:10">
      <c r="C39" s="334" t="s">
        <v>160</v>
      </c>
      <c r="D39" s="332"/>
      <c r="E39" s="335" t="s">
        <v>86</v>
      </c>
      <c r="J39" s="334"/>
    </row>
    <row r="40" spans="3:10">
      <c r="C40" s="334" t="s">
        <v>161</v>
      </c>
      <c r="D40" s="332"/>
      <c r="E40" s="335" t="s">
        <v>86</v>
      </c>
      <c r="J40" s="334"/>
    </row>
    <row r="41" spans="3:10">
      <c r="C41" s="334" t="s">
        <v>163</v>
      </c>
      <c r="D41" s="332"/>
      <c r="E41" s="335" t="s">
        <v>86</v>
      </c>
      <c r="J41" s="334"/>
    </row>
    <row r="42" spans="3:10">
      <c r="C42" s="334"/>
      <c r="D42" s="332"/>
      <c r="E42" s="343"/>
      <c r="H42" s="336"/>
    </row>
    <row r="43" spans="3:10">
      <c r="C43" s="338" t="s">
        <v>229</v>
      </c>
      <c r="D43" s="340"/>
      <c r="E43" s="341" t="s">
        <v>622</v>
      </c>
      <c r="H43" s="336"/>
      <c r="J43" s="329"/>
    </row>
    <row r="44" spans="3:10">
      <c r="C44" s="310"/>
      <c r="D44" s="342"/>
      <c r="E44" s="310"/>
      <c r="H44" s="336"/>
    </row>
  </sheetData>
  <sheetProtection algorithmName="SHA-512" hashValue="JGCxBt/nrHZMOpxphU7BzDUTygvQbzKYAEK1SBJwlFsKNu7sZx+qRBShoWeF/FDEUPeycgoPceHXVKOL75GWNQ==" saltValue="d2g6Be1gonX+sn5D+7xRDw==" spinCount="100000" sheet="1" objects="1" scenarios="1"/>
  <mergeCells count="3">
    <mergeCell ref="C2:E2"/>
    <mergeCell ref="A4:A32"/>
    <mergeCell ref="C1:J1"/>
  </mergeCells>
  <hyperlinks>
    <hyperlink ref="A4" r:id="rId1" xr:uid="{00000000-0004-0000-4500-000000000000}"/>
  </hyperlinks>
  <pageMargins left="0.7" right="0.7" top="0.75" bottom="0.75" header="0.3" footer="0.3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 codeName="Foglio71">
    <tabColor theme="9"/>
  </sheetPr>
  <dimension ref="A1:L46"/>
  <sheetViews>
    <sheetView showGridLines="0" zoomScale="90" zoomScaleNormal="90" workbookViewId="0">
      <selection activeCell="J28" sqref="J28"/>
    </sheetView>
  </sheetViews>
  <sheetFormatPr baseColWidth="10" defaultColWidth="9.1640625" defaultRowHeight="15"/>
  <cols>
    <col min="1" max="1" width="11.5" style="1221" customWidth="1"/>
    <col min="2" max="2" width="4" style="64" customWidth="1"/>
    <col min="3" max="3" width="37.5" style="64" bestFit="1" customWidth="1"/>
    <col min="4" max="4" width="3.5" style="64" customWidth="1"/>
    <col min="5" max="5" width="52.5" style="64" bestFit="1" customWidth="1"/>
    <col min="6" max="7" width="9.1640625" style="64"/>
    <col min="8" max="8" width="13.5" style="64" bestFit="1" customWidth="1"/>
    <col min="9" max="9" width="17.5" style="64" customWidth="1"/>
    <col min="10" max="10" width="13.83203125" style="64" bestFit="1" customWidth="1"/>
    <col min="11" max="11" width="9.1640625" style="64"/>
    <col min="12" max="12" width="11.5" style="64" bestFit="1" customWidth="1"/>
    <col min="13" max="16384" width="9.1640625" style="64"/>
  </cols>
  <sheetData>
    <row r="1" spans="1:12" s="1221" customFormat="1" ht="60" customHeight="1">
      <c r="C1" s="1266" t="s">
        <v>1220</v>
      </c>
      <c r="D1" s="1267"/>
      <c r="E1" s="1267"/>
      <c r="F1" s="1267"/>
      <c r="G1" s="1267"/>
      <c r="H1" s="1267"/>
      <c r="I1" s="1267"/>
      <c r="J1" s="1267"/>
    </row>
    <row r="2" spans="1:12">
      <c r="C2" s="1305" t="s">
        <v>632</v>
      </c>
      <c r="D2" s="1305"/>
      <c r="E2" s="1305"/>
      <c r="H2" s="340"/>
      <c r="I2" s="329"/>
      <c r="L2" s="330"/>
    </row>
    <row r="3" spans="1:12">
      <c r="D3" s="330"/>
    </row>
    <row r="4" spans="1:12">
      <c r="A4" s="1255" t="s">
        <v>1264</v>
      </c>
      <c r="C4" s="331" t="s">
        <v>617</v>
      </c>
      <c r="D4" s="332"/>
      <c r="E4" s="333" t="s">
        <v>618</v>
      </c>
    </row>
    <row r="5" spans="1:12">
      <c r="A5" s="1256"/>
      <c r="D5" s="332"/>
    </row>
    <row r="6" spans="1:12">
      <c r="A6" s="1256"/>
      <c r="C6" s="64" t="s">
        <v>191</v>
      </c>
      <c r="D6" s="332"/>
      <c r="E6" s="343"/>
    </row>
    <row r="7" spans="1:12">
      <c r="A7" s="1256"/>
      <c r="C7" s="334" t="s">
        <v>140</v>
      </c>
      <c r="D7" s="332"/>
      <c r="E7" s="335" t="s">
        <v>74</v>
      </c>
    </row>
    <row r="8" spans="1:12">
      <c r="A8" s="1256"/>
      <c r="C8" s="334" t="s">
        <v>141</v>
      </c>
      <c r="D8" s="332"/>
      <c r="E8" s="335" t="s">
        <v>74</v>
      </c>
    </row>
    <row r="9" spans="1:12">
      <c r="A9" s="1256"/>
      <c r="C9" s="334" t="s">
        <v>142</v>
      </c>
      <c r="D9" s="332"/>
      <c r="E9" s="335" t="s">
        <v>74</v>
      </c>
    </row>
    <row r="10" spans="1:12">
      <c r="A10" s="1256"/>
      <c r="C10" s="64" t="s">
        <v>143</v>
      </c>
      <c r="D10" s="332"/>
      <c r="E10" s="336"/>
    </row>
    <row r="11" spans="1:12">
      <c r="A11" s="1256"/>
      <c r="C11" s="64" t="s">
        <v>230</v>
      </c>
      <c r="D11" s="332"/>
      <c r="E11" s="336"/>
    </row>
    <row r="12" spans="1:12">
      <c r="A12" s="1256"/>
      <c r="C12" s="334" t="s">
        <v>147</v>
      </c>
      <c r="D12" s="332"/>
      <c r="E12" s="335" t="s">
        <v>72</v>
      </c>
      <c r="I12" s="334"/>
    </row>
    <row r="13" spans="1:12">
      <c r="A13" s="1256"/>
      <c r="C13" s="334" t="s">
        <v>148</v>
      </c>
      <c r="D13" s="332"/>
      <c r="E13" s="335" t="s">
        <v>72</v>
      </c>
      <c r="I13" s="334"/>
    </row>
    <row r="14" spans="1:12">
      <c r="A14" s="1256"/>
      <c r="C14" s="334" t="s">
        <v>149</v>
      </c>
      <c r="D14" s="332"/>
      <c r="E14" s="335" t="s">
        <v>72</v>
      </c>
      <c r="I14" s="334"/>
    </row>
    <row r="15" spans="1:12">
      <c r="A15" s="1256"/>
      <c r="C15" s="334" t="s">
        <v>150</v>
      </c>
      <c r="D15" s="332"/>
      <c r="E15" s="335" t="s">
        <v>71</v>
      </c>
      <c r="I15" s="334"/>
    </row>
    <row r="16" spans="1:12">
      <c r="A16" s="1256"/>
      <c r="C16" s="334" t="s">
        <v>151</v>
      </c>
      <c r="D16" s="332"/>
      <c r="E16" s="335" t="s">
        <v>72</v>
      </c>
    </row>
    <row r="17" spans="1:10">
      <c r="A17" s="1256"/>
      <c r="C17" s="334" t="s">
        <v>152</v>
      </c>
      <c r="D17" s="332"/>
      <c r="E17" s="335" t="s">
        <v>73</v>
      </c>
    </row>
    <row r="18" spans="1:10">
      <c r="A18" s="1256"/>
      <c r="C18" s="334" t="s">
        <v>231</v>
      </c>
      <c r="D18" s="332"/>
      <c r="E18" s="335" t="s">
        <v>86</v>
      </c>
    </row>
    <row r="19" spans="1:10">
      <c r="A19" s="1256"/>
      <c r="C19" s="334" t="s">
        <v>154</v>
      </c>
      <c r="D19" s="332"/>
      <c r="E19" s="335" t="s">
        <v>72</v>
      </c>
      <c r="I19" s="334"/>
    </row>
    <row r="20" spans="1:10">
      <c r="A20" s="1256"/>
      <c r="C20" s="334" t="s">
        <v>157</v>
      </c>
      <c r="D20" s="332"/>
      <c r="E20" s="335" t="s">
        <v>86</v>
      </c>
    </row>
    <row r="21" spans="1:10">
      <c r="A21" s="1256"/>
      <c r="C21" s="334" t="s">
        <v>203</v>
      </c>
      <c r="D21" s="332"/>
      <c r="E21" s="335" t="s">
        <v>71</v>
      </c>
      <c r="I21" s="334"/>
    </row>
    <row r="22" spans="1:10">
      <c r="A22" s="1256"/>
      <c r="C22" s="334" t="s">
        <v>232</v>
      </c>
      <c r="D22" s="332"/>
      <c r="E22" s="335" t="s">
        <v>72</v>
      </c>
    </row>
    <row r="23" spans="1:10">
      <c r="A23" s="1256"/>
      <c r="C23" s="334" t="s">
        <v>224</v>
      </c>
      <c r="D23" s="332"/>
      <c r="E23" s="335" t="s">
        <v>86</v>
      </c>
    </row>
    <row r="24" spans="1:10">
      <c r="A24" s="1256"/>
      <c r="C24" s="334" t="s">
        <v>162</v>
      </c>
      <c r="D24" s="332"/>
      <c r="E24" s="335" t="s">
        <v>71</v>
      </c>
      <c r="I24" s="334"/>
      <c r="J24" s="334"/>
    </row>
    <row r="25" spans="1:10">
      <c r="A25" s="1256"/>
      <c r="C25" s="334" t="s">
        <v>233</v>
      </c>
      <c r="D25" s="332"/>
      <c r="E25" s="335" t="s">
        <v>72</v>
      </c>
      <c r="I25" s="334"/>
    </row>
    <row r="26" spans="1:10">
      <c r="A26" s="1256"/>
      <c r="C26" s="334" t="s">
        <v>159</v>
      </c>
      <c r="D26" s="332"/>
      <c r="E26" s="335" t="s">
        <v>86</v>
      </c>
    </row>
    <row r="27" spans="1:10">
      <c r="A27" s="1256"/>
      <c r="C27" s="334" t="s">
        <v>234</v>
      </c>
      <c r="D27" s="332"/>
      <c r="E27" s="335" t="s">
        <v>72</v>
      </c>
      <c r="I27" s="334"/>
      <c r="J27" s="334"/>
    </row>
    <row r="28" spans="1:10">
      <c r="A28" s="1256"/>
      <c r="C28" s="334" t="s">
        <v>161</v>
      </c>
      <c r="D28" s="332"/>
      <c r="E28" s="335" t="s">
        <v>86</v>
      </c>
      <c r="I28" s="334"/>
    </row>
    <row r="29" spans="1:10">
      <c r="A29" s="1256"/>
      <c r="C29" s="334" t="s">
        <v>160</v>
      </c>
      <c r="D29" s="332"/>
      <c r="E29" s="335" t="s">
        <v>86</v>
      </c>
      <c r="I29" s="334"/>
      <c r="J29" s="334"/>
    </row>
    <row r="30" spans="1:10">
      <c r="A30" s="1256"/>
      <c r="C30" s="345" t="s">
        <v>235</v>
      </c>
      <c r="D30" s="332"/>
      <c r="E30" s="336"/>
    </row>
    <row r="31" spans="1:10">
      <c r="A31" s="1256"/>
      <c r="C31" s="334" t="s">
        <v>236</v>
      </c>
      <c r="D31" s="332"/>
      <c r="E31" s="335" t="s">
        <v>72</v>
      </c>
    </row>
    <row r="32" spans="1:10">
      <c r="A32" s="1256"/>
      <c r="C32" s="334" t="s">
        <v>148</v>
      </c>
      <c r="D32" s="332"/>
      <c r="E32" s="335" t="s">
        <v>72</v>
      </c>
      <c r="I32" s="334"/>
    </row>
    <row r="33" spans="3:10">
      <c r="C33" s="334" t="s">
        <v>237</v>
      </c>
      <c r="D33" s="332"/>
      <c r="E33" s="335" t="s">
        <v>71</v>
      </c>
    </row>
    <row r="34" spans="3:10">
      <c r="C34" s="334" t="s">
        <v>238</v>
      </c>
      <c r="D34" s="332"/>
      <c r="E34" s="335" t="s">
        <v>86</v>
      </c>
    </row>
    <row r="35" spans="3:10">
      <c r="C35" s="334" t="s">
        <v>239</v>
      </c>
      <c r="D35" s="332"/>
      <c r="E35" s="335" t="s">
        <v>86</v>
      </c>
      <c r="I35" s="334"/>
      <c r="J35" s="334"/>
    </row>
    <row r="36" spans="3:10">
      <c r="C36" s="334" t="s">
        <v>240</v>
      </c>
      <c r="D36" s="332"/>
      <c r="E36" s="335" t="s">
        <v>86</v>
      </c>
      <c r="I36" s="334"/>
      <c r="J36" s="334"/>
    </row>
    <row r="37" spans="3:10">
      <c r="C37" s="334" t="s">
        <v>241</v>
      </c>
      <c r="D37" s="332"/>
      <c r="E37" s="335" t="s">
        <v>71</v>
      </c>
      <c r="I37" s="334"/>
      <c r="J37" s="334"/>
    </row>
    <row r="38" spans="3:10">
      <c r="C38" s="334" t="s">
        <v>242</v>
      </c>
      <c r="D38" s="332"/>
      <c r="E38" s="335" t="s">
        <v>72</v>
      </c>
      <c r="I38" s="334"/>
      <c r="J38" s="334"/>
    </row>
    <row r="39" spans="3:10">
      <c r="C39" s="334" t="s">
        <v>243</v>
      </c>
      <c r="D39" s="332"/>
      <c r="E39" s="335" t="s">
        <v>72</v>
      </c>
      <c r="J39" s="334"/>
    </row>
    <row r="40" spans="3:10">
      <c r="C40" s="334" t="s">
        <v>157</v>
      </c>
      <c r="D40" s="332"/>
      <c r="E40" s="335" t="s">
        <v>86</v>
      </c>
      <c r="J40" s="334"/>
    </row>
    <row r="41" spans="3:10">
      <c r="C41" s="334" t="s">
        <v>244</v>
      </c>
      <c r="D41" s="332"/>
      <c r="E41" s="335" t="s">
        <v>72</v>
      </c>
      <c r="J41" s="334"/>
    </row>
    <row r="42" spans="3:10">
      <c r="C42" s="334" t="s">
        <v>245</v>
      </c>
      <c r="D42" s="332"/>
      <c r="E42" s="335" t="s">
        <v>72</v>
      </c>
      <c r="I42" s="334"/>
      <c r="J42" s="334"/>
    </row>
    <row r="43" spans="3:10">
      <c r="C43" s="334"/>
      <c r="D43" s="332"/>
      <c r="E43" s="336"/>
    </row>
    <row r="44" spans="3:10">
      <c r="C44" s="338" t="s">
        <v>229</v>
      </c>
      <c r="D44" s="340"/>
      <c r="E44" s="341" t="s">
        <v>622</v>
      </c>
      <c r="J44" s="329"/>
    </row>
    <row r="45" spans="3:10">
      <c r="C45" s="310"/>
      <c r="D45" s="342"/>
      <c r="E45" s="310"/>
      <c r="H45" s="336"/>
    </row>
    <row r="46" spans="3:10">
      <c r="H46" s="336"/>
    </row>
  </sheetData>
  <sheetProtection algorithmName="SHA-512" hashValue="3t5q8M1w5Lc9MJ3K5sr9o7siasF0Rp7ncpkDpb6YM0GNz+X4o8ZWAba2PCr1OjOPgD6ac7VJdH1wjcvbvaHeCA==" saltValue="9QooQj+258YghH1dDQphuQ==" spinCount="100000" sheet="1" objects="1" scenarios="1"/>
  <mergeCells count="3">
    <mergeCell ref="C2:E2"/>
    <mergeCell ref="A4:A32"/>
    <mergeCell ref="C1:J1"/>
  </mergeCells>
  <hyperlinks>
    <hyperlink ref="A4" r:id="rId1" xr:uid="{00000000-0004-0000-4600-000000000000}"/>
  </hyperlinks>
  <pageMargins left="0.7" right="0.7" top="0.75" bottom="0.75" header="0.3" footer="0.3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 codeName="Foglio72">
    <tabColor theme="9"/>
  </sheetPr>
  <dimension ref="A1:L43"/>
  <sheetViews>
    <sheetView showGridLines="0" zoomScale="90" zoomScaleNormal="90" workbookViewId="0">
      <selection activeCell="J28" sqref="J28"/>
    </sheetView>
  </sheetViews>
  <sheetFormatPr baseColWidth="10" defaultColWidth="9.1640625" defaultRowHeight="15"/>
  <cols>
    <col min="1" max="1" width="11.5" style="1221" customWidth="1"/>
    <col min="2" max="2" width="4" style="64" customWidth="1"/>
    <col min="3" max="3" width="37.5" style="64" bestFit="1" customWidth="1"/>
    <col min="4" max="4" width="3.5" style="64" customWidth="1"/>
    <col min="5" max="5" width="52.5" style="64" bestFit="1" customWidth="1"/>
    <col min="6" max="7" width="9.1640625" style="64"/>
    <col min="8" max="8" width="13.5" style="64" bestFit="1" customWidth="1"/>
    <col min="9" max="9" width="17.5" style="64" customWidth="1"/>
    <col min="10" max="10" width="13.83203125" style="64" bestFit="1" customWidth="1"/>
    <col min="11" max="11" width="9.1640625" style="64"/>
    <col min="12" max="12" width="12.1640625" style="64" bestFit="1" customWidth="1"/>
    <col min="13" max="16384" width="9.1640625" style="64"/>
  </cols>
  <sheetData>
    <row r="1" spans="1:12" s="1221" customFormat="1" ht="60" customHeight="1">
      <c r="C1" s="1266" t="s">
        <v>1220</v>
      </c>
      <c r="D1" s="1267"/>
      <c r="E1" s="1267"/>
      <c r="F1" s="1267"/>
      <c r="G1" s="1267"/>
      <c r="H1" s="1267"/>
      <c r="I1" s="1267"/>
      <c r="J1" s="1267"/>
    </row>
    <row r="2" spans="1:12">
      <c r="C2" s="1305" t="s">
        <v>633</v>
      </c>
      <c r="D2" s="1305"/>
      <c r="E2" s="1305"/>
      <c r="H2" s="340"/>
      <c r="I2" s="329"/>
      <c r="L2" s="330"/>
    </row>
    <row r="3" spans="1:12">
      <c r="D3" s="330"/>
    </row>
    <row r="4" spans="1:12">
      <c r="A4" s="1255" t="s">
        <v>1264</v>
      </c>
      <c r="C4" s="331" t="s">
        <v>617</v>
      </c>
      <c r="D4" s="332"/>
      <c r="E4" s="333" t="s">
        <v>618</v>
      </c>
    </row>
    <row r="5" spans="1:12">
      <c r="A5" s="1256"/>
      <c r="D5" s="332"/>
    </row>
    <row r="6" spans="1:12">
      <c r="A6" s="1256"/>
      <c r="C6" s="64" t="s">
        <v>191</v>
      </c>
      <c r="D6" s="332"/>
      <c r="E6" s="343"/>
    </row>
    <row r="7" spans="1:12">
      <c r="A7" s="1256"/>
      <c r="C7" s="334" t="s">
        <v>140</v>
      </c>
      <c r="D7" s="332"/>
      <c r="E7" s="335" t="s">
        <v>74</v>
      </c>
    </row>
    <row r="8" spans="1:12">
      <c r="A8" s="1256"/>
      <c r="C8" s="334" t="s">
        <v>141</v>
      </c>
      <c r="D8" s="332"/>
      <c r="E8" s="335" t="s">
        <v>74</v>
      </c>
    </row>
    <row r="9" spans="1:12">
      <c r="A9" s="1256"/>
      <c r="C9" s="334" t="s">
        <v>142</v>
      </c>
      <c r="D9" s="332"/>
      <c r="E9" s="335" t="s">
        <v>74</v>
      </c>
    </row>
    <row r="10" spans="1:12">
      <c r="A10" s="1256"/>
      <c r="C10" s="64" t="s">
        <v>143</v>
      </c>
      <c r="D10" s="332"/>
      <c r="E10" s="336"/>
    </row>
    <row r="11" spans="1:12">
      <c r="A11" s="1256"/>
      <c r="C11" s="334" t="s">
        <v>2</v>
      </c>
      <c r="D11" s="332"/>
      <c r="E11" s="335" t="s">
        <v>72</v>
      </c>
      <c r="I11" s="334"/>
      <c r="J11" s="334"/>
    </row>
    <row r="12" spans="1:12">
      <c r="A12" s="1256"/>
      <c r="C12" s="334" t="s">
        <v>147</v>
      </c>
      <c r="D12" s="332"/>
      <c r="E12" s="335" t="s">
        <v>72</v>
      </c>
      <c r="I12" s="334"/>
      <c r="J12" s="334"/>
    </row>
    <row r="13" spans="1:12">
      <c r="A13" s="1256"/>
      <c r="C13" s="334" t="s">
        <v>148</v>
      </c>
      <c r="D13" s="332"/>
      <c r="E13" s="335" t="s">
        <v>72</v>
      </c>
      <c r="I13" s="334"/>
      <c r="J13" s="334"/>
    </row>
    <row r="14" spans="1:12">
      <c r="A14" s="1256"/>
      <c r="C14" s="334" t="s">
        <v>149</v>
      </c>
      <c r="D14" s="332"/>
      <c r="E14" s="335" t="s">
        <v>72</v>
      </c>
      <c r="I14" s="334"/>
    </row>
    <row r="15" spans="1:12">
      <c r="A15" s="1256"/>
      <c r="C15" s="334" t="s">
        <v>150</v>
      </c>
      <c r="D15" s="332"/>
      <c r="E15" s="335" t="s">
        <v>71</v>
      </c>
    </row>
    <row r="16" spans="1:12">
      <c r="A16" s="1256"/>
      <c r="C16" s="334" t="s">
        <v>151</v>
      </c>
      <c r="D16" s="332"/>
      <c r="E16" s="335" t="s">
        <v>72</v>
      </c>
    </row>
    <row r="17" spans="1:10">
      <c r="A17" s="1256"/>
      <c r="C17" s="334" t="s">
        <v>246</v>
      </c>
      <c r="D17" s="332"/>
      <c r="E17" s="335" t="s">
        <v>71</v>
      </c>
      <c r="J17" s="334"/>
    </row>
    <row r="18" spans="1:10">
      <c r="A18" s="1256"/>
      <c r="C18" s="334" t="s">
        <v>247</v>
      </c>
      <c r="D18" s="332"/>
      <c r="E18" s="335" t="s">
        <v>72</v>
      </c>
      <c r="I18" s="334"/>
    </row>
    <row r="19" spans="1:10">
      <c r="A19" s="1256"/>
      <c r="C19" s="334" t="s">
        <v>248</v>
      </c>
      <c r="D19" s="332"/>
      <c r="E19" s="335" t="s">
        <v>71</v>
      </c>
    </row>
    <row r="20" spans="1:10">
      <c r="A20" s="1256"/>
      <c r="C20" s="334" t="s">
        <v>152</v>
      </c>
      <c r="D20" s="332"/>
      <c r="E20" s="335" t="s">
        <v>73</v>
      </c>
      <c r="I20" s="334"/>
    </row>
    <row r="21" spans="1:10">
      <c r="A21" s="1256"/>
      <c r="C21" s="334" t="s">
        <v>249</v>
      </c>
      <c r="D21" s="332"/>
      <c r="E21" s="335" t="s">
        <v>71</v>
      </c>
      <c r="J21" s="334"/>
    </row>
    <row r="22" spans="1:10">
      <c r="A22" s="1256"/>
      <c r="C22" s="334" t="s">
        <v>250</v>
      </c>
      <c r="D22" s="332"/>
      <c r="E22" s="335" t="s">
        <v>71</v>
      </c>
      <c r="J22" s="334"/>
    </row>
    <row r="23" spans="1:10">
      <c r="A23" s="1256"/>
      <c r="C23" s="334" t="s">
        <v>251</v>
      </c>
      <c r="D23" s="332"/>
      <c r="E23" s="335" t="s">
        <v>72</v>
      </c>
      <c r="I23" s="334"/>
    </row>
    <row r="24" spans="1:10">
      <c r="A24" s="1256"/>
      <c r="C24" s="334" t="s">
        <v>252</v>
      </c>
      <c r="D24" s="332"/>
      <c r="E24" s="335" t="s">
        <v>72</v>
      </c>
      <c r="I24" s="334"/>
      <c r="J24" s="334"/>
    </row>
    <row r="25" spans="1:10">
      <c r="A25" s="1256"/>
      <c r="C25" s="334" t="s">
        <v>253</v>
      </c>
      <c r="D25" s="332"/>
      <c r="E25" s="335" t="s">
        <v>72</v>
      </c>
    </row>
    <row r="26" spans="1:10">
      <c r="A26" s="1256"/>
      <c r="C26" s="334" t="s">
        <v>154</v>
      </c>
      <c r="D26" s="332"/>
      <c r="E26" s="335" t="s">
        <v>72</v>
      </c>
      <c r="I26" s="334"/>
      <c r="J26" s="334"/>
    </row>
    <row r="27" spans="1:10">
      <c r="A27" s="1256"/>
      <c r="C27" s="334" t="s">
        <v>155</v>
      </c>
      <c r="D27" s="332"/>
      <c r="E27" s="335" t="s">
        <v>72</v>
      </c>
      <c r="I27" s="334"/>
    </row>
    <row r="28" spans="1:10">
      <c r="A28" s="1256"/>
      <c r="C28" s="334" t="s">
        <v>228</v>
      </c>
      <c r="D28" s="332"/>
      <c r="E28" s="335" t="s">
        <v>72</v>
      </c>
      <c r="I28" s="334"/>
    </row>
    <row r="29" spans="1:10">
      <c r="A29" s="1256"/>
      <c r="C29" s="334" t="s">
        <v>254</v>
      </c>
      <c r="D29" s="332"/>
      <c r="E29" s="335" t="s">
        <v>71</v>
      </c>
      <c r="J29" s="345"/>
    </row>
    <row r="30" spans="1:10">
      <c r="A30" s="1256"/>
      <c r="C30" s="334" t="s">
        <v>157</v>
      </c>
      <c r="D30" s="332"/>
      <c r="E30" s="335" t="s">
        <v>86</v>
      </c>
      <c r="J30" s="334"/>
    </row>
    <row r="31" spans="1:10">
      <c r="A31" s="1256"/>
      <c r="C31" s="334" t="s">
        <v>203</v>
      </c>
      <c r="D31" s="332"/>
      <c r="E31" s="335" t="s">
        <v>71</v>
      </c>
      <c r="I31" s="334"/>
      <c r="J31" s="334"/>
    </row>
    <row r="32" spans="1:10">
      <c r="A32" s="1256"/>
      <c r="C32" s="334" t="s">
        <v>255</v>
      </c>
      <c r="D32" s="332"/>
      <c r="E32" s="335" t="s">
        <v>86</v>
      </c>
      <c r="J32" s="334"/>
    </row>
    <row r="33" spans="3:10">
      <c r="C33" s="334" t="s">
        <v>256</v>
      </c>
      <c r="D33" s="332"/>
      <c r="E33" s="335" t="s">
        <v>71</v>
      </c>
      <c r="J33" s="334"/>
    </row>
    <row r="34" spans="3:10">
      <c r="C34" s="334" t="s">
        <v>162</v>
      </c>
      <c r="D34" s="332"/>
      <c r="E34" s="335" t="s">
        <v>71</v>
      </c>
      <c r="I34" s="334"/>
      <c r="J34" s="334"/>
    </row>
    <row r="35" spans="3:10">
      <c r="C35" s="334" t="s">
        <v>257</v>
      </c>
      <c r="D35" s="332"/>
      <c r="E35" s="335" t="s">
        <v>86</v>
      </c>
      <c r="I35" s="334"/>
      <c r="J35" s="334"/>
    </row>
    <row r="36" spans="3:10">
      <c r="C36" s="334" t="s">
        <v>159</v>
      </c>
      <c r="D36" s="332"/>
      <c r="E36" s="335" t="s">
        <v>86</v>
      </c>
      <c r="I36" s="334"/>
      <c r="J36" s="334"/>
    </row>
    <row r="37" spans="3:10">
      <c r="C37" s="334" t="s">
        <v>161</v>
      </c>
      <c r="D37" s="332"/>
      <c r="E37" s="335" t="s">
        <v>86</v>
      </c>
      <c r="I37" s="334"/>
      <c r="J37" s="334"/>
    </row>
    <row r="38" spans="3:10">
      <c r="C38" s="334" t="s">
        <v>160</v>
      </c>
      <c r="D38" s="332"/>
      <c r="E38" s="335" t="s">
        <v>86</v>
      </c>
      <c r="J38" s="334"/>
    </row>
    <row r="39" spans="3:10">
      <c r="C39" s="334" t="s">
        <v>163</v>
      </c>
      <c r="D39" s="332"/>
      <c r="E39" s="335" t="s">
        <v>86</v>
      </c>
      <c r="J39" s="334"/>
    </row>
    <row r="40" spans="3:10">
      <c r="C40" s="334" t="s">
        <v>258</v>
      </c>
      <c r="D40" s="332"/>
      <c r="E40" s="335" t="s">
        <v>86</v>
      </c>
      <c r="J40" s="334"/>
    </row>
    <row r="41" spans="3:10">
      <c r="D41" s="332"/>
      <c r="E41" s="344"/>
      <c r="H41" s="336"/>
      <c r="I41" s="334"/>
      <c r="J41" s="334"/>
    </row>
    <row r="42" spans="3:10">
      <c r="C42" s="338" t="s">
        <v>229</v>
      </c>
      <c r="D42" s="340"/>
      <c r="E42" s="341" t="s">
        <v>622</v>
      </c>
      <c r="H42" s="336"/>
      <c r="J42" s="329"/>
    </row>
    <row r="43" spans="3:10">
      <c r="C43" s="310"/>
      <c r="D43" s="342"/>
      <c r="E43" s="310"/>
      <c r="H43" s="336"/>
    </row>
  </sheetData>
  <sheetProtection algorithmName="SHA-512" hashValue="UBN+RJqqzx9Wkk8HdShCIU1nrhJj0ZNSynuMGfpdfhbcIf3d2LCSjMgY6AX0hIuMf6c95Dt5dbva1VY0bpANMg==" saltValue="qAtPoZhpP2dEfoiR0AezqA==" spinCount="100000" sheet="1" objects="1" scenarios="1"/>
  <mergeCells count="3">
    <mergeCell ref="C2:E2"/>
    <mergeCell ref="A4:A32"/>
    <mergeCell ref="C1:J1"/>
  </mergeCells>
  <hyperlinks>
    <hyperlink ref="A4" r:id="rId1" xr:uid="{00000000-0004-0000-4700-000000000000}"/>
  </hyperlinks>
  <pageMargins left="0.7" right="0.7" top="0.75" bottom="0.75" header="0.3" footer="0.3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 codeName="Foglio73">
    <tabColor theme="9"/>
  </sheetPr>
  <dimension ref="A1:L32"/>
  <sheetViews>
    <sheetView showGridLines="0" zoomScale="90" zoomScaleNormal="90" workbookViewId="0">
      <selection activeCell="J28" sqref="J28"/>
    </sheetView>
  </sheetViews>
  <sheetFormatPr baseColWidth="10" defaultColWidth="9.1640625" defaultRowHeight="15"/>
  <cols>
    <col min="1" max="1" width="11.5" style="1221" customWidth="1"/>
    <col min="2" max="2" width="4" style="64" customWidth="1"/>
    <col min="3" max="3" width="21.5" style="64" bestFit="1" customWidth="1"/>
    <col min="4" max="4" width="3.5" style="64" customWidth="1"/>
    <col min="5" max="5" width="54.83203125" style="64" bestFit="1" customWidth="1"/>
    <col min="6" max="7" width="9.1640625" style="64"/>
    <col min="8" max="8" width="13.5" style="64" bestFit="1" customWidth="1"/>
    <col min="9" max="9" width="17.5" style="64" customWidth="1"/>
    <col min="10" max="10" width="13.83203125" style="64" bestFit="1" customWidth="1"/>
    <col min="11" max="11" width="9.1640625" style="64"/>
    <col min="12" max="12" width="12.1640625" style="64" bestFit="1" customWidth="1"/>
    <col min="13" max="16384" width="9.1640625" style="64"/>
  </cols>
  <sheetData>
    <row r="1" spans="1:12" s="1221" customFormat="1" ht="60" customHeight="1">
      <c r="C1" s="1266" t="s">
        <v>1220</v>
      </c>
      <c r="D1" s="1267"/>
      <c r="E1" s="1267"/>
      <c r="F1" s="1267"/>
      <c r="G1" s="1267"/>
      <c r="H1" s="1267"/>
      <c r="I1" s="1267"/>
      <c r="J1" s="1267"/>
    </row>
    <row r="2" spans="1:12">
      <c r="C2" s="1305" t="s">
        <v>634</v>
      </c>
      <c r="D2" s="1305"/>
      <c r="E2" s="1305"/>
      <c r="H2" s="340"/>
      <c r="I2" s="329"/>
      <c r="L2" s="330"/>
    </row>
    <row r="3" spans="1:12">
      <c r="D3" s="330"/>
    </row>
    <row r="4" spans="1:12">
      <c r="A4" s="1255" t="s">
        <v>1264</v>
      </c>
      <c r="C4" s="331" t="s">
        <v>617</v>
      </c>
      <c r="D4" s="332"/>
      <c r="E4" s="333" t="s">
        <v>618</v>
      </c>
    </row>
    <row r="5" spans="1:12">
      <c r="A5" s="1256"/>
      <c r="D5" s="330"/>
    </row>
    <row r="6" spans="1:12">
      <c r="A6" s="1256"/>
      <c r="C6" s="64" t="s">
        <v>191</v>
      </c>
      <c r="D6" s="330"/>
      <c r="E6" s="343"/>
      <c r="H6" s="336"/>
    </row>
    <row r="7" spans="1:12">
      <c r="A7" s="1256"/>
      <c r="C7" s="334" t="s">
        <v>259</v>
      </c>
      <c r="D7" s="330"/>
      <c r="E7" s="335" t="s">
        <v>71</v>
      </c>
    </row>
    <row r="8" spans="1:12">
      <c r="A8" s="1256"/>
      <c r="C8" s="334" t="s">
        <v>260</v>
      </c>
      <c r="D8" s="330"/>
      <c r="E8" s="335" t="s">
        <v>71</v>
      </c>
    </row>
    <row r="9" spans="1:12">
      <c r="A9" s="1256"/>
      <c r="C9" s="334" t="s">
        <v>261</v>
      </c>
      <c r="D9" s="330"/>
      <c r="E9" s="335" t="s">
        <v>71</v>
      </c>
    </row>
    <row r="10" spans="1:12">
      <c r="A10" s="1256"/>
      <c r="C10" s="334" t="s">
        <v>262</v>
      </c>
      <c r="D10" s="330"/>
      <c r="E10" s="335" t="s">
        <v>71</v>
      </c>
    </row>
    <row r="11" spans="1:12">
      <c r="A11" s="1256"/>
      <c r="C11" s="334" t="s">
        <v>635</v>
      </c>
      <c r="D11" s="330"/>
      <c r="E11" s="335" t="s">
        <v>71</v>
      </c>
    </row>
    <row r="12" spans="1:12">
      <c r="A12" s="1256"/>
      <c r="C12" s="334" t="s">
        <v>264</v>
      </c>
      <c r="D12" s="330"/>
      <c r="E12" s="335" t="s">
        <v>71</v>
      </c>
      <c r="I12" s="334"/>
      <c r="J12" s="334"/>
    </row>
    <row r="13" spans="1:12">
      <c r="A13" s="1256"/>
      <c r="C13" s="334" t="s">
        <v>265</v>
      </c>
      <c r="D13" s="330"/>
      <c r="E13" s="335" t="s">
        <v>636</v>
      </c>
      <c r="F13" s="336"/>
      <c r="G13" s="336"/>
      <c r="I13" s="335"/>
      <c r="J13" s="335"/>
    </row>
    <row r="14" spans="1:12">
      <c r="A14" s="1256"/>
      <c r="C14" s="334"/>
      <c r="D14" s="330"/>
      <c r="E14" s="344"/>
      <c r="H14" s="336"/>
      <c r="I14" s="334"/>
      <c r="J14" s="334"/>
    </row>
    <row r="15" spans="1:12">
      <c r="A15" s="1256"/>
      <c r="C15" s="338" t="s">
        <v>229</v>
      </c>
      <c r="D15" s="340"/>
      <c r="E15" s="341" t="s">
        <v>622</v>
      </c>
      <c r="H15" s="336"/>
      <c r="J15" s="329"/>
    </row>
    <row r="16" spans="1:12">
      <c r="A16" s="1256"/>
      <c r="C16" s="310"/>
      <c r="D16" s="342"/>
      <c r="E16" s="310"/>
      <c r="H16" s="336"/>
    </row>
    <row r="17" spans="1:8">
      <c r="A17" s="1256"/>
      <c r="H17" s="336"/>
    </row>
    <row r="18" spans="1:8">
      <c r="A18" s="1256"/>
      <c r="H18" s="336"/>
    </row>
    <row r="19" spans="1:8">
      <c r="A19" s="1256"/>
    </row>
    <row r="20" spans="1:8">
      <c r="A20" s="1256"/>
    </row>
    <row r="21" spans="1:8">
      <c r="A21" s="1256"/>
    </row>
    <row r="22" spans="1:8">
      <c r="A22" s="1256"/>
    </row>
    <row r="23" spans="1:8">
      <c r="A23" s="1256"/>
    </row>
    <row r="24" spans="1:8">
      <c r="A24" s="1256"/>
    </row>
    <row r="25" spans="1:8">
      <c r="A25" s="1256"/>
    </row>
    <row r="26" spans="1:8">
      <c r="A26" s="1256"/>
    </row>
    <row r="27" spans="1:8">
      <c r="A27" s="1256"/>
    </row>
    <row r="28" spans="1:8">
      <c r="A28" s="1256"/>
    </row>
    <row r="29" spans="1:8">
      <c r="A29" s="1256"/>
    </row>
    <row r="30" spans="1:8">
      <c r="A30" s="1256"/>
    </row>
    <row r="31" spans="1:8">
      <c r="A31" s="1256"/>
    </row>
    <row r="32" spans="1:8">
      <c r="A32" s="1256"/>
    </row>
  </sheetData>
  <sheetProtection algorithmName="SHA-512" hashValue="ZWx9oAtTMSjxHF+aGx68iXndiRHiiXyw2iv5p03CYHY+X4yEmIyDYc442WMFojV+MdSFsWkEtjJhj4W7Ph9qyA==" saltValue="2L0q3kM1h4sr4ezLzUYB2Q==" spinCount="100000" sheet="1" objects="1" scenarios="1"/>
  <mergeCells count="3">
    <mergeCell ref="C2:E2"/>
    <mergeCell ref="A4:A32"/>
    <mergeCell ref="C1:J1"/>
  </mergeCells>
  <hyperlinks>
    <hyperlink ref="A4" r:id="rId1" xr:uid="{00000000-0004-0000-4800-000000000000}"/>
  </hyperlinks>
  <pageMargins left="0.7" right="0.7" top="0.75" bottom="0.75" header="0.3" footer="0.3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 codeName="Foglio74">
    <tabColor theme="9"/>
  </sheetPr>
  <dimension ref="A1:J32"/>
  <sheetViews>
    <sheetView showGridLines="0" zoomScale="90" zoomScaleNormal="90" workbookViewId="0">
      <selection activeCell="J28" sqref="J28"/>
    </sheetView>
  </sheetViews>
  <sheetFormatPr baseColWidth="10" defaultColWidth="9.1640625" defaultRowHeight="15"/>
  <cols>
    <col min="1" max="1" width="11.5" style="1221" customWidth="1"/>
    <col min="2" max="2" width="4" style="64" customWidth="1"/>
    <col min="3" max="3" width="26.5" style="64" bestFit="1" customWidth="1"/>
    <col min="4" max="4" width="3.5" style="64" customWidth="1"/>
    <col min="5" max="5" width="41.5" style="64" bestFit="1" customWidth="1"/>
    <col min="6" max="7" width="9.1640625" style="64"/>
    <col min="8" max="8" width="13.5" style="64" bestFit="1" customWidth="1"/>
    <col min="9" max="9" width="17.5" style="64" customWidth="1"/>
    <col min="10" max="10" width="13.83203125" style="64" bestFit="1" customWidth="1"/>
    <col min="11" max="16384" width="9.1640625" style="64"/>
  </cols>
  <sheetData>
    <row r="1" spans="1:10" s="1221" customFormat="1" ht="60" customHeight="1">
      <c r="C1" s="1266" t="s">
        <v>1220</v>
      </c>
      <c r="D1" s="1267"/>
      <c r="E1" s="1267"/>
      <c r="F1" s="1267"/>
      <c r="G1" s="1267"/>
      <c r="H1" s="1267"/>
      <c r="I1" s="1267"/>
      <c r="J1" s="1267"/>
    </row>
    <row r="2" spans="1:10">
      <c r="C2" s="1305" t="s">
        <v>637</v>
      </c>
      <c r="D2" s="1305"/>
      <c r="E2" s="1305"/>
      <c r="H2" s="340"/>
      <c r="I2" s="329"/>
    </row>
    <row r="3" spans="1:10">
      <c r="D3" s="330"/>
    </row>
    <row r="4" spans="1:10">
      <c r="A4" s="1255" t="s">
        <v>1264</v>
      </c>
      <c r="C4" s="331" t="s">
        <v>617</v>
      </c>
      <c r="D4" s="332"/>
      <c r="E4" s="333" t="s">
        <v>618</v>
      </c>
    </row>
    <row r="5" spans="1:10">
      <c r="A5" s="1256"/>
      <c r="D5" s="330"/>
    </row>
    <row r="6" spans="1:10">
      <c r="A6" s="1256"/>
      <c r="C6" s="64" t="s">
        <v>191</v>
      </c>
      <c r="D6" s="330"/>
      <c r="E6" s="343"/>
    </row>
    <row r="7" spans="1:10">
      <c r="A7" s="1256"/>
      <c r="C7" s="334" t="s">
        <v>266</v>
      </c>
      <c r="D7" s="330"/>
      <c r="E7" s="335" t="s">
        <v>72</v>
      </c>
    </row>
    <row r="8" spans="1:10">
      <c r="A8" s="1256"/>
      <c r="C8" s="334" t="s">
        <v>267</v>
      </c>
      <c r="D8" s="330"/>
      <c r="E8" s="335" t="s">
        <v>72</v>
      </c>
    </row>
    <row r="9" spans="1:10">
      <c r="A9" s="1256"/>
      <c r="C9" s="334"/>
      <c r="D9" s="330"/>
      <c r="E9" s="344"/>
      <c r="I9" s="334"/>
      <c r="J9" s="334"/>
    </row>
    <row r="10" spans="1:10">
      <c r="A10" s="1256"/>
      <c r="C10" s="338" t="s">
        <v>229</v>
      </c>
      <c r="D10" s="340"/>
      <c r="E10" s="341" t="s">
        <v>622</v>
      </c>
      <c r="J10" s="329"/>
    </row>
    <row r="11" spans="1:10">
      <c r="A11" s="1256"/>
      <c r="C11" s="310"/>
      <c r="D11" s="342"/>
      <c r="E11" s="310"/>
    </row>
    <row r="12" spans="1:10">
      <c r="A12" s="1256"/>
    </row>
    <row r="13" spans="1:10">
      <c r="A13" s="1256"/>
    </row>
    <row r="14" spans="1:10">
      <c r="A14" s="1256"/>
    </row>
    <row r="15" spans="1:10">
      <c r="A15" s="1256"/>
    </row>
    <row r="16" spans="1:10">
      <c r="A16" s="1256"/>
    </row>
    <row r="17" spans="1:1">
      <c r="A17" s="1256"/>
    </row>
    <row r="18" spans="1:1">
      <c r="A18" s="1256"/>
    </row>
    <row r="19" spans="1:1">
      <c r="A19" s="1256"/>
    </row>
    <row r="20" spans="1:1">
      <c r="A20" s="1256"/>
    </row>
    <row r="21" spans="1:1">
      <c r="A21" s="1256"/>
    </row>
    <row r="22" spans="1:1">
      <c r="A22" s="1256"/>
    </row>
    <row r="23" spans="1:1">
      <c r="A23" s="1256"/>
    </row>
    <row r="24" spans="1:1">
      <c r="A24" s="1256"/>
    </row>
    <row r="25" spans="1:1">
      <c r="A25" s="1256"/>
    </row>
    <row r="26" spans="1:1">
      <c r="A26" s="1256"/>
    </row>
    <row r="27" spans="1:1">
      <c r="A27" s="1256"/>
    </row>
    <row r="28" spans="1:1">
      <c r="A28" s="1256"/>
    </row>
    <row r="29" spans="1:1">
      <c r="A29" s="1256"/>
    </row>
    <row r="30" spans="1:1">
      <c r="A30" s="1256"/>
    </row>
    <row r="31" spans="1:1">
      <c r="A31" s="1256"/>
    </row>
    <row r="32" spans="1:1">
      <c r="A32" s="1256"/>
    </row>
  </sheetData>
  <sheetProtection algorithmName="SHA-512" hashValue="aEN+VvHfNfqk/e74H+TiA2SLe39ELVRqx4yW0vKofUmh0lWNA9OFENmo8BY5pHycVE0op41tU4ETfhfXgss9QQ==" saltValue="tQzuiqT97T+yBwvRKIbafQ==" spinCount="100000" sheet="1" objects="1" scenarios="1"/>
  <mergeCells count="3">
    <mergeCell ref="C2:E2"/>
    <mergeCell ref="A4:A32"/>
    <mergeCell ref="C1:J1"/>
  </mergeCells>
  <hyperlinks>
    <hyperlink ref="A4" r:id="rId1" xr:uid="{00000000-0004-0000-4900-000000000000}"/>
  </hyperlinks>
  <pageMargins left="0.7" right="0.7" top="0.75" bottom="0.75" header="0.3" footer="0.3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 codeName="Foglio75">
    <tabColor theme="9"/>
  </sheetPr>
  <dimension ref="A1:J32"/>
  <sheetViews>
    <sheetView showGridLines="0" zoomScale="90" zoomScaleNormal="90" workbookViewId="0">
      <selection activeCell="J28" sqref="J28"/>
    </sheetView>
  </sheetViews>
  <sheetFormatPr baseColWidth="10" defaultColWidth="9.1640625" defaultRowHeight="15"/>
  <cols>
    <col min="1" max="1" width="11.5" style="1221" customWidth="1"/>
    <col min="2" max="2" width="4" style="64" customWidth="1"/>
    <col min="3" max="3" width="41" style="64" bestFit="1" customWidth="1"/>
    <col min="4" max="4" width="3.5" style="64" customWidth="1"/>
    <col min="5" max="5" width="54.83203125" style="64" bestFit="1" customWidth="1"/>
    <col min="6" max="8" width="9.1640625" style="64"/>
    <col min="9" max="9" width="13.83203125" style="64" bestFit="1" customWidth="1"/>
    <col min="10" max="16384" width="9.1640625" style="64"/>
  </cols>
  <sheetData>
    <row r="1" spans="1:10" s="1221" customFormat="1" ht="60" customHeight="1">
      <c r="C1" s="1266" t="s">
        <v>1220</v>
      </c>
      <c r="D1" s="1267"/>
      <c r="E1" s="1267"/>
      <c r="F1" s="1267"/>
      <c r="G1" s="1267"/>
      <c r="H1" s="1267"/>
      <c r="I1" s="1267"/>
      <c r="J1" s="1267"/>
    </row>
    <row r="2" spans="1:10" ht="30.25" customHeight="1">
      <c r="C2" s="1313" t="s">
        <v>638</v>
      </c>
      <c r="D2" s="1313"/>
      <c r="E2" s="1313"/>
      <c r="I2" s="329"/>
    </row>
    <row r="3" spans="1:10">
      <c r="D3" s="330"/>
    </row>
    <row r="4" spans="1:10">
      <c r="A4" s="1255" t="s">
        <v>1264</v>
      </c>
      <c r="C4" s="331" t="s">
        <v>617</v>
      </c>
      <c r="D4" s="332"/>
      <c r="E4" s="333" t="s">
        <v>618</v>
      </c>
    </row>
    <row r="5" spans="1:10">
      <c r="A5" s="1256"/>
      <c r="D5" s="330"/>
    </row>
    <row r="6" spans="1:10">
      <c r="A6" s="1256"/>
      <c r="C6" s="331" t="s">
        <v>268</v>
      </c>
      <c r="D6" s="330"/>
    </row>
    <row r="7" spans="1:10">
      <c r="A7" s="1256"/>
      <c r="C7" s="334" t="s">
        <v>269</v>
      </c>
      <c r="D7" s="330"/>
      <c r="E7" s="335" t="s">
        <v>73</v>
      </c>
    </row>
    <row r="8" spans="1:10">
      <c r="A8" s="1256"/>
      <c r="C8" s="334" t="s">
        <v>270</v>
      </c>
      <c r="D8" s="330"/>
      <c r="E8" s="335" t="s">
        <v>73</v>
      </c>
    </row>
    <row r="9" spans="1:10">
      <c r="A9" s="1256"/>
      <c r="C9" s="334" t="s">
        <v>271</v>
      </c>
      <c r="D9" s="330"/>
      <c r="E9" s="335" t="s">
        <v>73</v>
      </c>
    </row>
    <row r="10" spans="1:10">
      <c r="A10" s="1256"/>
      <c r="C10" s="334" t="s">
        <v>272</v>
      </c>
      <c r="D10" s="330"/>
      <c r="E10" s="335" t="s">
        <v>73</v>
      </c>
    </row>
    <row r="11" spans="1:10">
      <c r="A11" s="1256"/>
      <c r="C11" s="334" t="s">
        <v>273</v>
      </c>
      <c r="D11" s="330"/>
      <c r="E11" s="335" t="s">
        <v>73</v>
      </c>
      <c r="I11" s="336"/>
    </row>
    <row r="12" spans="1:10">
      <c r="A12" s="1256"/>
      <c r="D12" s="330"/>
      <c r="E12" s="336"/>
      <c r="I12" s="336"/>
    </row>
    <row r="13" spans="1:10">
      <c r="A13" s="1256"/>
      <c r="C13" s="331" t="s">
        <v>274</v>
      </c>
      <c r="D13" s="330"/>
      <c r="E13" s="336"/>
      <c r="I13" s="336"/>
    </row>
    <row r="14" spans="1:10">
      <c r="A14" s="1256"/>
      <c r="C14" s="334" t="s">
        <v>275</v>
      </c>
      <c r="D14" s="330"/>
      <c r="E14" s="335" t="s">
        <v>636</v>
      </c>
      <c r="I14" s="336"/>
    </row>
    <row r="15" spans="1:10">
      <c r="A15" s="1256"/>
      <c r="C15" s="334" t="s">
        <v>276</v>
      </c>
      <c r="D15" s="330"/>
      <c r="E15" s="335" t="s">
        <v>636</v>
      </c>
      <c r="I15" s="336"/>
    </row>
    <row r="16" spans="1:10">
      <c r="A16" s="1256"/>
      <c r="C16" s="334" t="s">
        <v>277</v>
      </c>
      <c r="D16" s="330"/>
      <c r="E16" s="335" t="s">
        <v>636</v>
      </c>
      <c r="I16" s="336"/>
      <c r="J16" s="336"/>
    </row>
    <row r="17" spans="1:10">
      <c r="A17" s="1256"/>
      <c r="C17" s="334" t="s">
        <v>278</v>
      </c>
      <c r="D17" s="330"/>
      <c r="E17" s="335" t="s">
        <v>636</v>
      </c>
      <c r="I17" s="336"/>
      <c r="J17" s="336"/>
    </row>
    <row r="18" spans="1:10">
      <c r="A18" s="1256"/>
      <c r="C18" s="334"/>
      <c r="D18" s="330"/>
      <c r="E18" s="337"/>
      <c r="I18" s="336"/>
    </row>
    <row r="19" spans="1:10">
      <c r="A19" s="1256"/>
      <c r="C19" s="338" t="s">
        <v>279</v>
      </c>
      <c r="D19" s="330"/>
      <c r="E19" s="336"/>
      <c r="I19" s="336"/>
    </row>
    <row r="20" spans="1:10">
      <c r="A20" s="1256"/>
      <c r="C20" s="334" t="s">
        <v>280</v>
      </c>
      <c r="D20" s="330"/>
      <c r="E20" s="335" t="s">
        <v>72</v>
      </c>
      <c r="I20" s="336"/>
    </row>
    <row r="21" spans="1:10">
      <c r="A21" s="1256"/>
      <c r="C21" s="334" t="s">
        <v>281</v>
      </c>
      <c r="D21" s="330"/>
      <c r="E21" s="335" t="s">
        <v>72</v>
      </c>
      <c r="I21" s="336"/>
    </row>
    <row r="22" spans="1:10">
      <c r="A22" s="1256"/>
      <c r="C22" s="334" t="s">
        <v>282</v>
      </c>
      <c r="D22" s="330"/>
      <c r="E22" s="335" t="s">
        <v>72</v>
      </c>
      <c r="I22" s="336"/>
    </row>
    <row r="23" spans="1:10">
      <c r="A23" s="1256"/>
      <c r="C23" s="334"/>
      <c r="D23" s="330"/>
      <c r="E23" s="339"/>
      <c r="H23" s="336"/>
      <c r="I23" s="336"/>
    </row>
    <row r="24" spans="1:10">
      <c r="A24" s="1256"/>
      <c r="C24" s="338" t="s">
        <v>283</v>
      </c>
      <c r="D24" s="340"/>
      <c r="E24" s="341" t="s">
        <v>622</v>
      </c>
      <c r="H24" s="336"/>
      <c r="I24" s="336"/>
    </row>
    <row r="25" spans="1:10">
      <c r="A25" s="1256"/>
      <c r="C25" s="310"/>
      <c r="D25" s="342"/>
      <c r="E25" s="310"/>
    </row>
    <row r="26" spans="1:10">
      <c r="A26" s="1256"/>
    </row>
    <row r="27" spans="1:10">
      <c r="A27" s="1256"/>
    </row>
    <row r="28" spans="1:10">
      <c r="A28" s="1256"/>
    </row>
    <row r="29" spans="1:10">
      <c r="A29" s="1256"/>
    </row>
    <row r="30" spans="1:10">
      <c r="A30" s="1256"/>
    </row>
    <row r="31" spans="1:10">
      <c r="A31" s="1256"/>
    </row>
    <row r="32" spans="1:10">
      <c r="A32" s="1256"/>
    </row>
  </sheetData>
  <sheetProtection algorithmName="SHA-512" hashValue="RF5Hb5PgN8hp814Ln40oPxBSEQQm325tYFxFVNemJ6fYyCU16j/quzHM7OJn3f6e3xCifJXGr4nnNfic3/RGSw==" saltValue="084+86wvBxvKuP4S+OeA5w==" spinCount="100000" sheet="1" objects="1" scenarios="1"/>
  <mergeCells count="3">
    <mergeCell ref="C2:E2"/>
    <mergeCell ref="A4:A32"/>
    <mergeCell ref="C1:J1"/>
  </mergeCells>
  <hyperlinks>
    <hyperlink ref="A4" r:id="rId1" xr:uid="{00000000-0004-0000-4A00-000000000000}"/>
  </hyperlinks>
  <pageMargins left="0.7" right="0.7" top="0.75" bottom="0.75" header="0.3" footer="0.3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 codeName="Foglio76">
    <tabColor theme="9"/>
  </sheetPr>
  <dimension ref="A1:P32"/>
  <sheetViews>
    <sheetView showGridLines="0" workbookViewId="0">
      <selection activeCell="J28" sqref="J28"/>
    </sheetView>
  </sheetViews>
  <sheetFormatPr baseColWidth="10" defaultColWidth="9.1640625" defaultRowHeight="15"/>
  <cols>
    <col min="1" max="1" width="11.5" style="1221" customWidth="1"/>
    <col min="2" max="2" width="4" style="64" customWidth="1"/>
    <col min="3" max="4" width="9.1640625" style="64"/>
    <col min="5" max="5" width="10.5" style="64" customWidth="1"/>
    <col min="6" max="6" width="11.5" style="64" customWidth="1"/>
    <col min="7" max="7" width="14.5" style="64" customWidth="1"/>
    <col min="8" max="8" width="9.5" style="64" customWidth="1"/>
    <col min="9" max="9" width="1.5" style="64" customWidth="1"/>
    <col min="10" max="10" width="11" style="64" customWidth="1"/>
    <col min="11" max="11" width="10.1640625" style="64" customWidth="1"/>
    <col min="12" max="12" width="9.5" style="64" customWidth="1"/>
    <col min="13" max="13" width="1.5" style="64" customWidth="1"/>
    <col min="14" max="14" width="16.83203125" style="64" customWidth="1"/>
    <col min="15" max="15" width="14" style="64" bestFit="1" customWidth="1"/>
    <col min="16" max="16" width="13.5" style="64" bestFit="1" customWidth="1"/>
    <col min="17" max="16384" width="9.1640625" style="64"/>
  </cols>
  <sheetData>
    <row r="1" spans="1:16" s="1221" customFormat="1" ht="60" customHeight="1">
      <c r="C1" s="1266" t="s">
        <v>1220</v>
      </c>
      <c r="D1" s="1267"/>
      <c r="E1" s="1267"/>
      <c r="F1" s="1267"/>
      <c r="G1" s="1267"/>
      <c r="H1" s="1267"/>
      <c r="I1" s="1267"/>
      <c r="J1" s="1267"/>
    </row>
    <row r="3" spans="1:16">
      <c r="C3" s="309"/>
      <c r="D3" s="309"/>
      <c r="E3" s="309"/>
      <c r="F3" s="309"/>
      <c r="G3" s="309"/>
      <c r="H3" s="309"/>
      <c r="I3" s="310"/>
      <c r="J3" s="310"/>
      <c r="K3" s="310"/>
      <c r="L3" s="310"/>
      <c r="M3" s="310"/>
      <c r="N3" s="310"/>
      <c r="O3" s="310"/>
      <c r="P3" s="310"/>
    </row>
    <row r="4" spans="1:16" ht="24.75" customHeight="1">
      <c r="A4" s="1255" t="s">
        <v>1264</v>
      </c>
      <c r="C4" s="1273" t="s">
        <v>335</v>
      </c>
      <c r="D4" s="1273"/>
      <c r="E4" s="1273"/>
      <c r="F4" s="1273"/>
      <c r="G4" s="1273"/>
      <c r="H4" s="1273"/>
      <c r="I4" s="1273"/>
      <c r="J4" s="1273"/>
      <c r="K4" s="1273"/>
      <c r="L4" s="1273"/>
      <c r="M4" s="1273"/>
      <c r="N4" s="1273"/>
      <c r="O4" s="1273"/>
      <c r="P4" s="1273"/>
    </row>
    <row r="5" spans="1:16">
      <c r="A5" s="1256"/>
      <c r="C5" s="238"/>
      <c r="D5" s="105"/>
      <c r="E5" s="105"/>
      <c r="F5" s="105"/>
      <c r="G5" s="105"/>
      <c r="H5" s="238"/>
      <c r="I5" s="113"/>
      <c r="J5" s="105"/>
      <c r="K5" s="105"/>
      <c r="L5" s="105"/>
      <c r="M5" s="113"/>
      <c r="N5" s="105"/>
      <c r="O5" s="105"/>
      <c r="P5" s="105"/>
    </row>
    <row r="6" spans="1:16" ht="48">
      <c r="A6" s="1256"/>
      <c r="C6" s="311" t="s">
        <v>336</v>
      </c>
      <c r="D6" s="311" t="s">
        <v>337</v>
      </c>
      <c r="E6" s="311" t="s">
        <v>338</v>
      </c>
      <c r="F6" s="311" t="s">
        <v>339</v>
      </c>
      <c r="G6" s="311" t="s">
        <v>347</v>
      </c>
      <c r="H6" s="311" t="s">
        <v>340</v>
      </c>
      <c r="I6" s="113"/>
      <c r="J6" s="311" t="s">
        <v>341</v>
      </c>
      <c r="K6" s="311" t="s">
        <v>342</v>
      </c>
      <c r="L6" s="311" t="s">
        <v>343</v>
      </c>
      <c r="M6" s="113"/>
      <c r="N6" s="311" t="s">
        <v>341</v>
      </c>
      <c r="O6" s="311" t="s">
        <v>342</v>
      </c>
      <c r="P6" s="311" t="s">
        <v>343</v>
      </c>
    </row>
    <row r="7" spans="1:16">
      <c r="A7" s="1256"/>
      <c r="C7" s="312">
        <v>-1</v>
      </c>
      <c r="D7" s="312"/>
      <c r="E7" s="312"/>
      <c r="F7" s="312"/>
      <c r="G7" s="312"/>
      <c r="H7" s="312">
        <v>800</v>
      </c>
      <c r="I7" s="113"/>
      <c r="J7" s="312">
        <v>1500</v>
      </c>
      <c r="K7" s="312">
        <v>300</v>
      </c>
      <c r="L7" s="312">
        <v>250</v>
      </c>
      <c r="M7" s="313"/>
      <c r="N7" s="314">
        <f>+J7*H7</f>
        <v>1200000</v>
      </c>
      <c r="O7" s="314">
        <f>+K7*H7</f>
        <v>240000</v>
      </c>
      <c r="P7" s="314">
        <f>+L7*H7</f>
        <v>200000</v>
      </c>
    </row>
    <row r="8" spans="1:16">
      <c r="A8" s="1256"/>
      <c r="C8" s="312">
        <v>0</v>
      </c>
      <c r="D8" s="312">
        <v>7</v>
      </c>
      <c r="E8" s="312">
        <v>30</v>
      </c>
      <c r="F8" s="314">
        <f>+D8*E8</f>
        <v>210</v>
      </c>
      <c r="G8" s="312">
        <v>590</v>
      </c>
      <c r="H8" s="314">
        <f>+F8+G8</f>
        <v>800</v>
      </c>
      <c r="I8" s="113"/>
      <c r="J8" s="312">
        <v>1500</v>
      </c>
      <c r="K8" s="312">
        <v>180</v>
      </c>
      <c r="L8" s="312">
        <v>250</v>
      </c>
      <c r="M8" s="313"/>
      <c r="N8" s="314">
        <f t="shared" ref="N8:N15" si="0">+J8*H8</f>
        <v>1200000</v>
      </c>
      <c r="O8" s="314">
        <f t="shared" ref="O8:O15" si="1">+K8*H8</f>
        <v>144000</v>
      </c>
      <c r="P8" s="314">
        <f t="shared" ref="P8:P15" si="2">+L8*H8</f>
        <v>200000</v>
      </c>
    </row>
    <row r="9" spans="1:16">
      <c r="A9" s="1256"/>
      <c r="C9" s="312">
        <v>1</v>
      </c>
      <c r="D9" s="312">
        <v>24</v>
      </c>
      <c r="E9" s="312">
        <v>30</v>
      </c>
      <c r="F9" s="314">
        <f t="shared" ref="F9:F15" si="3">+D9*E9</f>
        <v>720</v>
      </c>
      <c r="G9" s="312">
        <v>80</v>
      </c>
      <c r="H9" s="314">
        <f t="shared" ref="H9:H15" si="4">+F9+G9</f>
        <v>800</v>
      </c>
      <c r="I9" s="113"/>
      <c r="J9" s="312">
        <v>1500</v>
      </c>
      <c r="K9" s="312">
        <v>180</v>
      </c>
      <c r="L9" s="312">
        <v>250</v>
      </c>
      <c r="M9" s="313"/>
      <c r="N9" s="314">
        <f t="shared" si="0"/>
        <v>1200000</v>
      </c>
      <c r="O9" s="314">
        <f t="shared" si="1"/>
        <v>144000</v>
      </c>
      <c r="P9" s="314">
        <f t="shared" si="2"/>
        <v>200000</v>
      </c>
    </row>
    <row r="10" spans="1:16">
      <c r="A10" s="1256"/>
      <c r="C10" s="312">
        <v>2</v>
      </c>
      <c r="D10" s="312">
        <v>24</v>
      </c>
      <c r="E10" s="312">
        <v>30</v>
      </c>
      <c r="F10" s="314">
        <f t="shared" si="3"/>
        <v>720</v>
      </c>
      <c r="G10" s="312">
        <v>80</v>
      </c>
      <c r="H10" s="314">
        <f t="shared" si="4"/>
        <v>800</v>
      </c>
      <c r="I10" s="113"/>
      <c r="J10" s="312">
        <v>1500</v>
      </c>
      <c r="K10" s="312">
        <v>180</v>
      </c>
      <c r="L10" s="312">
        <v>250</v>
      </c>
      <c r="M10" s="313"/>
      <c r="N10" s="314">
        <f t="shared" si="0"/>
        <v>1200000</v>
      </c>
      <c r="O10" s="314">
        <f t="shared" si="1"/>
        <v>144000</v>
      </c>
      <c r="P10" s="314">
        <f t="shared" si="2"/>
        <v>200000</v>
      </c>
    </row>
    <row r="11" spans="1:16">
      <c r="A11" s="1256"/>
      <c r="C11" s="312">
        <v>3</v>
      </c>
      <c r="D11" s="312">
        <v>24</v>
      </c>
      <c r="E11" s="312">
        <v>30</v>
      </c>
      <c r="F11" s="314">
        <f t="shared" si="3"/>
        <v>720</v>
      </c>
      <c r="G11" s="312">
        <v>80</v>
      </c>
      <c r="H11" s="314">
        <f t="shared" si="4"/>
        <v>800</v>
      </c>
      <c r="I11" s="113"/>
      <c r="J11" s="312">
        <v>1500</v>
      </c>
      <c r="K11" s="312">
        <v>180</v>
      </c>
      <c r="L11" s="312">
        <v>250</v>
      </c>
      <c r="M11" s="313"/>
      <c r="N11" s="314">
        <f t="shared" si="0"/>
        <v>1200000</v>
      </c>
      <c r="O11" s="314">
        <f t="shared" si="1"/>
        <v>144000</v>
      </c>
      <c r="P11" s="314">
        <f t="shared" si="2"/>
        <v>200000</v>
      </c>
    </row>
    <row r="12" spans="1:16">
      <c r="A12" s="1256"/>
      <c r="C12" s="312">
        <v>4</v>
      </c>
      <c r="D12" s="312">
        <v>24</v>
      </c>
      <c r="E12" s="312">
        <v>30</v>
      </c>
      <c r="F12" s="314">
        <f t="shared" si="3"/>
        <v>720</v>
      </c>
      <c r="G12" s="312">
        <v>80</v>
      </c>
      <c r="H12" s="314">
        <f t="shared" si="4"/>
        <v>800</v>
      </c>
      <c r="I12" s="113"/>
      <c r="J12" s="312">
        <v>1500</v>
      </c>
      <c r="K12" s="312">
        <v>180</v>
      </c>
      <c r="L12" s="312">
        <v>250</v>
      </c>
      <c r="M12" s="313"/>
      <c r="N12" s="314">
        <f t="shared" si="0"/>
        <v>1200000</v>
      </c>
      <c r="O12" s="314">
        <f t="shared" si="1"/>
        <v>144000</v>
      </c>
      <c r="P12" s="314">
        <f t="shared" si="2"/>
        <v>200000</v>
      </c>
    </row>
    <row r="13" spans="1:16">
      <c r="A13" s="1256"/>
      <c r="C13" s="312">
        <v>5</v>
      </c>
      <c r="D13" s="312">
        <v>24</v>
      </c>
      <c r="E13" s="312">
        <v>30</v>
      </c>
      <c r="F13" s="314">
        <f t="shared" si="3"/>
        <v>720</v>
      </c>
      <c r="G13" s="312">
        <v>80</v>
      </c>
      <c r="H13" s="314">
        <f t="shared" si="4"/>
        <v>800</v>
      </c>
      <c r="I13" s="113"/>
      <c r="J13" s="312">
        <v>1500</v>
      </c>
      <c r="K13" s="312">
        <v>180</v>
      </c>
      <c r="L13" s="312">
        <v>250</v>
      </c>
      <c r="M13" s="313"/>
      <c r="N13" s="314">
        <f t="shared" si="0"/>
        <v>1200000</v>
      </c>
      <c r="O13" s="314">
        <f t="shared" si="1"/>
        <v>144000</v>
      </c>
      <c r="P13" s="314">
        <f t="shared" si="2"/>
        <v>200000</v>
      </c>
    </row>
    <row r="14" spans="1:16">
      <c r="A14" s="1256"/>
      <c r="C14" s="312">
        <v>6</v>
      </c>
      <c r="D14" s="312">
        <v>24</v>
      </c>
      <c r="E14" s="312">
        <v>30</v>
      </c>
      <c r="F14" s="314">
        <f t="shared" si="3"/>
        <v>720</v>
      </c>
      <c r="G14" s="312">
        <v>80</v>
      </c>
      <c r="H14" s="314">
        <f t="shared" si="4"/>
        <v>800</v>
      </c>
      <c r="I14" s="113"/>
      <c r="J14" s="315">
        <v>1500</v>
      </c>
      <c r="K14" s="315">
        <v>180</v>
      </c>
      <c r="L14" s="315">
        <v>250</v>
      </c>
      <c r="M14" s="313"/>
      <c r="N14" s="316">
        <f t="shared" si="0"/>
        <v>1200000</v>
      </c>
      <c r="O14" s="316">
        <f t="shared" si="1"/>
        <v>144000</v>
      </c>
      <c r="P14" s="316">
        <f t="shared" si="2"/>
        <v>200000</v>
      </c>
    </row>
    <row r="15" spans="1:16">
      <c r="A15" s="1256"/>
      <c r="C15" s="317">
        <v>7</v>
      </c>
      <c r="D15" s="317">
        <v>24</v>
      </c>
      <c r="E15" s="317">
        <v>30</v>
      </c>
      <c r="F15" s="314">
        <f t="shared" si="3"/>
        <v>720</v>
      </c>
      <c r="G15" s="312">
        <v>80</v>
      </c>
      <c r="H15" s="314">
        <f t="shared" si="4"/>
        <v>800</v>
      </c>
      <c r="I15" s="113"/>
      <c r="J15" s="317">
        <v>1500</v>
      </c>
      <c r="K15" s="317">
        <v>180</v>
      </c>
      <c r="L15" s="317">
        <v>250</v>
      </c>
      <c r="M15" s="313"/>
      <c r="N15" s="318">
        <f t="shared" si="0"/>
        <v>1200000</v>
      </c>
      <c r="O15" s="318">
        <f t="shared" si="1"/>
        <v>144000</v>
      </c>
      <c r="P15" s="318">
        <f t="shared" si="2"/>
        <v>200000</v>
      </c>
    </row>
    <row r="16" spans="1:16">
      <c r="A16" s="1256"/>
      <c r="C16" s="319"/>
      <c r="D16" s="319"/>
      <c r="E16" s="319"/>
      <c r="F16" s="319"/>
      <c r="G16" s="319"/>
      <c r="H16" s="319"/>
      <c r="I16" s="113"/>
      <c r="J16" s="313"/>
      <c r="K16" s="313"/>
      <c r="L16" s="313"/>
      <c r="M16" s="313"/>
      <c r="N16" s="313"/>
      <c r="O16" s="313"/>
      <c r="P16" s="313"/>
    </row>
    <row r="17" spans="1:16">
      <c r="A17" s="1256"/>
      <c r="C17" s="320"/>
      <c r="D17" s="321">
        <f>+SUM(D7:D15)</f>
        <v>175</v>
      </c>
      <c r="E17" s="322"/>
      <c r="F17" s="321">
        <f>+SUM(F7:F15)</f>
        <v>5250</v>
      </c>
      <c r="G17" s="322"/>
      <c r="H17" s="321">
        <f>+SUM(H7:H15)</f>
        <v>7200</v>
      </c>
      <c r="I17" s="113"/>
      <c r="J17" s="313"/>
      <c r="K17" s="313"/>
      <c r="L17" s="313"/>
      <c r="M17" s="313"/>
      <c r="N17" s="321">
        <f>+SUM(N7:N15)</f>
        <v>10800000</v>
      </c>
      <c r="O17" s="321">
        <f>+SUM(O7:O15)</f>
        <v>1392000</v>
      </c>
      <c r="P17" s="321">
        <f>+SUM(P7:P15)</f>
        <v>1800000</v>
      </c>
    </row>
    <row r="18" spans="1:16">
      <c r="A18" s="1256"/>
      <c r="C18" s="323"/>
      <c r="D18" s="323"/>
      <c r="E18" s="323"/>
      <c r="F18" s="323"/>
      <c r="G18" s="323"/>
      <c r="H18" s="323"/>
      <c r="I18" s="113"/>
      <c r="J18" s="313"/>
      <c r="K18" s="313"/>
      <c r="L18" s="313"/>
      <c r="M18" s="313"/>
      <c r="N18" s="323"/>
      <c r="O18" s="323"/>
      <c r="P18" s="323"/>
    </row>
    <row r="19" spans="1:16">
      <c r="A19" s="1256"/>
      <c r="C19" s="323"/>
      <c r="D19" s="323"/>
      <c r="E19" s="323"/>
      <c r="F19" s="323"/>
      <c r="G19" s="323"/>
      <c r="H19" s="323"/>
      <c r="I19" s="113"/>
      <c r="J19" s="313"/>
      <c r="K19" s="313"/>
      <c r="L19" s="313"/>
      <c r="M19" s="313"/>
      <c r="N19" s="324"/>
      <c r="O19" s="324"/>
      <c r="P19" s="324"/>
    </row>
    <row r="20" spans="1:16">
      <c r="A20" s="1256"/>
      <c r="C20" s="113"/>
      <c r="D20" s="113"/>
      <c r="E20" s="113"/>
      <c r="F20" s="113"/>
      <c r="G20" s="113"/>
      <c r="H20" s="113"/>
      <c r="I20" s="113"/>
      <c r="J20" s="313"/>
      <c r="K20" s="313"/>
      <c r="L20" s="313"/>
      <c r="M20" s="313"/>
      <c r="N20" s="103" t="s">
        <v>344</v>
      </c>
      <c r="O20" s="113"/>
      <c r="P20" s="325">
        <f>+N17</f>
        <v>10800000</v>
      </c>
    </row>
    <row r="21" spans="1:16">
      <c r="A21" s="1256"/>
      <c r="C21" s="113"/>
      <c r="D21" s="113"/>
      <c r="E21" s="113"/>
      <c r="F21" s="113"/>
      <c r="G21" s="113"/>
      <c r="H21" s="113"/>
      <c r="I21" s="113"/>
      <c r="J21" s="313"/>
      <c r="K21" s="313"/>
      <c r="L21" s="313"/>
      <c r="M21" s="313"/>
      <c r="N21" s="103" t="s">
        <v>345</v>
      </c>
      <c r="O21" s="113"/>
      <c r="P21" s="325">
        <f>+O17</f>
        <v>1392000</v>
      </c>
    </row>
    <row r="22" spans="1:16">
      <c r="A22" s="1256"/>
      <c r="C22" s="113"/>
      <c r="D22" s="113"/>
      <c r="E22" s="113"/>
      <c r="F22" s="113"/>
      <c r="G22" s="113"/>
      <c r="H22" s="113"/>
      <c r="I22" s="113"/>
      <c r="J22" s="313"/>
      <c r="K22" s="313"/>
      <c r="L22" s="313"/>
      <c r="M22" s="313"/>
      <c r="N22" s="238" t="s">
        <v>346</v>
      </c>
      <c r="O22" s="105"/>
      <c r="P22" s="326">
        <f>+P17</f>
        <v>1800000</v>
      </c>
    </row>
    <row r="23" spans="1:16">
      <c r="A23" s="1256"/>
      <c r="C23" s="113"/>
      <c r="D23" s="113"/>
      <c r="E23" s="113"/>
      <c r="F23" s="113"/>
      <c r="G23" s="113"/>
      <c r="H23" s="113"/>
      <c r="I23" s="113"/>
      <c r="J23" s="313"/>
      <c r="K23" s="313"/>
      <c r="L23" s="313"/>
      <c r="M23" s="313"/>
      <c r="N23" s="113"/>
      <c r="O23" s="113"/>
      <c r="P23" s="327">
        <f>+SUM(P20:P22)</f>
        <v>13992000</v>
      </c>
    </row>
    <row r="24" spans="1:16">
      <c r="A24" s="1256"/>
      <c r="C24" s="105"/>
      <c r="D24" s="105"/>
      <c r="E24" s="105"/>
      <c r="F24" s="105"/>
      <c r="G24" s="105"/>
      <c r="H24" s="105"/>
      <c r="I24" s="105"/>
      <c r="J24" s="328"/>
      <c r="K24" s="328"/>
      <c r="L24" s="328"/>
      <c r="M24" s="328"/>
      <c r="N24" s="105"/>
      <c r="O24" s="105"/>
      <c r="P24" s="105"/>
    </row>
    <row r="25" spans="1:16">
      <c r="A25" s="1256"/>
      <c r="C25" s="113"/>
      <c r="D25" s="113"/>
      <c r="E25" s="113"/>
      <c r="F25" s="113"/>
      <c r="G25" s="113"/>
      <c r="H25" s="113"/>
      <c r="I25" s="113"/>
      <c r="J25" s="313"/>
      <c r="K25" s="313"/>
      <c r="L25" s="313"/>
      <c r="M25" s="313"/>
      <c r="N25" s="113"/>
      <c r="O25" s="113"/>
      <c r="P25" s="113"/>
    </row>
    <row r="26" spans="1:16">
      <c r="A26" s="1256"/>
    </row>
    <row r="27" spans="1:16">
      <c r="A27" s="1256"/>
    </row>
    <row r="28" spans="1:16">
      <c r="A28" s="1256"/>
    </row>
    <row r="29" spans="1:16">
      <c r="A29" s="1256"/>
    </row>
    <row r="30" spans="1:16">
      <c r="A30" s="1256"/>
    </row>
    <row r="31" spans="1:16">
      <c r="A31" s="1256"/>
    </row>
    <row r="32" spans="1:16">
      <c r="A32" s="1256"/>
    </row>
  </sheetData>
  <sheetProtection algorithmName="SHA-512" hashValue="R1YhPMy2t5EtUQ8v3vnmYcE/Pww6AcIIHaSFMIL173Tn2c2iWQsmHPM6atsJIb0h1qNjS/ZAonXw/jyJ87BBSw==" saltValue="Gh7EviONC/DxIoNy7DqbfQ==" spinCount="100000" sheet="1" objects="1" scenarios="1"/>
  <mergeCells count="3">
    <mergeCell ref="C4:P4"/>
    <mergeCell ref="A4:A32"/>
    <mergeCell ref="C1:J1"/>
  </mergeCells>
  <hyperlinks>
    <hyperlink ref="A4" r:id="rId1" xr:uid="{00000000-0004-0000-4B00-000000000000}"/>
  </hyperlinks>
  <pageMargins left="0.7" right="0.7" top="0.75" bottom="0.75" header="0.3" footer="0.3"/>
  <pageSetup paperSize="9" orientation="portrait" verticalDpi="0" r:id="rId2"/>
  <drawing r:id="rId3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 codeName="Foglio77">
    <tabColor theme="9"/>
  </sheetPr>
  <dimension ref="A1:J32"/>
  <sheetViews>
    <sheetView showGridLines="0" workbookViewId="0">
      <selection activeCell="J28" sqref="J28"/>
    </sheetView>
  </sheetViews>
  <sheetFormatPr baseColWidth="10" defaultColWidth="9.1640625" defaultRowHeight="15"/>
  <cols>
    <col min="1" max="1" width="11.5" style="1221" customWidth="1"/>
    <col min="2" max="2" width="4" style="64" customWidth="1"/>
    <col min="3" max="3" width="43" style="16" bestFit="1" customWidth="1"/>
    <col min="4" max="4" width="6.5" style="16" bestFit="1" customWidth="1"/>
    <col min="5" max="5" width="5.5" style="16" customWidth="1"/>
    <col min="6" max="6" width="22.83203125" style="16" customWidth="1"/>
    <col min="7" max="16384" width="9.1640625" style="16"/>
  </cols>
  <sheetData>
    <row r="1" spans="1:10" s="1221" customFormat="1" ht="60" customHeight="1">
      <c r="C1" s="1266" t="s">
        <v>1220</v>
      </c>
      <c r="D1" s="1267"/>
      <c r="E1" s="1267"/>
      <c r="F1" s="1267"/>
      <c r="G1" s="1267"/>
      <c r="H1" s="1267"/>
      <c r="I1" s="1267"/>
      <c r="J1" s="1267"/>
    </row>
    <row r="2" spans="1:10">
      <c r="C2" s="105"/>
      <c r="D2" s="105"/>
      <c r="E2" s="105"/>
      <c r="F2" s="105"/>
      <c r="G2" s="113"/>
    </row>
    <row r="3" spans="1:10" ht="25.5" customHeight="1">
      <c r="C3" s="1273" t="s">
        <v>356</v>
      </c>
      <c r="D3" s="1273"/>
      <c r="E3" s="1273"/>
      <c r="F3" s="1273"/>
      <c r="G3" s="103"/>
      <c r="H3" s="295"/>
    </row>
    <row r="4" spans="1:10">
      <c r="A4" s="1255" t="s">
        <v>1264</v>
      </c>
      <c r="C4" s="103" t="s">
        <v>348</v>
      </c>
      <c r="D4" s="103"/>
      <c r="E4" s="103"/>
      <c r="F4" s="98">
        <v>13992000</v>
      </c>
      <c r="G4" s="103"/>
      <c r="H4" s="295"/>
    </row>
    <row r="5" spans="1:10">
      <c r="A5" s="1256"/>
      <c r="C5" s="103"/>
      <c r="D5" s="113"/>
      <c r="E5" s="113"/>
      <c r="F5" s="95"/>
      <c r="G5" s="113"/>
      <c r="H5" s="295"/>
    </row>
    <row r="6" spans="1:10">
      <c r="A6" s="1256"/>
      <c r="C6" s="103" t="s">
        <v>1018</v>
      </c>
      <c r="D6" s="305">
        <v>0.2</v>
      </c>
      <c r="E6" s="103"/>
      <c r="F6" s="306">
        <f>+F4*D6</f>
        <v>2798400</v>
      </c>
      <c r="G6" s="103"/>
      <c r="H6" s="295"/>
    </row>
    <row r="7" spans="1:10">
      <c r="A7" s="1256"/>
      <c r="C7" s="303"/>
      <c r="D7" s="305"/>
      <c r="E7" s="103"/>
      <c r="F7" s="98"/>
      <c r="G7" s="103"/>
      <c r="H7" s="295"/>
    </row>
    <row r="8" spans="1:10">
      <c r="A8" s="1256"/>
      <c r="C8" s="303" t="s">
        <v>350</v>
      </c>
      <c r="D8" s="303"/>
      <c r="E8" s="103"/>
      <c r="F8" s="306">
        <f>15000*175</f>
        <v>2625000</v>
      </c>
      <c r="G8" s="103"/>
      <c r="H8" s="295"/>
    </row>
    <row r="9" spans="1:10">
      <c r="A9" s="1256"/>
      <c r="C9" s="303"/>
      <c r="D9" s="305"/>
      <c r="E9" s="103"/>
      <c r="F9" s="98"/>
      <c r="G9" s="103"/>
      <c r="H9" s="295"/>
    </row>
    <row r="10" spans="1:10">
      <c r="A10" s="1256"/>
      <c r="C10" s="303" t="s">
        <v>349</v>
      </c>
      <c r="D10" s="305">
        <v>0.05</v>
      </c>
      <c r="E10" s="103"/>
      <c r="F10" s="306">
        <f>+F4*D10</f>
        <v>699600</v>
      </c>
      <c r="G10" s="103"/>
      <c r="H10" s="295"/>
    </row>
    <row r="11" spans="1:10">
      <c r="A11" s="1256"/>
      <c r="C11" s="303"/>
      <c r="D11" s="303"/>
      <c r="E11" s="103"/>
      <c r="F11" s="98"/>
      <c r="G11" s="103"/>
      <c r="H11" s="295"/>
    </row>
    <row r="12" spans="1:10">
      <c r="A12" s="1256"/>
      <c r="C12" s="300" t="s">
        <v>351</v>
      </c>
      <c r="D12" s="300"/>
      <c r="E12" s="104"/>
      <c r="F12" s="301">
        <f>+F4+F6+F8+F10</f>
        <v>20115000</v>
      </c>
      <c r="G12" s="103"/>
      <c r="H12" s="295"/>
    </row>
    <row r="13" spans="1:10">
      <c r="A13" s="1256"/>
      <c r="C13" s="103"/>
      <c r="D13" s="103"/>
      <c r="E13" s="103"/>
      <c r="F13" s="98"/>
      <c r="G13" s="103"/>
      <c r="H13" s="295"/>
    </row>
    <row r="14" spans="1:10">
      <c r="A14" s="1256"/>
      <c r="C14" s="113"/>
      <c r="D14" s="113"/>
      <c r="E14" s="113"/>
      <c r="F14" s="95"/>
      <c r="G14" s="113"/>
    </row>
    <row r="15" spans="1:10">
      <c r="A15" s="1256"/>
      <c r="C15" s="189" t="s">
        <v>352</v>
      </c>
      <c r="D15" s="303"/>
      <c r="E15" s="113"/>
      <c r="F15" s="98">
        <v>5000000</v>
      </c>
      <c r="G15" s="113"/>
      <c r="H15" s="295"/>
    </row>
    <row r="16" spans="1:10">
      <c r="A16" s="1256"/>
      <c r="C16" s="113"/>
      <c r="D16" s="113"/>
      <c r="E16" s="113"/>
      <c r="F16" s="95"/>
      <c r="G16" s="113"/>
    </row>
    <row r="17" spans="1:7">
      <c r="A17" s="1256"/>
      <c r="C17" s="307" t="s">
        <v>353</v>
      </c>
      <c r="D17" s="298"/>
      <c r="E17" s="105"/>
      <c r="F17" s="308">
        <f>+F12+F15</f>
        <v>25115000</v>
      </c>
      <c r="G17" s="113"/>
    </row>
    <row r="18" spans="1:7">
      <c r="A18" s="1256"/>
      <c r="C18" s="113"/>
      <c r="D18" s="113"/>
      <c r="E18" s="113"/>
      <c r="F18" s="113"/>
      <c r="G18" s="113"/>
    </row>
    <row r="19" spans="1:7">
      <c r="A19" s="1256"/>
      <c r="C19" s="113"/>
      <c r="D19" s="113"/>
      <c r="E19" s="113"/>
      <c r="F19" s="113"/>
    </row>
    <row r="20" spans="1:7">
      <c r="A20" s="1256"/>
    </row>
    <row r="21" spans="1:7">
      <c r="A21" s="1256"/>
    </row>
    <row r="22" spans="1:7">
      <c r="A22" s="1256"/>
    </row>
    <row r="23" spans="1:7">
      <c r="A23" s="1256"/>
    </row>
    <row r="24" spans="1:7">
      <c r="A24" s="1256"/>
    </row>
    <row r="25" spans="1:7">
      <c r="A25" s="1256"/>
    </row>
    <row r="26" spans="1:7">
      <c r="A26" s="1256"/>
    </row>
    <row r="27" spans="1:7">
      <c r="A27" s="1256"/>
    </row>
    <row r="28" spans="1:7">
      <c r="A28" s="1256"/>
    </row>
    <row r="29" spans="1:7">
      <c r="A29" s="1256"/>
    </row>
    <row r="30" spans="1:7">
      <c r="A30" s="1256"/>
    </row>
    <row r="31" spans="1:7">
      <c r="A31" s="1256"/>
    </row>
    <row r="32" spans="1:7">
      <c r="A32" s="1256"/>
    </row>
  </sheetData>
  <sheetProtection algorithmName="SHA-512" hashValue="+Fj9dWO9RWEGazUdVTRNcbBoy9dUnnUGmRq8BOyryVsJCaEI7JGGrvdoFLrbssIfIwEDFBwDFPOKonAE7alS5w==" saltValue="9r/W7eUrg7H6QxxVkTOkog==" spinCount="100000" sheet="1" objects="1" scenarios="1"/>
  <mergeCells count="3">
    <mergeCell ref="C3:F3"/>
    <mergeCell ref="A4:A32"/>
    <mergeCell ref="C1:J1"/>
  </mergeCells>
  <hyperlinks>
    <hyperlink ref="A4" r:id="rId1" xr:uid="{00000000-0004-0000-4C00-000000000000}"/>
  </hyperlinks>
  <pageMargins left="0.7" right="0.7" top="0.75" bottom="0.75" header="0.3" footer="0.3"/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 codeName="Foglio78">
    <tabColor theme="9"/>
  </sheetPr>
  <dimension ref="A1:J32"/>
  <sheetViews>
    <sheetView showGridLines="0" workbookViewId="0">
      <selection activeCell="J28" sqref="J28"/>
    </sheetView>
  </sheetViews>
  <sheetFormatPr baseColWidth="10" defaultColWidth="9.1640625" defaultRowHeight="15"/>
  <cols>
    <col min="1" max="1" width="11.5" style="1221" customWidth="1"/>
    <col min="2" max="2" width="4" style="64" customWidth="1"/>
    <col min="3" max="3" width="43" style="16" bestFit="1" customWidth="1"/>
    <col min="4" max="4" width="6.5" style="16" bestFit="1" customWidth="1"/>
    <col min="5" max="5" width="5.5" style="16" customWidth="1"/>
    <col min="6" max="6" width="22.83203125" style="16" customWidth="1"/>
    <col min="7" max="16384" width="9.1640625" style="16"/>
  </cols>
  <sheetData>
    <row r="1" spans="1:10" s="1221" customFormat="1" ht="60" customHeight="1">
      <c r="C1" s="1266" t="s">
        <v>1220</v>
      </c>
      <c r="D1" s="1267"/>
      <c r="E1" s="1267"/>
      <c r="F1" s="1267"/>
      <c r="G1" s="1267"/>
      <c r="H1" s="1267"/>
      <c r="I1" s="1267"/>
      <c r="J1" s="1267"/>
    </row>
    <row r="2" spans="1:10">
      <c r="C2" s="17"/>
      <c r="D2" s="17"/>
      <c r="E2" s="17"/>
      <c r="F2" s="17"/>
    </row>
    <row r="3" spans="1:10" ht="25.5" customHeight="1">
      <c r="C3" s="1273" t="s">
        <v>357</v>
      </c>
      <c r="D3" s="1273"/>
      <c r="E3" s="1273"/>
      <c r="F3" s="1273"/>
      <c r="G3" s="103"/>
      <c r="H3" s="295"/>
    </row>
    <row r="4" spans="1:10">
      <c r="A4" s="1255" t="s">
        <v>1264</v>
      </c>
      <c r="C4" s="238"/>
      <c r="D4" s="238"/>
      <c r="E4" s="238"/>
      <c r="F4" s="296"/>
      <c r="G4" s="103"/>
      <c r="H4" s="295"/>
    </row>
    <row r="5" spans="1:10">
      <c r="A5" s="1256"/>
      <c r="C5" s="297" t="s">
        <v>353</v>
      </c>
      <c r="D5" s="298"/>
      <c r="E5" s="105"/>
      <c r="F5" s="299">
        <f>+'6.A.3'!F17</f>
        <v>25115000</v>
      </c>
      <c r="G5" s="113"/>
      <c r="H5" s="295"/>
    </row>
    <row r="6" spans="1:10">
      <c r="A6" s="1256"/>
      <c r="C6" s="103"/>
      <c r="D6" s="103"/>
      <c r="E6" s="103"/>
      <c r="F6" s="98"/>
      <c r="G6" s="103"/>
      <c r="H6" s="295"/>
    </row>
    <row r="7" spans="1:10">
      <c r="A7" s="1256"/>
      <c r="C7" s="103"/>
      <c r="D7" s="103"/>
      <c r="E7" s="103"/>
      <c r="F7" s="103"/>
      <c r="G7" s="103"/>
      <c r="H7" s="295"/>
    </row>
    <row r="8" spans="1:10">
      <c r="A8" s="1256"/>
      <c r="C8" s="300" t="s">
        <v>351</v>
      </c>
      <c r="D8" s="300"/>
      <c r="E8" s="104"/>
      <c r="F8" s="301">
        <f>+'6.A.3'!F12</f>
        <v>20115000</v>
      </c>
      <c r="G8" s="103"/>
      <c r="H8" s="295"/>
    </row>
    <row r="9" spans="1:10">
      <c r="A9" s="1256"/>
      <c r="C9" s="103"/>
      <c r="D9" s="103"/>
      <c r="E9" s="103"/>
      <c r="F9" s="103"/>
      <c r="G9" s="103"/>
      <c r="H9" s="295"/>
    </row>
    <row r="10" spans="1:10" ht="32">
      <c r="A10" s="1256"/>
      <c r="C10" s="302" t="s">
        <v>355</v>
      </c>
      <c r="D10" s="303"/>
      <c r="E10" s="303"/>
      <c r="F10" s="304">
        <f>+F8*20%</f>
        <v>4023000</v>
      </c>
      <c r="G10" s="103"/>
      <c r="H10" s="295"/>
    </row>
    <row r="11" spans="1:10">
      <c r="A11" s="1256"/>
      <c r="C11" s="303"/>
      <c r="D11" s="303"/>
      <c r="E11" s="303"/>
      <c r="F11" s="295"/>
      <c r="G11" s="103"/>
      <c r="H11" s="295"/>
    </row>
    <row r="12" spans="1:10">
      <c r="A12" s="1256"/>
      <c r="C12" s="103"/>
      <c r="D12" s="103"/>
      <c r="E12" s="103"/>
      <c r="F12" s="103"/>
      <c r="G12" s="103"/>
      <c r="H12" s="295"/>
    </row>
    <row r="13" spans="1:10">
      <c r="A13" s="1256"/>
      <c r="C13" s="300" t="s">
        <v>354</v>
      </c>
      <c r="D13" s="300"/>
      <c r="E13" s="300"/>
      <c r="F13" s="301">
        <f>+F5-F10</f>
        <v>21092000</v>
      </c>
      <c r="G13" s="103"/>
      <c r="H13" s="295"/>
    </row>
    <row r="14" spans="1:10">
      <c r="A14" s="1256"/>
      <c r="C14" s="105"/>
      <c r="D14" s="105"/>
      <c r="E14" s="105"/>
      <c r="F14" s="105"/>
      <c r="G14" s="113"/>
    </row>
    <row r="15" spans="1:10">
      <c r="A15" s="1256"/>
      <c r="D15" s="295"/>
      <c r="F15" s="295"/>
      <c r="H15" s="295"/>
    </row>
    <row r="16" spans="1:10">
      <c r="A16" s="1256"/>
    </row>
    <row r="17" spans="1:1">
      <c r="A17" s="1256"/>
    </row>
    <row r="18" spans="1:1">
      <c r="A18" s="1256"/>
    </row>
    <row r="19" spans="1:1">
      <c r="A19" s="1256"/>
    </row>
    <row r="20" spans="1:1">
      <c r="A20" s="1256"/>
    </row>
    <row r="21" spans="1:1">
      <c r="A21" s="1256"/>
    </row>
    <row r="22" spans="1:1">
      <c r="A22" s="1256"/>
    </row>
    <row r="23" spans="1:1">
      <c r="A23" s="1256"/>
    </row>
    <row r="24" spans="1:1">
      <c r="A24" s="1256"/>
    </row>
    <row r="25" spans="1:1">
      <c r="A25" s="1256"/>
    </row>
    <row r="26" spans="1:1">
      <c r="A26" s="1256"/>
    </row>
    <row r="27" spans="1:1">
      <c r="A27" s="1256"/>
    </row>
    <row r="28" spans="1:1">
      <c r="A28" s="1256"/>
    </row>
    <row r="29" spans="1:1">
      <c r="A29" s="1256"/>
    </row>
    <row r="30" spans="1:1">
      <c r="A30" s="1256"/>
    </row>
    <row r="31" spans="1:1">
      <c r="A31" s="1256"/>
    </row>
    <row r="32" spans="1:1">
      <c r="A32" s="1256"/>
    </row>
  </sheetData>
  <sheetProtection algorithmName="SHA-512" hashValue="1FQNuT8DPUMDidNDMoSMXgW/KzA/8Tl1vyE/IxITvEkqrqTV7v3AyEYvCNTK6xvpy0h3d+zpcaCXeJRaRKlLzA==" saltValue="vLccL9l7DpyHwGtm1CqsxA==" spinCount="100000" sheet="1" objects="1" scenarios="1"/>
  <mergeCells count="3">
    <mergeCell ref="C3:F3"/>
    <mergeCell ref="A4:A32"/>
    <mergeCell ref="C1:J1"/>
  </mergeCells>
  <hyperlinks>
    <hyperlink ref="A4" r:id="rId1" xr:uid="{00000000-0004-0000-4D00-000000000000}"/>
  </hyperlinks>
  <pageMargins left="0.7" right="0.7" top="0.75" bottom="0.75" header="0.3" footer="0.3"/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 codeName="Foglio79">
    <tabColor theme="9"/>
  </sheetPr>
  <dimension ref="A1:P32"/>
  <sheetViews>
    <sheetView showGridLines="0" workbookViewId="0">
      <selection activeCell="J28" sqref="J28"/>
    </sheetView>
  </sheetViews>
  <sheetFormatPr baseColWidth="10" defaultColWidth="9.1640625" defaultRowHeight="15"/>
  <cols>
    <col min="1" max="1" width="11.5" style="1221" customWidth="1"/>
    <col min="2" max="2" width="4" style="64" customWidth="1"/>
    <col min="3" max="3" width="24.5" style="64" bestFit="1" customWidth="1"/>
    <col min="4" max="4" width="2.1640625" style="64" bestFit="1" customWidth="1"/>
    <col min="5" max="5" width="1.5" style="64" bestFit="1" customWidth="1"/>
    <col min="6" max="6" width="5.5" style="64" bestFit="1" customWidth="1"/>
    <col min="7" max="7" width="2.1640625" style="64" bestFit="1" customWidth="1"/>
    <col min="8" max="8" width="5.5" style="64" bestFit="1" customWidth="1"/>
    <col min="9" max="9" width="1.5" style="64" bestFit="1" customWidth="1"/>
    <col min="10" max="10" width="2.1640625" style="64" bestFit="1" customWidth="1"/>
    <col min="11" max="11" width="3.5" style="64" bestFit="1" customWidth="1"/>
    <col min="12" max="12" width="2" style="64" bestFit="1" customWidth="1"/>
    <col min="13" max="13" width="6.5" style="64" bestFit="1" customWidth="1"/>
    <col min="14" max="15" width="9.1640625" style="64"/>
    <col min="16" max="16" width="9.1640625" style="294"/>
    <col min="17" max="16384" width="9.1640625" style="64"/>
  </cols>
  <sheetData>
    <row r="1" spans="1:16" s="1221" customFormat="1" ht="60" customHeight="1">
      <c r="C1" s="1266" t="s">
        <v>1220</v>
      </c>
      <c r="D1" s="1267"/>
      <c r="E1" s="1267"/>
      <c r="F1" s="1267"/>
      <c r="G1" s="1267"/>
      <c r="H1" s="1267"/>
      <c r="I1" s="1267"/>
      <c r="J1" s="1267"/>
      <c r="P1" s="1226"/>
    </row>
    <row r="2" spans="1:16"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105"/>
      <c r="N2" s="105"/>
      <c r="O2" s="105"/>
      <c r="P2" s="283"/>
    </row>
    <row r="3" spans="1:16" s="62" customFormat="1" ht="29.25" customHeight="1">
      <c r="A3" s="1227"/>
      <c r="B3" s="64"/>
      <c r="C3" s="1312" t="s">
        <v>445</v>
      </c>
      <c r="D3" s="1312"/>
      <c r="E3" s="1312"/>
      <c r="F3" s="1312"/>
      <c r="G3" s="1312"/>
      <c r="H3" s="1312"/>
      <c r="I3" s="1312"/>
      <c r="J3" s="1312"/>
      <c r="K3" s="1312"/>
      <c r="L3" s="1312"/>
      <c r="M3" s="1312"/>
      <c r="N3" s="1312"/>
      <c r="O3" s="1312"/>
      <c r="P3" s="284"/>
    </row>
    <row r="4" spans="1:16">
      <c r="A4" s="1255" t="s">
        <v>1264</v>
      </c>
      <c r="C4" s="285"/>
      <c r="D4" s="103"/>
      <c r="E4" s="103"/>
      <c r="F4" s="103"/>
      <c r="G4" s="103"/>
      <c r="H4" s="103"/>
      <c r="I4" s="113"/>
      <c r="J4" s="113"/>
      <c r="K4" s="113"/>
      <c r="L4" s="113"/>
      <c r="M4" s="113"/>
      <c r="N4" s="113"/>
      <c r="O4" s="113"/>
      <c r="P4" s="283"/>
    </row>
    <row r="5" spans="1:16">
      <c r="A5" s="1256"/>
      <c r="C5" s="103" t="s">
        <v>434</v>
      </c>
      <c r="D5" s="113"/>
      <c r="E5" s="113"/>
      <c r="F5" s="286">
        <v>100</v>
      </c>
      <c r="G5" s="113"/>
      <c r="H5" s="103"/>
      <c r="I5" s="113"/>
      <c r="J5" s="113"/>
      <c r="K5" s="113"/>
      <c r="L5" s="113"/>
      <c r="M5" s="113"/>
      <c r="N5" s="113"/>
      <c r="O5" s="113"/>
      <c r="P5" s="283"/>
    </row>
    <row r="6" spans="1:16">
      <c r="A6" s="1256"/>
      <c r="C6" s="103" t="s">
        <v>435</v>
      </c>
      <c r="D6" s="103"/>
      <c r="E6" s="103"/>
      <c r="F6" s="286">
        <v>7</v>
      </c>
      <c r="G6" s="103"/>
      <c r="H6" s="103"/>
      <c r="I6" s="113"/>
      <c r="J6" s="113"/>
      <c r="K6" s="113"/>
      <c r="L6" s="113"/>
      <c r="M6" s="113"/>
      <c r="N6" s="113"/>
      <c r="O6" s="113"/>
      <c r="P6" s="283"/>
    </row>
    <row r="7" spans="1:16">
      <c r="A7" s="1256"/>
      <c r="C7" s="103" t="s">
        <v>436</v>
      </c>
      <c r="D7" s="103"/>
      <c r="E7" s="103"/>
      <c r="F7" s="286">
        <v>105</v>
      </c>
      <c r="G7" s="103"/>
      <c r="H7" s="103"/>
      <c r="I7" s="113"/>
      <c r="J7" s="113"/>
      <c r="K7" s="113"/>
      <c r="L7" s="113"/>
      <c r="M7" s="113"/>
      <c r="N7" s="113"/>
      <c r="O7" s="113"/>
      <c r="P7" s="283"/>
    </row>
    <row r="8" spans="1:16">
      <c r="A8" s="1256"/>
      <c r="C8" s="103"/>
      <c r="D8" s="103"/>
      <c r="E8" s="103"/>
      <c r="F8" s="177"/>
      <c r="G8" s="103"/>
      <c r="H8" s="103"/>
      <c r="I8" s="113"/>
      <c r="J8" s="113"/>
      <c r="K8" s="113"/>
      <c r="L8" s="113"/>
      <c r="M8" s="113"/>
      <c r="N8" s="113"/>
      <c r="O8" s="113"/>
      <c r="P8" s="283"/>
    </row>
    <row r="9" spans="1:16">
      <c r="A9" s="1256"/>
      <c r="C9" s="1318" t="s">
        <v>440</v>
      </c>
      <c r="D9" s="1314" t="s">
        <v>387</v>
      </c>
      <c r="E9" s="287"/>
      <c r="F9" s="288">
        <v>7</v>
      </c>
      <c r="G9" s="1319" t="s">
        <v>387</v>
      </c>
      <c r="H9" s="1315">
        <f>+F9/F10</f>
        <v>7.0000000000000007E-2</v>
      </c>
      <c r="I9" s="1316" t="s">
        <v>437</v>
      </c>
      <c r="J9" s="1316"/>
      <c r="K9" s="1316"/>
      <c r="L9" s="1316"/>
      <c r="M9" s="1316"/>
      <c r="N9" s="113"/>
      <c r="O9" s="113"/>
      <c r="P9" s="283"/>
    </row>
    <row r="10" spans="1:16">
      <c r="A10" s="1256"/>
      <c r="C10" s="1318"/>
      <c r="D10" s="1314"/>
      <c r="E10" s="287"/>
      <c r="F10" s="286">
        <v>100</v>
      </c>
      <c r="G10" s="1319"/>
      <c r="H10" s="1315"/>
      <c r="I10" s="1316"/>
      <c r="J10" s="1316"/>
      <c r="K10" s="1316"/>
      <c r="L10" s="1316"/>
      <c r="M10" s="1316"/>
      <c r="N10" s="113"/>
      <c r="O10" s="113"/>
      <c r="P10" s="283"/>
    </row>
    <row r="11" spans="1:16">
      <c r="A11" s="1256"/>
      <c r="C11" s="100"/>
      <c r="D11" s="103"/>
      <c r="E11" s="103"/>
      <c r="F11" s="103"/>
      <c r="G11" s="103"/>
      <c r="H11" s="103"/>
      <c r="I11" s="113"/>
      <c r="J11" s="113"/>
      <c r="K11" s="113"/>
      <c r="L11" s="113"/>
      <c r="M11" s="113"/>
      <c r="N11" s="113"/>
      <c r="O11" s="113"/>
      <c r="P11" s="283"/>
    </row>
    <row r="12" spans="1:16">
      <c r="A12" s="1256"/>
      <c r="C12" s="1318" t="s">
        <v>441</v>
      </c>
      <c r="D12" s="1314" t="s">
        <v>387</v>
      </c>
      <c r="E12" s="287"/>
      <c r="F12" s="288">
        <v>105</v>
      </c>
      <c r="G12" s="238" t="s">
        <v>138</v>
      </c>
      <c r="H12" s="288">
        <v>100</v>
      </c>
      <c r="I12" s="1314" t="s">
        <v>387</v>
      </c>
      <c r="J12" s="1315">
        <f>+(F12-H12)/F13</f>
        <v>0.05</v>
      </c>
      <c r="K12" s="1315"/>
      <c r="L12" s="289"/>
      <c r="M12" s="1316" t="s">
        <v>438</v>
      </c>
      <c r="N12" s="1316"/>
      <c r="O12" s="113"/>
      <c r="P12" s="283"/>
    </row>
    <row r="13" spans="1:16">
      <c r="A13" s="1256"/>
      <c r="C13" s="1318"/>
      <c r="D13" s="1314"/>
      <c r="E13" s="287"/>
      <c r="F13" s="1317">
        <v>100</v>
      </c>
      <c r="G13" s="1317"/>
      <c r="H13" s="1317"/>
      <c r="I13" s="1314"/>
      <c r="J13" s="1315"/>
      <c r="K13" s="1315"/>
      <c r="L13" s="289"/>
      <c r="M13" s="1316"/>
      <c r="N13" s="1316"/>
      <c r="O13" s="113"/>
      <c r="P13" s="283"/>
    </row>
    <row r="14" spans="1:16">
      <c r="A14" s="1256"/>
      <c r="C14" s="290"/>
      <c r="D14" s="113"/>
      <c r="E14" s="113"/>
      <c r="F14" s="113"/>
      <c r="G14" s="113"/>
      <c r="H14" s="113"/>
      <c r="I14" s="113"/>
      <c r="J14" s="113"/>
      <c r="K14" s="113"/>
      <c r="L14" s="113"/>
      <c r="M14" s="113"/>
      <c r="N14" s="113"/>
      <c r="O14" s="113"/>
      <c r="P14" s="283"/>
    </row>
    <row r="15" spans="1:16">
      <c r="A15" s="1256"/>
      <c r="C15" s="1318" t="s">
        <v>442</v>
      </c>
      <c r="D15" s="1314" t="s">
        <v>387</v>
      </c>
      <c r="E15" s="291" t="s">
        <v>443</v>
      </c>
      <c r="F15" s="288">
        <v>105</v>
      </c>
      <c r="G15" s="238" t="s">
        <v>138</v>
      </c>
      <c r="H15" s="288">
        <v>100</v>
      </c>
      <c r="I15" s="288" t="s">
        <v>444</v>
      </c>
      <c r="J15" s="288" t="s">
        <v>413</v>
      </c>
      <c r="K15" s="288">
        <v>7</v>
      </c>
      <c r="L15" s="1314" t="s">
        <v>387</v>
      </c>
      <c r="M15" s="1315">
        <f>+(F15-H15+K15)/F16</f>
        <v>0.12</v>
      </c>
      <c r="N15" s="1316" t="s">
        <v>439</v>
      </c>
      <c r="O15" s="1316"/>
      <c r="P15" s="283"/>
    </row>
    <row r="16" spans="1:16">
      <c r="A16" s="1256"/>
      <c r="C16" s="1318"/>
      <c r="D16" s="1314"/>
      <c r="E16" s="292"/>
      <c r="F16" s="1320">
        <v>100</v>
      </c>
      <c r="G16" s="1320"/>
      <c r="H16" s="1320"/>
      <c r="I16" s="293"/>
      <c r="J16" s="293"/>
      <c r="K16" s="293"/>
      <c r="L16" s="1314"/>
      <c r="M16" s="1315"/>
      <c r="N16" s="1316"/>
      <c r="O16" s="1316"/>
      <c r="P16" s="283"/>
    </row>
    <row r="17" spans="1:16">
      <c r="A17" s="1256"/>
      <c r="C17" s="105"/>
      <c r="D17" s="105"/>
      <c r="E17" s="105"/>
      <c r="F17" s="105"/>
      <c r="G17" s="105"/>
      <c r="H17" s="105"/>
      <c r="I17" s="105"/>
      <c r="J17" s="105"/>
      <c r="K17" s="105"/>
      <c r="L17" s="105"/>
      <c r="M17" s="105"/>
      <c r="N17" s="105"/>
      <c r="O17" s="105"/>
      <c r="P17" s="283"/>
    </row>
    <row r="18" spans="1:16">
      <c r="A18" s="1256"/>
      <c r="C18" s="113"/>
      <c r="D18" s="113"/>
      <c r="E18" s="113"/>
      <c r="F18" s="113"/>
      <c r="G18" s="113"/>
      <c r="H18" s="113"/>
      <c r="I18" s="113"/>
      <c r="J18" s="113"/>
      <c r="K18" s="113"/>
      <c r="L18" s="113"/>
      <c r="M18" s="113"/>
      <c r="N18" s="113"/>
      <c r="O18" s="113"/>
      <c r="P18" s="283"/>
    </row>
    <row r="19" spans="1:16">
      <c r="A19" s="1256"/>
    </row>
    <row r="20" spans="1:16">
      <c r="A20" s="1256"/>
    </row>
    <row r="21" spans="1:16">
      <c r="A21" s="1256"/>
    </row>
    <row r="22" spans="1:16">
      <c r="A22" s="1256"/>
    </row>
    <row r="23" spans="1:16">
      <c r="A23" s="1256"/>
    </row>
    <row r="24" spans="1:16">
      <c r="A24" s="1256"/>
    </row>
    <row r="25" spans="1:16">
      <c r="A25" s="1256"/>
    </row>
    <row r="26" spans="1:16">
      <c r="A26" s="1256"/>
    </row>
    <row r="27" spans="1:16">
      <c r="A27" s="1256"/>
    </row>
    <row r="28" spans="1:16">
      <c r="A28" s="1256"/>
    </row>
    <row r="29" spans="1:16">
      <c r="A29" s="1256"/>
    </row>
    <row r="30" spans="1:16">
      <c r="A30" s="1256"/>
    </row>
    <row r="31" spans="1:16">
      <c r="A31" s="1256"/>
    </row>
    <row r="32" spans="1:16">
      <c r="A32" s="1256"/>
    </row>
  </sheetData>
  <sheetProtection algorithmName="SHA-512" hashValue="n48BZrbBlTkAiXNugj38tj2Qds0BToXrwfCFFBwsiF+kPHog1WaE0b7vkWuIMw8/xpZ+lOVjFGuukplbqeHLxA==" saltValue="NgrbGAG15wMIjW4XckpzWA==" spinCount="100000" sheet="1" objects="1" scenarios="1"/>
  <mergeCells count="20">
    <mergeCell ref="A4:A32"/>
    <mergeCell ref="C15:C16"/>
    <mergeCell ref="D15:D16"/>
    <mergeCell ref="L15:L16"/>
    <mergeCell ref="C3:O3"/>
    <mergeCell ref="C9:C10"/>
    <mergeCell ref="D9:D10"/>
    <mergeCell ref="G9:G10"/>
    <mergeCell ref="H9:H10"/>
    <mergeCell ref="I9:M10"/>
    <mergeCell ref="M15:M16"/>
    <mergeCell ref="N15:O16"/>
    <mergeCell ref="F16:H16"/>
    <mergeCell ref="C12:C13"/>
    <mergeCell ref="D12:D13"/>
    <mergeCell ref="I12:I13"/>
    <mergeCell ref="J12:K13"/>
    <mergeCell ref="M12:N13"/>
    <mergeCell ref="F13:H13"/>
    <mergeCell ref="C1:J1"/>
  </mergeCells>
  <hyperlinks>
    <hyperlink ref="A4" r:id="rId1" xr:uid="{00000000-0004-0000-4E00-000000000000}"/>
  </hyperlinks>
  <pageMargins left="0.7" right="0.7" top="0.75" bottom="0.75" header="0.3" footer="0.3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Foglio8">
    <tabColor theme="9"/>
  </sheetPr>
  <dimension ref="A1:J32"/>
  <sheetViews>
    <sheetView showGridLines="0" workbookViewId="0">
      <selection activeCell="C37" sqref="C37"/>
    </sheetView>
  </sheetViews>
  <sheetFormatPr baseColWidth="10" defaultColWidth="9.5" defaultRowHeight="15"/>
  <cols>
    <col min="1" max="1" width="11.5" style="1221" customWidth="1"/>
    <col min="2" max="2" width="3.5" style="16" customWidth="1"/>
    <col min="3" max="3" width="27.1640625" style="64" customWidth="1"/>
    <col min="4" max="6" width="21.5" style="64" customWidth="1"/>
    <col min="7" max="16384" width="9.5" style="64"/>
  </cols>
  <sheetData>
    <row r="1" spans="1:10" s="1221" customFormat="1" ht="60" customHeight="1">
      <c r="B1" s="1226"/>
      <c r="C1" s="1266" t="s">
        <v>1220</v>
      </c>
      <c r="D1" s="1267"/>
      <c r="E1" s="1267"/>
      <c r="F1" s="1267"/>
      <c r="G1" s="1267"/>
      <c r="H1" s="1267"/>
      <c r="I1" s="1267"/>
      <c r="J1" s="1267"/>
    </row>
    <row r="3" spans="1:10">
      <c r="C3" s="309"/>
      <c r="D3" s="309"/>
      <c r="E3" s="309"/>
      <c r="F3" s="309"/>
      <c r="G3" s="285"/>
      <c r="H3" s="285"/>
    </row>
    <row r="4" spans="1:10" ht="35.75" customHeight="1">
      <c r="A4" s="1255" t="s">
        <v>1264</v>
      </c>
      <c r="C4" s="1184" t="s">
        <v>358</v>
      </c>
      <c r="D4" s="198" t="s">
        <v>359</v>
      </c>
      <c r="E4" s="198" t="s">
        <v>360</v>
      </c>
      <c r="F4" s="198" t="s">
        <v>361</v>
      </c>
      <c r="G4" s="285"/>
      <c r="H4" s="285"/>
    </row>
    <row r="5" spans="1:10" ht="19.25" customHeight="1">
      <c r="A5" s="1256"/>
      <c r="C5" s="287" t="s">
        <v>362</v>
      </c>
      <c r="D5" s="292" t="s">
        <v>363</v>
      </c>
      <c r="E5" s="292" t="s">
        <v>363</v>
      </c>
      <c r="F5" s="292" t="s">
        <v>363</v>
      </c>
      <c r="H5" s="285"/>
    </row>
    <row r="6" spans="1:10" ht="19.25" customHeight="1">
      <c r="A6" s="1256"/>
      <c r="C6" s="287" t="s">
        <v>364</v>
      </c>
      <c r="D6" s="287">
        <v>134</v>
      </c>
      <c r="E6" s="287">
        <v>118</v>
      </c>
      <c r="F6" s="287">
        <v>96</v>
      </c>
      <c r="G6" s="285"/>
      <c r="H6" s="285"/>
    </row>
    <row r="7" spans="1:10" ht="19.25" customHeight="1">
      <c r="A7" s="1256"/>
      <c r="C7" s="287" t="s">
        <v>365</v>
      </c>
      <c r="D7" s="1177">
        <v>20500000</v>
      </c>
      <c r="E7" s="1177">
        <v>18750000</v>
      </c>
      <c r="F7" s="1177">
        <v>14200000</v>
      </c>
      <c r="G7" s="285"/>
      <c r="H7" s="285"/>
    </row>
    <row r="8" spans="1:10" ht="32.25" customHeight="1">
      <c r="A8" s="1256"/>
      <c r="C8" s="1175" t="s">
        <v>366</v>
      </c>
      <c r="D8" s="1185">
        <f>+D7/D6</f>
        <v>152985.07462686568</v>
      </c>
      <c r="E8" s="1185">
        <f t="shared" ref="E8:F8" si="0">+E7/E6</f>
        <v>158898.30508474575</v>
      </c>
      <c r="F8" s="1185">
        <f t="shared" si="0"/>
        <v>147916.66666666666</v>
      </c>
      <c r="G8" s="285"/>
      <c r="H8" s="285"/>
    </row>
    <row r="9" spans="1:10" ht="19.25" customHeight="1">
      <c r="A9" s="1256"/>
      <c r="C9" s="291" t="s">
        <v>367</v>
      </c>
      <c r="D9" s="1186">
        <f>+ROUND(D8,-3)</f>
        <v>153000</v>
      </c>
      <c r="E9" s="1186">
        <f>+ROUND(E8,-3)</f>
        <v>159000</v>
      </c>
      <c r="F9" s="1186">
        <f>+ROUND(F8,-3)</f>
        <v>148000</v>
      </c>
      <c r="G9" s="285"/>
      <c r="H9" s="285"/>
    </row>
    <row r="10" spans="1:10">
      <c r="A10" s="1256"/>
      <c r="C10" s="285"/>
      <c r="D10" s="285"/>
      <c r="E10" s="285"/>
      <c r="F10" s="285"/>
      <c r="G10" s="285"/>
      <c r="H10" s="285"/>
    </row>
    <row r="11" spans="1:10">
      <c r="A11" s="1256"/>
      <c r="C11" s="285"/>
      <c r="D11" s="285"/>
      <c r="E11" s="285"/>
      <c r="F11" s="285"/>
      <c r="G11" s="285"/>
      <c r="H11" s="285"/>
    </row>
    <row r="12" spans="1:10">
      <c r="A12" s="1256"/>
      <c r="C12" s="285"/>
      <c r="D12" s="285"/>
      <c r="E12" s="285"/>
      <c r="F12" s="285"/>
      <c r="G12" s="285"/>
      <c r="H12" s="285"/>
    </row>
    <row r="13" spans="1:10">
      <c r="A13" s="1256"/>
      <c r="C13" s="285"/>
      <c r="D13" s="285"/>
      <c r="E13" s="285"/>
      <c r="F13" s="285"/>
      <c r="G13" s="285"/>
      <c r="H13" s="285"/>
    </row>
    <row r="14" spans="1:10">
      <c r="A14" s="1256"/>
    </row>
    <row r="15" spans="1:10">
      <c r="A15" s="1256"/>
      <c r="D15" s="285"/>
      <c r="F15" s="285"/>
      <c r="H15" s="285"/>
    </row>
    <row r="16" spans="1:10">
      <c r="A16" s="1256"/>
    </row>
    <row r="17" spans="1:1">
      <c r="A17" s="1256"/>
    </row>
    <row r="18" spans="1:1">
      <c r="A18" s="1256"/>
    </row>
    <row r="19" spans="1:1">
      <c r="A19" s="1256"/>
    </row>
    <row r="20" spans="1:1">
      <c r="A20" s="1256"/>
    </row>
    <row r="21" spans="1:1">
      <c r="A21" s="1256"/>
    </row>
    <row r="22" spans="1:1">
      <c r="A22" s="1256"/>
    </row>
    <row r="23" spans="1:1">
      <c r="A23" s="1256"/>
    </row>
    <row r="24" spans="1:1">
      <c r="A24" s="1256"/>
    </row>
    <row r="25" spans="1:1">
      <c r="A25" s="1256"/>
    </row>
    <row r="26" spans="1:1">
      <c r="A26" s="1256"/>
    </row>
    <row r="27" spans="1:1">
      <c r="A27" s="1256"/>
    </row>
    <row r="28" spans="1:1">
      <c r="A28" s="1256"/>
    </row>
    <row r="29" spans="1:1">
      <c r="A29" s="1256"/>
    </row>
    <row r="30" spans="1:1">
      <c r="A30" s="1256"/>
    </row>
    <row r="31" spans="1:1">
      <c r="A31" s="1256"/>
    </row>
    <row r="32" spans="1:1">
      <c r="A32" s="1256"/>
    </row>
  </sheetData>
  <sheetProtection algorithmName="SHA-512" hashValue="4RizdB2S274961OvYnRJF92p4Y/W2bvoi/GuPBqUKFcmsGgO7oPXergr9MNsYmtWEizjlGqOl+7m69OMictJgQ==" saltValue="rKN6vWK2NK20ghmujJj5Og==" spinCount="100000" sheet="1" objects="1" scenarios="1"/>
  <mergeCells count="2">
    <mergeCell ref="A4:A32"/>
    <mergeCell ref="C1:J1"/>
  </mergeCells>
  <hyperlinks>
    <hyperlink ref="A4" r:id="rId1" xr:uid="{00000000-0004-0000-0700-000000000000}"/>
  </hyperlinks>
  <pageMargins left="0.7" right="0.7" top="0.75" bottom="0.75" header="0.3" footer="0.3"/>
  <pageSetup paperSize="9" orientation="portrait" verticalDpi="0" r:id="rId2"/>
  <drawing r:id="rId3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 codeName="Foglio80">
    <tabColor theme="9"/>
  </sheetPr>
  <dimension ref="A1:L32"/>
  <sheetViews>
    <sheetView showGridLines="0" workbookViewId="0">
      <selection activeCell="J28" sqref="J28"/>
    </sheetView>
  </sheetViews>
  <sheetFormatPr baseColWidth="10" defaultColWidth="8.83203125" defaultRowHeight="15"/>
  <cols>
    <col min="1" max="1" width="11.5" style="1225" customWidth="1"/>
    <col min="2" max="2" width="4" style="64" customWidth="1"/>
    <col min="3" max="3" width="25.5" style="251" bestFit="1" customWidth="1"/>
    <col min="4" max="4" width="1.5" style="282" customWidth="1"/>
    <col min="5" max="5" width="12.5" style="282" bestFit="1" customWidth="1"/>
    <col min="6" max="10" width="11.5" style="251" customWidth="1"/>
    <col min="11" max="16384" width="8.83203125" style="251"/>
  </cols>
  <sheetData>
    <row r="1" spans="1:12" s="1225" customFormat="1" ht="60" customHeight="1">
      <c r="B1" s="1221"/>
      <c r="C1" s="1266" t="s">
        <v>1220</v>
      </c>
      <c r="D1" s="1267"/>
      <c r="E1" s="1267"/>
      <c r="F1" s="1267"/>
      <c r="G1" s="1267"/>
      <c r="H1" s="1267"/>
      <c r="I1" s="1267"/>
      <c r="J1" s="1267"/>
    </row>
    <row r="2" spans="1:12">
      <c r="C2" s="249"/>
      <c r="D2" s="250"/>
      <c r="E2" s="250"/>
      <c r="F2" s="249"/>
      <c r="G2" s="249"/>
      <c r="H2" s="249"/>
      <c r="I2" s="249"/>
      <c r="J2" s="249"/>
      <c r="K2" s="249"/>
      <c r="L2" s="249"/>
    </row>
    <row r="3" spans="1:12" ht="24.75" customHeight="1">
      <c r="C3" s="1321" t="s">
        <v>454</v>
      </c>
      <c r="D3" s="1322"/>
      <c r="E3" s="1322"/>
      <c r="F3" s="1322"/>
      <c r="G3" s="1322"/>
      <c r="H3" s="1322"/>
      <c r="I3" s="1322"/>
      <c r="J3" s="1322"/>
      <c r="K3" s="252"/>
      <c r="L3" s="252"/>
    </row>
    <row r="4" spans="1:12">
      <c r="A4" s="1255" t="s">
        <v>1264</v>
      </c>
      <c r="C4" s="253" t="s">
        <v>446</v>
      </c>
      <c r="D4" s="254"/>
      <c r="E4" s="254">
        <v>0</v>
      </c>
      <c r="F4" s="254">
        <v>1</v>
      </c>
      <c r="G4" s="254">
        <v>2</v>
      </c>
      <c r="H4" s="254">
        <v>3</v>
      </c>
      <c r="I4" s="254">
        <v>4</v>
      </c>
      <c r="J4" s="254">
        <v>5</v>
      </c>
      <c r="K4" s="249"/>
      <c r="L4" s="249"/>
    </row>
    <row r="5" spans="1:12">
      <c r="A5" s="1256"/>
      <c r="C5" s="255" t="s">
        <v>447</v>
      </c>
      <c r="D5" s="256"/>
      <c r="E5" s="257">
        <v>-100</v>
      </c>
      <c r="F5" s="256"/>
      <c r="G5" s="256"/>
      <c r="H5" s="257"/>
      <c r="I5" s="256"/>
      <c r="J5" s="256"/>
      <c r="K5" s="249"/>
      <c r="L5" s="249"/>
    </row>
    <row r="6" spans="1:12">
      <c r="A6" s="1256"/>
      <c r="C6" s="258" t="s">
        <v>448</v>
      </c>
      <c r="D6" s="259"/>
      <c r="E6" s="259"/>
      <c r="F6" s="260">
        <v>6</v>
      </c>
      <c r="G6" s="260">
        <v>7</v>
      </c>
      <c r="H6" s="260">
        <v>8</v>
      </c>
      <c r="I6" s="260">
        <v>9</v>
      </c>
      <c r="J6" s="261"/>
      <c r="K6" s="249"/>
      <c r="L6" s="249"/>
    </row>
    <row r="7" spans="1:12">
      <c r="A7" s="1256"/>
      <c r="C7" s="262" t="s">
        <v>436</v>
      </c>
      <c r="D7" s="263"/>
      <c r="E7" s="263"/>
      <c r="F7" s="263"/>
      <c r="G7" s="263"/>
      <c r="H7" s="263"/>
      <c r="I7" s="264"/>
      <c r="J7" s="263">
        <v>150</v>
      </c>
      <c r="K7" s="249"/>
      <c r="L7" s="249"/>
    </row>
    <row r="8" spans="1:12">
      <c r="A8" s="1256"/>
      <c r="C8" s="258" t="s">
        <v>449</v>
      </c>
      <c r="D8" s="259"/>
      <c r="E8" s="265">
        <f t="shared" ref="E8:J8" si="0">SUM(E5:E7)</f>
        <v>-100</v>
      </c>
      <c r="F8" s="265">
        <f t="shared" si="0"/>
        <v>6</v>
      </c>
      <c r="G8" s="265">
        <f t="shared" si="0"/>
        <v>7</v>
      </c>
      <c r="H8" s="265">
        <f t="shared" si="0"/>
        <v>8</v>
      </c>
      <c r="I8" s="265">
        <f t="shared" si="0"/>
        <v>9</v>
      </c>
      <c r="J8" s="265">
        <f t="shared" si="0"/>
        <v>150</v>
      </c>
      <c r="K8" s="249"/>
      <c r="L8" s="249"/>
    </row>
    <row r="9" spans="1:12">
      <c r="A9" s="1256"/>
      <c r="C9" s="266" t="s">
        <v>450</v>
      </c>
      <c r="D9" s="267"/>
      <c r="E9" s="268">
        <f>IRR(E8:J8)</f>
        <v>0.13816433692687613</v>
      </c>
      <c r="F9" s="254"/>
      <c r="G9" s="254"/>
      <c r="H9" s="254"/>
      <c r="I9" s="269"/>
      <c r="J9" s="269"/>
      <c r="K9" s="249"/>
      <c r="L9" s="249"/>
    </row>
    <row r="10" spans="1:12">
      <c r="A10" s="1256"/>
      <c r="C10" s="270"/>
      <c r="D10" s="271"/>
      <c r="E10" s="254"/>
      <c r="F10" s="254"/>
      <c r="G10" s="254"/>
      <c r="H10" s="254"/>
      <c r="I10" s="269"/>
      <c r="J10" s="269"/>
      <c r="K10" s="249"/>
      <c r="L10" s="249"/>
    </row>
    <row r="11" spans="1:12">
      <c r="A11" s="1256"/>
      <c r="C11" s="250" t="str">
        <f>C4</f>
        <v xml:space="preserve">Periodo </v>
      </c>
      <c r="D11" s="270"/>
      <c r="E11" s="269">
        <f t="shared" ref="E11:J11" si="1">E4</f>
        <v>0</v>
      </c>
      <c r="F11" s="269">
        <f t="shared" si="1"/>
        <v>1</v>
      </c>
      <c r="G11" s="269">
        <f t="shared" si="1"/>
        <v>2</v>
      </c>
      <c r="H11" s="269">
        <f t="shared" si="1"/>
        <v>3</v>
      </c>
      <c r="I11" s="269">
        <f t="shared" si="1"/>
        <v>4</v>
      </c>
      <c r="J11" s="269">
        <f t="shared" si="1"/>
        <v>5</v>
      </c>
      <c r="K11" s="249"/>
      <c r="L11" s="249"/>
    </row>
    <row r="12" spans="1:12">
      <c r="A12" s="1256"/>
      <c r="C12" s="272" t="str">
        <f>C8</f>
        <v>Flusso</v>
      </c>
      <c r="D12" s="273"/>
      <c r="E12" s="274">
        <f t="shared" ref="E12:J12" si="2">E8</f>
        <v>-100</v>
      </c>
      <c r="F12" s="274">
        <f t="shared" si="2"/>
        <v>6</v>
      </c>
      <c r="G12" s="274">
        <f t="shared" si="2"/>
        <v>7</v>
      </c>
      <c r="H12" s="274">
        <f t="shared" si="2"/>
        <v>8</v>
      </c>
      <c r="I12" s="274">
        <f t="shared" si="2"/>
        <v>9</v>
      </c>
      <c r="J12" s="274">
        <f t="shared" si="2"/>
        <v>150</v>
      </c>
      <c r="K12" s="250"/>
      <c r="L12" s="249"/>
    </row>
    <row r="13" spans="1:12">
      <c r="A13" s="1256"/>
      <c r="C13" s="266" t="s">
        <v>401</v>
      </c>
      <c r="D13" s="270"/>
      <c r="E13" s="275">
        <f>E9</f>
        <v>0.13816433692687613</v>
      </c>
      <c r="F13" s="259"/>
      <c r="G13" s="259"/>
      <c r="H13" s="259"/>
      <c r="I13" s="265"/>
      <c r="J13" s="265"/>
      <c r="K13" s="250"/>
      <c r="L13" s="249"/>
    </row>
    <row r="14" spans="1:12">
      <c r="A14" s="1256"/>
      <c r="C14" s="266" t="s">
        <v>451</v>
      </c>
      <c r="D14" s="249"/>
      <c r="E14" s="261">
        <f t="shared" ref="E14:J14" si="3">E12/(1+$E$13)^E11</f>
        <v>-100</v>
      </c>
      <c r="F14" s="276">
        <f t="shared" si="3"/>
        <v>5.2716464620569843</v>
      </c>
      <c r="G14" s="276">
        <f t="shared" si="3"/>
        <v>5.4036609707340393</v>
      </c>
      <c r="H14" s="276">
        <f t="shared" si="3"/>
        <v>5.4259409978143829</v>
      </c>
      <c r="I14" s="276">
        <f t="shared" si="3"/>
        <v>5.3631829995858995</v>
      </c>
      <c r="J14" s="276">
        <f t="shared" si="3"/>
        <v>78.535568569808817</v>
      </c>
      <c r="K14" s="249"/>
      <c r="L14" s="249"/>
    </row>
    <row r="15" spans="1:12">
      <c r="A15" s="1256"/>
      <c r="C15" s="277" t="s">
        <v>452</v>
      </c>
      <c r="D15" s="278"/>
      <c r="E15" s="279">
        <f>D15+E14</f>
        <v>-100</v>
      </c>
      <c r="F15" s="279">
        <f t="shared" ref="F15:J15" si="4">E15+F14</f>
        <v>-94.728353537943022</v>
      </c>
      <c r="G15" s="279">
        <f t="shared" si="4"/>
        <v>-89.324692567208984</v>
      </c>
      <c r="H15" s="279">
        <f t="shared" si="4"/>
        <v>-83.898751569394605</v>
      </c>
      <c r="I15" s="279">
        <f t="shared" si="4"/>
        <v>-78.535568569808703</v>
      </c>
      <c r="J15" s="280">
        <f t="shared" si="4"/>
        <v>1.1368683772161603E-13</v>
      </c>
      <c r="K15" s="249"/>
      <c r="L15" s="249"/>
    </row>
    <row r="16" spans="1:12">
      <c r="A16" s="1256"/>
      <c r="C16" s="271" t="s">
        <v>453</v>
      </c>
      <c r="D16" s="249"/>
      <c r="E16" s="281">
        <f>SUM(E14:J14)</f>
        <v>1.1368683772161603E-13</v>
      </c>
      <c r="F16" s="269"/>
      <c r="G16" s="269"/>
      <c r="H16" s="269"/>
      <c r="I16" s="269"/>
      <c r="J16" s="269"/>
      <c r="K16" s="249"/>
      <c r="L16" s="249"/>
    </row>
    <row r="17" spans="1:12">
      <c r="A17" s="1256"/>
      <c r="C17" s="252"/>
      <c r="D17" s="252"/>
      <c r="E17" s="252"/>
      <c r="F17" s="252"/>
      <c r="G17" s="252"/>
      <c r="H17" s="252"/>
      <c r="I17" s="252"/>
      <c r="J17" s="252"/>
      <c r="K17" s="252"/>
      <c r="L17" s="252"/>
    </row>
    <row r="18" spans="1:12">
      <c r="A18" s="1256"/>
    </row>
    <row r="19" spans="1:12">
      <c r="A19" s="1256"/>
    </row>
    <row r="20" spans="1:12">
      <c r="A20" s="1256"/>
    </row>
    <row r="21" spans="1:12">
      <c r="A21" s="1256"/>
    </row>
    <row r="22" spans="1:12">
      <c r="A22" s="1256"/>
    </row>
    <row r="23" spans="1:12">
      <c r="A23" s="1256"/>
    </row>
    <row r="24" spans="1:12">
      <c r="A24" s="1256"/>
    </row>
    <row r="25" spans="1:12">
      <c r="A25" s="1256"/>
    </row>
    <row r="26" spans="1:12">
      <c r="A26" s="1256"/>
    </row>
    <row r="27" spans="1:12">
      <c r="A27" s="1256"/>
    </row>
    <row r="28" spans="1:12">
      <c r="A28" s="1256"/>
    </row>
    <row r="29" spans="1:12">
      <c r="A29" s="1256"/>
    </row>
    <row r="30" spans="1:12">
      <c r="A30" s="1256"/>
    </row>
    <row r="31" spans="1:12">
      <c r="A31" s="1256"/>
    </row>
    <row r="32" spans="1:12">
      <c r="A32" s="1256"/>
    </row>
  </sheetData>
  <sheetProtection algorithmName="SHA-512" hashValue="IuARpCHU/DvStU9hsHyaA7eqXTSKj8Jos3xDdhvr3GaRX7t+cD6acn9VCR+MmM7WOVqMXaojVUheI+eMUgP7VA==" saltValue="jzDie+Z4fUB3Qb0rso7T+g==" spinCount="100000" sheet="1" objects="1" scenarios="1"/>
  <mergeCells count="3">
    <mergeCell ref="C3:J3"/>
    <mergeCell ref="A4:A32"/>
    <mergeCell ref="C1:J1"/>
  </mergeCells>
  <hyperlinks>
    <hyperlink ref="A4" r:id="rId1" xr:uid="{00000000-0004-0000-4F00-000000000000}"/>
  </hyperlinks>
  <pageMargins left="0.7" right="0.7" top="0.75" bottom="0.75" header="0.3" footer="0.3"/>
  <pageSetup paperSize="9" orientation="portrait" verticalDpi="0" r:id="rId2"/>
  <drawing r:id="rId3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 codeName="Foglio81">
    <tabColor theme="9"/>
  </sheetPr>
  <dimension ref="A1:J32"/>
  <sheetViews>
    <sheetView showGridLines="0" workbookViewId="0">
      <selection activeCell="J28" sqref="J28"/>
    </sheetView>
  </sheetViews>
  <sheetFormatPr baseColWidth="10" defaultColWidth="8.83203125" defaultRowHeight="15"/>
  <cols>
    <col min="1" max="1" width="11.5" style="1224" customWidth="1"/>
    <col min="2" max="2" width="4" style="64" customWidth="1"/>
    <col min="3" max="3" width="8" style="202" bestFit="1" customWidth="1"/>
    <col min="4" max="4" width="10.83203125" style="202" customWidth="1"/>
    <col min="5" max="6" width="10.5" style="202" bestFit="1" customWidth="1"/>
    <col min="7" max="7" width="14.1640625" style="202" bestFit="1" customWidth="1"/>
    <col min="8" max="8" width="12.5" style="202" bestFit="1" customWidth="1"/>
    <col min="9" max="9" width="15.5" style="202" bestFit="1" customWidth="1"/>
    <col min="10" max="10" width="17" style="202" bestFit="1" customWidth="1"/>
    <col min="11" max="16384" width="8.83203125" style="202"/>
  </cols>
  <sheetData>
    <row r="1" spans="1:10" s="1224" customFormat="1" ht="60" customHeight="1">
      <c r="B1" s="1221"/>
      <c r="C1" s="1266" t="s">
        <v>1220</v>
      </c>
      <c r="D1" s="1267"/>
      <c r="E1" s="1267"/>
      <c r="F1" s="1267"/>
      <c r="G1" s="1267"/>
      <c r="H1" s="1267"/>
      <c r="I1" s="1267"/>
      <c r="J1" s="1267"/>
    </row>
    <row r="2" spans="1:10">
      <c r="C2" s="204"/>
      <c r="D2" s="204"/>
      <c r="E2" s="204"/>
      <c r="F2" s="204"/>
      <c r="G2" s="204"/>
      <c r="H2" s="204"/>
      <c r="I2" s="204"/>
      <c r="J2" s="204"/>
    </row>
    <row r="3" spans="1:10" ht="24.75" customHeight="1">
      <c r="C3" s="1323" t="s">
        <v>461</v>
      </c>
      <c r="D3" s="1323"/>
      <c r="E3" s="1323"/>
      <c r="F3" s="1323"/>
      <c r="G3" s="1323"/>
      <c r="H3" s="1323"/>
      <c r="I3" s="1323"/>
      <c r="J3" s="1323"/>
    </row>
    <row r="4" spans="1:10" ht="34">
      <c r="A4" s="1255" t="s">
        <v>1264</v>
      </c>
      <c r="C4" s="238"/>
      <c r="D4" s="239" t="s">
        <v>455</v>
      </c>
      <c r="E4" s="239" t="s">
        <v>1228</v>
      </c>
      <c r="F4" s="239" t="s">
        <v>1229</v>
      </c>
      <c r="G4" s="239" t="s">
        <v>456</v>
      </c>
      <c r="H4" s="239" t="s">
        <v>457</v>
      </c>
      <c r="I4" s="239" t="s">
        <v>1230</v>
      </c>
      <c r="J4" s="239" t="s">
        <v>1231</v>
      </c>
    </row>
    <row r="5" spans="1:10" ht="17">
      <c r="A5" s="1256"/>
      <c r="C5" s="104" t="s">
        <v>1232</v>
      </c>
      <c r="D5" s="240">
        <v>0.1</v>
      </c>
      <c r="E5" s="240">
        <v>0.12</v>
      </c>
      <c r="F5" s="240">
        <v>0.1</v>
      </c>
      <c r="G5" s="241">
        <f>$D5</f>
        <v>0.1</v>
      </c>
      <c r="H5" s="241">
        <f>$D5</f>
        <v>0.1</v>
      </c>
      <c r="I5" s="240">
        <v>0.12</v>
      </c>
      <c r="J5" s="240">
        <v>0.09</v>
      </c>
    </row>
    <row r="6" spans="1:10" ht="17">
      <c r="A6" s="1256"/>
      <c r="C6" s="104" t="s">
        <v>1233</v>
      </c>
      <c r="D6" s="240">
        <v>0.04</v>
      </c>
      <c r="E6" s="241">
        <f>D6</f>
        <v>0.04</v>
      </c>
      <c r="F6" s="240">
        <v>0.05</v>
      </c>
      <c r="G6" s="241">
        <f>$D6</f>
        <v>0.04</v>
      </c>
      <c r="H6" s="241">
        <f>$D6</f>
        <v>0.04</v>
      </c>
      <c r="I6" s="241">
        <f>$D6</f>
        <v>0.04</v>
      </c>
      <c r="J6" s="241">
        <f>$D6</f>
        <v>0.04</v>
      </c>
    </row>
    <row r="7" spans="1:10">
      <c r="A7" s="1256"/>
      <c r="C7" s="104" t="s">
        <v>458</v>
      </c>
      <c r="D7" s="242">
        <v>0.6</v>
      </c>
      <c r="E7" s="243">
        <f>D7</f>
        <v>0.6</v>
      </c>
      <c r="F7" s="243">
        <f>E7</f>
        <v>0.6</v>
      </c>
      <c r="G7" s="242">
        <v>0.7</v>
      </c>
      <c r="H7" s="242">
        <v>0.35</v>
      </c>
      <c r="I7" s="242">
        <v>0.7</v>
      </c>
      <c r="J7" s="242">
        <v>0.45</v>
      </c>
    </row>
    <row r="8" spans="1:10">
      <c r="A8" s="1256"/>
      <c r="C8" s="244" t="s">
        <v>459</v>
      </c>
      <c r="D8" s="245">
        <f t="shared" ref="D8:J8" si="0">1-D7</f>
        <v>0.4</v>
      </c>
      <c r="E8" s="245">
        <f t="shared" si="0"/>
        <v>0.4</v>
      </c>
      <c r="F8" s="245">
        <f t="shared" si="0"/>
        <v>0.4</v>
      </c>
      <c r="G8" s="245">
        <f t="shared" si="0"/>
        <v>0.30000000000000004</v>
      </c>
      <c r="H8" s="245">
        <f t="shared" si="0"/>
        <v>0.65</v>
      </c>
      <c r="I8" s="245">
        <f t="shared" si="0"/>
        <v>0.30000000000000004</v>
      </c>
      <c r="J8" s="245">
        <f t="shared" si="0"/>
        <v>0.55000000000000004</v>
      </c>
    </row>
    <row r="9" spans="1:10">
      <c r="A9" s="1256"/>
      <c r="C9" s="244" t="s">
        <v>460</v>
      </c>
      <c r="D9" s="246">
        <f t="shared" ref="D9:J9" si="1">D5*D7+D6*D8</f>
        <v>7.5999999999999998E-2</v>
      </c>
      <c r="E9" s="246">
        <f t="shared" si="1"/>
        <v>8.7999999999999995E-2</v>
      </c>
      <c r="F9" s="246">
        <f t="shared" si="1"/>
        <v>0.08</v>
      </c>
      <c r="G9" s="246">
        <f t="shared" si="1"/>
        <v>8.199999999999999E-2</v>
      </c>
      <c r="H9" s="246">
        <f t="shared" si="1"/>
        <v>6.0999999999999999E-2</v>
      </c>
      <c r="I9" s="246">
        <f t="shared" si="1"/>
        <v>9.5999999999999988E-2</v>
      </c>
      <c r="J9" s="246">
        <f t="shared" si="1"/>
        <v>6.25E-2</v>
      </c>
    </row>
    <row r="10" spans="1:10">
      <c r="A10" s="1256"/>
      <c r="C10" s="247"/>
      <c r="D10" s="247"/>
      <c r="E10" s="247"/>
      <c r="F10" s="247"/>
      <c r="G10" s="247"/>
      <c r="H10" s="247"/>
    </row>
    <row r="11" spans="1:10">
      <c r="A11" s="1256"/>
      <c r="C11" s="247"/>
      <c r="D11" s="247"/>
      <c r="E11" s="247"/>
      <c r="F11" s="247"/>
      <c r="G11" s="247"/>
      <c r="H11" s="247"/>
    </row>
    <row r="12" spans="1:10">
      <c r="A12" s="1256"/>
      <c r="C12" s="247"/>
      <c r="D12" s="247"/>
      <c r="E12" s="247"/>
      <c r="F12" s="247"/>
      <c r="G12" s="247"/>
      <c r="H12" s="247"/>
    </row>
    <row r="13" spans="1:10">
      <c r="A13" s="1256"/>
      <c r="C13" s="247"/>
      <c r="D13" s="247"/>
      <c r="E13" s="247"/>
      <c r="F13" s="247"/>
      <c r="G13" s="247"/>
      <c r="H13" s="247"/>
    </row>
    <row r="14" spans="1:10">
      <c r="A14" s="1256"/>
    </row>
    <row r="15" spans="1:10">
      <c r="A15" s="1256"/>
      <c r="D15" s="247"/>
      <c r="F15" s="247"/>
      <c r="H15" s="247"/>
    </row>
    <row r="16" spans="1:10">
      <c r="A16" s="1256"/>
    </row>
    <row r="17" spans="1:9">
      <c r="A17" s="1256"/>
    </row>
    <row r="18" spans="1:9">
      <c r="A18" s="1256"/>
    </row>
    <row r="19" spans="1:9">
      <c r="A19" s="1256"/>
    </row>
    <row r="20" spans="1:9">
      <c r="A20" s="1256"/>
    </row>
    <row r="21" spans="1:9">
      <c r="A21" s="1256"/>
      <c r="I21" s="248"/>
    </row>
    <row r="22" spans="1:9">
      <c r="A22" s="1256"/>
      <c r="I22" s="248"/>
    </row>
    <row r="23" spans="1:9">
      <c r="A23" s="1256"/>
    </row>
    <row r="24" spans="1:9">
      <c r="A24" s="1256"/>
    </row>
    <row r="25" spans="1:9">
      <c r="A25" s="1256"/>
    </row>
    <row r="26" spans="1:9">
      <c r="A26" s="1256"/>
    </row>
    <row r="27" spans="1:9">
      <c r="A27" s="1256"/>
    </row>
    <row r="28" spans="1:9">
      <c r="A28" s="1256"/>
    </row>
    <row r="29" spans="1:9">
      <c r="A29" s="1256"/>
    </row>
    <row r="30" spans="1:9">
      <c r="A30" s="1256"/>
    </row>
    <row r="31" spans="1:9">
      <c r="A31" s="1256"/>
    </row>
    <row r="32" spans="1:9">
      <c r="A32" s="1256"/>
    </row>
  </sheetData>
  <sheetProtection algorithmName="SHA-512" hashValue="YFTdtyMPh8lhHTpe/FWc7HES0C9FB/drhv8Ozyg0m1iGJ7jR2Z84psJr2ByQKBnVhTEgyB9psq/YzZrKo7spVg==" saltValue="qiRaVJcCrojR+K4AQ0zTyw==" spinCount="100000" sheet="1" objects="1" scenarios="1"/>
  <mergeCells count="3">
    <mergeCell ref="C3:J3"/>
    <mergeCell ref="A4:A32"/>
    <mergeCell ref="C1:J1"/>
  </mergeCells>
  <hyperlinks>
    <hyperlink ref="A4" r:id="rId1" xr:uid="{00000000-0004-0000-5000-000000000000}"/>
  </hyperlinks>
  <pageMargins left="0.7" right="0.7" top="0.75" bottom="0.75" header="0.3" footer="0.3"/>
  <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 codeName="Foglio82">
    <tabColor theme="9"/>
  </sheetPr>
  <dimension ref="A1:XFC32"/>
  <sheetViews>
    <sheetView showGridLines="0" workbookViewId="0">
      <selection activeCell="J28" sqref="J28"/>
    </sheetView>
  </sheetViews>
  <sheetFormatPr baseColWidth="10" defaultColWidth="8.83203125" defaultRowHeight="15" outlineLevelCol="1"/>
  <cols>
    <col min="1" max="1" width="11.5" style="1224" customWidth="1"/>
    <col min="2" max="2" width="4" style="64" customWidth="1"/>
    <col min="3" max="3" width="40.5" style="202" bestFit="1" customWidth="1"/>
    <col min="4" max="4" width="5.5" style="202" bestFit="1" customWidth="1"/>
    <col min="5" max="5" width="11.5" style="202" bestFit="1" customWidth="1"/>
    <col min="6" max="12" width="10.5" style="202" customWidth="1"/>
    <col min="13" max="104" width="9.5" style="202" hidden="1" customWidth="1" outlineLevel="1"/>
    <col min="105" max="198" width="11.1640625" style="202" hidden="1" customWidth="1" outlineLevel="1"/>
    <col min="199" max="199" width="9.5" style="202" hidden="1" customWidth="1" outlineLevel="1" collapsed="1"/>
    <col min="200" max="201" width="9.5" style="202" hidden="1" customWidth="1" outlineLevel="1"/>
    <col min="202" max="202" width="2.5" style="202" customWidth="1" collapsed="1"/>
    <col min="203" max="205" width="8.1640625" style="202" bestFit="1" customWidth="1"/>
    <col min="206" max="16384" width="8.83203125" style="202"/>
  </cols>
  <sheetData>
    <row r="1" spans="1:16383" s="1224" customFormat="1" ht="60" customHeight="1">
      <c r="B1" s="1221"/>
      <c r="C1" s="1266" t="s">
        <v>1220</v>
      </c>
      <c r="D1" s="1267"/>
      <c r="E1" s="1267"/>
      <c r="F1" s="1267"/>
      <c r="G1" s="1267"/>
      <c r="H1" s="1267"/>
      <c r="I1" s="1267"/>
      <c r="J1" s="1267"/>
    </row>
    <row r="3" spans="1:16383">
      <c r="C3" s="203"/>
      <c r="D3" s="203"/>
      <c r="E3" s="203"/>
      <c r="F3" s="203"/>
      <c r="G3" s="203"/>
      <c r="H3" s="203"/>
      <c r="I3" s="204"/>
      <c r="J3" s="204"/>
      <c r="K3" s="204"/>
      <c r="L3" s="204"/>
      <c r="M3" s="204"/>
      <c r="N3" s="204"/>
      <c r="O3" s="204"/>
      <c r="P3" s="204"/>
      <c r="Q3" s="204"/>
      <c r="R3" s="204"/>
      <c r="S3" s="204"/>
      <c r="T3" s="204"/>
      <c r="U3" s="204"/>
      <c r="V3" s="204"/>
      <c r="W3" s="204"/>
      <c r="X3" s="204"/>
      <c r="Y3" s="204"/>
      <c r="Z3" s="204"/>
      <c r="AA3" s="204"/>
      <c r="AB3" s="204"/>
      <c r="AC3" s="204"/>
      <c r="AD3" s="204"/>
      <c r="AE3" s="204"/>
      <c r="AF3" s="204"/>
      <c r="AG3" s="204"/>
      <c r="AH3" s="204"/>
      <c r="AI3" s="204"/>
      <c r="AJ3" s="204"/>
      <c r="AK3" s="204"/>
      <c r="AL3" s="204"/>
      <c r="AM3" s="204"/>
      <c r="AN3" s="204"/>
      <c r="AO3" s="204"/>
      <c r="AP3" s="204"/>
      <c r="AQ3" s="204"/>
      <c r="AR3" s="204"/>
      <c r="AS3" s="204"/>
      <c r="AT3" s="204"/>
      <c r="AU3" s="204"/>
      <c r="AV3" s="204"/>
      <c r="AW3" s="204"/>
      <c r="AX3" s="204"/>
      <c r="AY3" s="204"/>
      <c r="AZ3" s="204"/>
      <c r="BA3" s="204"/>
      <c r="BB3" s="204"/>
      <c r="BC3" s="204"/>
      <c r="BD3" s="204"/>
      <c r="BE3" s="204"/>
      <c r="BF3" s="204"/>
      <c r="BG3" s="204"/>
      <c r="BH3" s="204"/>
      <c r="BI3" s="204"/>
      <c r="BJ3" s="204"/>
      <c r="BK3" s="204"/>
      <c r="BL3" s="204"/>
      <c r="BM3" s="204"/>
      <c r="BN3" s="204"/>
      <c r="BO3" s="204"/>
      <c r="BP3" s="204"/>
      <c r="BQ3" s="204"/>
      <c r="BR3" s="204"/>
      <c r="BS3" s="204"/>
      <c r="BT3" s="204"/>
      <c r="BU3" s="204"/>
      <c r="BV3" s="204"/>
      <c r="BW3" s="204"/>
      <c r="BX3" s="204"/>
      <c r="BY3" s="204"/>
      <c r="BZ3" s="204"/>
      <c r="CA3" s="204"/>
      <c r="CB3" s="204"/>
      <c r="CC3" s="204"/>
      <c r="CD3" s="204"/>
      <c r="CE3" s="204"/>
      <c r="CF3" s="204"/>
      <c r="CG3" s="204"/>
      <c r="CH3" s="204"/>
      <c r="CI3" s="204"/>
      <c r="CJ3" s="204"/>
      <c r="CK3" s="204"/>
      <c r="CL3" s="204"/>
      <c r="CM3" s="204"/>
      <c r="CN3" s="204"/>
      <c r="CO3" s="204"/>
      <c r="CP3" s="204"/>
      <c r="CQ3" s="204"/>
      <c r="CR3" s="204"/>
      <c r="CS3" s="204"/>
      <c r="CT3" s="204"/>
      <c r="CU3" s="204"/>
      <c r="CV3" s="204"/>
      <c r="CW3" s="204"/>
      <c r="CX3" s="204"/>
      <c r="CY3" s="204"/>
      <c r="CZ3" s="204"/>
      <c r="DA3" s="204"/>
      <c r="DB3" s="204"/>
      <c r="DC3" s="204"/>
      <c r="DD3" s="204"/>
      <c r="DE3" s="204"/>
      <c r="DF3" s="204"/>
      <c r="DG3" s="204"/>
      <c r="DH3" s="204"/>
      <c r="DI3" s="204"/>
      <c r="DJ3" s="204"/>
      <c r="DK3" s="204"/>
      <c r="DL3" s="204"/>
      <c r="DM3" s="204"/>
      <c r="DN3" s="204"/>
      <c r="DO3" s="204"/>
      <c r="DP3" s="204"/>
      <c r="DQ3" s="204"/>
      <c r="DR3" s="204"/>
      <c r="DS3" s="204"/>
      <c r="DT3" s="204"/>
      <c r="DU3" s="204"/>
      <c r="DV3" s="204"/>
      <c r="DW3" s="204"/>
      <c r="DX3" s="204"/>
      <c r="DY3" s="204"/>
      <c r="DZ3" s="204"/>
      <c r="EA3" s="204"/>
      <c r="EB3" s="204"/>
      <c r="EC3" s="204"/>
      <c r="ED3" s="204"/>
      <c r="EE3" s="204"/>
      <c r="EF3" s="204"/>
      <c r="EG3" s="204"/>
      <c r="EH3" s="204"/>
      <c r="EI3" s="204"/>
      <c r="EJ3" s="204"/>
      <c r="EK3" s="204"/>
      <c r="EL3" s="204"/>
      <c r="EM3" s="204"/>
      <c r="EN3" s="204"/>
      <c r="EO3" s="204"/>
      <c r="EP3" s="204"/>
      <c r="EQ3" s="204"/>
      <c r="ER3" s="204"/>
      <c r="ES3" s="204"/>
      <c r="ET3" s="204"/>
      <c r="EU3" s="204"/>
      <c r="EV3" s="204"/>
      <c r="EW3" s="204"/>
      <c r="EX3" s="204"/>
      <c r="EY3" s="204"/>
      <c r="EZ3" s="204"/>
      <c r="FA3" s="204"/>
      <c r="FB3" s="204"/>
      <c r="FC3" s="204"/>
      <c r="FD3" s="204"/>
      <c r="FE3" s="204"/>
      <c r="FF3" s="204"/>
      <c r="FG3" s="204"/>
      <c r="FH3" s="204"/>
      <c r="FI3" s="204"/>
      <c r="FJ3" s="204"/>
      <c r="FK3" s="204"/>
      <c r="FL3" s="204"/>
      <c r="FM3" s="204"/>
      <c r="FN3" s="204"/>
      <c r="FO3" s="204"/>
      <c r="FP3" s="204"/>
      <c r="FQ3" s="204"/>
      <c r="FR3" s="204"/>
      <c r="FS3" s="204"/>
      <c r="FT3" s="204"/>
      <c r="FU3" s="204"/>
      <c r="FV3" s="204"/>
      <c r="FW3" s="204"/>
      <c r="FX3" s="204"/>
      <c r="FY3" s="204"/>
      <c r="FZ3" s="204"/>
      <c r="GA3" s="204"/>
      <c r="GB3" s="204"/>
      <c r="GC3" s="204"/>
      <c r="GD3" s="204"/>
      <c r="GE3" s="204"/>
      <c r="GF3" s="204"/>
      <c r="GG3" s="204"/>
      <c r="GH3" s="204"/>
      <c r="GI3" s="204"/>
      <c r="GJ3" s="204"/>
      <c r="GK3" s="204"/>
      <c r="GL3" s="204"/>
      <c r="GM3" s="204"/>
      <c r="GN3" s="204"/>
      <c r="GO3" s="204"/>
      <c r="GP3" s="204"/>
      <c r="GQ3" s="204"/>
      <c r="GR3" s="204"/>
      <c r="GS3" s="204"/>
      <c r="GT3" s="204"/>
      <c r="GU3" s="204"/>
      <c r="GV3" s="204"/>
      <c r="GW3" s="204"/>
    </row>
    <row r="4" spans="1:16383" ht="25.5" customHeight="1">
      <c r="A4" s="1255" t="s">
        <v>1264</v>
      </c>
      <c r="C4" s="1323" t="s">
        <v>475</v>
      </c>
      <c r="D4" s="1323"/>
      <c r="E4" s="1323"/>
      <c r="F4" s="1323"/>
      <c r="G4" s="1323"/>
      <c r="H4" s="1323"/>
      <c r="I4" s="1323"/>
      <c r="J4" s="1323"/>
      <c r="K4" s="1323"/>
      <c r="L4" s="1323"/>
      <c r="M4" s="1323"/>
      <c r="N4" s="1323"/>
      <c r="O4" s="1323"/>
      <c r="P4" s="1323"/>
      <c r="Q4" s="1323"/>
      <c r="R4" s="1323"/>
      <c r="S4" s="1323"/>
      <c r="T4" s="1323"/>
      <c r="U4" s="1323"/>
      <c r="V4" s="1323"/>
      <c r="W4" s="1323"/>
      <c r="X4" s="1323"/>
      <c r="Y4" s="1323"/>
      <c r="Z4" s="1323"/>
      <c r="AA4" s="1323"/>
      <c r="AB4" s="1323"/>
      <c r="AC4" s="1323"/>
      <c r="AD4" s="1323"/>
      <c r="AE4" s="1323"/>
      <c r="AF4" s="1323"/>
      <c r="AG4" s="1323"/>
      <c r="AH4" s="1323"/>
      <c r="AI4" s="1323"/>
      <c r="AJ4" s="1323"/>
      <c r="AK4" s="1323"/>
      <c r="AL4" s="1323"/>
      <c r="AM4" s="1323"/>
      <c r="AN4" s="1323"/>
      <c r="AO4" s="1323"/>
      <c r="AP4" s="1323"/>
      <c r="AQ4" s="1323"/>
      <c r="AR4" s="1323"/>
      <c r="AS4" s="1323"/>
      <c r="AT4" s="1323"/>
      <c r="AU4" s="1323"/>
      <c r="AV4" s="1323"/>
      <c r="AW4" s="1323"/>
      <c r="AX4" s="1323"/>
      <c r="AY4" s="1323"/>
      <c r="AZ4" s="1323"/>
      <c r="BA4" s="1323"/>
      <c r="BB4" s="1323"/>
      <c r="BC4" s="1323"/>
      <c r="BD4" s="1323"/>
      <c r="BE4" s="1323"/>
      <c r="BF4" s="1323"/>
      <c r="BG4" s="1323"/>
      <c r="BH4" s="1323"/>
      <c r="BI4" s="1323"/>
      <c r="BJ4" s="1323"/>
      <c r="BK4" s="1323"/>
      <c r="BL4" s="1323"/>
      <c r="BM4" s="1323"/>
      <c r="BN4" s="1323"/>
      <c r="BO4" s="1323"/>
      <c r="BP4" s="1323"/>
      <c r="BQ4" s="1323"/>
      <c r="BR4" s="1323"/>
      <c r="BS4" s="1323"/>
      <c r="BT4" s="1323"/>
      <c r="BU4" s="1323"/>
      <c r="BV4" s="1323"/>
      <c r="BW4" s="1323"/>
      <c r="BX4" s="1323"/>
      <c r="BY4" s="1323"/>
      <c r="BZ4" s="1323"/>
      <c r="CA4" s="1323"/>
      <c r="CB4" s="1323"/>
      <c r="CC4" s="1323"/>
      <c r="CD4" s="1323"/>
      <c r="CE4" s="1323"/>
      <c r="CF4" s="1323"/>
      <c r="CG4" s="1323"/>
      <c r="CH4" s="1323"/>
      <c r="CI4" s="1323"/>
      <c r="CJ4" s="1323"/>
      <c r="CK4" s="1323"/>
      <c r="CL4" s="1323"/>
      <c r="CM4" s="1323"/>
      <c r="CN4" s="1323"/>
      <c r="CO4" s="1323"/>
      <c r="CP4" s="1323"/>
      <c r="CQ4" s="1323"/>
      <c r="CR4" s="1323"/>
      <c r="CS4" s="1323"/>
      <c r="CT4" s="1323"/>
      <c r="CU4" s="1323"/>
      <c r="CV4" s="1323"/>
      <c r="CW4" s="1323"/>
      <c r="CX4" s="1323"/>
      <c r="CY4" s="1323"/>
      <c r="CZ4" s="1323"/>
      <c r="DA4" s="1323"/>
      <c r="DB4" s="1323"/>
      <c r="DC4" s="1323"/>
      <c r="DD4" s="1323"/>
      <c r="DE4" s="1323"/>
      <c r="DF4" s="1323"/>
      <c r="DG4" s="1323"/>
      <c r="DH4" s="1323"/>
      <c r="DI4" s="1323"/>
      <c r="DJ4" s="1323"/>
      <c r="DK4" s="1323"/>
      <c r="DL4" s="1323"/>
      <c r="DM4" s="1323"/>
      <c r="DN4" s="1323"/>
      <c r="DO4" s="1323"/>
      <c r="DP4" s="1323"/>
      <c r="DQ4" s="1323"/>
      <c r="DR4" s="1323"/>
      <c r="DS4" s="1323"/>
      <c r="DT4" s="1323"/>
      <c r="DU4" s="1323"/>
      <c r="DV4" s="1323"/>
      <c r="DW4" s="1323"/>
      <c r="DX4" s="1323"/>
      <c r="DY4" s="1323"/>
      <c r="DZ4" s="1323"/>
      <c r="EA4" s="1323"/>
      <c r="EB4" s="1323"/>
      <c r="EC4" s="1323"/>
      <c r="ED4" s="1323"/>
      <c r="EE4" s="1323"/>
      <c r="EF4" s="1323"/>
      <c r="EG4" s="1323"/>
      <c r="EH4" s="1323"/>
      <c r="EI4" s="1323"/>
      <c r="EJ4" s="1323"/>
      <c r="EK4" s="1323"/>
      <c r="EL4" s="1323"/>
      <c r="EM4" s="1323"/>
      <c r="EN4" s="1323"/>
      <c r="EO4" s="1323"/>
      <c r="EP4" s="1323"/>
      <c r="EQ4" s="1323"/>
      <c r="ER4" s="1323"/>
      <c r="ES4" s="1323"/>
      <c r="ET4" s="1323"/>
      <c r="EU4" s="1323"/>
      <c r="EV4" s="1323"/>
      <c r="EW4" s="1323"/>
      <c r="EX4" s="1323"/>
      <c r="EY4" s="1323"/>
      <c r="EZ4" s="1323"/>
      <c r="FA4" s="1323"/>
      <c r="FB4" s="1323"/>
      <c r="FC4" s="1323"/>
      <c r="FD4" s="1323"/>
      <c r="FE4" s="1323"/>
      <c r="FF4" s="1323"/>
      <c r="FG4" s="1323"/>
      <c r="FH4" s="1323"/>
      <c r="FI4" s="1323"/>
      <c r="FJ4" s="1323"/>
      <c r="FK4" s="1323"/>
      <c r="FL4" s="1323"/>
      <c r="FM4" s="1323"/>
      <c r="FN4" s="1323"/>
      <c r="FO4" s="1323"/>
      <c r="FP4" s="1323"/>
      <c r="FQ4" s="1323"/>
      <c r="FR4" s="1323"/>
      <c r="FS4" s="1323"/>
      <c r="FT4" s="1323"/>
      <c r="FU4" s="1323"/>
      <c r="FV4" s="1323"/>
      <c r="FW4" s="1323"/>
      <c r="FX4" s="1323"/>
      <c r="FY4" s="1323"/>
      <c r="FZ4" s="1323"/>
      <c r="GA4" s="1323"/>
      <c r="GB4" s="1323"/>
      <c r="GC4" s="1323"/>
      <c r="GD4" s="1323"/>
      <c r="GE4" s="1323"/>
      <c r="GF4" s="1323"/>
      <c r="GG4" s="1323"/>
      <c r="GH4" s="1323"/>
      <c r="GI4" s="1323"/>
      <c r="GJ4" s="1323"/>
      <c r="GK4" s="1323"/>
      <c r="GL4" s="1323"/>
      <c r="GM4" s="1323"/>
      <c r="GN4" s="1323"/>
      <c r="GO4" s="1323"/>
      <c r="GP4" s="1323"/>
      <c r="GQ4" s="1323"/>
      <c r="GR4" s="1323"/>
      <c r="GS4" s="1323"/>
      <c r="GT4" s="1323"/>
      <c r="GU4" s="1323"/>
      <c r="GV4" s="1323"/>
      <c r="GW4" s="1323"/>
      <c r="GX4" s="205"/>
    </row>
    <row r="5" spans="1:16383" ht="16.5" customHeight="1">
      <c r="A5" s="1256"/>
      <c r="C5" s="1324" t="s">
        <v>474</v>
      </c>
      <c r="D5" s="1324"/>
      <c r="E5" s="1324"/>
      <c r="F5" s="1324"/>
      <c r="G5" s="1324"/>
      <c r="H5" s="1324"/>
      <c r="I5" s="1324"/>
      <c r="J5" s="1324"/>
      <c r="K5" s="1324"/>
      <c r="L5" s="1324"/>
      <c r="M5" s="1324"/>
      <c r="N5" s="1324"/>
      <c r="O5" s="1324"/>
      <c r="P5" s="1324"/>
      <c r="Q5" s="1324"/>
      <c r="R5" s="1324"/>
      <c r="S5" s="1324"/>
      <c r="T5" s="1324"/>
      <c r="U5" s="1324"/>
      <c r="V5" s="1324"/>
      <c r="W5" s="1324"/>
      <c r="X5" s="1324"/>
      <c r="Y5" s="1324"/>
      <c r="Z5" s="1324"/>
      <c r="AA5" s="1324"/>
      <c r="AB5" s="1324"/>
      <c r="AC5" s="1324"/>
      <c r="AD5" s="1324"/>
      <c r="AE5" s="1324"/>
      <c r="AF5" s="1324"/>
      <c r="AG5" s="1324"/>
      <c r="AH5" s="1324"/>
      <c r="AI5" s="1324"/>
      <c r="AJ5" s="1324"/>
      <c r="AK5" s="1324"/>
      <c r="AL5" s="1324"/>
      <c r="AM5" s="1324"/>
      <c r="AN5" s="1324"/>
      <c r="AO5" s="1324"/>
      <c r="AP5" s="1324"/>
      <c r="AQ5" s="1324"/>
      <c r="AR5" s="1324"/>
      <c r="AS5" s="1324"/>
      <c r="AT5" s="1324"/>
      <c r="AU5" s="1324"/>
      <c r="AV5" s="1324"/>
      <c r="AW5" s="1324"/>
      <c r="AX5" s="1324"/>
      <c r="AY5" s="1324"/>
      <c r="AZ5" s="1324"/>
      <c r="BA5" s="1324"/>
      <c r="BB5" s="1324"/>
      <c r="BC5" s="1324"/>
      <c r="BD5" s="1324"/>
      <c r="BE5" s="1324"/>
      <c r="BF5" s="1324"/>
      <c r="BG5" s="1324"/>
      <c r="BH5" s="1324"/>
      <c r="BI5" s="1324"/>
      <c r="BJ5" s="1324"/>
      <c r="BK5" s="1324"/>
      <c r="BL5" s="1324"/>
      <c r="BM5" s="1324"/>
      <c r="BN5" s="1324"/>
      <c r="BO5" s="1324"/>
      <c r="BP5" s="1324"/>
      <c r="BQ5" s="1324"/>
      <c r="BR5" s="1324"/>
      <c r="BS5" s="1324"/>
      <c r="BT5" s="1324"/>
      <c r="BU5" s="1324"/>
      <c r="BV5" s="1324"/>
      <c r="BW5" s="1324"/>
      <c r="BX5" s="1324"/>
      <c r="BY5" s="1324"/>
      <c r="BZ5" s="1324"/>
      <c r="CA5" s="1324"/>
      <c r="CB5" s="1324"/>
      <c r="CC5" s="1324"/>
      <c r="CD5" s="1324"/>
      <c r="CE5" s="1324"/>
      <c r="CF5" s="1324"/>
      <c r="CG5" s="1324"/>
      <c r="CH5" s="1324"/>
      <c r="CI5" s="1324"/>
      <c r="CJ5" s="1324"/>
      <c r="CK5" s="1324"/>
      <c r="CL5" s="1324"/>
      <c r="CM5" s="1324"/>
      <c r="CN5" s="1324"/>
      <c r="CO5" s="1324"/>
      <c r="CP5" s="1324"/>
      <c r="CQ5" s="1324"/>
      <c r="CR5" s="1324"/>
      <c r="CS5" s="1324"/>
      <c r="CT5" s="1324"/>
      <c r="CU5" s="1324"/>
      <c r="CV5" s="1324"/>
      <c r="CW5" s="1324"/>
      <c r="CX5" s="1324"/>
      <c r="CY5" s="1324"/>
      <c r="CZ5" s="1324"/>
      <c r="DA5" s="1324"/>
      <c r="DB5" s="1324"/>
      <c r="DC5" s="1324"/>
      <c r="DD5" s="1324"/>
      <c r="DE5" s="1324"/>
      <c r="DF5" s="1324"/>
      <c r="DG5" s="1324"/>
      <c r="DH5" s="1324"/>
      <c r="DI5" s="1324"/>
      <c r="DJ5" s="1324"/>
      <c r="DK5" s="1324"/>
      <c r="DL5" s="1324"/>
      <c r="DM5" s="1324"/>
      <c r="DN5" s="1324"/>
      <c r="DO5" s="1324"/>
      <c r="DP5" s="1324"/>
      <c r="DQ5" s="1324"/>
      <c r="DR5" s="1324"/>
      <c r="DS5" s="1324"/>
      <c r="DT5" s="1324"/>
      <c r="DU5" s="1324"/>
      <c r="DV5" s="1324"/>
      <c r="DW5" s="1324"/>
      <c r="DX5" s="1324"/>
      <c r="DY5" s="1324"/>
      <c r="DZ5" s="1324"/>
      <c r="EA5" s="1324"/>
      <c r="EB5" s="1324"/>
      <c r="EC5" s="1324"/>
      <c r="ED5" s="1324"/>
      <c r="EE5" s="1324"/>
      <c r="EF5" s="1324"/>
      <c r="EG5" s="1324"/>
      <c r="EH5" s="1324"/>
      <c r="EI5" s="1324"/>
      <c r="EJ5" s="1324"/>
      <c r="EK5" s="1324"/>
      <c r="EL5" s="1324"/>
      <c r="EM5" s="1324"/>
      <c r="EN5" s="1324"/>
      <c r="EO5" s="1324"/>
      <c r="EP5" s="1324"/>
      <c r="EQ5" s="1324"/>
      <c r="ER5" s="1324"/>
      <c r="ES5" s="1324"/>
      <c r="ET5" s="1324"/>
      <c r="EU5" s="1324"/>
      <c r="EV5" s="1324"/>
      <c r="EW5" s="1324"/>
      <c r="EX5" s="1324"/>
      <c r="EY5" s="1324"/>
      <c r="EZ5" s="1324"/>
      <c r="FA5" s="1324"/>
      <c r="FB5" s="1324"/>
      <c r="FC5" s="1324"/>
      <c r="FD5" s="1324"/>
      <c r="FE5" s="1324"/>
      <c r="FF5" s="1324"/>
      <c r="FG5" s="1324"/>
      <c r="FH5" s="1324"/>
      <c r="FI5" s="1324"/>
      <c r="FJ5" s="1324"/>
      <c r="FK5" s="1324"/>
      <c r="FL5" s="1324"/>
      <c r="FM5" s="1324"/>
      <c r="FN5" s="1324"/>
      <c r="FO5" s="1324"/>
      <c r="FP5" s="1324"/>
      <c r="FQ5" s="1324"/>
      <c r="FR5" s="1324"/>
      <c r="FS5" s="1324"/>
      <c r="FT5" s="1324"/>
      <c r="FU5" s="1324"/>
      <c r="FV5" s="1324"/>
      <c r="FW5" s="1324"/>
      <c r="FX5" s="1324"/>
      <c r="FY5" s="1324"/>
      <c r="FZ5" s="1324"/>
      <c r="GA5" s="1324"/>
      <c r="GB5" s="1324"/>
      <c r="GC5" s="1324"/>
      <c r="GD5" s="1324"/>
      <c r="GE5" s="1324"/>
      <c r="GF5" s="1324"/>
      <c r="GG5" s="1324"/>
      <c r="GH5" s="1324"/>
      <c r="GI5" s="1324"/>
      <c r="GJ5" s="1324"/>
      <c r="GK5" s="1324"/>
      <c r="GL5" s="1324"/>
      <c r="GM5" s="1324"/>
      <c r="GN5" s="1324"/>
      <c r="GO5" s="1324"/>
      <c r="GP5" s="1324"/>
      <c r="GQ5" s="1324"/>
      <c r="GR5" s="1324"/>
      <c r="GS5" s="1324"/>
      <c r="GT5" s="1324"/>
      <c r="GU5" s="1324"/>
      <c r="GV5" s="1324"/>
      <c r="GW5" s="1324"/>
      <c r="GX5" s="205"/>
    </row>
    <row r="6" spans="1:16383" ht="16.5" customHeight="1">
      <c r="A6" s="1256"/>
      <c r="C6" s="1324"/>
      <c r="D6" s="1324"/>
      <c r="E6" s="1324"/>
      <c r="F6" s="1324"/>
      <c r="G6" s="1324"/>
      <c r="H6" s="1324"/>
      <c r="I6" s="1324"/>
      <c r="J6" s="1324"/>
      <c r="K6" s="1324"/>
      <c r="L6" s="1324"/>
      <c r="M6" s="1324"/>
      <c r="N6" s="1324"/>
      <c r="O6" s="1324"/>
      <c r="P6" s="1324"/>
      <c r="Q6" s="1324"/>
      <c r="R6" s="1324"/>
      <c r="S6" s="1324"/>
      <c r="T6" s="1324"/>
      <c r="U6" s="1324"/>
      <c r="V6" s="1324"/>
      <c r="W6" s="1324"/>
      <c r="X6" s="1324"/>
      <c r="Y6" s="1324"/>
      <c r="Z6" s="1324"/>
      <c r="AA6" s="1324"/>
      <c r="AB6" s="1324"/>
      <c r="AC6" s="1324"/>
      <c r="AD6" s="1324"/>
      <c r="AE6" s="1324"/>
      <c r="AF6" s="1324"/>
      <c r="AG6" s="1324"/>
      <c r="AH6" s="1324"/>
      <c r="AI6" s="1324"/>
      <c r="AJ6" s="1324"/>
      <c r="AK6" s="1324"/>
      <c r="AL6" s="1324"/>
      <c r="AM6" s="1324"/>
      <c r="AN6" s="1324"/>
      <c r="AO6" s="1324"/>
      <c r="AP6" s="1324"/>
      <c r="AQ6" s="1324"/>
      <c r="AR6" s="1324"/>
      <c r="AS6" s="1324"/>
      <c r="AT6" s="1324"/>
      <c r="AU6" s="1324"/>
      <c r="AV6" s="1324"/>
      <c r="AW6" s="1324"/>
      <c r="AX6" s="1324"/>
      <c r="AY6" s="1324"/>
      <c r="AZ6" s="1324"/>
      <c r="BA6" s="1324"/>
      <c r="BB6" s="1324"/>
      <c r="BC6" s="1324"/>
      <c r="BD6" s="1324"/>
      <c r="BE6" s="1324"/>
      <c r="BF6" s="1324"/>
      <c r="BG6" s="1324"/>
      <c r="BH6" s="1324"/>
      <c r="BI6" s="1324"/>
      <c r="BJ6" s="1324"/>
      <c r="BK6" s="1324"/>
      <c r="BL6" s="1324"/>
      <c r="BM6" s="1324"/>
      <c r="BN6" s="1324"/>
      <c r="BO6" s="1324"/>
      <c r="BP6" s="1324"/>
      <c r="BQ6" s="1324"/>
      <c r="BR6" s="1324"/>
      <c r="BS6" s="1324"/>
      <c r="BT6" s="1324"/>
      <c r="BU6" s="1324"/>
      <c r="BV6" s="1324"/>
      <c r="BW6" s="1324"/>
      <c r="BX6" s="1324"/>
      <c r="BY6" s="1324"/>
      <c r="BZ6" s="1324"/>
      <c r="CA6" s="1324"/>
      <c r="CB6" s="1324"/>
      <c r="CC6" s="1324"/>
      <c r="CD6" s="1324"/>
      <c r="CE6" s="1324"/>
      <c r="CF6" s="1324"/>
      <c r="CG6" s="1324"/>
      <c r="CH6" s="1324"/>
      <c r="CI6" s="1324"/>
      <c r="CJ6" s="1324"/>
      <c r="CK6" s="1324"/>
      <c r="CL6" s="1324"/>
      <c r="CM6" s="1324"/>
      <c r="CN6" s="1324"/>
      <c r="CO6" s="1324"/>
      <c r="CP6" s="1324"/>
      <c r="CQ6" s="1324"/>
      <c r="CR6" s="1324"/>
      <c r="CS6" s="1324"/>
      <c r="CT6" s="1324"/>
      <c r="CU6" s="1324"/>
      <c r="CV6" s="1324"/>
      <c r="CW6" s="1324"/>
      <c r="CX6" s="1324"/>
      <c r="CY6" s="1324"/>
      <c r="CZ6" s="1324"/>
      <c r="DA6" s="1324"/>
      <c r="DB6" s="1324"/>
      <c r="DC6" s="1324"/>
      <c r="DD6" s="1324"/>
      <c r="DE6" s="1324"/>
      <c r="DF6" s="1324"/>
      <c r="DG6" s="1324"/>
      <c r="DH6" s="1324"/>
      <c r="DI6" s="1324"/>
      <c r="DJ6" s="1324"/>
      <c r="DK6" s="1324"/>
      <c r="DL6" s="1324"/>
      <c r="DM6" s="1324"/>
      <c r="DN6" s="1324"/>
      <c r="DO6" s="1324"/>
      <c r="DP6" s="1324"/>
      <c r="DQ6" s="1324"/>
      <c r="DR6" s="1324"/>
      <c r="DS6" s="1324"/>
      <c r="DT6" s="1324"/>
      <c r="DU6" s="1324"/>
      <c r="DV6" s="1324"/>
      <c r="DW6" s="1324"/>
      <c r="DX6" s="1324"/>
      <c r="DY6" s="1324"/>
      <c r="DZ6" s="1324"/>
      <c r="EA6" s="1324"/>
      <c r="EB6" s="1324"/>
      <c r="EC6" s="1324"/>
      <c r="ED6" s="1324"/>
      <c r="EE6" s="1324"/>
      <c r="EF6" s="1324"/>
      <c r="EG6" s="1324"/>
      <c r="EH6" s="1324"/>
      <c r="EI6" s="1324"/>
      <c r="EJ6" s="1324"/>
      <c r="EK6" s="1324"/>
      <c r="EL6" s="1324"/>
      <c r="EM6" s="1324"/>
      <c r="EN6" s="1324"/>
      <c r="EO6" s="1324"/>
      <c r="EP6" s="1324"/>
      <c r="EQ6" s="1324"/>
      <c r="ER6" s="1324"/>
      <c r="ES6" s="1324"/>
      <c r="ET6" s="1324"/>
      <c r="EU6" s="1324"/>
      <c r="EV6" s="1324"/>
      <c r="EW6" s="1324"/>
      <c r="EX6" s="1324"/>
      <c r="EY6" s="1324"/>
      <c r="EZ6" s="1324"/>
      <c r="FA6" s="1324"/>
      <c r="FB6" s="1324"/>
      <c r="FC6" s="1324"/>
      <c r="FD6" s="1324"/>
      <c r="FE6" s="1324"/>
      <c r="FF6" s="1324"/>
      <c r="FG6" s="1324"/>
      <c r="FH6" s="1324"/>
      <c r="FI6" s="1324"/>
      <c r="FJ6" s="1324"/>
      <c r="FK6" s="1324"/>
      <c r="FL6" s="1324"/>
      <c r="FM6" s="1324"/>
      <c r="FN6" s="1324"/>
      <c r="FO6" s="1324"/>
      <c r="FP6" s="1324"/>
      <c r="FQ6" s="1324"/>
      <c r="FR6" s="1324"/>
      <c r="FS6" s="1324"/>
      <c r="FT6" s="1324"/>
      <c r="FU6" s="1324"/>
      <c r="FV6" s="1324"/>
      <c r="FW6" s="1324"/>
      <c r="FX6" s="1324"/>
      <c r="FY6" s="1324"/>
      <c r="FZ6" s="1324"/>
      <c r="GA6" s="1324"/>
      <c r="GB6" s="1324"/>
      <c r="GC6" s="1324"/>
      <c r="GD6" s="1324"/>
      <c r="GE6" s="1324"/>
      <c r="GF6" s="1324"/>
      <c r="GG6" s="1324"/>
      <c r="GH6" s="1324"/>
      <c r="GI6" s="1324"/>
      <c r="GJ6" s="1324"/>
      <c r="GK6" s="1324"/>
      <c r="GL6" s="1324"/>
      <c r="GM6" s="1324"/>
      <c r="GN6" s="1324"/>
      <c r="GO6" s="1324"/>
      <c r="GP6" s="1324"/>
      <c r="GQ6" s="1324"/>
      <c r="GR6" s="1324"/>
      <c r="GS6" s="1324"/>
      <c r="GT6" s="1324"/>
      <c r="GU6" s="1324"/>
      <c r="GV6" s="1324"/>
      <c r="GW6" s="1324"/>
      <c r="GX6" s="205"/>
    </row>
    <row r="7" spans="1:16383" ht="16.5" customHeight="1">
      <c r="A7" s="1256"/>
      <c r="C7" s="1325"/>
      <c r="D7" s="1325"/>
      <c r="E7" s="1325"/>
      <c r="F7" s="1325"/>
      <c r="G7" s="1325"/>
      <c r="H7" s="1325"/>
      <c r="I7" s="1325"/>
      <c r="J7" s="1325"/>
      <c r="K7" s="1325"/>
      <c r="L7" s="1325"/>
      <c r="M7" s="1325"/>
      <c r="N7" s="1325"/>
      <c r="O7" s="1325"/>
      <c r="P7" s="1325"/>
      <c r="Q7" s="1325"/>
      <c r="R7" s="1325"/>
      <c r="S7" s="1325"/>
      <c r="T7" s="1325"/>
      <c r="U7" s="1325"/>
      <c r="V7" s="1325"/>
      <c r="W7" s="1325"/>
      <c r="X7" s="1325"/>
      <c r="Y7" s="1325"/>
      <c r="Z7" s="1325"/>
      <c r="AA7" s="1325"/>
      <c r="AB7" s="1325"/>
      <c r="AC7" s="1325"/>
      <c r="AD7" s="1325"/>
      <c r="AE7" s="1325"/>
      <c r="AF7" s="1325"/>
      <c r="AG7" s="1325"/>
      <c r="AH7" s="1325"/>
      <c r="AI7" s="1325"/>
      <c r="AJ7" s="1325"/>
      <c r="AK7" s="1325"/>
      <c r="AL7" s="1325"/>
      <c r="AM7" s="1325"/>
      <c r="AN7" s="1325"/>
      <c r="AO7" s="1325"/>
      <c r="AP7" s="1325"/>
      <c r="AQ7" s="1325"/>
      <c r="AR7" s="1325"/>
      <c r="AS7" s="1325"/>
      <c r="AT7" s="1325"/>
      <c r="AU7" s="1325"/>
      <c r="AV7" s="1325"/>
      <c r="AW7" s="1325"/>
      <c r="AX7" s="1325"/>
      <c r="AY7" s="1325"/>
      <c r="AZ7" s="1325"/>
      <c r="BA7" s="1325"/>
      <c r="BB7" s="1325"/>
      <c r="BC7" s="1325"/>
      <c r="BD7" s="1325"/>
      <c r="BE7" s="1325"/>
      <c r="BF7" s="1325"/>
      <c r="BG7" s="1325"/>
      <c r="BH7" s="1325"/>
      <c r="BI7" s="1325"/>
      <c r="BJ7" s="1325"/>
      <c r="BK7" s="1325"/>
      <c r="BL7" s="1325"/>
      <c r="BM7" s="1325"/>
      <c r="BN7" s="1325"/>
      <c r="BO7" s="1325"/>
      <c r="BP7" s="1325"/>
      <c r="BQ7" s="1325"/>
      <c r="BR7" s="1325"/>
      <c r="BS7" s="1325"/>
      <c r="BT7" s="1325"/>
      <c r="BU7" s="1325"/>
      <c r="BV7" s="1325"/>
      <c r="BW7" s="1325"/>
      <c r="BX7" s="1325"/>
      <c r="BY7" s="1325"/>
      <c r="BZ7" s="1325"/>
      <c r="CA7" s="1325"/>
      <c r="CB7" s="1325"/>
      <c r="CC7" s="1325"/>
      <c r="CD7" s="1325"/>
      <c r="CE7" s="1325"/>
      <c r="CF7" s="1325"/>
      <c r="CG7" s="1325"/>
      <c r="CH7" s="1325"/>
      <c r="CI7" s="1325"/>
      <c r="CJ7" s="1325"/>
      <c r="CK7" s="1325"/>
      <c r="CL7" s="1325"/>
      <c r="CM7" s="1325"/>
      <c r="CN7" s="1325"/>
      <c r="CO7" s="1325"/>
      <c r="CP7" s="1325"/>
      <c r="CQ7" s="1325"/>
      <c r="CR7" s="1325"/>
      <c r="CS7" s="1325"/>
      <c r="CT7" s="1325"/>
      <c r="CU7" s="1325"/>
      <c r="CV7" s="1325"/>
      <c r="CW7" s="1325"/>
      <c r="CX7" s="1325"/>
      <c r="CY7" s="1325"/>
      <c r="CZ7" s="1325"/>
      <c r="DA7" s="1325"/>
      <c r="DB7" s="1325"/>
      <c r="DC7" s="1325"/>
      <c r="DD7" s="1325"/>
      <c r="DE7" s="1325"/>
      <c r="DF7" s="1325"/>
      <c r="DG7" s="1325"/>
      <c r="DH7" s="1325"/>
      <c r="DI7" s="1325"/>
      <c r="DJ7" s="1325"/>
      <c r="DK7" s="1325"/>
      <c r="DL7" s="1325"/>
      <c r="DM7" s="1325"/>
      <c r="DN7" s="1325"/>
      <c r="DO7" s="1325"/>
      <c r="DP7" s="1325"/>
      <c r="DQ7" s="1325"/>
      <c r="DR7" s="1325"/>
      <c r="DS7" s="1325"/>
      <c r="DT7" s="1325"/>
      <c r="DU7" s="1325"/>
      <c r="DV7" s="1325"/>
      <c r="DW7" s="1325"/>
      <c r="DX7" s="1325"/>
      <c r="DY7" s="1325"/>
      <c r="DZ7" s="1325"/>
      <c r="EA7" s="1325"/>
      <c r="EB7" s="1325"/>
      <c r="EC7" s="1325"/>
      <c r="ED7" s="1325"/>
      <c r="EE7" s="1325"/>
      <c r="EF7" s="1325"/>
      <c r="EG7" s="1325"/>
      <c r="EH7" s="1325"/>
      <c r="EI7" s="1325"/>
      <c r="EJ7" s="1325"/>
      <c r="EK7" s="1325"/>
      <c r="EL7" s="1325"/>
      <c r="EM7" s="1325"/>
      <c r="EN7" s="1325"/>
      <c r="EO7" s="1325"/>
      <c r="EP7" s="1325"/>
      <c r="EQ7" s="1325"/>
      <c r="ER7" s="1325"/>
      <c r="ES7" s="1325"/>
      <c r="ET7" s="1325"/>
      <c r="EU7" s="1325"/>
      <c r="EV7" s="1325"/>
      <c r="EW7" s="1325"/>
      <c r="EX7" s="1325"/>
      <c r="EY7" s="1325"/>
      <c r="EZ7" s="1325"/>
      <c r="FA7" s="1325"/>
      <c r="FB7" s="1325"/>
      <c r="FC7" s="1325"/>
      <c r="FD7" s="1325"/>
      <c r="FE7" s="1325"/>
      <c r="FF7" s="1325"/>
      <c r="FG7" s="1325"/>
      <c r="FH7" s="1325"/>
      <c r="FI7" s="1325"/>
      <c r="FJ7" s="1325"/>
      <c r="FK7" s="1325"/>
      <c r="FL7" s="1325"/>
      <c r="FM7" s="1325"/>
      <c r="FN7" s="1325"/>
      <c r="FO7" s="1325"/>
      <c r="FP7" s="1325"/>
      <c r="FQ7" s="1325"/>
      <c r="FR7" s="1325"/>
      <c r="FS7" s="1325"/>
      <c r="FT7" s="1325"/>
      <c r="FU7" s="1325"/>
      <c r="FV7" s="1325"/>
      <c r="FW7" s="1325"/>
      <c r="FX7" s="1325"/>
      <c r="FY7" s="1325"/>
      <c r="FZ7" s="1325"/>
      <c r="GA7" s="1325"/>
      <c r="GB7" s="1325"/>
      <c r="GC7" s="1325"/>
      <c r="GD7" s="1325"/>
      <c r="GE7" s="1325"/>
      <c r="GF7" s="1325"/>
      <c r="GG7" s="1325"/>
      <c r="GH7" s="1325"/>
      <c r="GI7" s="1325"/>
      <c r="GJ7" s="1325"/>
      <c r="GK7" s="1325"/>
      <c r="GL7" s="1325"/>
      <c r="GM7" s="1325"/>
      <c r="GN7" s="1325"/>
      <c r="GO7" s="1325"/>
      <c r="GP7" s="1325"/>
      <c r="GQ7" s="1325"/>
      <c r="GR7" s="1325"/>
      <c r="GS7" s="1325"/>
      <c r="GT7" s="1325"/>
      <c r="GU7" s="1325"/>
      <c r="GV7" s="1325"/>
      <c r="GW7" s="1325"/>
      <c r="GX7" s="205"/>
    </row>
    <row r="8" spans="1:16383">
      <c r="A8" s="1256"/>
      <c r="C8" s="206"/>
      <c r="D8" s="206"/>
      <c r="E8" s="206"/>
      <c r="F8" s="206"/>
      <c r="G8" s="206"/>
      <c r="H8" s="206"/>
      <c r="I8" s="205"/>
      <c r="J8" s="205"/>
      <c r="K8" s="205"/>
      <c r="L8" s="205"/>
      <c r="M8" s="205"/>
      <c r="N8" s="205"/>
      <c r="O8" s="205"/>
      <c r="P8" s="205"/>
      <c r="Q8" s="205"/>
      <c r="R8" s="205"/>
      <c r="S8" s="205"/>
      <c r="T8" s="205"/>
      <c r="U8" s="205"/>
      <c r="V8" s="205"/>
      <c r="W8" s="205"/>
      <c r="X8" s="205"/>
      <c r="Y8" s="205"/>
      <c r="Z8" s="205"/>
      <c r="AA8" s="205"/>
      <c r="AB8" s="205"/>
      <c r="AC8" s="205"/>
      <c r="AD8" s="205"/>
      <c r="AE8" s="205"/>
      <c r="AF8" s="205"/>
      <c r="AG8" s="205"/>
      <c r="AH8" s="205"/>
      <c r="AI8" s="205"/>
      <c r="AJ8" s="205"/>
      <c r="AK8" s="205"/>
      <c r="AL8" s="205"/>
      <c r="AM8" s="205"/>
      <c r="AN8" s="205"/>
      <c r="AO8" s="205"/>
      <c r="AP8" s="205"/>
      <c r="AQ8" s="205"/>
      <c r="AR8" s="205"/>
      <c r="AS8" s="205"/>
      <c r="AT8" s="205"/>
      <c r="AU8" s="205"/>
      <c r="AV8" s="205"/>
      <c r="AW8" s="205"/>
      <c r="AX8" s="205"/>
      <c r="AY8" s="205"/>
      <c r="AZ8" s="205"/>
      <c r="BA8" s="205"/>
      <c r="BB8" s="205"/>
      <c r="BC8" s="205"/>
      <c r="BD8" s="205"/>
      <c r="BE8" s="205"/>
      <c r="BF8" s="205"/>
      <c r="BG8" s="205"/>
      <c r="BH8" s="205"/>
      <c r="BI8" s="205"/>
      <c r="BJ8" s="205"/>
      <c r="BK8" s="205"/>
      <c r="BL8" s="205"/>
      <c r="BM8" s="205"/>
      <c r="BN8" s="205"/>
      <c r="BO8" s="205"/>
      <c r="BP8" s="205"/>
      <c r="BQ8" s="205"/>
      <c r="BR8" s="205"/>
      <c r="BS8" s="205"/>
      <c r="BT8" s="205"/>
      <c r="BU8" s="205"/>
      <c r="BV8" s="205"/>
      <c r="BW8" s="205"/>
      <c r="BX8" s="205"/>
      <c r="BY8" s="205"/>
      <c r="BZ8" s="205"/>
      <c r="CA8" s="205"/>
      <c r="CB8" s="205"/>
      <c r="CC8" s="205"/>
      <c r="CD8" s="205"/>
      <c r="CE8" s="205"/>
      <c r="CF8" s="205"/>
      <c r="CG8" s="205"/>
      <c r="CH8" s="205"/>
      <c r="CI8" s="205"/>
      <c r="CJ8" s="205"/>
      <c r="CK8" s="205"/>
      <c r="CL8" s="205"/>
      <c r="CM8" s="205"/>
      <c r="CN8" s="205"/>
      <c r="CO8" s="205"/>
      <c r="CP8" s="205"/>
      <c r="CQ8" s="205"/>
      <c r="CR8" s="205"/>
      <c r="CS8" s="205"/>
      <c r="CT8" s="205"/>
      <c r="CU8" s="205"/>
      <c r="CV8" s="205"/>
      <c r="CW8" s="205"/>
      <c r="CX8" s="205"/>
      <c r="CY8" s="205"/>
      <c r="CZ8" s="205"/>
      <c r="DA8" s="205"/>
      <c r="DB8" s="205"/>
      <c r="DC8" s="205"/>
      <c r="DD8" s="205"/>
      <c r="DE8" s="205"/>
      <c r="DF8" s="205"/>
      <c r="DG8" s="205"/>
      <c r="DH8" s="205"/>
      <c r="DI8" s="205"/>
      <c r="DJ8" s="205"/>
      <c r="DK8" s="205"/>
      <c r="DL8" s="205"/>
      <c r="DM8" s="205"/>
      <c r="DN8" s="205"/>
      <c r="DO8" s="205"/>
      <c r="DP8" s="205"/>
      <c r="DQ8" s="205"/>
      <c r="DR8" s="205"/>
      <c r="DS8" s="205"/>
      <c r="DT8" s="205"/>
      <c r="DU8" s="205"/>
      <c r="DV8" s="205"/>
      <c r="DW8" s="205"/>
      <c r="DX8" s="205"/>
      <c r="DY8" s="205"/>
      <c r="DZ8" s="205"/>
      <c r="EA8" s="205"/>
      <c r="EB8" s="205"/>
      <c r="EC8" s="205"/>
      <c r="ED8" s="205"/>
      <c r="EE8" s="205"/>
      <c r="EF8" s="205"/>
      <c r="EG8" s="205"/>
      <c r="EH8" s="205"/>
      <c r="EI8" s="205"/>
      <c r="EJ8" s="205"/>
      <c r="EK8" s="205"/>
      <c r="EL8" s="205"/>
      <c r="EM8" s="205"/>
      <c r="EN8" s="205"/>
      <c r="EO8" s="205"/>
      <c r="EP8" s="205"/>
      <c r="EQ8" s="205"/>
      <c r="ER8" s="205"/>
      <c r="ES8" s="205"/>
      <c r="ET8" s="205"/>
      <c r="EU8" s="205"/>
      <c r="EV8" s="205"/>
      <c r="EW8" s="205"/>
      <c r="EX8" s="205"/>
      <c r="EY8" s="205"/>
      <c r="EZ8" s="205"/>
      <c r="FA8" s="205"/>
      <c r="FB8" s="205"/>
      <c r="FC8" s="205"/>
      <c r="FD8" s="205"/>
      <c r="FE8" s="205"/>
      <c r="FF8" s="205"/>
      <c r="FG8" s="205"/>
      <c r="FH8" s="205"/>
      <c r="FI8" s="205"/>
      <c r="FJ8" s="205"/>
      <c r="FK8" s="205"/>
      <c r="FL8" s="205"/>
      <c r="FM8" s="205"/>
      <c r="FN8" s="205"/>
      <c r="FO8" s="205"/>
      <c r="FP8" s="205"/>
      <c r="FQ8" s="205"/>
      <c r="FR8" s="205"/>
      <c r="FS8" s="205"/>
      <c r="FT8" s="205"/>
      <c r="FU8" s="205"/>
      <c r="FV8" s="205"/>
      <c r="FW8" s="205"/>
      <c r="FX8" s="205"/>
      <c r="FY8" s="205"/>
      <c r="FZ8" s="205"/>
      <c r="GA8" s="205"/>
      <c r="GB8" s="205"/>
      <c r="GC8" s="205"/>
      <c r="GD8" s="205"/>
      <c r="GE8" s="205"/>
      <c r="GF8" s="205"/>
      <c r="GG8" s="205"/>
      <c r="GH8" s="205"/>
      <c r="GI8" s="205"/>
      <c r="GJ8" s="205"/>
      <c r="GK8" s="205"/>
      <c r="GL8" s="205"/>
      <c r="GM8" s="205"/>
      <c r="GN8" s="205"/>
      <c r="GO8" s="205"/>
      <c r="GP8" s="205"/>
      <c r="GQ8" s="205"/>
      <c r="GR8" s="205"/>
      <c r="GS8" s="205"/>
      <c r="GT8" s="205"/>
      <c r="GU8" s="205"/>
      <c r="GV8" s="205"/>
      <c r="GW8" s="205"/>
      <c r="GX8" s="205"/>
    </row>
    <row r="9" spans="1:16383" ht="18.75" customHeight="1">
      <c r="A9" s="1256"/>
      <c r="C9" s="207" t="s">
        <v>398</v>
      </c>
      <c r="D9" s="208"/>
      <c r="E9" s="209">
        <v>1</v>
      </c>
      <c r="F9" s="210">
        <f>E9+1</f>
        <v>2</v>
      </c>
      <c r="G9" s="210">
        <f t="shared" ref="G9:BR9" si="0">F9+1</f>
        <v>3</v>
      </c>
      <c r="H9" s="210">
        <f t="shared" si="0"/>
        <v>4</v>
      </c>
      <c r="I9" s="210">
        <f t="shared" si="0"/>
        <v>5</v>
      </c>
      <c r="J9" s="210">
        <f t="shared" si="0"/>
        <v>6</v>
      </c>
      <c r="K9" s="210">
        <f t="shared" si="0"/>
        <v>7</v>
      </c>
      <c r="L9" s="210">
        <f t="shared" si="0"/>
        <v>8</v>
      </c>
      <c r="M9" s="210">
        <f t="shared" si="0"/>
        <v>9</v>
      </c>
      <c r="N9" s="210">
        <f t="shared" si="0"/>
        <v>10</v>
      </c>
      <c r="O9" s="210">
        <f t="shared" si="0"/>
        <v>11</v>
      </c>
      <c r="P9" s="210">
        <f t="shared" si="0"/>
        <v>12</v>
      </c>
      <c r="Q9" s="210">
        <f t="shared" si="0"/>
        <v>13</v>
      </c>
      <c r="R9" s="210">
        <f t="shared" si="0"/>
        <v>14</v>
      </c>
      <c r="S9" s="210">
        <f t="shared" si="0"/>
        <v>15</v>
      </c>
      <c r="T9" s="210">
        <f t="shared" si="0"/>
        <v>16</v>
      </c>
      <c r="U9" s="210">
        <f t="shared" si="0"/>
        <v>17</v>
      </c>
      <c r="V9" s="210">
        <f t="shared" si="0"/>
        <v>18</v>
      </c>
      <c r="W9" s="210">
        <f t="shared" si="0"/>
        <v>19</v>
      </c>
      <c r="X9" s="210">
        <f t="shared" si="0"/>
        <v>20</v>
      </c>
      <c r="Y9" s="210">
        <f t="shared" si="0"/>
        <v>21</v>
      </c>
      <c r="Z9" s="210">
        <f t="shared" si="0"/>
        <v>22</v>
      </c>
      <c r="AA9" s="210">
        <f t="shared" si="0"/>
        <v>23</v>
      </c>
      <c r="AB9" s="210">
        <f t="shared" si="0"/>
        <v>24</v>
      </c>
      <c r="AC9" s="210">
        <f t="shared" si="0"/>
        <v>25</v>
      </c>
      <c r="AD9" s="210">
        <f t="shared" si="0"/>
        <v>26</v>
      </c>
      <c r="AE9" s="210">
        <f t="shared" si="0"/>
        <v>27</v>
      </c>
      <c r="AF9" s="210">
        <f t="shared" si="0"/>
        <v>28</v>
      </c>
      <c r="AG9" s="210">
        <f t="shared" si="0"/>
        <v>29</v>
      </c>
      <c r="AH9" s="210">
        <f t="shared" si="0"/>
        <v>30</v>
      </c>
      <c r="AI9" s="210">
        <f t="shared" si="0"/>
        <v>31</v>
      </c>
      <c r="AJ9" s="210">
        <f t="shared" si="0"/>
        <v>32</v>
      </c>
      <c r="AK9" s="210">
        <f t="shared" si="0"/>
        <v>33</v>
      </c>
      <c r="AL9" s="210">
        <f t="shared" si="0"/>
        <v>34</v>
      </c>
      <c r="AM9" s="210">
        <f t="shared" si="0"/>
        <v>35</v>
      </c>
      <c r="AN9" s="210">
        <f t="shared" si="0"/>
        <v>36</v>
      </c>
      <c r="AO9" s="210">
        <f t="shared" si="0"/>
        <v>37</v>
      </c>
      <c r="AP9" s="210">
        <f t="shared" si="0"/>
        <v>38</v>
      </c>
      <c r="AQ9" s="210">
        <f t="shared" si="0"/>
        <v>39</v>
      </c>
      <c r="AR9" s="210">
        <f t="shared" si="0"/>
        <v>40</v>
      </c>
      <c r="AS9" s="210">
        <f t="shared" si="0"/>
        <v>41</v>
      </c>
      <c r="AT9" s="210">
        <f t="shared" si="0"/>
        <v>42</v>
      </c>
      <c r="AU9" s="210">
        <f t="shared" si="0"/>
        <v>43</v>
      </c>
      <c r="AV9" s="210">
        <f t="shared" si="0"/>
        <v>44</v>
      </c>
      <c r="AW9" s="210">
        <f t="shared" si="0"/>
        <v>45</v>
      </c>
      <c r="AX9" s="210">
        <f t="shared" si="0"/>
        <v>46</v>
      </c>
      <c r="AY9" s="210">
        <f t="shared" si="0"/>
        <v>47</v>
      </c>
      <c r="AZ9" s="210">
        <f t="shared" si="0"/>
        <v>48</v>
      </c>
      <c r="BA9" s="210">
        <f t="shared" si="0"/>
        <v>49</v>
      </c>
      <c r="BB9" s="210">
        <f t="shared" si="0"/>
        <v>50</v>
      </c>
      <c r="BC9" s="210">
        <f t="shared" si="0"/>
        <v>51</v>
      </c>
      <c r="BD9" s="210">
        <f t="shared" si="0"/>
        <v>52</v>
      </c>
      <c r="BE9" s="210">
        <f t="shared" si="0"/>
        <v>53</v>
      </c>
      <c r="BF9" s="210">
        <f t="shared" si="0"/>
        <v>54</v>
      </c>
      <c r="BG9" s="210">
        <f t="shared" si="0"/>
        <v>55</v>
      </c>
      <c r="BH9" s="210">
        <f t="shared" si="0"/>
        <v>56</v>
      </c>
      <c r="BI9" s="210">
        <f t="shared" si="0"/>
        <v>57</v>
      </c>
      <c r="BJ9" s="210">
        <f t="shared" si="0"/>
        <v>58</v>
      </c>
      <c r="BK9" s="210">
        <f t="shared" si="0"/>
        <v>59</v>
      </c>
      <c r="BL9" s="210">
        <f t="shared" si="0"/>
        <v>60</v>
      </c>
      <c r="BM9" s="210">
        <f t="shared" si="0"/>
        <v>61</v>
      </c>
      <c r="BN9" s="210">
        <f t="shared" si="0"/>
        <v>62</v>
      </c>
      <c r="BO9" s="210">
        <f t="shared" si="0"/>
        <v>63</v>
      </c>
      <c r="BP9" s="210">
        <f t="shared" si="0"/>
        <v>64</v>
      </c>
      <c r="BQ9" s="210">
        <f t="shared" si="0"/>
        <v>65</v>
      </c>
      <c r="BR9" s="210">
        <f t="shared" si="0"/>
        <v>66</v>
      </c>
      <c r="BS9" s="210">
        <f t="shared" ref="BS9:ED9" si="1">BR9+1</f>
        <v>67</v>
      </c>
      <c r="BT9" s="210">
        <f t="shared" si="1"/>
        <v>68</v>
      </c>
      <c r="BU9" s="210">
        <f t="shared" si="1"/>
        <v>69</v>
      </c>
      <c r="BV9" s="210">
        <f t="shared" si="1"/>
        <v>70</v>
      </c>
      <c r="BW9" s="210">
        <f t="shared" si="1"/>
        <v>71</v>
      </c>
      <c r="BX9" s="210">
        <f t="shared" si="1"/>
        <v>72</v>
      </c>
      <c r="BY9" s="210">
        <f t="shared" si="1"/>
        <v>73</v>
      </c>
      <c r="BZ9" s="210">
        <f t="shared" si="1"/>
        <v>74</v>
      </c>
      <c r="CA9" s="210">
        <f t="shared" si="1"/>
        <v>75</v>
      </c>
      <c r="CB9" s="210">
        <f t="shared" si="1"/>
        <v>76</v>
      </c>
      <c r="CC9" s="210">
        <f t="shared" si="1"/>
        <v>77</v>
      </c>
      <c r="CD9" s="210">
        <f t="shared" si="1"/>
        <v>78</v>
      </c>
      <c r="CE9" s="210">
        <f t="shared" si="1"/>
        <v>79</v>
      </c>
      <c r="CF9" s="210">
        <f t="shared" si="1"/>
        <v>80</v>
      </c>
      <c r="CG9" s="210">
        <f t="shared" si="1"/>
        <v>81</v>
      </c>
      <c r="CH9" s="210">
        <f t="shared" si="1"/>
        <v>82</v>
      </c>
      <c r="CI9" s="210">
        <f t="shared" si="1"/>
        <v>83</v>
      </c>
      <c r="CJ9" s="210">
        <f t="shared" si="1"/>
        <v>84</v>
      </c>
      <c r="CK9" s="210">
        <f t="shared" si="1"/>
        <v>85</v>
      </c>
      <c r="CL9" s="210">
        <f t="shared" si="1"/>
        <v>86</v>
      </c>
      <c r="CM9" s="210">
        <f t="shared" si="1"/>
        <v>87</v>
      </c>
      <c r="CN9" s="210">
        <f t="shared" si="1"/>
        <v>88</v>
      </c>
      <c r="CO9" s="210">
        <f t="shared" si="1"/>
        <v>89</v>
      </c>
      <c r="CP9" s="210">
        <f t="shared" si="1"/>
        <v>90</v>
      </c>
      <c r="CQ9" s="210">
        <f t="shared" si="1"/>
        <v>91</v>
      </c>
      <c r="CR9" s="210">
        <f t="shared" si="1"/>
        <v>92</v>
      </c>
      <c r="CS9" s="210">
        <f t="shared" si="1"/>
        <v>93</v>
      </c>
      <c r="CT9" s="210">
        <f t="shared" si="1"/>
        <v>94</v>
      </c>
      <c r="CU9" s="210">
        <f t="shared" si="1"/>
        <v>95</v>
      </c>
      <c r="CV9" s="210">
        <f t="shared" si="1"/>
        <v>96</v>
      </c>
      <c r="CW9" s="210">
        <f t="shared" si="1"/>
        <v>97</v>
      </c>
      <c r="CX9" s="210">
        <f t="shared" si="1"/>
        <v>98</v>
      </c>
      <c r="CY9" s="210">
        <f t="shared" si="1"/>
        <v>99</v>
      </c>
      <c r="CZ9" s="210">
        <f t="shared" si="1"/>
        <v>100</v>
      </c>
      <c r="DA9" s="210">
        <f t="shared" si="1"/>
        <v>101</v>
      </c>
      <c r="DB9" s="210">
        <f t="shared" si="1"/>
        <v>102</v>
      </c>
      <c r="DC9" s="210">
        <f t="shared" si="1"/>
        <v>103</v>
      </c>
      <c r="DD9" s="210">
        <f t="shared" si="1"/>
        <v>104</v>
      </c>
      <c r="DE9" s="210">
        <f t="shared" si="1"/>
        <v>105</v>
      </c>
      <c r="DF9" s="210">
        <f t="shared" si="1"/>
        <v>106</v>
      </c>
      <c r="DG9" s="210">
        <f t="shared" si="1"/>
        <v>107</v>
      </c>
      <c r="DH9" s="210">
        <f t="shared" si="1"/>
        <v>108</v>
      </c>
      <c r="DI9" s="210">
        <f t="shared" si="1"/>
        <v>109</v>
      </c>
      <c r="DJ9" s="210">
        <f t="shared" si="1"/>
        <v>110</v>
      </c>
      <c r="DK9" s="210">
        <f t="shared" si="1"/>
        <v>111</v>
      </c>
      <c r="DL9" s="210">
        <f t="shared" si="1"/>
        <v>112</v>
      </c>
      <c r="DM9" s="210">
        <f t="shared" si="1"/>
        <v>113</v>
      </c>
      <c r="DN9" s="210">
        <f t="shared" si="1"/>
        <v>114</v>
      </c>
      <c r="DO9" s="210">
        <f t="shared" si="1"/>
        <v>115</v>
      </c>
      <c r="DP9" s="210">
        <f t="shared" si="1"/>
        <v>116</v>
      </c>
      <c r="DQ9" s="210">
        <f t="shared" si="1"/>
        <v>117</v>
      </c>
      <c r="DR9" s="210">
        <f t="shared" si="1"/>
        <v>118</v>
      </c>
      <c r="DS9" s="210">
        <f t="shared" si="1"/>
        <v>119</v>
      </c>
      <c r="DT9" s="210">
        <f t="shared" si="1"/>
        <v>120</v>
      </c>
      <c r="DU9" s="210">
        <f t="shared" si="1"/>
        <v>121</v>
      </c>
      <c r="DV9" s="210">
        <f t="shared" si="1"/>
        <v>122</v>
      </c>
      <c r="DW9" s="210">
        <f t="shared" si="1"/>
        <v>123</v>
      </c>
      <c r="DX9" s="210">
        <f t="shared" si="1"/>
        <v>124</v>
      </c>
      <c r="DY9" s="210">
        <f t="shared" si="1"/>
        <v>125</v>
      </c>
      <c r="DZ9" s="210">
        <f t="shared" si="1"/>
        <v>126</v>
      </c>
      <c r="EA9" s="210">
        <f t="shared" si="1"/>
        <v>127</v>
      </c>
      <c r="EB9" s="210">
        <f t="shared" si="1"/>
        <v>128</v>
      </c>
      <c r="EC9" s="210">
        <f t="shared" si="1"/>
        <v>129</v>
      </c>
      <c r="ED9" s="210">
        <f t="shared" si="1"/>
        <v>130</v>
      </c>
      <c r="EE9" s="210">
        <f t="shared" ref="EE9:GP9" si="2">ED9+1</f>
        <v>131</v>
      </c>
      <c r="EF9" s="210">
        <f t="shared" si="2"/>
        <v>132</v>
      </c>
      <c r="EG9" s="210">
        <f t="shared" si="2"/>
        <v>133</v>
      </c>
      <c r="EH9" s="210">
        <f t="shared" si="2"/>
        <v>134</v>
      </c>
      <c r="EI9" s="210">
        <f t="shared" si="2"/>
        <v>135</v>
      </c>
      <c r="EJ9" s="210">
        <f t="shared" si="2"/>
        <v>136</v>
      </c>
      <c r="EK9" s="210">
        <f t="shared" si="2"/>
        <v>137</v>
      </c>
      <c r="EL9" s="210">
        <f t="shared" si="2"/>
        <v>138</v>
      </c>
      <c r="EM9" s="210">
        <f t="shared" si="2"/>
        <v>139</v>
      </c>
      <c r="EN9" s="210">
        <f t="shared" si="2"/>
        <v>140</v>
      </c>
      <c r="EO9" s="210">
        <f t="shared" si="2"/>
        <v>141</v>
      </c>
      <c r="EP9" s="210">
        <f t="shared" si="2"/>
        <v>142</v>
      </c>
      <c r="EQ9" s="210">
        <f t="shared" si="2"/>
        <v>143</v>
      </c>
      <c r="ER9" s="210">
        <f t="shared" si="2"/>
        <v>144</v>
      </c>
      <c r="ES9" s="210">
        <f t="shared" si="2"/>
        <v>145</v>
      </c>
      <c r="ET9" s="210">
        <f t="shared" si="2"/>
        <v>146</v>
      </c>
      <c r="EU9" s="210">
        <f t="shared" si="2"/>
        <v>147</v>
      </c>
      <c r="EV9" s="210">
        <f t="shared" si="2"/>
        <v>148</v>
      </c>
      <c r="EW9" s="210">
        <f t="shared" si="2"/>
        <v>149</v>
      </c>
      <c r="EX9" s="210">
        <f t="shared" si="2"/>
        <v>150</v>
      </c>
      <c r="EY9" s="210">
        <f t="shared" si="2"/>
        <v>151</v>
      </c>
      <c r="EZ9" s="210">
        <f t="shared" si="2"/>
        <v>152</v>
      </c>
      <c r="FA9" s="210">
        <f t="shared" si="2"/>
        <v>153</v>
      </c>
      <c r="FB9" s="210">
        <f t="shared" si="2"/>
        <v>154</v>
      </c>
      <c r="FC9" s="210">
        <f t="shared" si="2"/>
        <v>155</v>
      </c>
      <c r="FD9" s="210">
        <f t="shared" si="2"/>
        <v>156</v>
      </c>
      <c r="FE9" s="210">
        <f t="shared" si="2"/>
        <v>157</v>
      </c>
      <c r="FF9" s="210">
        <f t="shared" si="2"/>
        <v>158</v>
      </c>
      <c r="FG9" s="210">
        <f t="shared" si="2"/>
        <v>159</v>
      </c>
      <c r="FH9" s="210">
        <f t="shared" si="2"/>
        <v>160</v>
      </c>
      <c r="FI9" s="210">
        <f t="shared" si="2"/>
        <v>161</v>
      </c>
      <c r="FJ9" s="210">
        <f t="shared" si="2"/>
        <v>162</v>
      </c>
      <c r="FK9" s="210">
        <f t="shared" si="2"/>
        <v>163</v>
      </c>
      <c r="FL9" s="210">
        <f t="shared" si="2"/>
        <v>164</v>
      </c>
      <c r="FM9" s="210">
        <f t="shared" si="2"/>
        <v>165</v>
      </c>
      <c r="FN9" s="210">
        <f t="shared" si="2"/>
        <v>166</v>
      </c>
      <c r="FO9" s="210">
        <f t="shared" si="2"/>
        <v>167</v>
      </c>
      <c r="FP9" s="210">
        <f t="shared" si="2"/>
        <v>168</v>
      </c>
      <c r="FQ9" s="210">
        <f t="shared" si="2"/>
        <v>169</v>
      </c>
      <c r="FR9" s="210">
        <f t="shared" si="2"/>
        <v>170</v>
      </c>
      <c r="FS9" s="210">
        <f t="shared" si="2"/>
        <v>171</v>
      </c>
      <c r="FT9" s="210">
        <f t="shared" si="2"/>
        <v>172</v>
      </c>
      <c r="FU9" s="210">
        <f t="shared" si="2"/>
        <v>173</v>
      </c>
      <c r="FV9" s="210">
        <f t="shared" si="2"/>
        <v>174</v>
      </c>
      <c r="FW9" s="210">
        <f t="shared" si="2"/>
        <v>175</v>
      </c>
      <c r="FX9" s="210">
        <f t="shared" si="2"/>
        <v>176</v>
      </c>
      <c r="FY9" s="210">
        <f t="shared" si="2"/>
        <v>177</v>
      </c>
      <c r="FZ9" s="210">
        <f t="shared" si="2"/>
        <v>178</v>
      </c>
      <c r="GA9" s="210">
        <f t="shared" si="2"/>
        <v>179</v>
      </c>
      <c r="GB9" s="210">
        <f t="shared" si="2"/>
        <v>180</v>
      </c>
      <c r="GC9" s="210">
        <f t="shared" si="2"/>
        <v>181</v>
      </c>
      <c r="GD9" s="210">
        <f t="shared" si="2"/>
        <v>182</v>
      </c>
      <c r="GE9" s="210">
        <f t="shared" si="2"/>
        <v>183</v>
      </c>
      <c r="GF9" s="210">
        <f t="shared" si="2"/>
        <v>184</v>
      </c>
      <c r="GG9" s="210">
        <f t="shared" si="2"/>
        <v>185</v>
      </c>
      <c r="GH9" s="210">
        <f t="shared" si="2"/>
        <v>186</v>
      </c>
      <c r="GI9" s="210">
        <f t="shared" si="2"/>
        <v>187</v>
      </c>
      <c r="GJ9" s="210">
        <f t="shared" si="2"/>
        <v>188</v>
      </c>
      <c r="GK9" s="210">
        <f t="shared" si="2"/>
        <v>189</v>
      </c>
      <c r="GL9" s="210">
        <f t="shared" si="2"/>
        <v>190</v>
      </c>
      <c r="GM9" s="210">
        <f t="shared" si="2"/>
        <v>191</v>
      </c>
      <c r="GN9" s="210">
        <f t="shared" si="2"/>
        <v>192</v>
      </c>
      <c r="GO9" s="210">
        <f t="shared" si="2"/>
        <v>193</v>
      </c>
      <c r="GP9" s="210">
        <f t="shared" si="2"/>
        <v>194</v>
      </c>
      <c r="GQ9" s="210">
        <f t="shared" ref="GQ9:GW9" si="3">GP9+1</f>
        <v>195</v>
      </c>
      <c r="GR9" s="210">
        <f t="shared" si="3"/>
        <v>196</v>
      </c>
      <c r="GS9" s="210">
        <f t="shared" si="3"/>
        <v>197</v>
      </c>
      <c r="GT9" s="211" t="s">
        <v>476</v>
      </c>
      <c r="GU9" s="210">
        <f>GS9+1</f>
        <v>198</v>
      </c>
      <c r="GV9" s="210">
        <f t="shared" si="3"/>
        <v>199</v>
      </c>
      <c r="GW9" s="210">
        <f t="shared" si="3"/>
        <v>200</v>
      </c>
      <c r="GX9" s="205"/>
    </row>
    <row r="10" spans="1:16383" ht="18.75" customHeight="1">
      <c r="A10" s="1256"/>
      <c r="C10" s="212" t="s">
        <v>463</v>
      </c>
      <c r="D10" s="213"/>
      <c r="E10" s="214">
        <v>140</v>
      </c>
      <c r="F10" s="215">
        <f>E10*(1+$D$12)</f>
        <v>142.80000000000001</v>
      </c>
      <c r="G10" s="215">
        <f t="shared" ref="G10:BR10" si="4">F10*(1+$D$12)</f>
        <v>145.65600000000001</v>
      </c>
      <c r="H10" s="215">
        <f t="shared" si="4"/>
        <v>148.56912</v>
      </c>
      <c r="I10" s="215">
        <f t="shared" si="4"/>
        <v>151.54050240000001</v>
      </c>
      <c r="J10" s="215">
        <f t="shared" si="4"/>
        <v>154.57131244800001</v>
      </c>
      <c r="K10" s="215">
        <f t="shared" si="4"/>
        <v>157.66273869696002</v>
      </c>
      <c r="L10" s="215">
        <f t="shared" si="4"/>
        <v>160.81599347089923</v>
      </c>
      <c r="M10" s="215">
        <f t="shared" si="4"/>
        <v>164.03231334031722</v>
      </c>
      <c r="N10" s="215">
        <f t="shared" si="4"/>
        <v>167.31295960712356</v>
      </c>
      <c r="O10" s="215">
        <f t="shared" si="4"/>
        <v>170.65921879926603</v>
      </c>
      <c r="P10" s="215">
        <f t="shared" si="4"/>
        <v>174.07240317525134</v>
      </c>
      <c r="Q10" s="215">
        <f t="shared" si="4"/>
        <v>177.55385123875638</v>
      </c>
      <c r="R10" s="215">
        <f t="shared" si="4"/>
        <v>181.10492826353152</v>
      </c>
      <c r="S10" s="215">
        <f t="shared" si="4"/>
        <v>184.72702682880217</v>
      </c>
      <c r="T10" s="215">
        <f t="shared" si="4"/>
        <v>188.42156736537822</v>
      </c>
      <c r="U10" s="215">
        <f t="shared" si="4"/>
        <v>192.18999871268579</v>
      </c>
      <c r="V10" s="215">
        <f t="shared" si="4"/>
        <v>196.03379868693952</v>
      </c>
      <c r="W10" s="215">
        <f t="shared" si="4"/>
        <v>199.9544746606783</v>
      </c>
      <c r="X10" s="215">
        <f t="shared" si="4"/>
        <v>203.95356415389188</v>
      </c>
      <c r="Y10" s="215">
        <f t="shared" si="4"/>
        <v>208.03263543696971</v>
      </c>
      <c r="Z10" s="215">
        <f t="shared" si="4"/>
        <v>212.19328814570912</v>
      </c>
      <c r="AA10" s="215">
        <f t="shared" si="4"/>
        <v>216.43715390862332</v>
      </c>
      <c r="AB10" s="215">
        <f t="shared" si="4"/>
        <v>220.76589698679578</v>
      </c>
      <c r="AC10" s="215">
        <f t="shared" si="4"/>
        <v>225.18121492653171</v>
      </c>
      <c r="AD10" s="215">
        <f t="shared" si="4"/>
        <v>229.68483922506235</v>
      </c>
      <c r="AE10" s="215">
        <f t="shared" si="4"/>
        <v>234.2785360095636</v>
      </c>
      <c r="AF10" s="215">
        <f t="shared" si="4"/>
        <v>238.96410672975486</v>
      </c>
      <c r="AG10" s="215">
        <f t="shared" si="4"/>
        <v>243.74338886434995</v>
      </c>
      <c r="AH10" s="215">
        <f t="shared" si="4"/>
        <v>248.61825664163695</v>
      </c>
      <c r="AI10" s="215">
        <f t="shared" si="4"/>
        <v>253.5906217744697</v>
      </c>
      <c r="AJ10" s="215">
        <f t="shared" si="4"/>
        <v>258.66243420995909</v>
      </c>
      <c r="AK10" s="215">
        <f t="shared" si="4"/>
        <v>263.83568289415825</v>
      </c>
      <c r="AL10" s="215">
        <f t="shared" si="4"/>
        <v>269.11239655204145</v>
      </c>
      <c r="AM10" s="215">
        <f t="shared" si="4"/>
        <v>274.49464448308225</v>
      </c>
      <c r="AN10" s="215">
        <f t="shared" si="4"/>
        <v>279.98453737274389</v>
      </c>
      <c r="AO10" s="215">
        <f t="shared" si="4"/>
        <v>285.58422812019876</v>
      </c>
      <c r="AP10" s="215">
        <f t="shared" si="4"/>
        <v>291.29591268260276</v>
      </c>
      <c r="AQ10" s="215">
        <f t="shared" si="4"/>
        <v>297.12183093625481</v>
      </c>
      <c r="AR10" s="215">
        <f t="shared" si="4"/>
        <v>303.06426755497989</v>
      </c>
      <c r="AS10" s="215">
        <f t="shared" si="4"/>
        <v>309.12555290607952</v>
      </c>
      <c r="AT10" s="215">
        <f t="shared" si="4"/>
        <v>315.3080639642011</v>
      </c>
      <c r="AU10" s="215">
        <f t="shared" si="4"/>
        <v>321.61422524348512</v>
      </c>
      <c r="AV10" s="215">
        <f t="shared" si="4"/>
        <v>328.04650974835482</v>
      </c>
      <c r="AW10" s="215">
        <f t="shared" si="4"/>
        <v>334.60743994332194</v>
      </c>
      <c r="AX10" s="215">
        <f t="shared" si="4"/>
        <v>341.2995887421884</v>
      </c>
      <c r="AY10" s="215">
        <f t="shared" si="4"/>
        <v>348.12558051703218</v>
      </c>
      <c r="AZ10" s="215">
        <f t="shared" si="4"/>
        <v>355.08809212737282</v>
      </c>
      <c r="BA10" s="215">
        <f t="shared" si="4"/>
        <v>362.18985396992031</v>
      </c>
      <c r="BB10" s="215">
        <f t="shared" si="4"/>
        <v>369.43365104931871</v>
      </c>
      <c r="BC10" s="215">
        <f t="shared" si="4"/>
        <v>376.82232407030511</v>
      </c>
      <c r="BD10" s="215">
        <f t="shared" si="4"/>
        <v>384.35877055171125</v>
      </c>
      <c r="BE10" s="215">
        <f t="shared" si="4"/>
        <v>392.04594596274546</v>
      </c>
      <c r="BF10" s="215">
        <f t="shared" si="4"/>
        <v>399.8868648820004</v>
      </c>
      <c r="BG10" s="215">
        <f t="shared" si="4"/>
        <v>407.88460217964041</v>
      </c>
      <c r="BH10" s="215">
        <f t="shared" si="4"/>
        <v>416.04229422323323</v>
      </c>
      <c r="BI10" s="215">
        <f t="shared" si="4"/>
        <v>424.36314010769792</v>
      </c>
      <c r="BJ10" s="215">
        <f t="shared" si="4"/>
        <v>432.85040290985188</v>
      </c>
      <c r="BK10" s="215">
        <f t="shared" si="4"/>
        <v>441.50741096804893</v>
      </c>
      <c r="BL10" s="215">
        <f t="shared" si="4"/>
        <v>450.33755918740991</v>
      </c>
      <c r="BM10" s="215">
        <f t="shared" si="4"/>
        <v>459.34431037115809</v>
      </c>
      <c r="BN10" s="215">
        <f t="shared" si="4"/>
        <v>468.53119657858127</v>
      </c>
      <c r="BO10" s="215">
        <f t="shared" si="4"/>
        <v>477.9018205101529</v>
      </c>
      <c r="BP10" s="215">
        <f t="shared" si="4"/>
        <v>487.45985692035595</v>
      </c>
      <c r="BQ10" s="215">
        <f t="shared" si="4"/>
        <v>497.20905405876306</v>
      </c>
      <c r="BR10" s="215">
        <f t="shared" si="4"/>
        <v>507.15323513993832</v>
      </c>
      <c r="BS10" s="215">
        <f t="shared" ref="BS10:ED10" si="5">BR10*(1+$D$12)</f>
        <v>517.29629984273708</v>
      </c>
      <c r="BT10" s="215">
        <f t="shared" si="5"/>
        <v>527.64222583959179</v>
      </c>
      <c r="BU10" s="215">
        <f t="shared" si="5"/>
        <v>538.19507035638367</v>
      </c>
      <c r="BV10" s="215">
        <f t="shared" si="5"/>
        <v>548.95897176351139</v>
      </c>
      <c r="BW10" s="215">
        <f t="shared" si="5"/>
        <v>559.93815119878161</v>
      </c>
      <c r="BX10" s="215">
        <f t="shared" si="5"/>
        <v>571.13691422275724</v>
      </c>
      <c r="BY10" s="215">
        <f t="shared" si="5"/>
        <v>582.55965250721238</v>
      </c>
      <c r="BZ10" s="215">
        <f t="shared" si="5"/>
        <v>594.21084555735661</v>
      </c>
      <c r="CA10" s="215">
        <f t="shared" si="5"/>
        <v>606.09506246850378</v>
      </c>
      <c r="CB10" s="215">
        <f t="shared" si="5"/>
        <v>618.21696371787391</v>
      </c>
      <c r="CC10" s="215">
        <f t="shared" si="5"/>
        <v>630.58130299223137</v>
      </c>
      <c r="CD10" s="215">
        <f t="shared" si="5"/>
        <v>643.19292905207601</v>
      </c>
      <c r="CE10" s="215">
        <f t="shared" si="5"/>
        <v>656.05678763311755</v>
      </c>
      <c r="CF10" s="215">
        <f t="shared" si="5"/>
        <v>669.17792338577988</v>
      </c>
      <c r="CG10" s="215">
        <f t="shared" si="5"/>
        <v>682.56148185349548</v>
      </c>
      <c r="CH10" s="215">
        <f t="shared" si="5"/>
        <v>696.21271149056543</v>
      </c>
      <c r="CI10" s="215">
        <f t="shared" si="5"/>
        <v>710.13696572037679</v>
      </c>
      <c r="CJ10" s="215">
        <f t="shared" si="5"/>
        <v>724.33970503478429</v>
      </c>
      <c r="CK10" s="215">
        <f t="shared" si="5"/>
        <v>738.82649913547993</v>
      </c>
      <c r="CL10" s="215">
        <f t="shared" si="5"/>
        <v>753.60302911818951</v>
      </c>
      <c r="CM10" s="215">
        <f t="shared" si="5"/>
        <v>768.67508970055326</v>
      </c>
      <c r="CN10" s="215">
        <f t="shared" si="5"/>
        <v>784.04859149456433</v>
      </c>
      <c r="CO10" s="215">
        <f t="shared" si="5"/>
        <v>799.72956332445563</v>
      </c>
      <c r="CP10" s="215">
        <f t="shared" si="5"/>
        <v>815.72415459094475</v>
      </c>
      <c r="CQ10" s="215">
        <f t="shared" si="5"/>
        <v>832.03863768276369</v>
      </c>
      <c r="CR10" s="215">
        <f t="shared" si="5"/>
        <v>848.67941043641895</v>
      </c>
      <c r="CS10" s="215">
        <f t="shared" si="5"/>
        <v>865.65299864514736</v>
      </c>
      <c r="CT10" s="215">
        <f t="shared" si="5"/>
        <v>882.96605861805028</v>
      </c>
      <c r="CU10" s="215">
        <f t="shared" si="5"/>
        <v>900.62537979041133</v>
      </c>
      <c r="CV10" s="215">
        <f t="shared" si="5"/>
        <v>918.63788738621952</v>
      </c>
      <c r="CW10" s="215">
        <f t="shared" si="5"/>
        <v>937.01064513394397</v>
      </c>
      <c r="CX10" s="215">
        <f t="shared" si="5"/>
        <v>955.75085803662284</v>
      </c>
      <c r="CY10" s="215">
        <f t="shared" si="5"/>
        <v>974.86587519735531</v>
      </c>
      <c r="CZ10" s="215">
        <f t="shared" si="5"/>
        <v>994.36319270130241</v>
      </c>
      <c r="DA10" s="215">
        <f t="shared" si="5"/>
        <v>1014.2504565553285</v>
      </c>
      <c r="DB10" s="215">
        <f t="shared" si="5"/>
        <v>1034.5354656864351</v>
      </c>
      <c r="DC10" s="215">
        <f t="shared" si="5"/>
        <v>1055.2261750001639</v>
      </c>
      <c r="DD10" s="215">
        <f t="shared" si="5"/>
        <v>1076.3306985001673</v>
      </c>
      <c r="DE10" s="215">
        <f t="shared" si="5"/>
        <v>1097.8573124701707</v>
      </c>
      <c r="DF10" s="215">
        <f t="shared" si="5"/>
        <v>1119.8144587195741</v>
      </c>
      <c r="DG10" s="215">
        <f t="shared" si="5"/>
        <v>1142.2107478939656</v>
      </c>
      <c r="DH10" s="215">
        <f t="shared" si="5"/>
        <v>1165.0549628518449</v>
      </c>
      <c r="DI10" s="215">
        <f t="shared" si="5"/>
        <v>1188.3560621088818</v>
      </c>
      <c r="DJ10" s="215">
        <f t="shared" si="5"/>
        <v>1212.1231833510594</v>
      </c>
      <c r="DK10" s="215">
        <f t="shared" si="5"/>
        <v>1236.3656470180806</v>
      </c>
      <c r="DL10" s="215">
        <f t="shared" si="5"/>
        <v>1261.0929599584422</v>
      </c>
      <c r="DM10" s="215">
        <f t="shared" si="5"/>
        <v>1286.3148191576111</v>
      </c>
      <c r="DN10" s="215">
        <f t="shared" si="5"/>
        <v>1312.0411155407633</v>
      </c>
      <c r="DO10" s="215">
        <f t="shared" si="5"/>
        <v>1338.2819378515785</v>
      </c>
      <c r="DP10" s="215">
        <f t="shared" si="5"/>
        <v>1365.0475766086101</v>
      </c>
      <c r="DQ10" s="215">
        <f t="shared" si="5"/>
        <v>1392.3485281407823</v>
      </c>
      <c r="DR10" s="215">
        <f t="shared" si="5"/>
        <v>1420.1954987035979</v>
      </c>
      <c r="DS10" s="215">
        <f t="shared" si="5"/>
        <v>1448.5994086776698</v>
      </c>
      <c r="DT10" s="215">
        <f t="shared" si="5"/>
        <v>1477.5713968512232</v>
      </c>
      <c r="DU10" s="215">
        <f t="shared" si="5"/>
        <v>1507.1228247882477</v>
      </c>
      <c r="DV10" s="215">
        <f t="shared" si="5"/>
        <v>1537.2652812840126</v>
      </c>
      <c r="DW10" s="215">
        <f t="shared" si="5"/>
        <v>1568.0105869096928</v>
      </c>
      <c r="DX10" s="215">
        <f t="shared" si="5"/>
        <v>1599.3707986478867</v>
      </c>
      <c r="DY10" s="215">
        <f t="shared" si="5"/>
        <v>1631.3582146208444</v>
      </c>
      <c r="DZ10" s="215">
        <f t="shared" si="5"/>
        <v>1663.9853789132612</v>
      </c>
      <c r="EA10" s="215">
        <f t="shared" si="5"/>
        <v>1697.2650864915265</v>
      </c>
      <c r="EB10" s="215">
        <f t="shared" si="5"/>
        <v>1731.2103882213571</v>
      </c>
      <c r="EC10" s="215">
        <f t="shared" si="5"/>
        <v>1765.8345959857843</v>
      </c>
      <c r="ED10" s="215">
        <f t="shared" si="5"/>
        <v>1801.1512879055001</v>
      </c>
      <c r="EE10" s="215">
        <f t="shared" ref="EE10:GP10" si="6">ED10*(1+$D$12)</f>
        <v>1837.1743136636101</v>
      </c>
      <c r="EF10" s="215">
        <f t="shared" si="6"/>
        <v>1873.9177999368824</v>
      </c>
      <c r="EG10" s="215">
        <f t="shared" si="6"/>
        <v>1911.3961559356201</v>
      </c>
      <c r="EH10" s="215">
        <f t="shared" si="6"/>
        <v>1949.6240790543325</v>
      </c>
      <c r="EI10" s="215">
        <f t="shared" si="6"/>
        <v>1988.6165606354191</v>
      </c>
      <c r="EJ10" s="215">
        <f t="shared" si="6"/>
        <v>2028.3888918481275</v>
      </c>
      <c r="EK10" s="215">
        <f t="shared" si="6"/>
        <v>2068.9566696850902</v>
      </c>
      <c r="EL10" s="215">
        <f t="shared" si="6"/>
        <v>2110.3358030787922</v>
      </c>
      <c r="EM10" s="215">
        <f t="shared" si="6"/>
        <v>2152.5425191403679</v>
      </c>
      <c r="EN10" s="215">
        <f t="shared" si="6"/>
        <v>2195.5933695231752</v>
      </c>
      <c r="EO10" s="215">
        <f t="shared" si="6"/>
        <v>2239.5052369136388</v>
      </c>
      <c r="EP10" s="215">
        <f t="shared" si="6"/>
        <v>2284.2953416519117</v>
      </c>
      <c r="EQ10" s="215">
        <f t="shared" si="6"/>
        <v>2329.9812484849499</v>
      </c>
      <c r="ER10" s="215">
        <f t="shared" si="6"/>
        <v>2376.580873454649</v>
      </c>
      <c r="ES10" s="215">
        <f t="shared" si="6"/>
        <v>2424.1124909237419</v>
      </c>
      <c r="ET10" s="215">
        <f t="shared" si="6"/>
        <v>2472.5947407422168</v>
      </c>
      <c r="EU10" s="215">
        <f t="shared" si="6"/>
        <v>2522.0466355570611</v>
      </c>
      <c r="EV10" s="215">
        <f t="shared" si="6"/>
        <v>2572.4875682682023</v>
      </c>
      <c r="EW10" s="215">
        <f t="shared" si="6"/>
        <v>2623.9373196335664</v>
      </c>
      <c r="EX10" s="215">
        <f t="shared" si="6"/>
        <v>2676.4160660262378</v>
      </c>
      <c r="EY10" s="215">
        <f t="shared" si="6"/>
        <v>2729.9443873467626</v>
      </c>
      <c r="EZ10" s="215">
        <f t="shared" si="6"/>
        <v>2784.543275093698</v>
      </c>
      <c r="FA10" s="215">
        <f t="shared" si="6"/>
        <v>2840.2341405955722</v>
      </c>
      <c r="FB10" s="215">
        <f t="shared" si="6"/>
        <v>2897.0388234074835</v>
      </c>
      <c r="FC10" s="215">
        <f t="shared" si="6"/>
        <v>2954.9795998756331</v>
      </c>
      <c r="FD10" s="215">
        <f t="shared" si="6"/>
        <v>3014.0791918731456</v>
      </c>
      <c r="FE10" s="215">
        <f t="shared" si="6"/>
        <v>3074.3607757106088</v>
      </c>
      <c r="FF10" s="215">
        <f t="shared" si="6"/>
        <v>3135.8479912248208</v>
      </c>
      <c r="FG10" s="215">
        <f t="shared" si="6"/>
        <v>3198.5649510493172</v>
      </c>
      <c r="FH10" s="215">
        <f t="shared" si="6"/>
        <v>3262.5362500703036</v>
      </c>
      <c r="FI10" s="215">
        <f t="shared" si="6"/>
        <v>3327.7869750717095</v>
      </c>
      <c r="FJ10" s="215">
        <f t="shared" si="6"/>
        <v>3394.3427145731439</v>
      </c>
      <c r="FK10" s="215">
        <f t="shared" si="6"/>
        <v>3462.2295688646068</v>
      </c>
      <c r="FL10" s="215">
        <f t="shared" si="6"/>
        <v>3531.474160241899</v>
      </c>
      <c r="FM10" s="215">
        <f t="shared" si="6"/>
        <v>3602.1036434467369</v>
      </c>
      <c r="FN10" s="215">
        <f t="shared" si="6"/>
        <v>3674.1457163156715</v>
      </c>
      <c r="FO10" s="215">
        <f t="shared" si="6"/>
        <v>3747.6286306419852</v>
      </c>
      <c r="FP10" s="215">
        <f t="shared" si="6"/>
        <v>3822.5812032548251</v>
      </c>
      <c r="FQ10" s="215">
        <f t="shared" si="6"/>
        <v>3899.0328273199216</v>
      </c>
      <c r="FR10" s="215">
        <f t="shared" si="6"/>
        <v>3977.0134838663203</v>
      </c>
      <c r="FS10" s="215">
        <f t="shared" si="6"/>
        <v>4056.5537535436465</v>
      </c>
      <c r="FT10" s="215">
        <f t="shared" si="6"/>
        <v>4137.6848286145196</v>
      </c>
      <c r="FU10" s="215">
        <f t="shared" si="6"/>
        <v>4220.4385251868098</v>
      </c>
      <c r="FV10" s="215">
        <f t="shared" si="6"/>
        <v>4304.8472956905462</v>
      </c>
      <c r="FW10" s="215">
        <f t="shared" si="6"/>
        <v>4390.9442416043576</v>
      </c>
      <c r="FX10" s="215">
        <f t="shared" si="6"/>
        <v>4478.7631264364445</v>
      </c>
      <c r="FY10" s="215">
        <f t="shared" si="6"/>
        <v>4568.3383889651732</v>
      </c>
      <c r="FZ10" s="215">
        <f t="shared" si="6"/>
        <v>4659.7051567444769</v>
      </c>
      <c r="GA10" s="215">
        <f t="shared" si="6"/>
        <v>4752.8992598793666</v>
      </c>
      <c r="GB10" s="215">
        <f t="shared" si="6"/>
        <v>4847.9572450769538</v>
      </c>
      <c r="GC10" s="215">
        <f t="shared" si="6"/>
        <v>4944.9163899784926</v>
      </c>
      <c r="GD10" s="215">
        <f t="shared" si="6"/>
        <v>5043.8147177780629</v>
      </c>
      <c r="GE10" s="215">
        <f t="shared" si="6"/>
        <v>5144.6910121336241</v>
      </c>
      <c r="GF10" s="215">
        <f t="shared" si="6"/>
        <v>5247.5848323762966</v>
      </c>
      <c r="GG10" s="215">
        <f t="shared" si="6"/>
        <v>5352.5365290238224</v>
      </c>
      <c r="GH10" s="215">
        <f t="shared" si="6"/>
        <v>5459.5872596042991</v>
      </c>
      <c r="GI10" s="215">
        <f t="shared" si="6"/>
        <v>5568.7790047963854</v>
      </c>
      <c r="GJ10" s="215">
        <f t="shared" si="6"/>
        <v>5680.1545848923133</v>
      </c>
      <c r="GK10" s="215">
        <f t="shared" si="6"/>
        <v>5793.7576765901595</v>
      </c>
      <c r="GL10" s="215">
        <f t="shared" si="6"/>
        <v>5909.6328301219628</v>
      </c>
      <c r="GM10" s="215">
        <f t="shared" si="6"/>
        <v>6027.8254867244023</v>
      </c>
      <c r="GN10" s="215">
        <f t="shared" si="6"/>
        <v>6148.3819964588902</v>
      </c>
      <c r="GO10" s="215">
        <f t="shared" si="6"/>
        <v>6271.3496363880677</v>
      </c>
      <c r="GP10" s="215">
        <f t="shared" si="6"/>
        <v>6396.7766291158296</v>
      </c>
      <c r="GQ10" s="216">
        <f t="shared" ref="GQ10:GW10" si="7">GP10*(1+$D$12)</f>
        <v>6524.7121616981467</v>
      </c>
      <c r="GR10" s="216">
        <f t="shared" si="7"/>
        <v>6655.2064049321098</v>
      </c>
      <c r="GS10" s="216">
        <f t="shared" si="7"/>
        <v>6788.3105330307517</v>
      </c>
      <c r="GT10" s="217"/>
      <c r="GU10" s="216">
        <f>GS10*(1+$D$12)</f>
        <v>6924.0767436913666</v>
      </c>
      <c r="GV10" s="216">
        <f t="shared" si="7"/>
        <v>7062.5582785651941</v>
      </c>
      <c r="GW10" s="216">
        <f t="shared" si="7"/>
        <v>7203.8094441364983</v>
      </c>
      <c r="GX10" s="218"/>
      <c r="GY10" s="219"/>
      <c r="GZ10" s="219"/>
      <c r="HA10" s="219"/>
      <c r="HB10" s="219"/>
      <c r="HC10" s="219"/>
      <c r="HD10" s="219"/>
      <c r="HE10" s="219"/>
      <c r="HF10" s="219"/>
      <c r="HG10" s="219"/>
      <c r="HH10" s="219"/>
      <c r="HI10" s="219"/>
      <c r="HJ10" s="219"/>
      <c r="HK10" s="219"/>
      <c r="HL10" s="219"/>
      <c r="HM10" s="219"/>
      <c r="HN10" s="219"/>
      <c r="HO10" s="219"/>
      <c r="HP10" s="219"/>
      <c r="HQ10" s="219"/>
      <c r="HR10" s="219"/>
      <c r="HS10" s="219"/>
      <c r="HT10" s="219"/>
      <c r="HU10" s="219"/>
      <c r="HV10" s="219"/>
      <c r="HW10" s="219"/>
      <c r="HX10" s="219"/>
      <c r="HY10" s="219"/>
      <c r="HZ10" s="219"/>
      <c r="IA10" s="219"/>
      <c r="IB10" s="219"/>
      <c r="IC10" s="219"/>
      <c r="ID10" s="219"/>
      <c r="IE10" s="219"/>
      <c r="IF10" s="219"/>
      <c r="IG10" s="219"/>
      <c r="IH10" s="219"/>
      <c r="II10" s="219"/>
      <c r="IJ10" s="219"/>
      <c r="IK10" s="219"/>
      <c r="IL10" s="219"/>
      <c r="IM10" s="219"/>
      <c r="IN10" s="219"/>
      <c r="IO10" s="219"/>
      <c r="IP10" s="219"/>
      <c r="IQ10" s="219"/>
      <c r="IR10" s="219"/>
      <c r="IS10" s="219"/>
      <c r="IT10" s="219"/>
      <c r="IU10" s="219"/>
      <c r="IV10" s="219"/>
      <c r="IW10" s="219"/>
      <c r="IX10" s="219"/>
      <c r="IY10" s="219"/>
      <c r="IZ10" s="219"/>
      <c r="JA10" s="219"/>
      <c r="JB10" s="219"/>
      <c r="JC10" s="219"/>
      <c r="JD10" s="219"/>
      <c r="JE10" s="219"/>
      <c r="JF10" s="219"/>
      <c r="JG10" s="219"/>
      <c r="JH10" s="219"/>
      <c r="JI10" s="219"/>
      <c r="JJ10" s="219"/>
      <c r="JK10" s="219"/>
      <c r="JL10" s="219"/>
      <c r="JM10" s="219"/>
      <c r="JN10" s="219"/>
      <c r="JO10" s="219"/>
      <c r="JP10" s="219"/>
      <c r="JQ10" s="219"/>
      <c r="JR10" s="219"/>
      <c r="JS10" s="219"/>
      <c r="JT10" s="219"/>
      <c r="JU10" s="219"/>
      <c r="JV10" s="219"/>
      <c r="JW10" s="219"/>
      <c r="JX10" s="219"/>
      <c r="JY10" s="219"/>
      <c r="JZ10" s="219"/>
      <c r="KA10" s="219"/>
      <c r="KB10" s="219"/>
      <c r="KC10" s="219"/>
      <c r="KD10" s="219"/>
      <c r="KE10" s="219"/>
      <c r="KF10" s="219"/>
      <c r="KG10" s="219"/>
      <c r="KH10" s="219"/>
      <c r="KI10" s="219"/>
      <c r="KJ10" s="219"/>
      <c r="KK10" s="219"/>
      <c r="KL10" s="219"/>
      <c r="KM10" s="219"/>
      <c r="KN10" s="219"/>
      <c r="KO10" s="219"/>
      <c r="KP10" s="219"/>
      <c r="KQ10" s="219"/>
      <c r="KR10" s="219"/>
      <c r="KS10" s="219"/>
      <c r="KT10" s="219"/>
      <c r="KU10" s="219"/>
      <c r="KV10" s="219"/>
      <c r="KW10" s="219"/>
      <c r="KX10" s="219"/>
      <c r="KY10" s="219"/>
      <c r="KZ10" s="219"/>
      <c r="LA10" s="219"/>
      <c r="LB10" s="219"/>
      <c r="LC10" s="219"/>
      <c r="LD10" s="219"/>
      <c r="LE10" s="219"/>
      <c r="LF10" s="219"/>
      <c r="LG10" s="219"/>
      <c r="LH10" s="219"/>
      <c r="LI10" s="219"/>
      <c r="LJ10" s="219"/>
      <c r="LK10" s="219"/>
      <c r="LL10" s="219"/>
      <c r="LM10" s="219"/>
      <c r="LN10" s="219"/>
      <c r="LO10" s="219"/>
      <c r="LP10" s="219"/>
      <c r="LQ10" s="219"/>
      <c r="LR10" s="219"/>
      <c r="LS10" s="219"/>
      <c r="LT10" s="219"/>
      <c r="LU10" s="219"/>
      <c r="LV10" s="219"/>
      <c r="LW10" s="219"/>
      <c r="LX10" s="219"/>
      <c r="LY10" s="219"/>
      <c r="LZ10" s="219"/>
      <c r="MA10" s="219"/>
      <c r="MB10" s="219"/>
      <c r="MC10" s="219"/>
      <c r="MD10" s="219"/>
      <c r="ME10" s="219"/>
      <c r="MF10" s="219"/>
      <c r="MG10" s="219"/>
      <c r="MH10" s="219"/>
      <c r="MI10" s="219"/>
      <c r="MJ10" s="219"/>
      <c r="MK10" s="219"/>
      <c r="ML10" s="219"/>
      <c r="MM10" s="219"/>
      <c r="MN10" s="219"/>
      <c r="MO10" s="219"/>
      <c r="MP10" s="219"/>
      <c r="MQ10" s="219"/>
      <c r="MR10" s="219"/>
      <c r="MS10" s="219"/>
      <c r="MT10" s="219"/>
      <c r="MU10" s="219"/>
      <c r="MV10" s="219"/>
      <c r="MW10" s="219"/>
      <c r="MX10" s="219"/>
      <c r="MY10" s="219"/>
      <c r="MZ10" s="219"/>
      <c r="NA10" s="219"/>
      <c r="NB10" s="219"/>
      <c r="NC10" s="219"/>
      <c r="ND10" s="219"/>
      <c r="NE10" s="219"/>
      <c r="NF10" s="219"/>
      <c r="NG10" s="219"/>
      <c r="NH10" s="219"/>
      <c r="NI10" s="219"/>
      <c r="NJ10" s="219"/>
      <c r="NK10" s="219"/>
      <c r="NL10" s="219"/>
      <c r="NM10" s="219"/>
      <c r="NN10" s="219"/>
      <c r="NO10" s="219"/>
      <c r="NP10" s="219"/>
      <c r="NQ10" s="219"/>
      <c r="NR10" s="219"/>
      <c r="NS10" s="219"/>
      <c r="NT10" s="219"/>
      <c r="NU10" s="219"/>
      <c r="NV10" s="219"/>
      <c r="NW10" s="219"/>
      <c r="NX10" s="219"/>
      <c r="NY10" s="219"/>
      <c r="NZ10" s="219"/>
      <c r="OA10" s="219"/>
      <c r="OB10" s="219"/>
      <c r="OC10" s="219"/>
      <c r="OD10" s="219"/>
      <c r="OE10" s="219"/>
      <c r="OF10" s="219"/>
      <c r="OG10" s="219"/>
      <c r="OH10" s="219"/>
      <c r="OI10" s="219"/>
      <c r="OJ10" s="219"/>
      <c r="OK10" s="219"/>
      <c r="OL10" s="219"/>
      <c r="OM10" s="219"/>
      <c r="ON10" s="219"/>
      <c r="OO10" s="219"/>
      <c r="OP10" s="219"/>
      <c r="OQ10" s="219"/>
      <c r="OR10" s="219"/>
      <c r="OS10" s="219"/>
      <c r="OT10" s="219"/>
      <c r="OU10" s="219"/>
      <c r="OV10" s="219"/>
      <c r="OW10" s="219"/>
      <c r="OX10" s="219"/>
      <c r="OY10" s="219"/>
      <c r="OZ10" s="219"/>
      <c r="PA10" s="219"/>
      <c r="PB10" s="219"/>
      <c r="PC10" s="219"/>
      <c r="PD10" s="219"/>
      <c r="PE10" s="219"/>
      <c r="PF10" s="219"/>
      <c r="PG10" s="219"/>
      <c r="PH10" s="219"/>
      <c r="PI10" s="219"/>
      <c r="PJ10" s="219"/>
      <c r="PK10" s="219"/>
      <c r="PL10" s="219"/>
      <c r="PM10" s="219"/>
      <c r="PN10" s="219"/>
      <c r="PO10" s="219"/>
      <c r="PP10" s="219"/>
      <c r="PQ10" s="219"/>
      <c r="PR10" s="219"/>
      <c r="PS10" s="219"/>
      <c r="PT10" s="219"/>
      <c r="PU10" s="219"/>
      <c r="PV10" s="219"/>
      <c r="PW10" s="219"/>
      <c r="PX10" s="219"/>
      <c r="PY10" s="219"/>
      <c r="PZ10" s="219"/>
      <c r="QA10" s="219"/>
      <c r="QB10" s="219"/>
      <c r="QC10" s="219"/>
      <c r="QD10" s="219"/>
      <c r="QE10" s="219"/>
      <c r="QF10" s="219"/>
      <c r="QG10" s="219"/>
      <c r="QH10" s="219"/>
      <c r="QI10" s="219"/>
      <c r="QJ10" s="219"/>
      <c r="QK10" s="219"/>
      <c r="QL10" s="219"/>
      <c r="QM10" s="219"/>
      <c r="QN10" s="219"/>
      <c r="QO10" s="219"/>
      <c r="QP10" s="219"/>
      <c r="QQ10" s="219"/>
      <c r="QR10" s="219"/>
      <c r="QS10" s="219"/>
      <c r="QT10" s="219"/>
      <c r="QU10" s="219"/>
      <c r="QV10" s="219"/>
      <c r="QW10" s="219"/>
      <c r="QX10" s="219"/>
      <c r="QY10" s="219"/>
      <c r="QZ10" s="219"/>
      <c r="RA10" s="219"/>
      <c r="RB10" s="219"/>
      <c r="RC10" s="219"/>
      <c r="RD10" s="219"/>
      <c r="RE10" s="219"/>
      <c r="RF10" s="219"/>
      <c r="RG10" s="219"/>
      <c r="RH10" s="219"/>
      <c r="RI10" s="219"/>
      <c r="RJ10" s="219"/>
      <c r="RK10" s="219"/>
      <c r="RL10" s="219"/>
      <c r="RM10" s="219"/>
      <c r="RN10" s="219"/>
      <c r="RO10" s="219"/>
      <c r="RP10" s="219"/>
      <c r="RQ10" s="219"/>
      <c r="RR10" s="219"/>
      <c r="RS10" s="219"/>
      <c r="RT10" s="219"/>
      <c r="RU10" s="219"/>
      <c r="RV10" s="219"/>
      <c r="RW10" s="219"/>
      <c r="RX10" s="219"/>
      <c r="RY10" s="219"/>
      <c r="RZ10" s="219"/>
      <c r="SA10" s="219"/>
      <c r="SB10" s="219"/>
      <c r="SC10" s="219"/>
      <c r="SD10" s="219"/>
      <c r="SE10" s="219"/>
      <c r="SF10" s="219"/>
      <c r="SG10" s="219"/>
      <c r="SH10" s="219"/>
      <c r="SI10" s="219"/>
      <c r="SJ10" s="219"/>
      <c r="SK10" s="219"/>
      <c r="SL10" s="219"/>
      <c r="SM10" s="219"/>
      <c r="SN10" s="219"/>
      <c r="SO10" s="219"/>
      <c r="SP10" s="219"/>
      <c r="SQ10" s="219"/>
      <c r="SR10" s="219"/>
      <c r="SS10" s="219"/>
      <c r="ST10" s="219"/>
      <c r="SU10" s="219"/>
      <c r="SV10" s="219"/>
      <c r="SW10" s="219"/>
      <c r="SX10" s="219"/>
      <c r="SY10" s="219"/>
      <c r="SZ10" s="219"/>
      <c r="TA10" s="219"/>
      <c r="TB10" s="219"/>
      <c r="TC10" s="219"/>
      <c r="TD10" s="219"/>
      <c r="TE10" s="219"/>
      <c r="TF10" s="219"/>
      <c r="TG10" s="219"/>
      <c r="TH10" s="219"/>
      <c r="TI10" s="219"/>
      <c r="TJ10" s="219"/>
      <c r="TK10" s="219"/>
      <c r="TL10" s="219"/>
      <c r="TM10" s="219"/>
      <c r="TN10" s="219"/>
      <c r="TO10" s="219"/>
      <c r="TP10" s="219"/>
      <c r="TQ10" s="219"/>
      <c r="TR10" s="219"/>
      <c r="TS10" s="219"/>
      <c r="TT10" s="219"/>
      <c r="TU10" s="219"/>
      <c r="TV10" s="219"/>
      <c r="TW10" s="219"/>
      <c r="TX10" s="219"/>
      <c r="TY10" s="219"/>
      <c r="TZ10" s="219"/>
      <c r="UA10" s="219"/>
      <c r="UB10" s="219"/>
      <c r="UC10" s="219"/>
      <c r="UD10" s="219"/>
      <c r="UE10" s="219"/>
      <c r="UF10" s="219"/>
      <c r="UG10" s="219"/>
      <c r="UH10" s="219"/>
      <c r="UI10" s="219"/>
      <c r="UJ10" s="219"/>
      <c r="UK10" s="219"/>
      <c r="UL10" s="219"/>
      <c r="UM10" s="219"/>
      <c r="UN10" s="219"/>
      <c r="UO10" s="219"/>
      <c r="UP10" s="219"/>
      <c r="UQ10" s="219"/>
      <c r="UR10" s="219"/>
      <c r="US10" s="219"/>
      <c r="UT10" s="219"/>
      <c r="UU10" s="219"/>
      <c r="UV10" s="219"/>
      <c r="UW10" s="219"/>
      <c r="UX10" s="219"/>
      <c r="UY10" s="219"/>
      <c r="UZ10" s="219"/>
      <c r="VA10" s="219"/>
      <c r="VB10" s="219"/>
      <c r="VC10" s="219"/>
      <c r="VD10" s="219"/>
      <c r="VE10" s="219"/>
      <c r="VF10" s="219"/>
      <c r="VG10" s="219"/>
      <c r="VH10" s="219"/>
      <c r="VI10" s="219"/>
      <c r="VJ10" s="219"/>
      <c r="VK10" s="219"/>
      <c r="VL10" s="219"/>
      <c r="VM10" s="219"/>
      <c r="VN10" s="219"/>
      <c r="VO10" s="219"/>
      <c r="VP10" s="219"/>
      <c r="VQ10" s="219"/>
      <c r="VR10" s="219"/>
      <c r="VS10" s="219"/>
      <c r="VT10" s="219"/>
      <c r="VU10" s="219"/>
      <c r="VV10" s="219"/>
      <c r="VW10" s="219"/>
      <c r="VX10" s="219"/>
      <c r="VY10" s="219"/>
      <c r="VZ10" s="219"/>
      <c r="WA10" s="219"/>
      <c r="WB10" s="219"/>
      <c r="WC10" s="219"/>
      <c r="WD10" s="219"/>
      <c r="WE10" s="219"/>
      <c r="WF10" s="219"/>
      <c r="WG10" s="219"/>
      <c r="WH10" s="219"/>
      <c r="WI10" s="219"/>
      <c r="WJ10" s="219"/>
      <c r="WK10" s="219"/>
      <c r="WL10" s="219"/>
      <c r="WM10" s="219"/>
      <c r="WN10" s="219"/>
      <c r="WO10" s="219"/>
      <c r="WP10" s="219"/>
      <c r="WQ10" s="219"/>
      <c r="WR10" s="219"/>
      <c r="WS10" s="219"/>
      <c r="WT10" s="219"/>
      <c r="WU10" s="219"/>
      <c r="WV10" s="219"/>
      <c r="WW10" s="219"/>
      <c r="WX10" s="219"/>
      <c r="WY10" s="219"/>
      <c r="WZ10" s="219"/>
      <c r="XA10" s="219"/>
      <c r="XB10" s="219"/>
      <c r="XC10" s="219"/>
      <c r="XD10" s="219"/>
      <c r="XE10" s="219"/>
      <c r="XF10" s="219"/>
      <c r="XG10" s="219"/>
      <c r="XH10" s="219"/>
      <c r="XI10" s="219"/>
      <c r="XJ10" s="219"/>
      <c r="XK10" s="219"/>
      <c r="XL10" s="219"/>
      <c r="XM10" s="219"/>
      <c r="XN10" s="219"/>
      <c r="XO10" s="219"/>
      <c r="XP10" s="219"/>
      <c r="XQ10" s="219"/>
      <c r="XR10" s="219"/>
      <c r="XS10" s="219"/>
      <c r="XT10" s="219"/>
      <c r="XU10" s="219"/>
      <c r="XV10" s="219"/>
      <c r="XW10" s="219"/>
      <c r="XX10" s="219"/>
      <c r="XY10" s="219"/>
      <c r="XZ10" s="219"/>
      <c r="YA10" s="219"/>
      <c r="YB10" s="219"/>
      <c r="YC10" s="219"/>
      <c r="YD10" s="219"/>
      <c r="YE10" s="219"/>
      <c r="YF10" s="219"/>
      <c r="YG10" s="219"/>
      <c r="YH10" s="219"/>
      <c r="YI10" s="219"/>
      <c r="YJ10" s="219"/>
      <c r="YK10" s="219"/>
      <c r="YL10" s="219"/>
      <c r="YM10" s="219"/>
      <c r="YN10" s="219"/>
      <c r="YO10" s="219"/>
      <c r="YP10" s="219"/>
      <c r="YQ10" s="219"/>
      <c r="YR10" s="219"/>
      <c r="YS10" s="219"/>
      <c r="YT10" s="219"/>
      <c r="YU10" s="219"/>
      <c r="YV10" s="219"/>
      <c r="YW10" s="219"/>
      <c r="YX10" s="219"/>
      <c r="YY10" s="219"/>
      <c r="YZ10" s="219"/>
      <c r="ZA10" s="219"/>
      <c r="ZB10" s="219"/>
      <c r="ZC10" s="219"/>
      <c r="ZD10" s="219"/>
      <c r="ZE10" s="219"/>
      <c r="ZF10" s="219"/>
      <c r="ZG10" s="219"/>
      <c r="ZH10" s="219"/>
      <c r="ZI10" s="219"/>
      <c r="ZJ10" s="219"/>
      <c r="ZK10" s="219"/>
      <c r="ZL10" s="219"/>
      <c r="ZM10" s="219"/>
      <c r="ZN10" s="219"/>
      <c r="ZO10" s="219"/>
      <c r="ZP10" s="219"/>
      <c r="ZQ10" s="219"/>
      <c r="ZR10" s="219"/>
      <c r="ZS10" s="219"/>
      <c r="ZT10" s="219"/>
      <c r="ZU10" s="219"/>
      <c r="ZV10" s="219"/>
      <c r="ZW10" s="219"/>
      <c r="ZX10" s="219"/>
      <c r="ZY10" s="219"/>
      <c r="ZZ10" s="219"/>
      <c r="AAA10" s="219"/>
      <c r="AAB10" s="219"/>
      <c r="AAC10" s="219"/>
      <c r="AAD10" s="219"/>
      <c r="AAE10" s="219"/>
      <c r="AAF10" s="219"/>
      <c r="AAG10" s="219"/>
      <c r="AAH10" s="219"/>
      <c r="AAI10" s="219"/>
      <c r="AAJ10" s="219"/>
      <c r="AAK10" s="219"/>
      <c r="AAL10" s="219"/>
      <c r="AAM10" s="219"/>
      <c r="AAN10" s="219"/>
      <c r="AAO10" s="219"/>
      <c r="AAP10" s="219"/>
      <c r="AAQ10" s="219"/>
      <c r="AAR10" s="219"/>
      <c r="AAS10" s="219"/>
      <c r="AAT10" s="219"/>
      <c r="AAU10" s="219"/>
      <c r="AAV10" s="219"/>
      <c r="AAW10" s="219"/>
      <c r="AAX10" s="219"/>
      <c r="AAY10" s="219"/>
      <c r="AAZ10" s="219"/>
      <c r="ABA10" s="219"/>
      <c r="ABB10" s="219"/>
      <c r="ABC10" s="219"/>
      <c r="ABD10" s="219"/>
      <c r="ABE10" s="219"/>
      <c r="ABF10" s="219"/>
      <c r="ABG10" s="219"/>
      <c r="ABH10" s="219"/>
      <c r="ABI10" s="219"/>
      <c r="ABJ10" s="219"/>
      <c r="ABK10" s="219"/>
      <c r="ABL10" s="219"/>
      <c r="ABM10" s="219"/>
      <c r="ABN10" s="219"/>
      <c r="ABO10" s="219"/>
      <c r="ABP10" s="219"/>
      <c r="ABQ10" s="219"/>
      <c r="ABR10" s="219"/>
      <c r="ABS10" s="219"/>
      <c r="ABT10" s="219"/>
      <c r="ABU10" s="219"/>
      <c r="ABV10" s="219"/>
      <c r="ABW10" s="219"/>
      <c r="ABX10" s="219"/>
      <c r="ABY10" s="219"/>
      <c r="ABZ10" s="219"/>
      <c r="ACA10" s="219"/>
      <c r="ACB10" s="219"/>
      <c r="ACC10" s="219"/>
      <c r="ACD10" s="219"/>
      <c r="ACE10" s="219"/>
      <c r="ACF10" s="219"/>
      <c r="ACG10" s="219"/>
      <c r="ACH10" s="219"/>
      <c r="ACI10" s="219"/>
      <c r="ACJ10" s="219"/>
      <c r="ACK10" s="219"/>
      <c r="ACL10" s="219"/>
      <c r="ACM10" s="219"/>
      <c r="ACN10" s="219"/>
      <c r="ACO10" s="219"/>
      <c r="ACP10" s="219"/>
      <c r="ACQ10" s="219"/>
      <c r="ACR10" s="219"/>
      <c r="ACS10" s="219"/>
      <c r="ACT10" s="219"/>
      <c r="ACU10" s="219"/>
      <c r="ACV10" s="219"/>
      <c r="ACW10" s="219"/>
      <c r="ACX10" s="219"/>
      <c r="ACY10" s="219"/>
      <c r="ACZ10" s="219"/>
      <c r="ADA10" s="219"/>
      <c r="ADB10" s="219"/>
      <c r="ADC10" s="219"/>
      <c r="ADD10" s="219"/>
      <c r="ADE10" s="219"/>
      <c r="ADF10" s="219"/>
      <c r="ADG10" s="219"/>
      <c r="ADH10" s="219"/>
      <c r="ADI10" s="219"/>
      <c r="ADJ10" s="219"/>
      <c r="ADK10" s="219"/>
      <c r="ADL10" s="219"/>
      <c r="ADM10" s="219"/>
      <c r="ADN10" s="219"/>
      <c r="ADO10" s="219"/>
      <c r="ADP10" s="219"/>
      <c r="ADQ10" s="219"/>
      <c r="ADR10" s="219"/>
      <c r="ADS10" s="219"/>
      <c r="ADT10" s="219"/>
      <c r="ADU10" s="219"/>
      <c r="ADV10" s="219"/>
      <c r="ADW10" s="219"/>
      <c r="ADX10" s="219"/>
      <c r="ADY10" s="219"/>
      <c r="ADZ10" s="219"/>
      <c r="AEA10" s="219"/>
      <c r="AEB10" s="219"/>
      <c r="AEC10" s="219"/>
      <c r="AED10" s="219"/>
      <c r="AEE10" s="219"/>
      <c r="AEF10" s="219"/>
      <c r="AEG10" s="219"/>
      <c r="AEH10" s="219"/>
      <c r="AEI10" s="219"/>
      <c r="AEJ10" s="219"/>
      <c r="AEK10" s="219"/>
      <c r="AEL10" s="219"/>
      <c r="AEM10" s="219"/>
      <c r="AEN10" s="219"/>
      <c r="AEO10" s="219"/>
      <c r="AEP10" s="219"/>
      <c r="AEQ10" s="219"/>
      <c r="AER10" s="219"/>
      <c r="AES10" s="219"/>
      <c r="AET10" s="219"/>
      <c r="AEU10" s="219"/>
      <c r="AEV10" s="219"/>
      <c r="AEW10" s="219"/>
      <c r="AEX10" s="219"/>
      <c r="AEY10" s="219"/>
      <c r="AEZ10" s="219"/>
      <c r="AFA10" s="219"/>
      <c r="AFB10" s="219"/>
      <c r="AFC10" s="219"/>
      <c r="AFD10" s="219"/>
      <c r="AFE10" s="219"/>
      <c r="AFF10" s="219"/>
      <c r="AFG10" s="219"/>
      <c r="AFH10" s="219"/>
      <c r="AFI10" s="219"/>
      <c r="AFJ10" s="219"/>
      <c r="AFK10" s="219"/>
      <c r="AFL10" s="219"/>
      <c r="AFM10" s="219"/>
      <c r="AFN10" s="219"/>
      <c r="AFO10" s="219"/>
      <c r="AFP10" s="219"/>
      <c r="AFQ10" s="219"/>
      <c r="AFR10" s="219"/>
      <c r="AFS10" s="219"/>
      <c r="AFT10" s="219"/>
      <c r="AFU10" s="219"/>
      <c r="AFV10" s="219"/>
      <c r="AFW10" s="219"/>
      <c r="AFX10" s="219"/>
      <c r="AFY10" s="219"/>
      <c r="AFZ10" s="219"/>
      <c r="AGA10" s="219"/>
      <c r="AGB10" s="219"/>
      <c r="AGC10" s="219"/>
      <c r="AGD10" s="219"/>
      <c r="AGE10" s="219"/>
      <c r="AGF10" s="219"/>
      <c r="AGG10" s="219"/>
      <c r="AGH10" s="219"/>
      <c r="AGI10" s="219"/>
      <c r="AGJ10" s="219"/>
      <c r="AGK10" s="219"/>
      <c r="AGL10" s="219"/>
      <c r="AGM10" s="219"/>
      <c r="AGN10" s="219"/>
      <c r="AGO10" s="219"/>
      <c r="AGP10" s="219"/>
      <c r="AGQ10" s="219"/>
      <c r="AGR10" s="219"/>
      <c r="AGS10" s="219"/>
      <c r="AGT10" s="219"/>
      <c r="AGU10" s="219"/>
      <c r="AGV10" s="219"/>
      <c r="AGW10" s="219"/>
      <c r="AGX10" s="219"/>
      <c r="AGY10" s="219"/>
      <c r="AGZ10" s="219"/>
      <c r="AHA10" s="219"/>
      <c r="AHB10" s="219"/>
      <c r="AHC10" s="219"/>
      <c r="AHD10" s="219"/>
      <c r="AHE10" s="219"/>
      <c r="AHF10" s="219"/>
      <c r="AHG10" s="219"/>
      <c r="AHH10" s="219"/>
      <c r="AHI10" s="219"/>
      <c r="AHJ10" s="219"/>
      <c r="AHK10" s="219"/>
      <c r="AHL10" s="219"/>
      <c r="AHM10" s="219"/>
      <c r="AHN10" s="219"/>
      <c r="AHO10" s="219"/>
      <c r="AHP10" s="219"/>
      <c r="AHQ10" s="219"/>
      <c r="AHR10" s="219"/>
      <c r="AHS10" s="219"/>
      <c r="AHT10" s="219"/>
      <c r="AHU10" s="219"/>
      <c r="AHV10" s="219"/>
      <c r="AHW10" s="219"/>
      <c r="AHX10" s="219"/>
      <c r="AHY10" s="219"/>
      <c r="AHZ10" s="219"/>
      <c r="AIA10" s="219"/>
      <c r="AIB10" s="219"/>
      <c r="AIC10" s="219"/>
      <c r="AID10" s="219"/>
      <c r="AIE10" s="219"/>
      <c r="AIF10" s="219"/>
      <c r="AIG10" s="219"/>
      <c r="AIH10" s="219"/>
      <c r="AII10" s="219"/>
      <c r="AIJ10" s="219"/>
      <c r="AIK10" s="219"/>
      <c r="AIL10" s="219"/>
      <c r="AIM10" s="219"/>
      <c r="AIN10" s="219"/>
      <c r="AIO10" s="219"/>
      <c r="AIP10" s="219"/>
      <c r="AIQ10" s="219"/>
      <c r="AIR10" s="219"/>
      <c r="AIS10" s="219"/>
      <c r="AIT10" s="219"/>
      <c r="AIU10" s="219"/>
      <c r="AIV10" s="219"/>
      <c r="AIW10" s="219"/>
      <c r="AIX10" s="219"/>
      <c r="AIY10" s="219"/>
      <c r="AIZ10" s="219"/>
      <c r="AJA10" s="219"/>
      <c r="AJB10" s="219"/>
      <c r="AJC10" s="219"/>
      <c r="AJD10" s="219"/>
      <c r="AJE10" s="219"/>
      <c r="AJF10" s="219"/>
      <c r="AJG10" s="219"/>
      <c r="AJH10" s="219"/>
      <c r="AJI10" s="219"/>
      <c r="AJJ10" s="219"/>
      <c r="AJK10" s="219"/>
      <c r="AJL10" s="219"/>
      <c r="AJM10" s="219"/>
      <c r="AJN10" s="219"/>
      <c r="AJO10" s="219"/>
      <c r="AJP10" s="219"/>
      <c r="AJQ10" s="219"/>
      <c r="AJR10" s="219"/>
      <c r="AJS10" s="219"/>
      <c r="AJT10" s="219"/>
      <c r="AJU10" s="219"/>
      <c r="AJV10" s="219"/>
      <c r="AJW10" s="219"/>
      <c r="AJX10" s="219"/>
      <c r="AJY10" s="219"/>
      <c r="AJZ10" s="219"/>
      <c r="AKA10" s="219"/>
      <c r="AKB10" s="219"/>
      <c r="AKC10" s="219"/>
      <c r="AKD10" s="219"/>
      <c r="AKE10" s="219"/>
      <c r="AKF10" s="219"/>
      <c r="AKG10" s="219"/>
      <c r="AKH10" s="219"/>
      <c r="AKI10" s="219"/>
      <c r="AKJ10" s="219"/>
      <c r="AKK10" s="219"/>
      <c r="AKL10" s="219"/>
      <c r="AKM10" s="219"/>
      <c r="AKN10" s="219"/>
      <c r="AKO10" s="219"/>
      <c r="AKP10" s="219"/>
      <c r="AKQ10" s="219"/>
      <c r="AKR10" s="219"/>
      <c r="AKS10" s="219"/>
      <c r="AKT10" s="219"/>
      <c r="AKU10" s="219"/>
      <c r="AKV10" s="219"/>
      <c r="AKW10" s="219"/>
      <c r="AKX10" s="219"/>
      <c r="AKY10" s="219"/>
      <c r="AKZ10" s="219"/>
      <c r="ALA10" s="219"/>
      <c r="ALB10" s="219"/>
      <c r="ALC10" s="219"/>
      <c r="ALD10" s="219"/>
      <c r="ALE10" s="219"/>
      <c r="ALF10" s="219"/>
      <c r="ALG10" s="219"/>
      <c r="ALH10" s="219"/>
      <c r="ALI10" s="219"/>
      <c r="ALJ10" s="219"/>
      <c r="ALK10" s="219"/>
      <c r="ALL10" s="219"/>
      <c r="ALM10" s="219"/>
      <c r="ALN10" s="219"/>
      <c r="ALO10" s="219"/>
      <c r="ALP10" s="219"/>
      <c r="ALQ10" s="219"/>
      <c r="ALR10" s="219"/>
      <c r="ALS10" s="219"/>
      <c r="ALT10" s="219"/>
      <c r="ALU10" s="219"/>
      <c r="ALV10" s="219"/>
      <c r="ALW10" s="219"/>
      <c r="ALX10" s="219"/>
      <c r="ALY10" s="219"/>
      <c r="ALZ10" s="219"/>
      <c r="AMA10" s="219"/>
      <c r="AMB10" s="219"/>
      <c r="AMC10" s="219"/>
      <c r="AMD10" s="219"/>
      <c r="AME10" s="219"/>
      <c r="AMF10" s="219"/>
      <c r="AMG10" s="219"/>
      <c r="AMH10" s="219"/>
      <c r="AMI10" s="219"/>
      <c r="AMJ10" s="219"/>
      <c r="AMK10" s="219"/>
      <c r="AML10" s="219"/>
      <c r="AMM10" s="219"/>
      <c r="AMN10" s="219"/>
      <c r="AMO10" s="219"/>
      <c r="AMP10" s="219"/>
      <c r="AMQ10" s="219"/>
      <c r="AMR10" s="219"/>
      <c r="AMS10" s="219"/>
      <c r="AMT10" s="219"/>
      <c r="AMU10" s="219"/>
      <c r="AMV10" s="219"/>
      <c r="AMW10" s="219"/>
      <c r="AMX10" s="219"/>
      <c r="AMY10" s="219"/>
      <c r="AMZ10" s="219"/>
      <c r="ANA10" s="219"/>
      <c r="ANB10" s="219"/>
      <c r="ANC10" s="219"/>
      <c r="AND10" s="219"/>
      <c r="ANE10" s="219"/>
      <c r="ANF10" s="219"/>
      <c r="ANG10" s="219"/>
      <c r="ANH10" s="219"/>
      <c r="ANI10" s="219"/>
      <c r="ANJ10" s="219"/>
      <c r="ANK10" s="219"/>
      <c r="ANL10" s="219"/>
      <c r="ANM10" s="219"/>
      <c r="ANN10" s="219"/>
      <c r="ANO10" s="219"/>
      <c r="ANP10" s="219"/>
      <c r="ANQ10" s="219"/>
      <c r="ANR10" s="219"/>
      <c r="ANS10" s="219"/>
      <c r="ANT10" s="219"/>
      <c r="ANU10" s="219"/>
      <c r="ANV10" s="219"/>
      <c r="ANW10" s="219"/>
      <c r="ANX10" s="219"/>
      <c r="ANY10" s="219"/>
      <c r="ANZ10" s="219"/>
      <c r="AOA10" s="219"/>
      <c r="AOB10" s="219"/>
      <c r="AOC10" s="219"/>
      <c r="AOD10" s="219"/>
      <c r="AOE10" s="219"/>
      <c r="AOF10" s="219"/>
      <c r="AOG10" s="219"/>
      <c r="AOH10" s="219"/>
      <c r="AOI10" s="219"/>
      <c r="AOJ10" s="219"/>
      <c r="AOK10" s="219"/>
      <c r="AOL10" s="219"/>
      <c r="AOM10" s="219"/>
      <c r="AON10" s="219"/>
      <c r="AOO10" s="219"/>
      <c r="AOP10" s="219"/>
      <c r="AOQ10" s="219"/>
      <c r="AOR10" s="219"/>
      <c r="AOS10" s="219"/>
      <c r="AOT10" s="219"/>
      <c r="AOU10" s="219"/>
      <c r="AOV10" s="219"/>
      <c r="AOW10" s="219"/>
      <c r="AOX10" s="219"/>
      <c r="AOY10" s="219"/>
      <c r="AOZ10" s="219"/>
      <c r="APA10" s="219"/>
      <c r="APB10" s="219"/>
      <c r="APC10" s="219"/>
      <c r="APD10" s="219"/>
      <c r="APE10" s="219"/>
      <c r="APF10" s="219"/>
      <c r="APG10" s="219"/>
      <c r="APH10" s="219"/>
      <c r="API10" s="219"/>
      <c r="APJ10" s="219"/>
      <c r="APK10" s="219"/>
      <c r="APL10" s="219"/>
      <c r="APM10" s="219"/>
      <c r="APN10" s="219"/>
      <c r="APO10" s="219"/>
      <c r="APP10" s="219"/>
      <c r="APQ10" s="219"/>
      <c r="APR10" s="219"/>
      <c r="APS10" s="219"/>
      <c r="APT10" s="219"/>
      <c r="APU10" s="219"/>
      <c r="APV10" s="219"/>
      <c r="APW10" s="219"/>
      <c r="APX10" s="219"/>
      <c r="APY10" s="219"/>
      <c r="APZ10" s="219"/>
      <c r="AQA10" s="219"/>
      <c r="AQB10" s="219"/>
      <c r="AQC10" s="219"/>
      <c r="AQD10" s="219"/>
      <c r="AQE10" s="219"/>
      <c r="AQF10" s="219"/>
      <c r="AQG10" s="219"/>
      <c r="AQH10" s="219"/>
      <c r="AQI10" s="219"/>
      <c r="AQJ10" s="219"/>
      <c r="AQK10" s="219"/>
      <c r="AQL10" s="219"/>
      <c r="AQM10" s="219"/>
      <c r="AQN10" s="219"/>
      <c r="AQO10" s="219"/>
      <c r="AQP10" s="219"/>
      <c r="AQQ10" s="219"/>
      <c r="AQR10" s="219"/>
      <c r="AQS10" s="219"/>
      <c r="AQT10" s="219"/>
      <c r="AQU10" s="219"/>
      <c r="AQV10" s="219"/>
      <c r="AQW10" s="219"/>
      <c r="AQX10" s="219"/>
      <c r="AQY10" s="219"/>
      <c r="AQZ10" s="219"/>
      <c r="ARA10" s="219"/>
      <c r="ARB10" s="219"/>
      <c r="ARC10" s="219"/>
      <c r="ARD10" s="219"/>
      <c r="ARE10" s="219"/>
      <c r="ARF10" s="219"/>
      <c r="ARG10" s="219"/>
      <c r="ARH10" s="219"/>
      <c r="ARI10" s="219"/>
      <c r="ARJ10" s="219"/>
      <c r="ARK10" s="219"/>
      <c r="ARL10" s="219"/>
      <c r="ARM10" s="219"/>
      <c r="ARN10" s="219"/>
      <c r="ARO10" s="219"/>
      <c r="ARP10" s="219"/>
      <c r="ARQ10" s="219"/>
      <c r="ARR10" s="219"/>
      <c r="ARS10" s="219"/>
      <c r="ART10" s="219"/>
      <c r="ARU10" s="219"/>
      <c r="ARV10" s="219"/>
      <c r="ARW10" s="219"/>
      <c r="ARX10" s="219"/>
      <c r="ARY10" s="219"/>
      <c r="ARZ10" s="219"/>
      <c r="ASA10" s="219"/>
      <c r="ASB10" s="219"/>
      <c r="ASC10" s="219"/>
      <c r="ASD10" s="219"/>
      <c r="ASE10" s="219"/>
      <c r="ASF10" s="219"/>
      <c r="ASG10" s="219"/>
      <c r="ASH10" s="219"/>
      <c r="ASI10" s="219"/>
      <c r="ASJ10" s="219"/>
      <c r="ASK10" s="219"/>
      <c r="ASL10" s="219"/>
      <c r="ASM10" s="219"/>
      <c r="ASN10" s="219"/>
      <c r="ASO10" s="219"/>
      <c r="ASP10" s="219"/>
      <c r="ASQ10" s="219"/>
      <c r="ASR10" s="219"/>
      <c r="ASS10" s="219"/>
      <c r="AST10" s="219"/>
      <c r="ASU10" s="219"/>
      <c r="ASV10" s="219"/>
      <c r="ASW10" s="219"/>
      <c r="ASX10" s="219"/>
      <c r="ASY10" s="219"/>
      <c r="ASZ10" s="219"/>
      <c r="ATA10" s="219"/>
      <c r="ATB10" s="219"/>
      <c r="ATC10" s="219"/>
      <c r="ATD10" s="219"/>
      <c r="ATE10" s="219"/>
      <c r="ATF10" s="219"/>
      <c r="ATG10" s="219"/>
      <c r="ATH10" s="219"/>
      <c r="ATI10" s="219"/>
      <c r="ATJ10" s="219"/>
      <c r="ATK10" s="219"/>
      <c r="ATL10" s="219"/>
      <c r="ATM10" s="219"/>
      <c r="ATN10" s="219"/>
      <c r="ATO10" s="219"/>
      <c r="ATP10" s="219"/>
      <c r="ATQ10" s="219"/>
      <c r="ATR10" s="219"/>
      <c r="ATS10" s="219"/>
      <c r="ATT10" s="219"/>
      <c r="ATU10" s="219"/>
      <c r="ATV10" s="219"/>
      <c r="ATW10" s="219"/>
      <c r="ATX10" s="219"/>
      <c r="ATY10" s="219"/>
      <c r="ATZ10" s="219"/>
      <c r="AUA10" s="219"/>
      <c r="AUB10" s="219"/>
      <c r="AUC10" s="219"/>
      <c r="AUD10" s="219"/>
      <c r="AUE10" s="219"/>
      <c r="AUF10" s="219"/>
      <c r="AUG10" s="219"/>
      <c r="AUH10" s="219"/>
      <c r="AUI10" s="219"/>
      <c r="AUJ10" s="219"/>
      <c r="AUK10" s="219"/>
      <c r="AUL10" s="219"/>
      <c r="AUM10" s="219"/>
      <c r="AUN10" s="219"/>
      <c r="AUO10" s="219"/>
      <c r="AUP10" s="219"/>
      <c r="AUQ10" s="219"/>
      <c r="AUR10" s="219"/>
      <c r="AUS10" s="219"/>
      <c r="AUT10" s="219"/>
      <c r="AUU10" s="219"/>
      <c r="AUV10" s="219"/>
      <c r="AUW10" s="219"/>
      <c r="AUX10" s="219"/>
      <c r="AUY10" s="219"/>
      <c r="AUZ10" s="219"/>
      <c r="AVA10" s="219"/>
      <c r="AVB10" s="219"/>
      <c r="AVC10" s="219"/>
      <c r="AVD10" s="219"/>
      <c r="AVE10" s="219"/>
      <c r="AVF10" s="219"/>
      <c r="AVG10" s="219"/>
      <c r="AVH10" s="219"/>
      <c r="AVI10" s="219"/>
      <c r="AVJ10" s="219"/>
      <c r="AVK10" s="219"/>
      <c r="AVL10" s="219"/>
      <c r="AVM10" s="219"/>
      <c r="AVN10" s="219"/>
      <c r="AVO10" s="219"/>
      <c r="AVP10" s="219"/>
      <c r="AVQ10" s="219"/>
      <c r="AVR10" s="219"/>
      <c r="AVS10" s="219"/>
      <c r="AVT10" s="219"/>
      <c r="AVU10" s="219"/>
      <c r="AVV10" s="219"/>
      <c r="AVW10" s="219"/>
      <c r="AVX10" s="219"/>
      <c r="AVY10" s="219"/>
      <c r="AVZ10" s="219"/>
      <c r="AWA10" s="219"/>
      <c r="AWB10" s="219"/>
      <c r="AWC10" s="219"/>
      <c r="AWD10" s="219"/>
      <c r="AWE10" s="219"/>
      <c r="AWF10" s="219"/>
      <c r="AWG10" s="219"/>
      <c r="AWH10" s="219"/>
      <c r="AWI10" s="219"/>
      <c r="AWJ10" s="219"/>
      <c r="AWK10" s="219"/>
      <c r="AWL10" s="219"/>
      <c r="AWM10" s="219"/>
      <c r="AWN10" s="219"/>
      <c r="AWO10" s="219"/>
      <c r="AWP10" s="219"/>
      <c r="AWQ10" s="219"/>
      <c r="AWR10" s="219"/>
      <c r="AWS10" s="219"/>
      <c r="AWT10" s="219"/>
      <c r="AWU10" s="219"/>
      <c r="AWV10" s="219"/>
      <c r="AWW10" s="219"/>
      <c r="AWX10" s="219"/>
      <c r="AWY10" s="219"/>
      <c r="AWZ10" s="219"/>
      <c r="AXA10" s="219"/>
      <c r="AXB10" s="219"/>
      <c r="AXC10" s="219"/>
      <c r="AXD10" s="219"/>
      <c r="AXE10" s="219"/>
      <c r="AXF10" s="219"/>
      <c r="AXG10" s="219"/>
      <c r="AXH10" s="219"/>
      <c r="AXI10" s="219"/>
      <c r="AXJ10" s="219"/>
      <c r="AXK10" s="219"/>
      <c r="AXL10" s="219"/>
      <c r="AXM10" s="219"/>
      <c r="AXN10" s="219"/>
      <c r="AXO10" s="219"/>
      <c r="AXP10" s="219"/>
      <c r="AXQ10" s="219"/>
      <c r="AXR10" s="219"/>
      <c r="AXS10" s="219"/>
      <c r="AXT10" s="219"/>
      <c r="AXU10" s="219"/>
      <c r="AXV10" s="219"/>
      <c r="AXW10" s="219"/>
      <c r="AXX10" s="219"/>
      <c r="AXY10" s="219"/>
      <c r="AXZ10" s="219"/>
      <c r="AYA10" s="219"/>
      <c r="AYB10" s="219"/>
      <c r="AYC10" s="219"/>
      <c r="AYD10" s="219"/>
      <c r="AYE10" s="219"/>
      <c r="AYF10" s="219"/>
      <c r="AYG10" s="219"/>
      <c r="AYH10" s="219"/>
      <c r="AYI10" s="219"/>
      <c r="AYJ10" s="219"/>
      <c r="AYK10" s="219"/>
      <c r="AYL10" s="219"/>
      <c r="AYM10" s="219"/>
      <c r="AYN10" s="219"/>
      <c r="AYO10" s="219"/>
      <c r="AYP10" s="219"/>
      <c r="AYQ10" s="219"/>
      <c r="AYR10" s="219"/>
      <c r="AYS10" s="219"/>
      <c r="AYT10" s="219"/>
      <c r="AYU10" s="219"/>
      <c r="AYV10" s="219"/>
      <c r="AYW10" s="219"/>
      <c r="AYX10" s="219"/>
      <c r="AYY10" s="219"/>
      <c r="AYZ10" s="219"/>
      <c r="AZA10" s="219"/>
      <c r="AZB10" s="219"/>
      <c r="AZC10" s="219"/>
      <c r="AZD10" s="219"/>
      <c r="AZE10" s="219"/>
      <c r="AZF10" s="219"/>
      <c r="AZG10" s="219"/>
      <c r="AZH10" s="219"/>
      <c r="AZI10" s="219"/>
      <c r="AZJ10" s="219"/>
      <c r="AZK10" s="219"/>
      <c r="AZL10" s="219"/>
      <c r="AZM10" s="219"/>
      <c r="AZN10" s="219"/>
      <c r="AZO10" s="219"/>
      <c r="AZP10" s="219"/>
      <c r="AZQ10" s="219"/>
      <c r="AZR10" s="219"/>
      <c r="AZS10" s="219"/>
      <c r="AZT10" s="219"/>
      <c r="AZU10" s="219"/>
      <c r="AZV10" s="219"/>
      <c r="AZW10" s="219"/>
      <c r="AZX10" s="219"/>
      <c r="AZY10" s="219"/>
      <c r="AZZ10" s="219"/>
      <c r="BAA10" s="219"/>
      <c r="BAB10" s="219"/>
      <c r="BAC10" s="219"/>
      <c r="BAD10" s="219"/>
      <c r="BAE10" s="219"/>
      <c r="BAF10" s="219"/>
      <c r="BAG10" s="219"/>
      <c r="BAH10" s="219"/>
      <c r="BAI10" s="219"/>
      <c r="BAJ10" s="219"/>
      <c r="BAK10" s="219"/>
      <c r="BAL10" s="219"/>
      <c r="BAM10" s="219"/>
      <c r="BAN10" s="219"/>
      <c r="BAO10" s="219"/>
      <c r="BAP10" s="219"/>
      <c r="BAQ10" s="219"/>
      <c r="BAR10" s="219"/>
      <c r="BAS10" s="219"/>
      <c r="BAT10" s="219"/>
      <c r="BAU10" s="219"/>
      <c r="BAV10" s="219"/>
      <c r="BAW10" s="219"/>
      <c r="BAX10" s="219"/>
      <c r="BAY10" s="219"/>
      <c r="BAZ10" s="219"/>
      <c r="BBA10" s="219"/>
      <c r="BBB10" s="219"/>
      <c r="BBC10" s="219"/>
      <c r="BBD10" s="219"/>
      <c r="BBE10" s="219"/>
      <c r="BBF10" s="219"/>
      <c r="BBG10" s="219"/>
      <c r="BBH10" s="219"/>
      <c r="BBI10" s="219"/>
      <c r="BBJ10" s="219"/>
      <c r="BBK10" s="219"/>
      <c r="BBL10" s="219"/>
      <c r="BBM10" s="219"/>
      <c r="BBN10" s="219"/>
      <c r="BBO10" s="219"/>
      <c r="BBP10" s="219"/>
      <c r="BBQ10" s="219"/>
      <c r="BBR10" s="219"/>
      <c r="BBS10" s="219"/>
      <c r="BBT10" s="219"/>
      <c r="BBU10" s="219"/>
      <c r="BBV10" s="219"/>
      <c r="BBW10" s="219"/>
      <c r="BBX10" s="219"/>
      <c r="BBY10" s="219"/>
      <c r="BBZ10" s="219"/>
      <c r="BCA10" s="219"/>
      <c r="BCB10" s="219"/>
      <c r="BCC10" s="219"/>
      <c r="BCD10" s="219"/>
      <c r="BCE10" s="219"/>
      <c r="BCF10" s="219"/>
      <c r="BCG10" s="219"/>
      <c r="BCH10" s="219"/>
      <c r="BCI10" s="219"/>
      <c r="BCJ10" s="219"/>
      <c r="BCK10" s="219"/>
      <c r="BCL10" s="219"/>
      <c r="BCM10" s="219"/>
      <c r="BCN10" s="219"/>
      <c r="BCO10" s="219"/>
      <c r="BCP10" s="219"/>
      <c r="BCQ10" s="219"/>
      <c r="BCR10" s="219"/>
      <c r="BCS10" s="219"/>
      <c r="BCT10" s="219"/>
      <c r="BCU10" s="219"/>
      <c r="BCV10" s="219"/>
      <c r="BCW10" s="219"/>
      <c r="BCX10" s="219"/>
      <c r="BCY10" s="219"/>
      <c r="BCZ10" s="219"/>
      <c r="BDA10" s="219"/>
      <c r="BDB10" s="219"/>
      <c r="BDC10" s="219"/>
      <c r="BDD10" s="219"/>
      <c r="BDE10" s="219"/>
      <c r="BDF10" s="219"/>
      <c r="BDG10" s="219"/>
      <c r="BDH10" s="219"/>
      <c r="BDI10" s="219"/>
      <c r="BDJ10" s="219"/>
      <c r="BDK10" s="219"/>
      <c r="BDL10" s="219"/>
      <c r="BDM10" s="219"/>
      <c r="BDN10" s="219"/>
      <c r="BDO10" s="219"/>
      <c r="BDP10" s="219"/>
      <c r="BDQ10" s="219"/>
      <c r="BDR10" s="219"/>
      <c r="BDS10" s="219"/>
      <c r="BDT10" s="219"/>
      <c r="BDU10" s="219"/>
      <c r="BDV10" s="219"/>
      <c r="BDW10" s="219"/>
      <c r="BDX10" s="219"/>
      <c r="BDY10" s="219"/>
      <c r="BDZ10" s="219"/>
      <c r="BEA10" s="219"/>
      <c r="BEB10" s="219"/>
      <c r="BEC10" s="219"/>
      <c r="BED10" s="219"/>
      <c r="BEE10" s="219"/>
      <c r="BEF10" s="219"/>
      <c r="BEG10" s="219"/>
      <c r="BEH10" s="219"/>
      <c r="BEI10" s="219"/>
      <c r="BEJ10" s="219"/>
      <c r="BEK10" s="219"/>
      <c r="BEL10" s="219"/>
      <c r="BEM10" s="219"/>
      <c r="BEN10" s="219"/>
      <c r="BEO10" s="219"/>
      <c r="BEP10" s="219"/>
      <c r="BEQ10" s="219"/>
      <c r="BER10" s="219"/>
      <c r="BES10" s="219"/>
      <c r="BET10" s="219"/>
      <c r="BEU10" s="219"/>
      <c r="BEV10" s="219"/>
      <c r="BEW10" s="219"/>
      <c r="BEX10" s="219"/>
      <c r="BEY10" s="219"/>
      <c r="BEZ10" s="219"/>
      <c r="BFA10" s="219"/>
      <c r="BFB10" s="219"/>
      <c r="BFC10" s="219"/>
      <c r="BFD10" s="219"/>
      <c r="BFE10" s="219"/>
      <c r="BFF10" s="219"/>
      <c r="BFG10" s="219"/>
      <c r="BFH10" s="219"/>
      <c r="BFI10" s="219"/>
      <c r="BFJ10" s="219"/>
      <c r="BFK10" s="219"/>
      <c r="BFL10" s="219"/>
      <c r="BFM10" s="219"/>
      <c r="BFN10" s="219"/>
      <c r="BFO10" s="219"/>
      <c r="BFP10" s="219"/>
      <c r="BFQ10" s="219"/>
      <c r="BFR10" s="219"/>
      <c r="BFS10" s="219"/>
      <c r="BFT10" s="219"/>
      <c r="BFU10" s="219"/>
      <c r="BFV10" s="219"/>
      <c r="BFW10" s="219"/>
      <c r="BFX10" s="219"/>
      <c r="BFY10" s="219"/>
      <c r="BFZ10" s="219"/>
      <c r="BGA10" s="219"/>
      <c r="BGB10" s="219"/>
      <c r="BGC10" s="219"/>
      <c r="BGD10" s="219"/>
      <c r="BGE10" s="219"/>
      <c r="BGF10" s="219"/>
      <c r="BGG10" s="219"/>
      <c r="BGH10" s="219"/>
      <c r="BGI10" s="219"/>
      <c r="BGJ10" s="219"/>
      <c r="BGK10" s="219"/>
      <c r="BGL10" s="219"/>
      <c r="BGM10" s="219"/>
      <c r="BGN10" s="219"/>
      <c r="BGO10" s="219"/>
      <c r="BGP10" s="219"/>
      <c r="BGQ10" s="219"/>
      <c r="BGR10" s="219"/>
      <c r="BGS10" s="219"/>
      <c r="BGT10" s="219"/>
      <c r="BGU10" s="219"/>
      <c r="BGV10" s="219"/>
      <c r="BGW10" s="219"/>
      <c r="BGX10" s="219"/>
      <c r="BGY10" s="219"/>
      <c r="BGZ10" s="219"/>
      <c r="BHA10" s="219"/>
      <c r="BHB10" s="219"/>
      <c r="BHC10" s="219"/>
      <c r="BHD10" s="219"/>
      <c r="BHE10" s="219"/>
      <c r="BHF10" s="219"/>
      <c r="BHG10" s="219"/>
      <c r="BHH10" s="219"/>
      <c r="BHI10" s="219"/>
      <c r="BHJ10" s="219"/>
      <c r="BHK10" s="219"/>
      <c r="BHL10" s="219"/>
      <c r="BHM10" s="219"/>
      <c r="BHN10" s="219"/>
      <c r="BHO10" s="219"/>
      <c r="BHP10" s="219"/>
      <c r="BHQ10" s="219"/>
      <c r="BHR10" s="219"/>
      <c r="BHS10" s="219"/>
      <c r="BHT10" s="219"/>
      <c r="BHU10" s="219"/>
      <c r="BHV10" s="219"/>
      <c r="BHW10" s="219"/>
      <c r="BHX10" s="219"/>
      <c r="BHY10" s="219"/>
      <c r="BHZ10" s="219"/>
      <c r="BIA10" s="219"/>
      <c r="BIB10" s="219"/>
      <c r="BIC10" s="219"/>
      <c r="BID10" s="219"/>
      <c r="BIE10" s="219"/>
      <c r="BIF10" s="219"/>
      <c r="BIG10" s="219"/>
      <c r="BIH10" s="219"/>
      <c r="BII10" s="219"/>
      <c r="BIJ10" s="219"/>
      <c r="BIK10" s="219"/>
      <c r="BIL10" s="219"/>
      <c r="BIM10" s="219"/>
      <c r="BIN10" s="219"/>
      <c r="BIO10" s="219"/>
      <c r="BIP10" s="219"/>
      <c r="BIQ10" s="219"/>
      <c r="BIR10" s="219"/>
      <c r="BIS10" s="219"/>
      <c r="BIT10" s="219"/>
      <c r="BIU10" s="219"/>
      <c r="BIV10" s="219"/>
      <c r="BIW10" s="219"/>
      <c r="BIX10" s="219"/>
      <c r="BIY10" s="219"/>
      <c r="BIZ10" s="219"/>
      <c r="BJA10" s="219"/>
      <c r="BJB10" s="219"/>
      <c r="BJC10" s="219"/>
      <c r="BJD10" s="219"/>
      <c r="BJE10" s="219"/>
      <c r="BJF10" s="219"/>
      <c r="BJG10" s="219"/>
      <c r="BJH10" s="219"/>
      <c r="BJI10" s="219"/>
      <c r="BJJ10" s="219"/>
      <c r="BJK10" s="219"/>
      <c r="BJL10" s="219"/>
      <c r="BJM10" s="219"/>
      <c r="BJN10" s="219"/>
      <c r="BJO10" s="219"/>
      <c r="BJP10" s="219"/>
      <c r="BJQ10" s="219"/>
      <c r="BJR10" s="219"/>
      <c r="BJS10" s="219"/>
      <c r="BJT10" s="219"/>
      <c r="BJU10" s="219"/>
      <c r="BJV10" s="219"/>
      <c r="BJW10" s="219"/>
      <c r="BJX10" s="219"/>
      <c r="BJY10" s="219"/>
      <c r="BJZ10" s="219"/>
      <c r="BKA10" s="219"/>
      <c r="BKB10" s="219"/>
      <c r="BKC10" s="219"/>
      <c r="BKD10" s="219"/>
      <c r="BKE10" s="219"/>
      <c r="BKF10" s="219"/>
      <c r="BKG10" s="219"/>
      <c r="BKH10" s="219"/>
      <c r="BKI10" s="219"/>
      <c r="BKJ10" s="219"/>
      <c r="BKK10" s="219"/>
      <c r="BKL10" s="219"/>
      <c r="BKM10" s="219"/>
      <c r="BKN10" s="219"/>
      <c r="BKO10" s="219"/>
      <c r="BKP10" s="219"/>
      <c r="BKQ10" s="219"/>
      <c r="BKR10" s="219"/>
      <c r="BKS10" s="219"/>
      <c r="BKT10" s="219"/>
      <c r="BKU10" s="219"/>
      <c r="BKV10" s="219"/>
      <c r="BKW10" s="219"/>
      <c r="BKX10" s="219"/>
      <c r="BKY10" s="219"/>
      <c r="BKZ10" s="219"/>
      <c r="BLA10" s="219"/>
      <c r="BLB10" s="219"/>
      <c r="BLC10" s="219"/>
      <c r="BLD10" s="219"/>
      <c r="BLE10" s="219"/>
      <c r="BLF10" s="219"/>
      <c r="BLG10" s="219"/>
      <c r="BLH10" s="219"/>
      <c r="BLI10" s="219"/>
      <c r="BLJ10" s="219"/>
      <c r="BLK10" s="219"/>
      <c r="BLL10" s="219"/>
      <c r="BLM10" s="219"/>
      <c r="BLN10" s="219"/>
      <c r="BLO10" s="219"/>
      <c r="BLP10" s="219"/>
      <c r="BLQ10" s="219"/>
      <c r="BLR10" s="219"/>
      <c r="BLS10" s="219"/>
      <c r="BLT10" s="219"/>
      <c r="BLU10" s="219"/>
      <c r="BLV10" s="219"/>
      <c r="BLW10" s="219"/>
      <c r="BLX10" s="219"/>
      <c r="BLY10" s="219"/>
      <c r="BLZ10" s="219"/>
      <c r="BMA10" s="219"/>
      <c r="BMB10" s="219"/>
      <c r="BMC10" s="219"/>
      <c r="BMD10" s="219"/>
      <c r="BME10" s="219"/>
      <c r="BMF10" s="219"/>
      <c r="BMG10" s="219"/>
      <c r="BMH10" s="219"/>
      <c r="BMI10" s="219"/>
      <c r="BMJ10" s="219"/>
      <c r="BMK10" s="219"/>
      <c r="BML10" s="219"/>
      <c r="BMM10" s="219"/>
      <c r="BMN10" s="219"/>
      <c r="BMO10" s="219"/>
      <c r="BMP10" s="219"/>
      <c r="BMQ10" s="219"/>
      <c r="BMR10" s="219"/>
      <c r="BMS10" s="219"/>
      <c r="BMT10" s="219"/>
      <c r="BMU10" s="219"/>
      <c r="BMV10" s="219"/>
      <c r="BMW10" s="219"/>
      <c r="BMX10" s="219"/>
      <c r="BMY10" s="219"/>
      <c r="BMZ10" s="219"/>
      <c r="BNA10" s="219"/>
      <c r="BNB10" s="219"/>
      <c r="BNC10" s="219"/>
      <c r="BND10" s="219"/>
      <c r="BNE10" s="219"/>
      <c r="BNF10" s="219"/>
      <c r="BNG10" s="219"/>
      <c r="BNH10" s="219"/>
      <c r="BNI10" s="219"/>
      <c r="BNJ10" s="219"/>
      <c r="BNK10" s="219"/>
      <c r="BNL10" s="219"/>
      <c r="BNM10" s="219"/>
      <c r="BNN10" s="219"/>
      <c r="BNO10" s="219"/>
      <c r="BNP10" s="219"/>
      <c r="BNQ10" s="219"/>
      <c r="BNR10" s="219"/>
      <c r="BNS10" s="219"/>
      <c r="BNT10" s="219"/>
      <c r="BNU10" s="219"/>
      <c r="BNV10" s="219"/>
      <c r="BNW10" s="219"/>
      <c r="BNX10" s="219"/>
      <c r="BNY10" s="219"/>
      <c r="BNZ10" s="219"/>
      <c r="BOA10" s="219"/>
      <c r="BOB10" s="219"/>
      <c r="BOC10" s="219"/>
      <c r="BOD10" s="219"/>
      <c r="BOE10" s="219"/>
      <c r="BOF10" s="219"/>
      <c r="BOG10" s="219"/>
      <c r="BOH10" s="219"/>
      <c r="BOI10" s="219"/>
      <c r="BOJ10" s="219"/>
      <c r="BOK10" s="219"/>
      <c r="BOL10" s="219"/>
      <c r="BOM10" s="219"/>
      <c r="BON10" s="219"/>
      <c r="BOO10" s="219"/>
      <c r="BOP10" s="219"/>
      <c r="BOQ10" s="219"/>
      <c r="BOR10" s="219"/>
      <c r="BOS10" s="219"/>
      <c r="BOT10" s="219"/>
      <c r="BOU10" s="219"/>
      <c r="BOV10" s="219"/>
      <c r="BOW10" s="219"/>
      <c r="BOX10" s="219"/>
      <c r="BOY10" s="219"/>
      <c r="BOZ10" s="219"/>
      <c r="BPA10" s="219"/>
      <c r="BPB10" s="219"/>
      <c r="BPC10" s="219"/>
      <c r="BPD10" s="219"/>
      <c r="BPE10" s="219"/>
      <c r="BPF10" s="219"/>
      <c r="BPG10" s="219"/>
      <c r="BPH10" s="219"/>
      <c r="BPI10" s="219"/>
      <c r="BPJ10" s="219"/>
      <c r="BPK10" s="219"/>
      <c r="BPL10" s="219"/>
      <c r="BPM10" s="219"/>
      <c r="BPN10" s="219"/>
      <c r="BPO10" s="219"/>
      <c r="BPP10" s="219"/>
      <c r="BPQ10" s="219"/>
      <c r="BPR10" s="219"/>
      <c r="BPS10" s="219"/>
      <c r="BPT10" s="219"/>
      <c r="BPU10" s="219"/>
      <c r="BPV10" s="219"/>
      <c r="BPW10" s="219"/>
      <c r="BPX10" s="219"/>
      <c r="BPY10" s="219"/>
      <c r="BPZ10" s="219"/>
      <c r="BQA10" s="219"/>
      <c r="BQB10" s="219"/>
      <c r="BQC10" s="219"/>
      <c r="BQD10" s="219"/>
      <c r="BQE10" s="219"/>
      <c r="BQF10" s="219"/>
      <c r="BQG10" s="219"/>
      <c r="BQH10" s="219"/>
      <c r="BQI10" s="219"/>
      <c r="BQJ10" s="219"/>
      <c r="BQK10" s="219"/>
      <c r="BQL10" s="219"/>
      <c r="BQM10" s="219"/>
      <c r="BQN10" s="219"/>
      <c r="BQO10" s="219"/>
      <c r="BQP10" s="219"/>
      <c r="BQQ10" s="219"/>
      <c r="BQR10" s="219"/>
      <c r="BQS10" s="219"/>
      <c r="BQT10" s="219"/>
      <c r="BQU10" s="219"/>
      <c r="BQV10" s="219"/>
      <c r="BQW10" s="219"/>
      <c r="BQX10" s="219"/>
      <c r="BQY10" s="219"/>
      <c r="BQZ10" s="219"/>
      <c r="BRA10" s="219"/>
      <c r="BRB10" s="219"/>
      <c r="BRC10" s="219"/>
      <c r="BRD10" s="219"/>
      <c r="BRE10" s="219"/>
      <c r="BRF10" s="219"/>
      <c r="BRG10" s="219"/>
      <c r="BRH10" s="219"/>
      <c r="BRI10" s="219"/>
      <c r="BRJ10" s="219"/>
      <c r="BRK10" s="219"/>
      <c r="BRL10" s="219"/>
      <c r="BRM10" s="219"/>
      <c r="BRN10" s="219"/>
      <c r="BRO10" s="219"/>
      <c r="BRP10" s="219"/>
      <c r="BRQ10" s="219"/>
      <c r="BRR10" s="219"/>
      <c r="BRS10" s="219"/>
      <c r="BRT10" s="219"/>
      <c r="BRU10" s="219"/>
      <c r="BRV10" s="219"/>
      <c r="BRW10" s="219"/>
      <c r="BRX10" s="219"/>
      <c r="BRY10" s="219"/>
      <c r="BRZ10" s="219"/>
      <c r="BSA10" s="219"/>
      <c r="BSB10" s="219"/>
      <c r="BSC10" s="219"/>
      <c r="BSD10" s="219"/>
      <c r="BSE10" s="219"/>
      <c r="BSF10" s="219"/>
      <c r="BSG10" s="219"/>
      <c r="BSH10" s="219"/>
      <c r="BSI10" s="219"/>
      <c r="BSJ10" s="219"/>
      <c r="BSK10" s="219"/>
      <c r="BSL10" s="219"/>
      <c r="BSM10" s="219"/>
      <c r="BSN10" s="219"/>
      <c r="BSO10" s="219"/>
      <c r="BSP10" s="219"/>
      <c r="BSQ10" s="219"/>
      <c r="BSR10" s="219"/>
      <c r="BSS10" s="219"/>
      <c r="BST10" s="219"/>
      <c r="BSU10" s="219"/>
      <c r="BSV10" s="219"/>
      <c r="BSW10" s="219"/>
      <c r="BSX10" s="219"/>
      <c r="BSY10" s="219"/>
      <c r="BSZ10" s="219"/>
      <c r="BTA10" s="219"/>
      <c r="BTB10" s="219"/>
      <c r="BTC10" s="219"/>
      <c r="BTD10" s="219"/>
      <c r="BTE10" s="219"/>
      <c r="BTF10" s="219"/>
      <c r="BTG10" s="219"/>
      <c r="BTH10" s="219"/>
      <c r="BTI10" s="219"/>
      <c r="BTJ10" s="219"/>
      <c r="BTK10" s="219"/>
      <c r="BTL10" s="219"/>
      <c r="BTM10" s="219"/>
      <c r="BTN10" s="219"/>
      <c r="BTO10" s="219"/>
      <c r="BTP10" s="219"/>
      <c r="BTQ10" s="219"/>
      <c r="BTR10" s="219"/>
      <c r="BTS10" s="219"/>
      <c r="BTT10" s="219"/>
      <c r="BTU10" s="219"/>
      <c r="BTV10" s="219"/>
      <c r="BTW10" s="219"/>
      <c r="BTX10" s="219"/>
      <c r="BTY10" s="219"/>
      <c r="BTZ10" s="219"/>
      <c r="BUA10" s="219"/>
      <c r="BUB10" s="219"/>
      <c r="BUC10" s="219"/>
      <c r="BUD10" s="219"/>
      <c r="BUE10" s="219"/>
      <c r="BUF10" s="219"/>
      <c r="BUG10" s="219"/>
      <c r="BUH10" s="219"/>
      <c r="BUI10" s="219"/>
      <c r="BUJ10" s="219"/>
      <c r="BUK10" s="219"/>
      <c r="BUL10" s="219"/>
      <c r="BUM10" s="219"/>
      <c r="BUN10" s="219"/>
      <c r="BUO10" s="219"/>
      <c r="BUP10" s="219"/>
      <c r="BUQ10" s="219"/>
      <c r="BUR10" s="219"/>
      <c r="BUS10" s="219"/>
      <c r="BUT10" s="219"/>
      <c r="BUU10" s="219"/>
      <c r="BUV10" s="219"/>
      <c r="BUW10" s="219"/>
      <c r="BUX10" s="219"/>
      <c r="BUY10" s="219"/>
      <c r="BUZ10" s="219"/>
      <c r="BVA10" s="219"/>
      <c r="BVB10" s="219"/>
      <c r="BVC10" s="219"/>
      <c r="BVD10" s="219"/>
      <c r="BVE10" s="219"/>
      <c r="BVF10" s="219"/>
      <c r="BVG10" s="219"/>
      <c r="BVH10" s="219"/>
      <c r="BVI10" s="219"/>
      <c r="BVJ10" s="219"/>
      <c r="BVK10" s="219"/>
      <c r="BVL10" s="219"/>
      <c r="BVM10" s="219"/>
      <c r="BVN10" s="219"/>
      <c r="BVO10" s="219"/>
      <c r="BVP10" s="219"/>
      <c r="BVQ10" s="219"/>
      <c r="BVR10" s="219"/>
      <c r="BVS10" s="219"/>
      <c r="BVT10" s="219"/>
      <c r="BVU10" s="219"/>
      <c r="BVV10" s="219"/>
      <c r="BVW10" s="219"/>
      <c r="BVX10" s="219"/>
      <c r="BVY10" s="219"/>
      <c r="BVZ10" s="219"/>
      <c r="BWA10" s="219"/>
      <c r="BWB10" s="219"/>
      <c r="BWC10" s="219"/>
      <c r="BWD10" s="219"/>
      <c r="BWE10" s="219"/>
      <c r="BWF10" s="219"/>
      <c r="BWG10" s="219"/>
      <c r="BWH10" s="219"/>
      <c r="BWI10" s="219"/>
      <c r="BWJ10" s="219"/>
      <c r="BWK10" s="219"/>
      <c r="BWL10" s="219"/>
      <c r="BWM10" s="219"/>
      <c r="BWN10" s="219"/>
      <c r="BWO10" s="219"/>
      <c r="BWP10" s="219"/>
      <c r="BWQ10" s="219"/>
      <c r="BWR10" s="219"/>
      <c r="BWS10" s="219"/>
      <c r="BWT10" s="219"/>
      <c r="BWU10" s="219"/>
      <c r="BWV10" s="219"/>
      <c r="BWW10" s="219"/>
      <c r="BWX10" s="219"/>
      <c r="BWY10" s="219"/>
      <c r="BWZ10" s="219"/>
      <c r="BXA10" s="219"/>
      <c r="BXB10" s="219"/>
      <c r="BXC10" s="219"/>
      <c r="BXD10" s="219"/>
      <c r="BXE10" s="219"/>
      <c r="BXF10" s="219"/>
      <c r="BXG10" s="219"/>
      <c r="BXH10" s="219"/>
      <c r="BXI10" s="219"/>
      <c r="BXJ10" s="219"/>
      <c r="BXK10" s="219"/>
      <c r="BXL10" s="219"/>
      <c r="BXM10" s="219"/>
      <c r="BXN10" s="219"/>
      <c r="BXO10" s="219"/>
      <c r="BXP10" s="219"/>
      <c r="BXQ10" s="219"/>
      <c r="BXR10" s="219"/>
      <c r="BXS10" s="219"/>
      <c r="BXT10" s="219"/>
      <c r="BXU10" s="219"/>
      <c r="BXV10" s="219"/>
      <c r="BXW10" s="219"/>
      <c r="BXX10" s="219"/>
      <c r="BXY10" s="219"/>
      <c r="BXZ10" s="219"/>
      <c r="BYA10" s="219"/>
      <c r="BYB10" s="219"/>
      <c r="BYC10" s="219"/>
      <c r="BYD10" s="219"/>
      <c r="BYE10" s="219"/>
      <c r="BYF10" s="219"/>
      <c r="BYG10" s="219"/>
      <c r="BYH10" s="219"/>
      <c r="BYI10" s="219"/>
      <c r="BYJ10" s="219"/>
      <c r="BYK10" s="219"/>
      <c r="BYL10" s="219"/>
      <c r="BYM10" s="219"/>
      <c r="BYN10" s="219"/>
      <c r="BYO10" s="219"/>
      <c r="BYP10" s="219"/>
      <c r="BYQ10" s="219"/>
      <c r="BYR10" s="219"/>
      <c r="BYS10" s="219"/>
      <c r="BYT10" s="219"/>
      <c r="BYU10" s="219"/>
      <c r="BYV10" s="219"/>
      <c r="BYW10" s="219"/>
      <c r="BYX10" s="219"/>
      <c r="BYY10" s="219"/>
      <c r="BYZ10" s="219"/>
      <c r="BZA10" s="219"/>
      <c r="BZB10" s="219"/>
      <c r="BZC10" s="219"/>
      <c r="BZD10" s="219"/>
      <c r="BZE10" s="219"/>
      <c r="BZF10" s="219"/>
      <c r="BZG10" s="219"/>
      <c r="BZH10" s="219"/>
      <c r="BZI10" s="219"/>
      <c r="BZJ10" s="219"/>
      <c r="BZK10" s="219"/>
      <c r="BZL10" s="219"/>
      <c r="BZM10" s="219"/>
      <c r="BZN10" s="219"/>
      <c r="BZO10" s="219"/>
      <c r="BZP10" s="219"/>
      <c r="BZQ10" s="219"/>
      <c r="BZR10" s="219"/>
      <c r="BZS10" s="219"/>
      <c r="BZT10" s="219"/>
      <c r="BZU10" s="219"/>
      <c r="BZV10" s="219"/>
      <c r="BZW10" s="219"/>
      <c r="BZX10" s="219"/>
      <c r="BZY10" s="219"/>
      <c r="BZZ10" s="219"/>
      <c r="CAA10" s="219"/>
      <c r="CAB10" s="219"/>
      <c r="CAC10" s="219"/>
      <c r="CAD10" s="219"/>
      <c r="CAE10" s="219"/>
      <c r="CAF10" s="219"/>
      <c r="CAG10" s="219"/>
      <c r="CAH10" s="219"/>
      <c r="CAI10" s="219"/>
      <c r="CAJ10" s="219"/>
      <c r="CAK10" s="219"/>
      <c r="CAL10" s="219"/>
      <c r="CAM10" s="219"/>
      <c r="CAN10" s="219"/>
      <c r="CAO10" s="219"/>
      <c r="CAP10" s="219"/>
      <c r="CAQ10" s="219"/>
      <c r="CAR10" s="219"/>
      <c r="CAS10" s="219"/>
      <c r="CAT10" s="219"/>
      <c r="CAU10" s="219"/>
      <c r="CAV10" s="219"/>
      <c r="CAW10" s="219"/>
      <c r="CAX10" s="219"/>
      <c r="CAY10" s="219"/>
      <c r="CAZ10" s="219"/>
      <c r="CBA10" s="219"/>
      <c r="CBB10" s="219"/>
      <c r="CBC10" s="219"/>
      <c r="CBD10" s="219"/>
      <c r="CBE10" s="219"/>
      <c r="CBF10" s="219"/>
      <c r="CBG10" s="219"/>
      <c r="CBH10" s="219"/>
      <c r="CBI10" s="219"/>
      <c r="CBJ10" s="219"/>
      <c r="CBK10" s="219"/>
      <c r="CBL10" s="219"/>
      <c r="CBM10" s="219"/>
      <c r="CBN10" s="219"/>
      <c r="CBO10" s="219"/>
      <c r="CBP10" s="219"/>
      <c r="CBQ10" s="219"/>
      <c r="CBR10" s="219"/>
      <c r="CBS10" s="219"/>
      <c r="CBT10" s="219"/>
      <c r="CBU10" s="219"/>
      <c r="CBV10" s="219"/>
      <c r="CBW10" s="219"/>
      <c r="CBX10" s="219"/>
      <c r="CBY10" s="219"/>
      <c r="CBZ10" s="219"/>
      <c r="CCA10" s="219"/>
      <c r="CCB10" s="219"/>
      <c r="CCC10" s="219"/>
      <c r="CCD10" s="219"/>
      <c r="CCE10" s="219"/>
      <c r="CCF10" s="219"/>
      <c r="CCG10" s="219"/>
      <c r="CCH10" s="219"/>
      <c r="CCI10" s="219"/>
      <c r="CCJ10" s="219"/>
      <c r="CCK10" s="219"/>
      <c r="CCL10" s="219"/>
      <c r="CCM10" s="219"/>
      <c r="CCN10" s="219"/>
      <c r="CCO10" s="219"/>
      <c r="CCP10" s="219"/>
      <c r="CCQ10" s="219"/>
      <c r="CCR10" s="219"/>
      <c r="CCS10" s="219"/>
      <c r="CCT10" s="219"/>
      <c r="CCU10" s="219"/>
      <c r="CCV10" s="219"/>
      <c r="CCW10" s="219"/>
      <c r="CCX10" s="219"/>
      <c r="CCY10" s="219"/>
      <c r="CCZ10" s="219"/>
      <c r="CDA10" s="219"/>
      <c r="CDB10" s="219"/>
      <c r="CDC10" s="219"/>
      <c r="CDD10" s="219"/>
      <c r="CDE10" s="219"/>
      <c r="CDF10" s="219"/>
      <c r="CDG10" s="219"/>
      <c r="CDH10" s="219"/>
      <c r="CDI10" s="219"/>
      <c r="CDJ10" s="219"/>
      <c r="CDK10" s="219"/>
      <c r="CDL10" s="219"/>
      <c r="CDM10" s="219"/>
      <c r="CDN10" s="219"/>
      <c r="CDO10" s="219"/>
      <c r="CDP10" s="219"/>
      <c r="CDQ10" s="219"/>
      <c r="CDR10" s="219"/>
      <c r="CDS10" s="219"/>
      <c r="CDT10" s="219"/>
      <c r="CDU10" s="219"/>
      <c r="CDV10" s="219"/>
      <c r="CDW10" s="219"/>
      <c r="CDX10" s="219"/>
      <c r="CDY10" s="219"/>
      <c r="CDZ10" s="219"/>
      <c r="CEA10" s="219"/>
      <c r="CEB10" s="219"/>
      <c r="CEC10" s="219"/>
      <c r="CED10" s="219"/>
      <c r="CEE10" s="219"/>
      <c r="CEF10" s="219"/>
      <c r="CEG10" s="219"/>
      <c r="CEH10" s="219"/>
      <c r="CEI10" s="219"/>
      <c r="CEJ10" s="219"/>
      <c r="CEK10" s="219"/>
      <c r="CEL10" s="219"/>
      <c r="CEM10" s="219"/>
      <c r="CEN10" s="219"/>
      <c r="CEO10" s="219"/>
      <c r="CEP10" s="219"/>
      <c r="CEQ10" s="219"/>
      <c r="CER10" s="219"/>
      <c r="CES10" s="219"/>
      <c r="CET10" s="219"/>
      <c r="CEU10" s="219"/>
      <c r="CEV10" s="219"/>
      <c r="CEW10" s="219"/>
      <c r="CEX10" s="219"/>
      <c r="CEY10" s="219"/>
      <c r="CEZ10" s="219"/>
      <c r="CFA10" s="219"/>
      <c r="CFB10" s="219"/>
      <c r="CFC10" s="219"/>
      <c r="CFD10" s="219"/>
      <c r="CFE10" s="219"/>
      <c r="CFF10" s="219"/>
      <c r="CFG10" s="219"/>
      <c r="CFH10" s="219"/>
      <c r="CFI10" s="219"/>
      <c r="CFJ10" s="219"/>
      <c r="CFK10" s="219"/>
      <c r="CFL10" s="219"/>
      <c r="CFM10" s="219"/>
      <c r="CFN10" s="219"/>
      <c r="CFO10" s="219"/>
      <c r="CFP10" s="219"/>
      <c r="CFQ10" s="219"/>
      <c r="CFR10" s="219"/>
      <c r="CFS10" s="219"/>
      <c r="CFT10" s="219"/>
      <c r="CFU10" s="219"/>
      <c r="CFV10" s="219"/>
      <c r="CFW10" s="219"/>
      <c r="CFX10" s="219"/>
      <c r="CFY10" s="219"/>
      <c r="CFZ10" s="219"/>
      <c r="CGA10" s="219"/>
      <c r="CGB10" s="219"/>
      <c r="CGC10" s="219"/>
      <c r="CGD10" s="219"/>
      <c r="CGE10" s="219"/>
      <c r="CGF10" s="219"/>
      <c r="CGG10" s="219"/>
      <c r="CGH10" s="219"/>
      <c r="CGI10" s="219"/>
      <c r="CGJ10" s="219"/>
      <c r="CGK10" s="219"/>
      <c r="CGL10" s="219"/>
      <c r="CGM10" s="219"/>
      <c r="CGN10" s="219"/>
      <c r="CGO10" s="219"/>
      <c r="CGP10" s="219"/>
      <c r="CGQ10" s="219"/>
      <c r="CGR10" s="219"/>
      <c r="CGS10" s="219"/>
      <c r="CGT10" s="219"/>
      <c r="CGU10" s="219"/>
      <c r="CGV10" s="219"/>
      <c r="CGW10" s="219"/>
      <c r="CGX10" s="219"/>
      <c r="CGY10" s="219"/>
      <c r="CGZ10" s="219"/>
      <c r="CHA10" s="219"/>
      <c r="CHB10" s="219"/>
      <c r="CHC10" s="219"/>
      <c r="CHD10" s="219"/>
      <c r="CHE10" s="219"/>
      <c r="CHF10" s="219"/>
      <c r="CHG10" s="219"/>
      <c r="CHH10" s="219"/>
      <c r="CHI10" s="219"/>
      <c r="CHJ10" s="219"/>
      <c r="CHK10" s="219"/>
      <c r="CHL10" s="219"/>
      <c r="CHM10" s="219"/>
      <c r="CHN10" s="219"/>
      <c r="CHO10" s="219"/>
      <c r="CHP10" s="219"/>
      <c r="CHQ10" s="219"/>
      <c r="CHR10" s="219"/>
      <c r="CHS10" s="219"/>
      <c r="CHT10" s="219"/>
      <c r="CHU10" s="219"/>
      <c r="CHV10" s="219"/>
      <c r="CHW10" s="219"/>
      <c r="CHX10" s="219"/>
      <c r="CHY10" s="219"/>
      <c r="CHZ10" s="219"/>
      <c r="CIA10" s="219"/>
      <c r="CIB10" s="219"/>
      <c r="CIC10" s="219"/>
      <c r="CID10" s="219"/>
      <c r="CIE10" s="219"/>
      <c r="CIF10" s="219"/>
      <c r="CIG10" s="219"/>
      <c r="CIH10" s="219"/>
      <c r="CII10" s="219"/>
      <c r="CIJ10" s="219"/>
      <c r="CIK10" s="219"/>
      <c r="CIL10" s="219"/>
      <c r="CIM10" s="219"/>
      <c r="CIN10" s="219"/>
      <c r="CIO10" s="219"/>
      <c r="CIP10" s="219"/>
      <c r="CIQ10" s="219"/>
      <c r="CIR10" s="219"/>
      <c r="CIS10" s="219"/>
      <c r="CIT10" s="219"/>
      <c r="CIU10" s="219"/>
      <c r="CIV10" s="219"/>
      <c r="CIW10" s="219"/>
      <c r="CIX10" s="219"/>
      <c r="CIY10" s="219"/>
      <c r="CIZ10" s="219"/>
      <c r="CJA10" s="219"/>
      <c r="CJB10" s="219"/>
      <c r="CJC10" s="219"/>
      <c r="CJD10" s="219"/>
      <c r="CJE10" s="219"/>
      <c r="CJF10" s="219"/>
      <c r="CJG10" s="219"/>
      <c r="CJH10" s="219"/>
      <c r="CJI10" s="219"/>
      <c r="CJJ10" s="219"/>
      <c r="CJK10" s="219"/>
      <c r="CJL10" s="219"/>
      <c r="CJM10" s="219"/>
      <c r="CJN10" s="219"/>
      <c r="CJO10" s="219"/>
      <c r="CJP10" s="219"/>
      <c r="CJQ10" s="219"/>
      <c r="CJR10" s="219"/>
      <c r="CJS10" s="219"/>
      <c r="CJT10" s="219"/>
      <c r="CJU10" s="219"/>
      <c r="CJV10" s="219"/>
      <c r="CJW10" s="219"/>
      <c r="CJX10" s="219"/>
      <c r="CJY10" s="219"/>
      <c r="CJZ10" s="219"/>
      <c r="CKA10" s="219"/>
      <c r="CKB10" s="219"/>
      <c r="CKC10" s="219"/>
      <c r="CKD10" s="219"/>
      <c r="CKE10" s="219"/>
      <c r="CKF10" s="219"/>
      <c r="CKG10" s="219"/>
      <c r="CKH10" s="219"/>
      <c r="CKI10" s="219"/>
      <c r="CKJ10" s="219"/>
      <c r="CKK10" s="219"/>
      <c r="CKL10" s="219"/>
      <c r="CKM10" s="219"/>
      <c r="CKN10" s="219"/>
      <c r="CKO10" s="219"/>
      <c r="CKP10" s="219"/>
      <c r="CKQ10" s="219"/>
      <c r="CKR10" s="219"/>
      <c r="CKS10" s="219"/>
      <c r="CKT10" s="219"/>
      <c r="CKU10" s="219"/>
      <c r="CKV10" s="219"/>
      <c r="CKW10" s="219"/>
      <c r="CKX10" s="219"/>
      <c r="CKY10" s="219"/>
      <c r="CKZ10" s="219"/>
      <c r="CLA10" s="219"/>
      <c r="CLB10" s="219"/>
      <c r="CLC10" s="219"/>
      <c r="CLD10" s="219"/>
      <c r="CLE10" s="219"/>
      <c r="CLF10" s="219"/>
      <c r="CLG10" s="219"/>
      <c r="CLH10" s="219"/>
      <c r="CLI10" s="219"/>
      <c r="CLJ10" s="219"/>
      <c r="CLK10" s="219"/>
      <c r="CLL10" s="219"/>
      <c r="CLM10" s="219"/>
      <c r="CLN10" s="219"/>
      <c r="CLO10" s="219"/>
      <c r="CLP10" s="219"/>
      <c r="CLQ10" s="219"/>
      <c r="CLR10" s="219"/>
      <c r="CLS10" s="219"/>
      <c r="CLT10" s="219"/>
      <c r="CLU10" s="219"/>
      <c r="CLV10" s="219"/>
      <c r="CLW10" s="219"/>
      <c r="CLX10" s="219"/>
      <c r="CLY10" s="219"/>
      <c r="CLZ10" s="219"/>
      <c r="CMA10" s="219"/>
      <c r="CMB10" s="219"/>
      <c r="CMC10" s="219"/>
      <c r="CMD10" s="219"/>
      <c r="CME10" s="219"/>
      <c r="CMF10" s="219"/>
      <c r="CMG10" s="219"/>
      <c r="CMH10" s="219"/>
      <c r="CMI10" s="219"/>
      <c r="CMJ10" s="219"/>
      <c r="CMK10" s="219"/>
      <c r="CML10" s="219"/>
      <c r="CMM10" s="219"/>
      <c r="CMN10" s="219"/>
      <c r="CMO10" s="219"/>
      <c r="CMP10" s="219"/>
      <c r="CMQ10" s="219"/>
      <c r="CMR10" s="219"/>
      <c r="CMS10" s="219"/>
      <c r="CMT10" s="219"/>
      <c r="CMU10" s="219"/>
      <c r="CMV10" s="219"/>
      <c r="CMW10" s="219"/>
      <c r="CMX10" s="219"/>
      <c r="CMY10" s="219"/>
      <c r="CMZ10" s="219"/>
      <c r="CNA10" s="219"/>
      <c r="CNB10" s="219"/>
      <c r="CNC10" s="219"/>
      <c r="CND10" s="219"/>
      <c r="CNE10" s="219"/>
      <c r="CNF10" s="219"/>
      <c r="CNG10" s="219"/>
      <c r="CNH10" s="219"/>
      <c r="CNI10" s="219"/>
      <c r="CNJ10" s="219"/>
      <c r="CNK10" s="219"/>
      <c r="CNL10" s="219"/>
      <c r="CNM10" s="219"/>
      <c r="CNN10" s="219"/>
      <c r="CNO10" s="219"/>
      <c r="CNP10" s="219"/>
      <c r="CNQ10" s="219"/>
      <c r="CNR10" s="219"/>
      <c r="CNS10" s="219"/>
      <c r="CNT10" s="219"/>
      <c r="CNU10" s="219"/>
      <c r="CNV10" s="219"/>
      <c r="CNW10" s="219"/>
      <c r="CNX10" s="219"/>
      <c r="CNY10" s="219"/>
      <c r="CNZ10" s="219"/>
      <c r="COA10" s="219"/>
      <c r="COB10" s="219"/>
      <c r="COC10" s="219"/>
      <c r="COD10" s="219"/>
      <c r="COE10" s="219"/>
      <c r="COF10" s="219"/>
      <c r="COG10" s="219"/>
      <c r="COH10" s="219"/>
      <c r="COI10" s="219"/>
      <c r="COJ10" s="219"/>
      <c r="COK10" s="219"/>
      <c r="COL10" s="219"/>
      <c r="COM10" s="219"/>
      <c r="CON10" s="219"/>
      <c r="COO10" s="219"/>
      <c r="COP10" s="219"/>
      <c r="COQ10" s="219"/>
      <c r="COR10" s="219"/>
      <c r="COS10" s="219"/>
      <c r="COT10" s="219"/>
      <c r="COU10" s="219"/>
      <c r="COV10" s="219"/>
      <c r="COW10" s="219"/>
      <c r="COX10" s="219"/>
      <c r="COY10" s="219"/>
      <c r="COZ10" s="219"/>
      <c r="CPA10" s="219"/>
      <c r="CPB10" s="219"/>
      <c r="CPC10" s="219"/>
      <c r="CPD10" s="219"/>
      <c r="CPE10" s="219"/>
      <c r="CPF10" s="219"/>
      <c r="CPG10" s="219"/>
      <c r="CPH10" s="219"/>
      <c r="CPI10" s="219"/>
      <c r="CPJ10" s="219"/>
      <c r="CPK10" s="219"/>
      <c r="CPL10" s="219"/>
      <c r="CPM10" s="219"/>
      <c r="CPN10" s="219"/>
      <c r="CPO10" s="219"/>
      <c r="CPP10" s="219"/>
      <c r="CPQ10" s="219"/>
      <c r="CPR10" s="219"/>
      <c r="CPS10" s="219"/>
      <c r="CPT10" s="219"/>
      <c r="CPU10" s="219"/>
      <c r="CPV10" s="219"/>
      <c r="CPW10" s="219"/>
      <c r="CPX10" s="219"/>
      <c r="CPY10" s="219"/>
      <c r="CPZ10" s="219"/>
      <c r="CQA10" s="219"/>
      <c r="CQB10" s="219"/>
      <c r="CQC10" s="219"/>
      <c r="CQD10" s="219"/>
      <c r="CQE10" s="219"/>
      <c r="CQF10" s="219"/>
      <c r="CQG10" s="219"/>
      <c r="CQH10" s="219"/>
      <c r="CQI10" s="219"/>
      <c r="CQJ10" s="219"/>
      <c r="CQK10" s="219"/>
      <c r="CQL10" s="219"/>
      <c r="CQM10" s="219"/>
      <c r="CQN10" s="219"/>
      <c r="CQO10" s="219"/>
      <c r="CQP10" s="219"/>
      <c r="CQQ10" s="219"/>
      <c r="CQR10" s="219"/>
      <c r="CQS10" s="219"/>
      <c r="CQT10" s="219"/>
      <c r="CQU10" s="219"/>
      <c r="CQV10" s="219"/>
      <c r="CQW10" s="219"/>
      <c r="CQX10" s="219"/>
      <c r="CQY10" s="219"/>
      <c r="CQZ10" s="219"/>
      <c r="CRA10" s="219"/>
      <c r="CRB10" s="219"/>
      <c r="CRC10" s="219"/>
      <c r="CRD10" s="219"/>
      <c r="CRE10" s="219"/>
      <c r="CRF10" s="219"/>
      <c r="CRG10" s="219"/>
      <c r="CRH10" s="219"/>
      <c r="CRI10" s="219"/>
      <c r="CRJ10" s="219"/>
      <c r="CRK10" s="219"/>
      <c r="CRL10" s="219"/>
      <c r="CRM10" s="219"/>
      <c r="CRN10" s="219"/>
      <c r="CRO10" s="219"/>
      <c r="CRP10" s="219"/>
      <c r="CRQ10" s="219"/>
      <c r="CRR10" s="219"/>
      <c r="CRS10" s="219"/>
      <c r="CRT10" s="219"/>
      <c r="CRU10" s="219"/>
      <c r="CRV10" s="219"/>
      <c r="CRW10" s="219"/>
      <c r="CRX10" s="219"/>
      <c r="CRY10" s="219"/>
      <c r="CRZ10" s="219"/>
      <c r="CSA10" s="219"/>
      <c r="CSB10" s="219"/>
      <c r="CSC10" s="219"/>
      <c r="CSD10" s="219"/>
      <c r="CSE10" s="219"/>
      <c r="CSF10" s="219"/>
      <c r="CSG10" s="219"/>
      <c r="CSH10" s="219"/>
      <c r="CSI10" s="219"/>
      <c r="CSJ10" s="219"/>
      <c r="CSK10" s="219"/>
      <c r="CSL10" s="219"/>
      <c r="CSM10" s="219"/>
      <c r="CSN10" s="219"/>
      <c r="CSO10" s="219"/>
      <c r="CSP10" s="219"/>
      <c r="CSQ10" s="219"/>
      <c r="CSR10" s="219"/>
      <c r="CSS10" s="219"/>
      <c r="CST10" s="219"/>
      <c r="CSU10" s="219"/>
      <c r="CSV10" s="219"/>
      <c r="CSW10" s="219"/>
      <c r="CSX10" s="219"/>
      <c r="CSY10" s="219"/>
      <c r="CSZ10" s="219"/>
      <c r="CTA10" s="219"/>
      <c r="CTB10" s="219"/>
      <c r="CTC10" s="219"/>
      <c r="CTD10" s="219"/>
      <c r="CTE10" s="219"/>
      <c r="CTF10" s="219"/>
      <c r="CTG10" s="219"/>
      <c r="CTH10" s="219"/>
      <c r="CTI10" s="219"/>
      <c r="CTJ10" s="219"/>
      <c r="CTK10" s="219"/>
      <c r="CTL10" s="219"/>
      <c r="CTM10" s="219"/>
      <c r="CTN10" s="219"/>
      <c r="CTO10" s="219"/>
      <c r="CTP10" s="219"/>
      <c r="CTQ10" s="219"/>
      <c r="CTR10" s="219"/>
      <c r="CTS10" s="219"/>
      <c r="CTT10" s="219"/>
      <c r="CTU10" s="219"/>
      <c r="CTV10" s="219"/>
      <c r="CTW10" s="219"/>
      <c r="CTX10" s="219"/>
      <c r="CTY10" s="219"/>
      <c r="CTZ10" s="219"/>
      <c r="CUA10" s="219"/>
      <c r="CUB10" s="219"/>
      <c r="CUC10" s="219"/>
      <c r="CUD10" s="219"/>
      <c r="CUE10" s="219"/>
      <c r="CUF10" s="219"/>
      <c r="CUG10" s="219"/>
      <c r="CUH10" s="219"/>
      <c r="CUI10" s="219"/>
      <c r="CUJ10" s="219"/>
      <c r="CUK10" s="219"/>
      <c r="CUL10" s="219"/>
      <c r="CUM10" s="219"/>
      <c r="CUN10" s="219"/>
      <c r="CUO10" s="219"/>
      <c r="CUP10" s="219"/>
      <c r="CUQ10" s="219"/>
      <c r="CUR10" s="219"/>
      <c r="CUS10" s="219"/>
      <c r="CUT10" s="219"/>
      <c r="CUU10" s="219"/>
      <c r="CUV10" s="219"/>
      <c r="CUW10" s="219"/>
      <c r="CUX10" s="219"/>
      <c r="CUY10" s="219"/>
      <c r="CUZ10" s="219"/>
      <c r="CVA10" s="219"/>
      <c r="CVB10" s="219"/>
      <c r="CVC10" s="219"/>
      <c r="CVD10" s="219"/>
      <c r="CVE10" s="219"/>
      <c r="CVF10" s="219"/>
      <c r="CVG10" s="219"/>
      <c r="CVH10" s="219"/>
      <c r="CVI10" s="219"/>
      <c r="CVJ10" s="219"/>
      <c r="CVK10" s="219"/>
      <c r="CVL10" s="219"/>
      <c r="CVM10" s="219"/>
      <c r="CVN10" s="219"/>
      <c r="CVO10" s="219"/>
      <c r="CVP10" s="219"/>
      <c r="CVQ10" s="219"/>
      <c r="CVR10" s="219"/>
      <c r="CVS10" s="219"/>
      <c r="CVT10" s="219"/>
      <c r="CVU10" s="219"/>
      <c r="CVV10" s="219"/>
      <c r="CVW10" s="219"/>
      <c r="CVX10" s="219"/>
      <c r="CVY10" s="219"/>
      <c r="CVZ10" s="219"/>
      <c r="CWA10" s="219"/>
      <c r="CWB10" s="219"/>
      <c r="CWC10" s="219"/>
      <c r="CWD10" s="219"/>
      <c r="CWE10" s="219"/>
      <c r="CWF10" s="219"/>
      <c r="CWG10" s="219"/>
      <c r="CWH10" s="219"/>
      <c r="CWI10" s="219"/>
      <c r="CWJ10" s="219"/>
      <c r="CWK10" s="219"/>
      <c r="CWL10" s="219"/>
      <c r="CWM10" s="219"/>
      <c r="CWN10" s="219"/>
      <c r="CWO10" s="219"/>
      <c r="CWP10" s="219"/>
      <c r="CWQ10" s="219"/>
      <c r="CWR10" s="219"/>
      <c r="CWS10" s="219"/>
      <c r="CWT10" s="219"/>
      <c r="CWU10" s="219"/>
      <c r="CWV10" s="219"/>
      <c r="CWW10" s="219"/>
      <c r="CWX10" s="219"/>
      <c r="CWY10" s="219"/>
      <c r="CWZ10" s="219"/>
      <c r="CXA10" s="219"/>
      <c r="CXB10" s="219"/>
      <c r="CXC10" s="219"/>
      <c r="CXD10" s="219"/>
      <c r="CXE10" s="219"/>
      <c r="CXF10" s="219"/>
      <c r="CXG10" s="219"/>
      <c r="CXH10" s="219"/>
      <c r="CXI10" s="219"/>
      <c r="CXJ10" s="219"/>
      <c r="CXK10" s="219"/>
      <c r="CXL10" s="219"/>
      <c r="CXM10" s="219"/>
      <c r="CXN10" s="219"/>
      <c r="CXO10" s="219"/>
      <c r="CXP10" s="219"/>
      <c r="CXQ10" s="219"/>
      <c r="CXR10" s="219"/>
      <c r="CXS10" s="219"/>
      <c r="CXT10" s="219"/>
      <c r="CXU10" s="219"/>
      <c r="CXV10" s="219"/>
      <c r="CXW10" s="219"/>
      <c r="CXX10" s="219"/>
      <c r="CXY10" s="219"/>
      <c r="CXZ10" s="219"/>
      <c r="CYA10" s="219"/>
      <c r="CYB10" s="219"/>
      <c r="CYC10" s="219"/>
      <c r="CYD10" s="219"/>
      <c r="CYE10" s="219"/>
      <c r="CYF10" s="219"/>
      <c r="CYG10" s="219"/>
      <c r="CYH10" s="219"/>
      <c r="CYI10" s="219"/>
      <c r="CYJ10" s="219"/>
      <c r="CYK10" s="219"/>
      <c r="CYL10" s="219"/>
      <c r="CYM10" s="219"/>
      <c r="CYN10" s="219"/>
      <c r="CYO10" s="219"/>
      <c r="CYP10" s="219"/>
      <c r="CYQ10" s="219"/>
      <c r="CYR10" s="219"/>
      <c r="CYS10" s="219"/>
      <c r="CYT10" s="219"/>
      <c r="CYU10" s="219"/>
      <c r="CYV10" s="219"/>
      <c r="CYW10" s="219"/>
      <c r="CYX10" s="219"/>
      <c r="CYY10" s="219"/>
      <c r="CYZ10" s="219"/>
      <c r="CZA10" s="219"/>
      <c r="CZB10" s="219"/>
      <c r="CZC10" s="219"/>
      <c r="CZD10" s="219"/>
      <c r="CZE10" s="219"/>
      <c r="CZF10" s="219"/>
      <c r="CZG10" s="219"/>
      <c r="CZH10" s="219"/>
      <c r="CZI10" s="219"/>
      <c r="CZJ10" s="219"/>
      <c r="CZK10" s="219"/>
      <c r="CZL10" s="219"/>
      <c r="CZM10" s="219"/>
      <c r="CZN10" s="219"/>
      <c r="CZO10" s="219"/>
      <c r="CZP10" s="219"/>
      <c r="CZQ10" s="219"/>
      <c r="CZR10" s="219"/>
      <c r="CZS10" s="219"/>
      <c r="CZT10" s="219"/>
      <c r="CZU10" s="219"/>
      <c r="CZV10" s="219"/>
      <c r="CZW10" s="219"/>
      <c r="CZX10" s="219"/>
      <c r="CZY10" s="219"/>
      <c r="CZZ10" s="219"/>
      <c r="DAA10" s="219"/>
      <c r="DAB10" s="219"/>
      <c r="DAC10" s="219"/>
      <c r="DAD10" s="219"/>
      <c r="DAE10" s="219"/>
      <c r="DAF10" s="219"/>
      <c r="DAG10" s="219"/>
      <c r="DAH10" s="219"/>
      <c r="DAI10" s="219"/>
      <c r="DAJ10" s="219"/>
      <c r="DAK10" s="219"/>
      <c r="DAL10" s="219"/>
      <c r="DAM10" s="219"/>
      <c r="DAN10" s="219"/>
      <c r="DAO10" s="219"/>
      <c r="DAP10" s="219"/>
      <c r="DAQ10" s="219"/>
      <c r="DAR10" s="219"/>
      <c r="DAS10" s="219"/>
      <c r="DAT10" s="219"/>
      <c r="DAU10" s="219"/>
      <c r="DAV10" s="219"/>
      <c r="DAW10" s="219"/>
      <c r="DAX10" s="219"/>
      <c r="DAY10" s="219"/>
      <c r="DAZ10" s="219"/>
      <c r="DBA10" s="219"/>
      <c r="DBB10" s="219"/>
      <c r="DBC10" s="219"/>
      <c r="DBD10" s="219"/>
      <c r="DBE10" s="219"/>
      <c r="DBF10" s="219"/>
      <c r="DBG10" s="219"/>
      <c r="DBH10" s="219"/>
      <c r="DBI10" s="219"/>
      <c r="DBJ10" s="219"/>
      <c r="DBK10" s="219"/>
      <c r="DBL10" s="219"/>
      <c r="DBM10" s="219"/>
      <c r="DBN10" s="219"/>
      <c r="DBO10" s="219"/>
      <c r="DBP10" s="219"/>
      <c r="DBQ10" s="219"/>
      <c r="DBR10" s="219"/>
      <c r="DBS10" s="219"/>
      <c r="DBT10" s="219"/>
      <c r="DBU10" s="219"/>
      <c r="DBV10" s="219"/>
      <c r="DBW10" s="219"/>
      <c r="DBX10" s="219"/>
      <c r="DBY10" s="219"/>
      <c r="DBZ10" s="219"/>
      <c r="DCA10" s="219"/>
      <c r="DCB10" s="219"/>
      <c r="DCC10" s="219"/>
      <c r="DCD10" s="219"/>
      <c r="DCE10" s="219"/>
      <c r="DCF10" s="219"/>
      <c r="DCG10" s="219"/>
      <c r="DCH10" s="219"/>
      <c r="DCI10" s="219"/>
      <c r="DCJ10" s="219"/>
      <c r="DCK10" s="219"/>
      <c r="DCL10" s="219"/>
      <c r="DCM10" s="219"/>
      <c r="DCN10" s="219"/>
      <c r="DCO10" s="219"/>
      <c r="DCP10" s="219"/>
      <c r="DCQ10" s="219"/>
      <c r="DCR10" s="219"/>
      <c r="DCS10" s="219"/>
      <c r="DCT10" s="219"/>
      <c r="DCU10" s="219"/>
      <c r="DCV10" s="219"/>
      <c r="DCW10" s="219"/>
      <c r="DCX10" s="219"/>
      <c r="DCY10" s="219"/>
      <c r="DCZ10" s="219"/>
      <c r="DDA10" s="219"/>
      <c r="DDB10" s="219"/>
      <c r="DDC10" s="219"/>
      <c r="DDD10" s="219"/>
      <c r="DDE10" s="219"/>
      <c r="DDF10" s="219"/>
      <c r="DDG10" s="219"/>
      <c r="DDH10" s="219"/>
      <c r="DDI10" s="219"/>
      <c r="DDJ10" s="219"/>
      <c r="DDK10" s="219"/>
      <c r="DDL10" s="219"/>
      <c r="DDM10" s="219"/>
      <c r="DDN10" s="219"/>
      <c r="DDO10" s="219"/>
      <c r="DDP10" s="219"/>
      <c r="DDQ10" s="219"/>
      <c r="DDR10" s="219"/>
      <c r="DDS10" s="219"/>
      <c r="DDT10" s="219"/>
      <c r="DDU10" s="219"/>
      <c r="DDV10" s="219"/>
      <c r="DDW10" s="219"/>
      <c r="DDX10" s="219"/>
      <c r="DDY10" s="219"/>
      <c r="DDZ10" s="219"/>
      <c r="DEA10" s="219"/>
      <c r="DEB10" s="219"/>
      <c r="DEC10" s="219"/>
      <c r="DED10" s="219"/>
      <c r="DEE10" s="219"/>
      <c r="DEF10" s="219"/>
      <c r="DEG10" s="219"/>
      <c r="DEH10" s="219"/>
      <c r="DEI10" s="219"/>
      <c r="DEJ10" s="219"/>
      <c r="DEK10" s="219"/>
      <c r="DEL10" s="219"/>
      <c r="DEM10" s="219"/>
      <c r="DEN10" s="219"/>
      <c r="DEO10" s="219"/>
      <c r="DEP10" s="219"/>
      <c r="DEQ10" s="219"/>
      <c r="DER10" s="219"/>
      <c r="DES10" s="219"/>
      <c r="DET10" s="219"/>
      <c r="DEU10" s="219"/>
      <c r="DEV10" s="219"/>
      <c r="DEW10" s="219"/>
      <c r="DEX10" s="219"/>
      <c r="DEY10" s="219"/>
      <c r="DEZ10" s="219"/>
      <c r="DFA10" s="219"/>
      <c r="DFB10" s="219"/>
      <c r="DFC10" s="219"/>
      <c r="DFD10" s="219"/>
      <c r="DFE10" s="219"/>
      <c r="DFF10" s="219"/>
      <c r="DFG10" s="219"/>
      <c r="DFH10" s="219"/>
      <c r="DFI10" s="219"/>
      <c r="DFJ10" s="219"/>
      <c r="DFK10" s="219"/>
      <c r="DFL10" s="219"/>
      <c r="DFM10" s="219"/>
      <c r="DFN10" s="219"/>
      <c r="DFO10" s="219"/>
      <c r="DFP10" s="219"/>
      <c r="DFQ10" s="219"/>
      <c r="DFR10" s="219"/>
      <c r="DFS10" s="219"/>
      <c r="DFT10" s="219"/>
      <c r="DFU10" s="219"/>
      <c r="DFV10" s="219"/>
      <c r="DFW10" s="219"/>
      <c r="DFX10" s="219"/>
      <c r="DFY10" s="219"/>
      <c r="DFZ10" s="219"/>
      <c r="DGA10" s="219"/>
      <c r="DGB10" s="219"/>
      <c r="DGC10" s="219"/>
      <c r="DGD10" s="219"/>
      <c r="DGE10" s="219"/>
      <c r="DGF10" s="219"/>
      <c r="DGG10" s="219"/>
      <c r="DGH10" s="219"/>
      <c r="DGI10" s="219"/>
      <c r="DGJ10" s="219"/>
      <c r="DGK10" s="219"/>
      <c r="DGL10" s="219"/>
      <c r="DGM10" s="219"/>
      <c r="DGN10" s="219"/>
      <c r="DGO10" s="219"/>
      <c r="DGP10" s="219"/>
      <c r="DGQ10" s="219"/>
      <c r="DGR10" s="219"/>
      <c r="DGS10" s="219"/>
      <c r="DGT10" s="219"/>
      <c r="DGU10" s="219"/>
      <c r="DGV10" s="219"/>
      <c r="DGW10" s="219"/>
      <c r="DGX10" s="219"/>
      <c r="DGY10" s="219"/>
      <c r="DGZ10" s="219"/>
      <c r="DHA10" s="219"/>
      <c r="DHB10" s="219"/>
      <c r="DHC10" s="219"/>
      <c r="DHD10" s="219"/>
      <c r="DHE10" s="219"/>
      <c r="DHF10" s="219"/>
      <c r="DHG10" s="219"/>
      <c r="DHH10" s="219"/>
      <c r="DHI10" s="219"/>
      <c r="DHJ10" s="219"/>
      <c r="DHK10" s="219"/>
      <c r="DHL10" s="219"/>
      <c r="DHM10" s="219"/>
      <c r="DHN10" s="219"/>
      <c r="DHO10" s="219"/>
      <c r="DHP10" s="219"/>
      <c r="DHQ10" s="219"/>
      <c r="DHR10" s="219"/>
      <c r="DHS10" s="219"/>
      <c r="DHT10" s="219"/>
      <c r="DHU10" s="219"/>
      <c r="DHV10" s="219"/>
      <c r="DHW10" s="219"/>
      <c r="DHX10" s="219"/>
      <c r="DHY10" s="219"/>
      <c r="DHZ10" s="219"/>
      <c r="DIA10" s="219"/>
      <c r="DIB10" s="219"/>
      <c r="DIC10" s="219"/>
      <c r="DID10" s="219"/>
      <c r="DIE10" s="219"/>
      <c r="DIF10" s="219"/>
      <c r="DIG10" s="219"/>
      <c r="DIH10" s="219"/>
      <c r="DII10" s="219"/>
      <c r="DIJ10" s="219"/>
      <c r="DIK10" s="219"/>
      <c r="DIL10" s="219"/>
      <c r="DIM10" s="219"/>
      <c r="DIN10" s="219"/>
      <c r="DIO10" s="219"/>
      <c r="DIP10" s="219"/>
      <c r="DIQ10" s="219"/>
      <c r="DIR10" s="219"/>
      <c r="DIS10" s="219"/>
      <c r="DIT10" s="219"/>
      <c r="DIU10" s="219"/>
      <c r="DIV10" s="219"/>
      <c r="DIW10" s="219"/>
      <c r="DIX10" s="219"/>
      <c r="DIY10" s="219"/>
      <c r="DIZ10" s="219"/>
      <c r="DJA10" s="219"/>
      <c r="DJB10" s="219"/>
      <c r="DJC10" s="219"/>
      <c r="DJD10" s="219"/>
      <c r="DJE10" s="219"/>
      <c r="DJF10" s="219"/>
      <c r="DJG10" s="219"/>
      <c r="DJH10" s="219"/>
      <c r="DJI10" s="219"/>
      <c r="DJJ10" s="219"/>
      <c r="DJK10" s="219"/>
      <c r="DJL10" s="219"/>
      <c r="DJM10" s="219"/>
      <c r="DJN10" s="219"/>
      <c r="DJO10" s="219"/>
      <c r="DJP10" s="219"/>
      <c r="DJQ10" s="219"/>
      <c r="DJR10" s="219"/>
      <c r="DJS10" s="219"/>
      <c r="DJT10" s="219"/>
      <c r="DJU10" s="219"/>
      <c r="DJV10" s="219"/>
      <c r="DJW10" s="219"/>
      <c r="DJX10" s="219"/>
      <c r="DJY10" s="219"/>
      <c r="DJZ10" s="219"/>
      <c r="DKA10" s="219"/>
      <c r="DKB10" s="219"/>
      <c r="DKC10" s="219"/>
      <c r="DKD10" s="219"/>
      <c r="DKE10" s="219"/>
      <c r="DKF10" s="219"/>
      <c r="DKG10" s="219"/>
      <c r="DKH10" s="219"/>
      <c r="DKI10" s="219"/>
      <c r="DKJ10" s="219"/>
      <c r="DKK10" s="219"/>
      <c r="DKL10" s="219"/>
      <c r="DKM10" s="219"/>
      <c r="DKN10" s="219"/>
      <c r="DKO10" s="219"/>
      <c r="DKP10" s="219"/>
      <c r="DKQ10" s="219"/>
      <c r="DKR10" s="219"/>
      <c r="DKS10" s="219"/>
      <c r="DKT10" s="219"/>
      <c r="DKU10" s="219"/>
      <c r="DKV10" s="219"/>
      <c r="DKW10" s="219"/>
      <c r="DKX10" s="219"/>
      <c r="DKY10" s="219"/>
      <c r="DKZ10" s="219"/>
      <c r="DLA10" s="219"/>
      <c r="DLB10" s="219"/>
      <c r="DLC10" s="219"/>
      <c r="DLD10" s="219"/>
      <c r="DLE10" s="219"/>
      <c r="DLF10" s="219"/>
      <c r="DLG10" s="219"/>
      <c r="DLH10" s="219"/>
      <c r="DLI10" s="219"/>
      <c r="DLJ10" s="219"/>
      <c r="DLK10" s="219"/>
      <c r="DLL10" s="219"/>
      <c r="DLM10" s="219"/>
      <c r="DLN10" s="219"/>
      <c r="DLO10" s="219"/>
      <c r="DLP10" s="219"/>
      <c r="DLQ10" s="219"/>
      <c r="DLR10" s="219"/>
      <c r="DLS10" s="219"/>
      <c r="DLT10" s="219"/>
      <c r="DLU10" s="219"/>
      <c r="DLV10" s="219"/>
      <c r="DLW10" s="219"/>
      <c r="DLX10" s="219"/>
      <c r="DLY10" s="219"/>
      <c r="DLZ10" s="219"/>
      <c r="DMA10" s="219"/>
      <c r="DMB10" s="219"/>
      <c r="DMC10" s="219"/>
      <c r="DMD10" s="219"/>
      <c r="DME10" s="219"/>
      <c r="DMF10" s="219"/>
      <c r="DMG10" s="219"/>
      <c r="DMH10" s="219"/>
      <c r="DMI10" s="219"/>
      <c r="DMJ10" s="219"/>
      <c r="DMK10" s="219"/>
      <c r="DML10" s="219"/>
      <c r="DMM10" s="219"/>
      <c r="DMN10" s="219"/>
      <c r="DMO10" s="219"/>
      <c r="DMP10" s="219"/>
      <c r="DMQ10" s="219"/>
      <c r="DMR10" s="219"/>
      <c r="DMS10" s="219"/>
      <c r="DMT10" s="219"/>
      <c r="DMU10" s="219"/>
      <c r="DMV10" s="219"/>
      <c r="DMW10" s="219"/>
      <c r="DMX10" s="219"/>
      <c r="DMY10" s="219"/>
      <c r="DMZ10" s="219"/>
      <c r="DNA10" s="219"/>
      <c r="DNB10" s="219"/>
      <c r="DNC10" s="219"/>
      <c r="DND10" s="219"/>
      <c r="DNE10" s="219"/>
      <c r="DNF10" s="219"/>
      <c r="DNG10" s="219"/>
      <c r="DNH10" s="219"/>
      <c r="DNI10" s="219"/>
      <c r="DNJ10" s="219"/>
      <c r="DNK10" s="219"/>
      <c r="DNL10" s="219"/>
      <c r="DNM10" s="219"/>
      <c r="DNN10" s="219"/>
      <c r="DNO10" s="219"/>
      <c r="DNP10" s="219"/>
      <c r="DNQ10" s="219"/>
      <c r="DNR10" s="219"/>
      <c r="DNS10" s="219"/>
      <c r="DNT10" s="219"/>
      <c r="DNU10" s="219"/>
      <c r="DNV10" s="219"/>
      <c r="DNW10" s="219"/>
      <c r="DNX10" s="219"/>
      <c r="DNY10" s="219"/>
      <c r="DNZ10" s="219"/>
      <c r="DOA10" s="219"/>
      <c r="DOB10" s="219"/>
      <c r="DOC10" s="219"/>
      <c r="DOD10" s="219"/>
      <c r="DOE10" s="219"/>
      <c r="DOF10" s="219"/>
      <c r="DOG10" s="219"/>
      <c r="DOH10" s="219"/>
      <c r="DOI10" s="219"/>
      <c r="DOJ10" s="219"/>
      <c r="DOK10" s="219"/>
      <c r="DOL10" s="219"/>
      <c r="DOM10" s="219"/>
      <c r="DON10" s="219"/>
      <c r="DOO10" s="219"/>
      <c r="DOP10" s="219"/>
      <c r="DOQ10" s="219"/>
      <c r="DOR10" s="219"/>
      <c r="DOS10" s="219"/>
      <c r="DOT10" s="219"/>
      <c r="DOU10" s="219"/>
      <c r="DOV10" s="219"/>
      <c r="DOW10" s="219"/>
      <c r="DOX10" s="219"/>
      <c r="DOY10" s="219"/>
      <c r="DOZ10" s="219"/>
      <c r="DPA10" s="219"/>
      <c r="DPB10" s="219"/>
      <c r="DPC10" s="219"/>
      <c r="DPD10" s="219"/>
      <c r="DPE10" s="219"/>
      <c r="DPF10" s="219"/>
      <c r="DPG10" s="219"/>
      <c r="DPH10" s="219"/>
      <c r="DPI10" s="219"/>
      <c r="DPJ10" s="219"/>
      <c r="DPK10" s="219"/>
      <c r="DPL10" s="219"/>
      <c r="DPM10" s="219"/>
      <c r="DPN10" s="219"/>
      <c r="DPO10" s="219"/>
      <c r="DPP10" s="219"/>
      <c r="DPQ10" s="219"/>
      <c r="DPR10" s="219"/>
      <c r="DPS10" s="219"/>
      <c r="DPT10" s="219"/>
      <c r="DPU10" s="219"/>
      <c r="DPV10" s="219"/>
      <c r="DPW10" s="219"/>
      <c r="DPX10" s="219"/>
      <c r="DPY10" s="219"/>
      <c r="DPZ10" s="219"/>
      <c r="DQA10" s="219"/>
      <c r="DQB10" s="219"/>
      <c r="DQC10" s="219"/>
      <c r="DQD10" s="219"/>
      <c r="DQE10" s="219"/>
      <c r="DQF10" s="219"/>
      <c r="DQG10" s="219"/>
      <c r="DQH10" s="219"/>
      <c r="DQI10" s="219"/>
      <c r="DQJ10" s="219"/>
      <c r="DQK10" s="219"/>
      <c r="DQL10" s="219"/>
      <c r="DQM10" s="219"/>
      <c r="DQN10" s="219"/>
      <c r="DQO10" s="219"/>
      <c r="DQP10" s="219"/>
      <c r="DQQ10" s="219"/>
      <c r="DQR10" s="219"/>
      <c r="DQS10" s="219"/>
      <c r="DQT10" s="219"/>
      <c r="DQU10" s="219"/>
      <c r="DQV10" s="219"/>
      <c r="DQW10" s="219"/>
      <c r="DQX10" s="219"/>
      <c r="DQY10" s="219"/>
      <c r="DQZ10" s="219"/>
      <c r="DRA10" s="219"/>
      <c r="DRB10" s="219"/>
      <c r="DRC10" s="219"/>
      <c r="DRD10" s="219"/>
      <c r="DRE10" s="219"/>
      <c r="DRF10" s="219"/>
      <c r="DRG10" s="219"/>
      <c r="DRH10" s="219"/>
      <c r="DRI10" s="219"/>
      <c r="DRJ10" s="219"/>
      <c r="DRK10" s="219"/>
      <c r="DRL10" s="219"/>
      <c r="DRM10" s="219"/>
      <c r="DRN10" s="219"/>
      <c r="DRO10" s="219"/>
      <c r="DRP10" s="219"/>
      <c r="DRQ10" s="219"/>
      <c r="DRR10" s="219"/>
      <c r="DRS10" s="219"/>
      <c r="DRT10" s="219"/>
      <c r="DRU10" s="219"/>
      <c r="DRV10" s="219"/>
      <c r="DRW10" s="219"/>
      <c r="DRX10" s="219"/>
      <c r="DRY10" s="219"/>
      <c r="DRZ10" s="219"/>
      <c r="DSA10" s="219"/>
      <c r="DSB10" s="219"/>
      <c r="DSC10" s="219"/>
      <c r="DSD10" s="219"/>
      <c r="DSE10" s="219"/>
      <c r="DSF10" s="219"/>
      <c r="DSG10" s="219"/>
      <c r="DSH10" s="219"/>
      <c r="DSI10" s="219"/>
      <c r="DSJ10" s="219"/>
      <c r="DSK10" s="219"/>
      <c r="DSL10" s="219"/>
      <c r="DSM10" s="219"/>
      <c r="DSN10" s="219"/>
      <c r="DSO10" s="219"/>
      <c r="DSP10" s="219"/>
      <c r="DSQ10" s="219"/>
      <c r="DSR10" s="219"/>
      <c r="DSS10" s="219"/>
      <c r="DST10" s="219"/>
      <c r="DSU10" s="219"/>
      <c r="DSV10" s="219"/>
      <c r="DSW10" s="219"/>
      <c r="DSX10" s="219"/>
      <c r="DSY10" s="219"/>
      <c r="DSZ10" s="219"/>
      <c r="DTA10" s="219"/>
      <c r="DTB10" s="219"/>
      <c r="DTC10" s="219"/>
      <c r="DTD10" s="219"/>
      <c r="DTE10" s="219"/>
      <c r="DTF10" s="219"/>
      <c r="DTG10" s="219"/>
      <c r="DTH10" s="219"/>
      <c r="DTI10" s="219"/>
      <c r="DTJ10" s="219"/>
      <c r="DTK10" s="219"/>
      <c r="DTL10" s="219"/>
      <c r="DTM10" s="219"/>
      <c r="DTN10" s="219"/>
      <c r="DTO10" s="219"/>
      <c r="DTP10" s="219"/>
      <c r="DTQ10" s="219"/>
      <c r="DTR10" s="219"/>
      <c r="DTS10" s="219"/>
      <c r="DTT10" s="219"/>
      <c r="DTU10" s="219"/>
      <c r="DTV10" s="219"/>
      <c r="DTW10" s="219"/>
      <c r="DTX10" s="219"/>
      <c r="DTY10" s="219"/>
      <c r="DTZ10" s="219"/>
      <c r="DUA10" s="219"/>
      <c r="DUB10" s="219"/>
      <c r="DUC10" s="219"/>
      <c r="DUD10" s="219"/>
      <c r="DUE10" s="219"/>
      <c r="DUF10" s="219"/>
      <c r="DUG10" s="219"/>
      <c r="DUH10" s="219"/>
      <c r="DUI10" s="219"/>
      <c r="DUJ10" s="219"/>
      <c r="DUK10" s="219"/>
      <c r="DUL10" s="219"/>
      <c r="DUM10" s="219"/>
      <c r="DUN10" s="219"/>
      <c r="DUO10" s="219"/>
      <c r="DUP10" s="219"/>
      <c r="DUQ10" s="219"/>
      <c r="DUR10" s="219"/>
      <c r="DUS10" s="219"/>
      <c r="DUT10" s="219"/>
      <c r="DUU10" s="219"/>
      <c r="DUV10" s="219"/>
      <c r="DUW10" s="219"/>
      <c r="DUX10" s="219"/>
      <c r="DUY10" s="219"/>
      <c r="DUZ10" s="219"/>
      <c r="DVA10" s="219"/>
      <c r="DVB10" s="219"/>
      <c r="DVC10" s="219"/>
      <c r="DVD10" s="219"/>
      <c r="DVE10" s="219"/>
      <c r="DVF10" s="219"/>
      <c r="DVG10" s="219"/>
      <c r="DVH10" s="219"/>
      <c r="DVI10" s="219"/>
      <c r="DVJ10" s="219"/>
      <c r="DVK10" s="219"/>
      <c r="DVL10" s="219"/>
      <c r="DVM10" s="219"/>
      <c r="DVN10" s="219"/>
      <c r="DVO10" s="219"/>
      <c r="DVP10" s="219"/>
      <c r="DVQ10" s="219"/>
      <c r="DVR10" s="219"/>
      <c r="DVS10" s="219"/>
      <c r="DVT10" s="219"/>
      <c r="DVU10" s="219"/>
      <c r="DVV10" s="219"/>
      <c r="DVW10" s="219"/>
      <c r="DVX10" s="219"/>
      <c r="DVY10" s="219"/>
      <c r="DVZ10" s="219"/>
      <c r="DWA10" s="219"/>
      <c r="DWB10" s="219"/>
      <c r="DWC10" s="219"/>
      <c r="DWD10" s="219"/>
      <c r="DWE10" s="219"/>
      <c r="DWF10" s="219"/>
      <c r="DWG10" s="219"/>
      <c r="DWH10" s="219"/>
      <c r="DWI10" s="219"/>
      <c r="DWJ10" s="219"/>
      <c r="DWK10" s="219"/>
      <c r="DWL10" s="219"/>
      <c r="DWM10" s="219"/>
      <c r="DWN10" s="219"/>
      <c r="DWO10" s="219"/>
      <c r="DWP10" s="219"/>
      <c r="DWQ10" s="219"/>
      <c r="DWR10" s="219"/>
      <c r="DWS10" s="219"/>
      <c r="DWT10" s="219"/>
      <c r="DWU10" s="219"/>
      <c r="DWV10" s="219"/>
      <c r="DWW10" s="219"/>
      <c r="DWX10" s="219"/>
      <c r="DWY10" s="219"/>
      <c r="DWZ10" s="219"/>
      <c r="DXA10" s="219"/>
      <c r="DXB10" s="219"/>
      <c r="DXC10" s="219"/>
      <c r="DXD10" s="219"/>
      <c r="DXE10" s="219"/>
      <c r="DXF10" s="219"/>
      <c r="DXG10" s="219"/>
      <c r="DXH10" s="219"/>
      <c r="DXI10" s="219"/>
      <c r="DXJ10" s="219"/>
      <c r="DXK10" s="219"/>
      <c r="DXL10" s="219"/>
      <c r="DXM10" s="219"/>
      <c r="DXN10" s="219"/>
      <c r="DXO10" s="219"/>
      <c r="DXP10" s="219"/>
      <c r="DXQ10" s="219"/>
      <c r="DXR10" s="219"/>
      <c r="DXS10" s="219"/>
      <c r="DXT10" s="219"/>
      <c r="DXU10" s="219"/>
      <c r="DXV10" s="219"/>
      <c r="DXW10" s="219"/>
      <c r="DXX10" s="219"/>
      <c r="DXY10" s="219"/>
      <c r="DXZ10" s="219"/>
      <c r="DYA10" s="219"/>
      <c r="DYB10" s="219"/>
      <c r="DYC10" s="219"/>
      <c r="DYD10" s="219"/>
      <c r="DYE10" s="219"/>
      <c r="DYF10" s="219"/>
      <c r="DYG10" s="219"/>
      <c r="DYH10" s="219"/>
      <c r="DYI10" s="219"/>
      <c r="DYJ10" s="219"/>
      <c r="DYK10" s="219"/>
      <c r="DYL10" s="219"/>
      <c r="DYM10" s="219"/>
      <c r="DYN10" s="219"/>
      <c r="DYO10" s="219"/>
      <c r="DYP10" s="219"/>
      <c r="DYQ10" s="219"/>
      <c r="DYR10" s="219"/>
      <c r="DYS10" s="219"/>
      <c r="DYT10" s="219"/>
      <c r="DYU10" s="219"/>
      <c r="DYV10" s="219"/>
      <c r="DYW10" s="219"/>
      <c r="DYX10" s="219"/>
      <c r="DYY10" s="219"/>
      <c r="DYZ10" s="219"/>
      <c r="DZA10" s="219"/>
      <c r="DZB10" s="219"/>
      <c r="DZC10" s="219"/>
      <c r="DZD10" s="219"/>
      <c r="DZE10" s="219"/>
      <c r="DZF10" s="219"/>
      <c r="DZG10" s="219"/>
      <c r="DZH10" s="219"/>
      <c r="DZI10" s="219"/>
      <c r="DZJ10" s="219"/>
      <c r="DZK10" s="219"/>
      <c r="DZL10" s="219"/>
      <c r="DZM10" s="219"/>
      <c r="DZN10" s="219"/>
      <c r="DZO10" s="219"/>
      <c r="DZP10" s="219"/>
      <c r="DZQ10" s="219"/>
      <c r="DZR10" s="219"/>
      <c r="DZS10" s="219"/>
      <c r="DZT10" s="219"/>
      <c r="DZU10" s="219"/>
      <c r="DZV10" s="219"/>
      <c r="DZW10" s="219"/>
      <c r="DZX10" s="219"/>
      <c r="DZY10" s="219"/>
      <c r="DZZ10" s="219"/>
      <c r="EAA10" s="219"/>
      <c r="EAB10" s="219"/>
      <c r="EAC10" s="219"/>
      <c r="EAD10" s="219"/>
      <c r="EAE10" s="219"/>
      <c r="EAF10" s="219"/>
      <c r="EAG10" s="219"/>
      <c r="EAH10" s="219"/>
      <c r="EAI10" s="219"/>
      <c r="EAJ10" s="219"/>
      <c r="EAK10" s="219"/>
      <c r="EAL10" s="219"/>
      <c r="EAM10" s="219"/>
      <c r="EAN10" s="219"/>
      <c r="EAO10" s="219"/>
      <c r="EAP10" s="219"/>
      <c r="EAQ10" s="219"/>
      <c r="EAR10" s="219"/>
      <c r="EAS10" s="219"/>
      <c r="EAT10" s="219"/>
      <c r="EAU10" s="219"/>
      <c r="EAV10" s="219"/>
      <c r="EAW10" s="219"/>
      <c r="EAX10" s="219"/>
      <c r="EAY10" s="219"/>
      <c r="EAZ10" s="219"/>
      <c r="EBA10" s="219"/>
      <c r="EBB10" s="219"/>
      <c r="EBC10" s="219"/>
      <c r="EBD10" s="219"/>
      <c r="EBE10" s="219"/>
      <c r="EBF10" s="219"/>
      <c r="EBG10" s="219"/>
      <c r="EBH10" s="219"/>
      <c r="EBI10" s="219"/>
      <c r="EBJ10" s="219"/>
      <c r="EBK10" s="219"/>
      <c r="EBL10" s="219"/>
      <c r="EBM10" s="219"/>
      <c r="EBN10" s="219"/>
      <c r="EBO10" s="219"/>
      <c r="EBP10" s="219"/>
      <c r="EBQ10" s="219"/>
      <c r="EBR10" s="219"/>
      <c r="EBS10" s="219"/>
      <c r="EBT10" s="219"/>
      <c r="EBU10" s="219"/>
      <c r="EBV10" s="219"/>
      <c r="EBW10" s="219"/>
      <c r="EBX10" s="219"/>
      <c r="EBY10" s="219"/>
      <c r="EBZ10" s="219"/>
      <c r="ECA10" s="219"/>
      <c r="ECB10" s="219"/>
      <c r="ECC10" s="219"/>
      <c r="ECD10" s="219"/>
      <c r="ECE10" s="219"/>
      <c r="ECF10" s="219"/>
      <c r="ECG10" s="219"/>
      <c r="ECH10" s="219"/>
      <c r="ECI10" s="219"/>
      <c r="ECJ10" s="219"/>
      <c r="ECK10" s="219"/>
      <c r="ECL10" s="219"/>
      <c r="ECM10" s="219"/>
      <c r="ECN10" s="219"/>
      <c r="ECO10" s="219"/>
      <c r="ECP10" s="219"/>
      <c r="ECQ10" s="219"/>
      <c r="ECR10" s="219"/>
      <c r="ECS10" s="219"/>
      <c r="ECT10" s="219"/>
      <c r="ECU10" s="219"/>
      <c r="ECV10" s="219"/>
      <c r="ECW10" s="219"/>
      <c r="ECX10" s="219"/>
      <c r="ECY10" s="219"/>
      <c r="ECZ10" s="219"/>
      <c r="EDA10" s="219"/>
      <c r="EDB10" s="219"/>
      <c r="EDC10" s="219"/>
      <c r="EDD10" s="219"/>
      <c r="EDE10" s="219"/>
      <c r="EDF10" s="219"/>
      <c r="EDG10" s="219"/>
      <c r="EDH10" s="219"/>
      <c r="EDI10" s="219"/>
      <c r="EDJ10" s="219"/>
      <c r="EDK10" s="219"/>
      <c r="EDL10" s="219"/>
      <c r="EDM10" s="219"/>
      <c r="EDN10" s="219"/>
      <c r="EDO10" s="219"/>
      <c r="EDP10" s="219"/>
      <c r="EDQ10" s="219"/>
      <c r="EDR10" s="219"/>
      <c r="EDS10" s="219"/>
      <c r="EDT10" s="219"/>
      <c r="EDU10" s="219"/>
      <c r="EDV10" s="219"/>
      <c r="EDW10" s="219"/>
      <c r="EDX10" s="219"/>
      <c r="EDY10" s="219"/>
      <c r="EDZ10" s="219"/>
      <c r="EEA10" s="219"/>
      <c r="EEB10" s="219"/>
      <c r="EEC10" s="219"/>
      <c r="EED10" s="219"/>
      <c r="EEE10" s="219"/>
      <c r="EEF10" s="219"/>
      <c r="EEG10" s="219"/>
      <c r="EEH10" s="219"/>
      <c r="EEI10" s="219"/>
      <c r="EEJ10" s="219"/>
      <c r="EEK10" s="219"/>
      <c r="EEL10" s="219"/>
      <c r="EEM10" s="219"/>
      <c r="EEN10" s="219"/>
      <c r="EEO10" s="219"/>
      <c r="EEP10" s="219"/>
      <c r="EEQ10" s="219"/>
      <c r="EER10" s="219"/>
      <c r="EES10" s="219"/>
      <c r="EET10" s="219"/>
      <c r="EEU10" s="219"/>
      <c r="EEV10" s="219"/>
      <c r="EEW10" s="219"/>
      <c r="EEX10" s="219"/>
      <c r="EEY10" s="219"/>
      <c r="EEZ10" s="219"/>
      <c r="EFA10" s="219"/>
      <c r="EFB10" s="219"/>
      <c r="EFC10" s="219"/>
      <c r="EFD10" s="219"/>
      <c r="EFE10" s="219"/>
      <c r="EFF10" s="219"/>
      <c r="EFG10" s="219"/>
      <c r="EFH10" s="219"/>
      <c r="EFI10" s="219"/>
      <c r="EFJ10" s="219"/>
      <c r="EFK10" s="219"/>
      <c r="EFL10" s="219"/>
      <c r="EFM10" s="219"/>
      <c r="EFN10" s="219"/>
      <c r="EFO10" s="219"/>
      <c r="EFP10" s="219"/>
      <c r="EFQ10" s="219"/>
      <c r="EFR10" s="219"/>
      <c r="EFS10" s="219"/>
      <c r="EFT10" s="219"/>
      <c r="EFU10" s="219"/>
      <c r="EFV10" s="219"/>
      <c r="EFW10" s="219"/>
      <c r="EFX10" s="219"/>
      <c r="EFY10" s="219"/>
      <c r="EFZ10" s="219"/>
      <c r="EGA10" s="219"/>
      <c r="EGB10" s="219"/>
      <c r="EGC10" s="219"/>
      <c r="EGD10" s="219"/>
      <c r="EGE10" s="219"/>
      <c r="EGF10" s="219"/>
      <c r="EGG10" s="219"/>
      <c r="EGH10" s="219"/>
      <c r="EGI10" s="219"/>
      <c r="EGJ10" s="219"/>
      <c r="EGK10" s="219"/>
      <c r="EGL10" s="219"/>
      <c r="EGM10" s="219"/>
      <c r="EGN10" s="219"/>
      <c r="EGO10" s="219"/>
      <c r="EGP10" s="219"/>
      <c r="EGQ10" s="219"/>
      <c r="EGR10" s="219"/>
      <c r="EGS10" s="219"/>
      <c r="EGT10" s="219"/>
      <c r="EGU10" s="219"/>
      <c r="EGV10" s="219"/>
      <c r="EGW10" s="219"/>
      <c r="EGX10" s="219"/>
      <c r="EGY10" s="219"/>
      <c r="EGZ10" s="219"/>
      <c r="EHA10" s="219"/>
      <c r="EHB10" s="219"/>
      <c r="EHC10" s="219"/>
      <c r="EHD10" s="219"/>
      <c r="EHE10" s="219"/>
      <c r="EHF10" s="219"/>
      <c r="EHG10" s="219"/>
      <c r="EHH10" s="219"/>
      <c r="EHI10" s="219"/>
      <c r="EHJ10" s="219"/>
      <c r="EHK10" s="219"/>
      <c r="EHL10" s="219"/>
      <c r="EHM10" s="219"/>
      <c r="EHN10" s="219"/>
      <c r="EHO10" s="219"/>
      <c r="EHP10" s="219"/>
      <c r="EHQ10" s="219"/>
      <c r="EHR10" s="219"/>
      <c r="EHS10" s="219"/>
      <c r="EHT10" s="219"/>
      <c r="EHU10" s="219"/>
      <c r="EHV10" s="219"/>
      <c r="EHW10" s="219"/>
      <c r="EHX10" s="219"/>
      <c r="EHY10" s="219"/>
      <c r="EHZ10" s="219"/>
      <c r="EIA10" s="219"/>
      <c r="EIB10" s="219"/>
      <c r="EIC10" s="219"/>
      <c r="EID10" s="219"/>
      <c r="EIE10" s="219"/>
      <c r="EIF10" s="219"/>
      <c r="EIG10" s="219"/>
      <c r="EIH10" s="219"/>
      <c r="EII10" s="219"/>
      <c r="EIJ10" s="219"/>
      <c r="EIK10" s="219"/>
      <c r="EIL10" s="219"/>
      <c r="EIM10" s="219"/>
      <c r="EIN10" s="219"/>
      <c r="EIO10" s="219"/>
      <c r="EIP10" s="219"/>
      <c r="EIQ10" s="219"/>
      <c r="EIR10" s="219"/>
      <c r="EIS10" s="219"/>
      <c r="EIT10" s="219"/>
      <c r="EIU10" s="219"/>
      <c r="EIV10" s="219"/>
      <c r="EIW10" s="219"/>
      <c r="EIX10" s="219"/>
      <c r="EIY10" s="219"/>
      <c r="EIZ10" s="219"/>
      <c r="EJA10" s="219"/>
      <c r="EJB10" s="219"/>
      <c r="EJC10" s="219"/>
      <c r="EJD10" s="219"/>
      <c r="EJE10" s="219"/>
      <c r="EJF10" s="219"/>
      <c r="EJG10" s="219"/>
      <c r="EJH10" s="219"/>
      <c r="EJI10" s="219"/>
      <c r="EJJ10" s="219"/>
      <c r="EJK10" s="219"/>
      <c r="EJL10" s="219"/>
      <c r="EJM10" s="219"/>
      <c r="EJN10" s="219"/>
      <c r="EJO10" s="219"/>
      <c r="EJP10" s="219"/>
      <c r="EJQ10" s="219"/>
      <c r="EJR10" s="219"/>
      <c r="EJS10" s="219"/>
      <c r="EJT10" s="219"/>
      <c r="EJU10" s="219"/>
      <c r="EJV10" s="219"/>
      <c r="EJW10" s="219"/>
      <c r="EJX10" s="219"/>
      <c r="EJY10" s="219"/>
      <c r="EJZ10" s="219"/>
      <c r="EKA10" s="219"/>
      <c r="EKB10" s="219"/>
      <c r="EKC10" s="219"/>
      <c r="EKD10" s="219"/>
      <c r="EKE10" s="219"/>
      <c r="EKF10" s="219"/>
      <c r="EKG10" s="219"/>
      <c r="EKH10" s="219"/>
      <c r="EKI10" s="219"/>
      <c r="EKJ10" s="219"/>
      <c r="EKK10" s="219"/>
      <c r="EKL10" s="219"/>
      <c r="EKM10" s="219"/>
      <c r="EKN10" s="219"/>
      <c r="EKO10" s="219"/>
      <c r="EKP10" s="219"/>
      <c r="EKQ10" s="219"/>
      <c r="EKR10" s="219"/>
      <c r="EKS10" s="219"/>
      <c r="EKT10" s="219"/>
      <c r="EKU10" s="219"/>
      <c r="EKV10" s="219"/>
      <c r="EKW10" s="219"/>
      <c r="EKX10" s="219"/>
      <c r="EKY10" s="219"/>
      <c r="EKZ10" s="219"/>
      <c r="ELA10" s="219"/>
      <c r="ELB10" s="219"/>
      <c r="ELC10" s="219"/>
      <c r="ELD10" s="219"/>
      <c r="ELE10" s="219"/>
      <c r="ELF10" s="219"/>
      <c r="ELG10" s="219"/>
      <c r="ELH10" s="219"/>
      <c r="ELI10" s="219"/>
      <c r="ELJ10" s="219"/>
      <c r="ELK10" s="219"/>
      <c r="ELL10" s="219"/>
      <c r="ELM10" s="219"/>
      <c r="ELN10" s="219"/>
      <c r="ELO10" s="219"/>
      <c r="ELP10" s="219"/>
      <c r="ELQ10" s="219"/>
      <c r="ELR10" s="219"/>
      <c r="ELS10" s="219"/>
      <c r="ELT10" s="219"/>
      <c r="ELU10" s="219"/>
      <c r="ELV10" s="219"/>
      <c r="ELW10" s="219"/>
      <c r="ELX10" s="219"/>
      <c r="ELY10" s="219"/>
      <c r="ELZ10" s="219"/>
      <c r="EMA10" s="219"/>
      <c r="EMB10" s="219"/>
      <c r="EMC10" s="219"/>
      <c r="EMD10" s="219"/>
      <c r="EME10" s="219"/>
      <c r="EMF10" s="219"/>
      <c r="EMG10" s="219"/>
      <c r="EMH10" s="219"/>
      <c r="EMI10" s="219"/>
      <c r="EMJ10" s="219"/>
      <c r="EMK10" s="219"/>
      <c r="EML10" s="219"/>
      <c r="EMM10" s="219"/>
      <c r="EMN10" s="219"/>
      <c r="EMO10" s="219"/>
      <c r="EMP10" s="219"/>
      <c r="EMQ10" s="219"/>
      <c r="EMR10" s="219"/>
      <c r="EMS10" s="219"/>
      <c r="EMT10" s="219"/>
      <c r="EMU10" s="219"/>
      <c r="EMV10" s="219"/>
      <c r="EMW10" s="219"/>
      <c r="EMX10" s="219"/>
      <c r="EMY10" s="219"/>
      <c r="EMZ10" s="219"/>
      <c r="ENA10" s="219"/>
      <c r="ENB10" s="219"/>
      <c r="ENC10" s="219"/>
      <c r="END10" s="219"/>
      <c r="ENE10" s="219"/>
      <c r="ENF10" s="219"/>
      <c r="ENG10" s="219"/>
      <c r="ENH10" s="219"/>
      <c r="ENI10" s="219"/>
      <c r="ENJ10" s="219"/>
      <c r="ENK10" s="219"/>
      <c r="ENL10" s="219"/>
      <c r="ENM10" s="219"/>
      <c r="ENN10" s="219"/>
      <c r="ENO10" s="219"/>
      <c r="ENP10" s="219"/>
      <c r="ENQ10" s="219"/>
      <c r="ENR10" s="219"/>
      <c r="ENS10" s="219"/>
      <c r="ENT10" s="219"/>
      <c r="ENU10" s="219"/>
      <c r="ENV10" s="219"/>
      <c r="ENW10" s="219"/>
      <c r="ENX10" s="219"/>
      <c r="ENY10" s="219"/>
      <c r="ENZ10" s="219"/>
      <c r="EOA10" s="219"/>
      <c r="EOB10" s="219"/>
      <c r="EOC10" s="219"/>
      <c r="EOD10" s="219"/>
      <c r="EOE10" s="219"/>
      <c r="EOF10" s="219"/>
      <c r="EOG10" s="219"/>
      <c r="EOH10" s="219"/>
      <c r="EOI10" s="219"/>
      <c r="EOJ10" s="219"/>
      <c r="EOK10" s="219"/>
      <c r="EOL10" s="219"/>
      <c r="EOM10" s="219"/>
      <c r="EON10" s="219"/>
      <c r="EOO10" s="219"/>
      <c r="EOP10" s="219"/>
      <c r="EOQ10" s="219"/>
      <c r="EOR10" s="219"/>
      <c r="EOS10" s="219"/>
      <c r="EOT10" s="219"/>
      <c r="EOU10" s="219"/>
      <c r="EOV10" s="219"/>
      <c r="EOW10" s="219"/>
      <c r="EOX10" s="219"/>
      <c r="EOY10" s="219"/>
      <c r="EOZ10" s="219"/>
      <c r="EPA10" s="219"/>
      <c r="EPB10" s="219"/>
      <c r="EPC10" s="219"/>
      <c r="EPD10" s="219"/>
      <c r="EPE10" s="219"/>
      <c r="EPF10" s="219"/>
      <c r="EPG10" s="219"/>
      <c r="EPH10" s="219"/>
      <c r="EPI10" s="219"/>
      <c r="EPJ10" s="219"/>
      <c r="EPK10" s="219"/>
      <c r="EPL10" s="219"/>
      <c r="EPM10" s="219"/>
      <c r="EPN10" s="219"/>
      <c r="EPO10" s="219"/>
      <c r="EPP10" s="219"/>
      <c r="EPQ10" s="219"/>
      <c r="EPR10" s="219"/>
      <c r="EPS10" s="219"/>
      <c r="EPT10" s="219"/>
      <c r="EPU10" s="219"/>
      <c r="EPV10" s="219"/>
      <c r="EPW10" s="219"/>
      <c r="EPX10" s="219"/>
      <c r="EPY10" s="219"/>
      <c r="EPZ10" s="219"/>
      <c r="EQA10" s="219"/>
      <c r="EQB10" s="219"/>
      <c r="EQC10" s="219"/>
      <c r="EQD10" s="219"/>
      <c r="EQE10" s="219"/>
      <c r="EQF10" s="219"/>
      <c r="EQG10" s="219"/>
      <c r="EQH10" s="219"/>
      <c r="EQI10" s="219"/>
      <c r="EQJ10" s="219"/>
      <c r="EQK10" s="219"/>
      <c r="EQL10" s="219"/>
      <c r="EQM10" s="219"/>
      <c r="EQN10" s="219"/>
      <c r="EQO10" s="219"/>
      <c r="EQP10" s="219"/>
      <c r="EQQ10" s="219"/>
      <c r="EQR10" s="219"/>
      <c r="EQS10" s="219"/>
      <c r="EQT10" s="219"/>
      <c r="EQU10" s="219"/>
      <c r="EQV10" s="219"/>
      <c r="EQW10" s="219"/>
      <c r="EQX10" s="219"/>
      <c r="EQY10" s="219"/>
      <c r="EQZ10" s="219"/>
      <c r="ERA10" s="219"/>
      <c r="ERB10" s="219"/>
      <c r="ERC10" s="219"/>
      <c r="ERD10" s="219"/>
      <c r="ERE10" s="219"/>
      <c r="ERF10" s="219"/>
      <c r="ERG10" s="219"/>
      <c r="ERH10" s="219"/>
      <c r="ERI10" s="219"/>
      <c r="ERJ10" s="219"/>
      <c r="ERK10" s="219"/>
      <c r="ERL10" s="219"/>
      <c r="ERM10" s="219"/>
      <c r="ERN10" s="219"/>
      <c r="ERO10" s="219"/>
      <c r="ERP10" s="219"/>
      <c r="ERQ10" s="219"/>
      <c r="ERR10" s="219"/>
      <c r="ERS10" s="219"/>
      <c r="ERT10" s="219"/>
      <c r="ERU10" s="219"/>
      <c r="ERV10" s="219"/>
      <c r="ERW10" s="219"/>
      <c r="ERX10" s="219"/>
      <c r="ERY10" s="219"/>
      <c r="ERZ10" s="219"/>
      <c r="ESA10" s="219"/>
      <c r="ESB10" s="219"/>
      <c r="ESC10" s="219"/>
      <c r="ESD10" s="219"/>
      <c r="ESE10" s="219"/>
      <c r="ESF10" s="219"/>
      <c r="ESG10" s="219"/>
      <c r="ESH10" s="219"/>
      <c r="ESI10" s="219"/>
      <c r="ESJ10" s="219"/>
      <c r="ESK10" s="219"/>
      <c r="ESL10" s="219"/>
      <c r="ESM10" s="219"/>
      <c r="ESN10" s="219"/>
      <c r="ESO10" s="219"/>
      <c r="ESP10" s="219"/>
      <c r="ESQ10" s="219"/>
      <c r="ESR10" s="219"/>
      <c r="ESS10" s="219"/>
      <c r="EST10" s="219"/>
      <c r="ESU10" s="219"/>
      <c r="ESV10" s="219"/>
      <c r="ESW10" s="219"/>
      <c r="ESX10" s="219"/>
      <c r="ESY10" s="219"/>
      <c r="ESZ10" s="219"/>
      <c r="ETA10" s="219"/>
      <c r="ETB10" s="219"/>
      <c r="ETC10" s="219"/>
      <c r="ETD10" s="219"/>
      <c r="ETE10" s="219"/>
      <c r="ETF10" s="219"/>
      <c r="ETG10" s="219"/>
      <c r="ETH10" s="219"/>
      <c r="ETI10" s="219"/>
      <c r="ETJ10" s="219"/>
      <c r="ETK10" s="219"/>
      <c r="ETL10" s="219"/>
      <c r="ETM10" s="219"/>
      <c r="ETN10" s="219"/>
      <c r="ETO10" s="219"/>
      <c r="ETP10" s="219"/>
      <c r="ETQ10" s="219"/>
      <c r="ETR10" s="219"/>
      <c r="ETS10" s="219"/>
      <c r="ETT10" s="219"/>
      <c r="ETU10" s="219"/>
      <c r="ETV10" s="219"/>
      <c r="ETW10" s="219"/>
      <c r="ETX10" s="219"/>
      <c r="ETY10" s="219"/>
      <c r="ETZ10" s="219"/>
      <c r="EUA10" s="219"/>
      <c r="EUB10" s="219"/>
      <c r="EUC10" s="219"/>
      <c r="EUD10" s="219"/>
      <c r="EUE10" s="219"/>
      <c r="EUF10" s="219"/>
      <c r="EUG10" s="219"/>
      <c r="EUH10" s="219"/>
      <c r="EUI10" s="219"/>
      <c r="EUJ10" s="219"/>
      <c r="EUK10" s="219"/>
      <c r="EUL10" s="219"/>
      <c r="EUM10" s="219"/>
      <c r="EUN10" s="219"/>
      <c r="EUO10" s="219"/>
      <c r="EUP10" s="219"/>
      <c r="EUQ10" s="219"/>
      <c r="EUR10" s="219"/>
      <c r="EUS10" s="219"/>
      <c r="EUT10" s="219"/>
      <c r="EUU10" s="219"/>
      <c r="EUV10" s="219"/>
      <c r="EUW10" s="219"/>
      <c r="EUX10" s="219"/>
      <c r="EUY10" s="219"/>
      <c r="EUZ10" s="219"/>
      <c r="EVA10" s="219"/>
      <c r="EVB10" s="219"/>
      <c r="EVC10" s="219"/>
      <c r="EVD10" s="219"/>
      <c r="EVE10" s="219"/>
      <c r="EVF10" s="219"/>
      <c r="EVG10" s="219"/>
      <c r="EVH10" s="219"/>
      <c r="EVI10" s="219"/>
      <c r="EVJ10" s="219"/>
      <c r="EVK10" s="219"/>
      <c r="EVL10" s="219"/>
      <c r="EVM10" s="219"/>
      <c r="EVN10" s="219"/>
      <c r="EVO10" s="219"/>
      <c r="EVP10" s="219"/>
      <c r="EVQ10" s="219"/>
      <c r="EVR10" s="219"/>
      <c r="EVS10" s="219"/>
      <c r="EVT10" s="219"/>
      <c r="EVU10" s="219"/>
      <c r="EVV10" s="219"/>
      <c r="EVW10" s="219"/>
      <c r="EVX10" s="219"/>
      <c r="EVY10" s="219"/>
      <c r="EVZ10" s="219"/>
      <c r="EWA10" s="219"/>
      <c r="EWB10" s="219"/>
      <c r="EWC10" s="219"/>
      <c r="EWD10" s="219"/>
      <c r="EWE10" s="219"/>
      <c r="EWF10" s="219"/>
      <c r="EWG10" s="219"/>
      <c r="EWH10" s="219"/>
      <c r="EWI10" s="219"/>
      <c r="EWJ10" s="219"/>
      <c r="EWK10" s="219"/>
      <c r="EWL10" s="219"/>
      <c r="EWM10" s="219"/>
      <c r="EWN10" s="219"/>
      <c r="EWO10" s="219"/>
      <c r="EWP10" s="219"/>
      <c r="EWQ10" s="219"/>
      <c r="EWR10" s="219"/>
      <c r="EWS10" s="219"/>
      <c r="EWT10" s="219"/>
      <c r="EWU10" s="219"/>
      <c r="EWV10" s="219"/>
      <c r="EWW10" s="219"/>
      <c r="EWX10" s="219"/>
      <c r="EWY10" s="219"/>
      <c r="EWZ10" s="219"/>
      <c r="EXA10" s="219"/>
      <c r="EXB10" s="219"/>
      <c r="EXC10" s="219"/>
      <c r="EXD10" s="219"/>
      <c r="EXE10" s="219"/>
      <c r="EXF10" s="219"/>
      <c r="EXG10" s="219"/>
      <c r="EXH10" s="219"/>
      <c r="EXI10" s="219"/>
      <c r="EXJ10" s="219"/>
      <c r="EXK10" s="219"/>
      <c r="EXL10" s="219"/>
      <c r="EXM10" s="219"/>
      <c r="EXN10" s="219"/>
      <c r="EXO10" s="219"/>
      <c r="EXP10" s="219"/>
      <c r="EXQ10" s="219"/>
      <c r="EXR10" s="219"/>
      <c r="EXS10" s="219"/>
      <c r="EXT10" s="219"/>
      <c r="EXU10" s="219"/>
      <c r="EXV10" s="219"/>
      <c r="EXW10" s="219"/>
      <c r="EXX10" s="219"/>
      <c r="EXY10" s="219"/>
      <c r="EXZ10" s="219"/>
      <c r="EYA10" s="219"/>
      <c r="EYB10" s="219"/>
      <c r="EYC10" s="219"/>
      <c r="EYD10" s="219"/>
      <c r="EYE10" s="219"/>
      <c r="EYF10" s="219"/>
      <c r="EYG10" s="219"/>
      <c r="EYH10" s="219"/>
      <c r="EYI10" s="219"/>
      <c r="EYJ10" s="219"/>
      <c r="EYK10" s="219"/>
      <c r="EYL10" s="219"/>
      <c r="EYM10" s="219"/>
      <c r="EYN10" s="219"/>
      <c r="EYO10" s="219"/>
      <c r="EYP10" s="219"/>
      <c r="EYQ10" s="219"/>
      <c r="EYR10" s="219"/>
      <c r="EYS10" s="219"/>
      <c r="EYT10" s="219"/>
      <c r="EYU10" s="219"/>
      <c r="EYV10" s="219"/>
      <c r="EYW10" s="219"/>
      <c r="EYX10" s="219"/>
      <c r="EYY10" s="219"/>
      <c r="EYZ10" s="219"/>
      <c r="EZA10" s="219"/>
      <c r="EZB10" s="219"/>
      <c r="EZC10" s="219"/>
      <c r="EZD10" s="219"/>
      <c r="EZE10" s="219"/>
      <c r="EZF10" s="219"/>
      <c r="EZG10" s="219"/>
      <c r="EZH10" s="219"/>
      <c r="EZI10" s="219"/>
      <c r="EZJ10" s="219"/>
      <c r="EZK10" s="219"/>
      <c r="EZL10" s="219"/>
      <c r="EZM10" s="219"/>
      <c r="EZN10" s="219"/>
      <c r="EZO10" s="219"/>
      <c r="EZP10" s="219"/>
      <c r="EZQ10" s="219"/>
      <c r="EZR10" s="219"/>
      <c r="EZS10" s="219"/>
      <c r="EZT10" s="219"/>
      <c r="EZU10" s="219"/>
      <c r="EZV10" s="219"/>
      <c r="EZW10" s="219"/>
      <c r="EZX10" s="219"/>
      <c r="EZY10" s="219"/>
      <c r="EZZ10" s="219"/>
      <c r="FAA10" s="219"/>
      <c r="FAB10" s="219"/>
      <c r="FAC10" s="219"/>
      <c r="FAD10" s="219"/>
      <c r="FAE10" s="219"/>
      <c r="FAF10" s="219"/>
      <c r="FAG10" s="219"/>
      <c r="FAH10" s="219"/>
      <c r="FAI10" s="219"/>
      <c r="FAJ10" s="219"/>
      <c r="FAK10" s="219"/>
      <c r="FAL10" s="219"/>
      <c r="FAM10" s="219"/>
      <c r="FAN10" s="219"/>
      <c r="FAO10" s="219"/>
      <c r="FAP10" s="219"/>
      <c r="FAQ10" s="219"/>
      <c r="FAR10" s="219"/>
      <c r="FAS10" s="219"/>
      <c r="FAT10" s="219"/>
      <c r="FAU10" s="219"/>
      <c r="FAV10" s="219"/>
      <c r="FAW10" s="219"/>
      <c r="FAX10" s="219"/>
      <c r="FAY10" s="219"/>
      <c r="FAZ10" s="219"/>
      <c r="FBA10" s="219"/>
      <c r="FBB10" s="219"/>
      <c r="FBC10" s="219"/>
      <c r="FBD10" s="219"/>
      <c r="FBE10" s="219"/>
      <c r="FBF10" s="219"/>
      <c r="FBG10" s="219"/>
      <c r="FBH10" s="219"/>
      <c r="FBI10" s="219"/>
      <c r="FBJ10" s="219"/>
      <c r="FBK10" s="219"/>
      <c r="FBL10" s="219"/>
      <c r="FBM10" s="219"/>
      <c r="FBN10" s="219"/>
      <c r="FBO10" s="219"/>
      <c r="FBP10" s="219"/>
      <c r="FBQ10" s="219"/>
      <c r="FBR10" s="219"/>
      <c r="FBS10" s="219"/>
      <c r="FBT10" s="219"/>
      <c r="FBU10" s="219"/>
      <c r="FBV10" s="219"/>
      <c r="FBW10" s="219"/>
      <c r="FBX10" s="219"/>
      <c r="FBY10" s="219"/>
      <c r="FBZ10" s="219"/>
      <c r="FCA10" s="219"/>
      <c r="FCB10" s="219"/>
      <c r="FCC10" s="219"/>
      <c r="FCD10" s="219"/>
      <c r="FCE10" s="219"/>
      <c r="FCF10" s="219"/>
      <c r="FCG10" s="219"/>
      <c r="FCH10" s="219"/>
      <c r="FCI10" s="219"/>
      <c r="FCJ10" s="219"/>
      <c r="FCK10" s="219"/>
      <c r="FCL10" s="219"/>
      <c r="FCM10" s="219"/>
      <c r="FCN10" s="219"/>
      <c r="FCO10" s="219"/>
      <c r="FCP10" s="219"/>
      <c r="FCQ10" s="219"/>
      <c r="FCR10" s="219"/>
      <c r="FCS10" s="219"/>
      <c r="FCT10" s="219"/>
      <c r="FCU10" s="219"/>
      <c r="FCV10" s="219"/>
      <c r="FCW10" s="219"/>
      <c r="FCX10" s="219"/>
      <c r="FCY10" s="219"/>
      <c r="FCZ10" s="219"/>
      <c r="FDA10" s="219"/>
      <c r="FDB10" s="219"/>
      <c r="FDC10" s="219"/>
      <c r="FDD10" s="219"/>
      <c r="FDE10" s="219"/>
      <c r="FDF10" s="219"/>
      <c r="FDG10" s="219"/>
      <c r="FDH10" s="219"/>
      <c r="FDI10" s="219"/>
      <c r="FDJ10" s="219"/>
      <c r="FDK10" s="219"/>
      <c r="FDL10" s="219"/>
      <c r="FDM10" s="219"/>
      <c r="FDN10" s="219"/>
      <c r="FDO10" s="219"/>
      <c r="FDP10" s="219"/>
      <c r="FDQ10" s="219"/>
      <c r="FDR10" s="219"/>
      <c r="FDS10" s="219"/>
      <c r="FDT10" s="219"/>
      <c r="FDU10" s="219"/>
      <c r="FDV10" s="219"/>
      <c r="FDW10" s="219"/>
      <c r="FDX10" s="219"/>
      <c r="FDY10" s="219"/>
      <c r="FDZ10" s="219"/>
      <c r="FEA10" s="219"/>
      <c r="FEB10" s="219"/>
      <c r="FEC10" s="219"/>
      <c r="FED10" s="219"/>
      <c r="FEE10" s="219"/>
      <c r="FEF10" s="219"/>
      <c r="FEG10" s="219"/>
      <c r="FEH10" s="219"/>
      <c r="FEI10" s="219"/>
      <c r="FEJ10" s="219"/>
      <c r="FEK10" s="219"/>
      <c r="FEL10" s="219"/>
      <c r="FEM10" s="219"/>
      <c r="FEN10" s="219"/>
      <c r="FEO10" s="219"/>
      <c r="FEP10" s="219"/>
      <c r="FEQ10" s="219"/>
      <c r="FER10" s="219"/>
      <c r="FES10" s="219"/>
      <c r="FET10" s="219"/>
      <c r="FEU10" s="219"/>
      <c r="FEV10" s="219"/>
      <c r="FEW10" s="219"/>
      <c r="FEX10" s="219"/>
      <c r="FEY10" s="219"/>
      <c r="FEZ10" s="219"/>
      <c r="FFA10" s="219"/>
      <c r="FFB10" s="219"/>
      <c r="FFC10" s="219"/>
      <c r="FFD10" s="219"/>
      <c r="FFE10" s="219"/>
      <c r="FFF10" s="219"/>
      <c r="FFG10" s="219"/>
      <c r="FFH10" s="219"/>
      <c r="FFI10" s="219"/>
      <c r="FFJ10" s="219"/>
      <c r="FFK10" s="219"/>
      <c r="FFL10" s="219"/>
      <c r="FFM10" s="219"/>
      <c r="FFN10" s="219"/>
      <c r="FFO10" s="219"/>
      <c r="FFP10" s="219"/>
      <c r="FFQ10" s="219"/>
      <c r="FFR10" s="219"/>
      <c r="FFS10" s="219"/>
      <c r="FFT10" s="219"/>
      <c r="FFU10" s="219"/>
      <c r="FFV10" s="219"/>
      <c r="FFW10" s="219"/>
      <c r="FFX10" s="219"/>
      <c r="FFY10" s="219"/>
      <c r="FFZ10" s="219"/>
      <c r="FGA10" s="219"/>
      <c r="FGB10" s="219"/>
      <c r="FGC10" s="219"/>
      <c r="FGD10" s="219"/>
      <c r="FGE10" s="219"/>
      <c r="FGF10" s="219"/>
      <c r="FGG10" s="219"/>
      <c r="FGH10" s="219"/>
      <c r="FGI10" s="219"/>
      <c r="FGJ10" s="219"/>
      <c r="FGK10" s="219"/>
      <c r="FGL10" s="219"/>
      <c r="FGM10" s="219"/>
      <c r="FGN10" s="219"/>
      <c r="FGO10" s="219"/>
      <c r="FGP10" s="219"/>
      <c r="FGQ10" s="219"/>
      <c r="FGR10" s="219"/>
      <c r="FGS10" s="219"/>
      <c r="FGT10" s="219"/>
      <c r="FGU10" s="219"/>
      <c r="FGV10" s="219"/>
      <c r="FGW10" s="219"/>
      <c r="FGX10" s="219"/>
      <c r="FGY10" s="219"/>
      <c r="FGZ10" s="219"/>
      <c r="FHA10" s="219"/>
      <c r="FHB10" s="219"/>
      <c r="FHC10" s="219"/>
      <c r="FHD10" s="219"/>
      <c r="FHE10" s="219"/>
      <c r="FHF10" s="219"/>
      <c r="FHG10" s="219"/>
      <c r="FHH10" s="219"/>
      <c r="FHI10" s="219"/>
      <c r="FHJ10" s="219"/>
      <c r="FHK10" s="219"/>
      <c r="FHL10" s="219"/>
      <c r="FHM10" s="219"/>
      <c r="FHN10" s="219"/>
      <c r="FHO10" s="219"/>
      <c r="FHP10" s="219"/>
      <c r="FHQ10" s="219"/>
      <c r="FHR10" s="219"/>
      <c r="FHS10" s="219"/>
      <c r="FHT10" s="219"/>
      <c r="FHU10" s="219"/>
      <c r="FHV10" s="219"/>
      <c r="FHW10" s="219"/>
      <c r="FHX10" s="219"/>
      <c r="FHY10" s="219"/>
      <c r="FHZ10" s="219"/>
      <c r="FIA10" s="219"/>
      <c r="FIB10" s="219"/>
      <c r="FIC10" s="219"/>
      <c r="FID10" s="219"/>
      <c r="FIE10" s="219"/>
      <c r="FIF10" s="219"/>
      <c r="FIG10" s="219"/>
      <c r="FIH10" s="219"/>
      <c r="FII10" s="219"/>
      <c r="FIJ10" s="219"/>
      <c r="FIK10" s="219"/>
      <c r="FIL10" s="219"/>
      <c r="FIM10" s="219"/>
      <c r="FIN10" s="219"/>
      <c r="FIO10" s="219"/>
      <c r="FIP10" s="219"/>
      <c r="FIQ10" s="219"/>
      <c r="FIR10" s="219"/>
      <c r="FIS10" s="219"/>
      <c r="FIT10" s="219"/>
      <c r="FIU10" s="219"/>
      <c r="FIV10" s="219"/>
      <c r="FIW10" s="219"/>
      <c r="FIX10" s="219"/>
      <c r="FIY10" s="219"/>
      <c r="FIZ10" s="219"/>
      <c r="FJA10" s="219"/>
      <c r="FJB10" s="219"/>
      <c r="FJC10" s="219"/>
      <c r="FJD10" s="219"/>
      <c r="FJE10" s="219"/>
      <c r="FJF10" s="219"/>
      <c r="FJG10" s="219"/>
      <c r="FJH10" s="219"/>
      <c r="FJI10" s="219"/>
      <c r="FJJ10" s="219"/>
      <c r="FJK10" s="219"/>
      <c r="FJL10" s="219"/>
      <c r="FJM10" s="219"/>
      <c r="FJN10" s="219"/>
      <c r="FJO10" s="219"/>
      <c r="FJP10" s="219"/>
      <c r="FJQ10" s="219"/>
      <c r="FJR10" s="219"/>
      <c r="FJS10" s="219"/>
      <c r="FJT10" s="219"/>
      <c r="FJU10" s="219"/>
      <c r="FJV10" s="219"/>
      <c r="FJW10" s="219"/>
      <c r="FJX10" s="219"/>
      <c r="FJY10" s="219"/>
      <c r="FJZ10" s="219"/>
      <c r="FKA10" s="219"/>
      <c r="FKB10" s="219"/>
      <c r="FKC10" s="219"/>
      <c r="FKD10" s="219"/>
      <c r="FKE10" s="219"/>
      <c r="FKF10" s="219"/>
      <c r="FKG10" s="219"/>
      <c r="FKH10" s="219"/>
      <c r="FKI10" s="219"/>
      <c r="FKJ10" s="219"/>
      <c r="FKK10" s="219"/>
      <c r="FKL10" s="219"/>
      <c r="FKM10" s="219"/>
      <c r="FKN10" s="219"/>
      <c r="FKO10" s="219"/>
      <c r="FKP10" s="219"/>
      <c r="FKQ10" s="219"/>
      <c r="FKR10" s="219"/>
      <c r="FKS10" s="219"/>
      <c r="FKT10" s="219"/>
      <c r="FKU10" s="219"/>
      <c r="FKV10" s="219"/>
      <c r="FKW10" s="219"/>
      <c r="FKX10" s="219"/>
      <c r="FKY10" s="219"/>
      <c r="FKZ10" s="219"/>
      <c r="FLA10" s="219"/>
      <c r="FLB10" s="219"/>
      <c r="FLC10" s="219"/>
      <c r="FLD10" s="219"/>
      <c r="FLE10" s="219"/>
      <c r="FLF10" s="219"/>
      <c r="FLG10" s="219"/>
      <c r="FLH10" s="219"/>
      <c r="FLI10" s="219"/>
      <c r="FLJ10" s="219"/>
      <c r="FLK10" s="219"/>
      <c r="FLL10" s="219"/>
      <c r="FLM10" s="219"/>
      <c r="FLN10" s="219"/>
      <c r="FLO10" s="219"/>
      <c r="FLP10" s="219"/>
      <c r="FLQ10" s="219"/>
      <c r="FLR10" s="219"/>
      <c r="FLS10" s="219"/>
      <c r="FLT10" s="219"/>
      <c r="FLU10" s="219"/>
      <c r="FLV10" s="219"/>
      <c r="FLW10" s="219"/>
      <c r="FLX10" s="219"/>
      <c r="FLY10" s="219"/>
      <c r="FLZ10" s="219"/>
      <c r="FMA10" s="219"/>
      <c r="FMB10" s="219"/>
      <c r="FMC10" s="219"/>
      <c r="FMD10" s="219"/>
      <c r="FME10" s="219"/>
      <c r="FMF10" s="219"/>
      <c r="FMG10" s="219"/>
      <c r="FMH10" s="219"/>
      <c r="FMI10" s="219"/>
      <c r="FMJ10" s="219"/>
      <c r="FMK10" s="219"/>
      <c r="FML10" s="219"/>
      <c r="FMM10" s="219"/>
      <c r="FMN10" s="219"/>
      <c r="FMO10" s="219"/>
      <c r="FMP10" s="219"/>
      <c r="FMQ10" s="219"/>
      <c r="FMR10" s="219"/>
      <c r="FMS10" s="219"/>
      <c r="FMT10" s="219"/>
      <c r="FMU10" s="219"/>
      <c r="FMV10" s="219"/>
      <c r="FMW10" s="219"/>
      <c r="FMX10" s="219"/>
      <c r="FMY10" s="219"/>
      <c r="FMZ10" s="219"/>
      <c r="FNA10" s="219"/>
      <c r="FNB10" s="219"/>
      <c r="FNC10" s="219"/>
      <c r="FND10" s="219"/>
      <c r="FNE10" s="219"/>
      <c r="FNF10" s="219"/>
      <c r="FNG10" s="219"/>
      <c r="FNH10" s="219"/>
      <c r="FNI10" s="219"/>
      <c r="FNJ10" s="219"/>
      <c r="FNK10" s="219"/>
      <c r="FNL10" s="219"/>
      <c r="FNM10" s="219"/>
      <c r="FNN10" s="219"/>
      <c r="FNO10" s="219"/>
      <c r="FNP10" s="219"/>
      <c r="FNQ10" s="219"/>
      <c r="FNR10" s="219"/>
      <c r="FNS10" s="219"/>
      <c r="FNT10" s="219"/>
      <c r="FNU10" s="219"/>
      <c r="FNV10" s="219"/>
      <c r="FNW10" s="219"/>
      <c r="FNX10" s="219"/>
      <c r="FNY10" s="219"/>
      <c r="FNZ10" s="219"/>
      <c r="FOA10" s="219"/>
      <c r="FOB10" s="219"/>
      <c r="FOC10" s="219"/>
      <c r="FOD10" s="219"/>
      <c r="FOE10" s="219"/>
      <c r="FOF10" s="219"/>
      <c r="FOG10" s="219"/>
      <c r="FOH10" s="219"/>
      <c r="FOI10" s="219"/>
      <c r="FOJ10" s="219"/>
      <c r="FOK10" s="219"/>
      <c r="FOL10" s="219"/>
      <c r="FOM10" s="219"/>
      <c r="FON10" s="219"/>
      <c r="FOO10" s="219"/>
      <c r="FOP10" s="219"/>
      <c r="FOQ10" s="219"/>
      <c r="FOR10" s="219"/>
      <c r="FOS10" s="219"/>
      <c r="FOT10" s="219"/>
      <c r="FOU10" s="219"/>
      <c r="FOV10" s="219"/>
      <c r="FOW10" s="219"/>
      <c r="FOX10" s="219"/>
      <c r="FOY10" s="219"/>
      <c r="FOZ10" s="219"/>
      <c r="FPA10" s="219"/>
      <c r="FPB10" s="219"/>
      <c r="FPC10" s="219"/>
      <c r="FPD10" s="219"/>
      <c r="FPE10" s="219"/>
      <c r="FPF10" s="219"/>
      <c r="FPG10" s="219"/>
      <c r="FPH10" s="219"/>
      <c r="FPI10" s="219"/>
      <c r="FPJ10" s="219"/>
      <c r="FPK10" s="219"/>
      <c r="FPL10" s="219"/>
      <c r="FPM10" s="219"/>
      <c r="FPN10" s="219"/>
      <c r="FPO10" s="219"/>
      <c r="FPP10" s="219"/>
      <c r="FPQ10" s="219"/>
      <c r="FPR10" s="219"/>
      <c r="FPS10" s="219"/>
      <c r="FPT10" s="219"/>
      <c r="FPU10" s="219"/>
      <c r="FPV10" s="219"/>
      <c r="FPW10" s="219"/>
      <c r="FPX10" s="219"/>
      <c r="FPY10" s="219"/>
      <c r="FPZ10" s="219"/>
      <c r="FQA10" s="219"/>
      <c r="FQB10" s="219"/>
      <c r="FQC10" s="219"/>
      <c r="FQD10" s="219"/>
      <c r="FQE10" s="219"/>
      <c r="FQF10" s="219"/>
      <c r="FQG10" s="219"/>
      <c r="FQH10" s="219"/>
      <c r="FQI10" s="219"/>
      <c r="FQJ10" s="219"/>
      <c r="FQK10" s="219"/>
      <c r="FQL10" s="219"/>
      <c r="FQM10" s="219"/>
      <c r="FQN10" s="219"/>
      <c r="FQO10" s="219"/>
      <c r="FQP10" s="219"/>
      <c r="FQQ10" s="219"/>
      <c r="FQR10" s="219"/>
      <c r="FQS10" s="219"/>
      <c r="FQT10" s="219"/>
      <c r="FQU10" s="219"/>
      <c r="FQV10" s="219"/>
      <c r="FQW10" s="219"/>
      <c r="FQX10" s="219"/>
      <c r="FQY10" s="219"/>
      <c r="FQZ10" s="219"/>
      <c r="FRA10" s="219"/>
      <c r="FRB10" s="219"/>
      <c r="FRC10" s="219"/>
      <c r="FRD10" s="219"/>
      <c r="FRE10" s="219"/>
      <c r="FRF10" s="219"/>
      <c r="FRG10" s="219"/>
      <c r="FRH10" s="219"/>
      <c r="FRI10" s="219"/>
      <c r="FRJ10" s="219"/>
      <c r="FRK10" s="219"/>
      <c r="FRL10" s="219"/>
      <c r="FRM10" s="219"/>
      <c r="FRN10" s="219"/>
      <c r="FRO10" s="219"/>
      <c r="FRP10" s="219"/>
      <c r="FRQ10" s="219"/>
      <c r="FRR10" s="219"/>
      <c r="FRS10" s="219"/>
      <c r="FRT10" s="219"/>
      <c r="FRU10" s="219"/>
      <c r="FRV10" s="219"/>
      <c r="FRW10" s="219"/>
      <c r="FRX10" s="219"/>
      <c r="FRY10" s="219"/>
      <c r="FRZ10" s="219"/>
      <c r="FSA10" s="219"/>
      <c r="FSB10" s="219"/>
      <c r="FSC10" s="219"/>
      <c r="FSD10" s="219"/>
      <c r="FSE10" s="219"/>
      <c r="FSF10" s="219"/>
      <c r="FSG10" s="219"/>
      <c r="FSH10" s="219"/>
      <c r="FSI10" s="219"/>
      <c r="FSJ10" s="219"/>
      <c r="FSK10" s="219"/>
      <c r="FSL10" s="219"/>
      <c r="FSM10" s="219"/>
      <c r="FSN10" s="219"/>
      <c r="FSO10" s="219"/>
      <c r="FSP10" s="219"/>
      <c r="FSQ10" s="219"/>
      <c r="FSR10" s="219"/>
      <c r="FSS10" s="219"/>
      <c r="FST10" s="219"/>
      <c r="FSU10" s="219"/>
      <c r="FSV10" s="219"/>
      <c r="FSW10" s="219"/>
      <c r="FSX10" s="219"/>
      <c r="FSY10" s="219"/>
      <c r="FSZ10" s="219"/>
      <c r="FTA10" s="219"/>
      <c r="FTB10" s="219"/>
      <c r="FTC10" s="219"/>
      <c r="FTD10" s="219"/>
      <c r="FTE10" s="219"/>
      <c r="FTF10" s="219"/>
      <c r="FTG10" s="219"/>
      <c r="FTH10" s="219"/>
      <c r="FTI10" s="219"/>
      <c r="FTJ10" s="219"/>
      <c r="FTK10" s="219"/>
      <c r="FTL10" s="219"/>
      <c r="FTM10" s="219"/>
      <c r="FTN10" s="219"/>
      <c r="FTO10" s="219"/>
      <c r="FTP10" s="219"/>
      <c r="FTQ10" s="219"/>
      <c r="FTR10" s="219"/>
      <c r="FTS10" s="219"/>
      <c r="FTT10" s="219"/>
      <c r="FTU10" s="219"/>
      <c r="FTV10" s="219"/>
      <c r="FTW10" s="219"/>
      <c r="FTX10" s="219"/>
      <c r="FTY10" s="219"/>
      <c r="FTZ10" s="219"/>
      <c r="FUA10" s="219"/>
      <c r="FUB10" s="219"/>
      <c r="FUC10" s="219"/>
      <c r="FUD10" s="219"/>
      <c r="FUE10" s="219"/>
      <c r="FUF10" s="219"/>
      <c r="FUG10" s="219"/>
      <c r="FUH10" s="219"/>
      <c r="FUI10" s="219"/>
      <c r="FUJ10" s="219"/>
      <c r="FUK10" s="219"/>
      <c r="FUL10" s="219"/>
      <c r="FUM10" s="219"/>
      <c r="FUN10" s="219"/>
      <c r="FUO10" s="219"/>
      <c r="FUP10" s="219"/>
      <c r="FUQ10" s="219"/>
      <c r="FUR10" s="219"/>
      <c r="FUS10" s="219"/>
      <c r="FUT10" s="219"/>
      <c r="FUU10" s="219"/>
      <c r="FUV10" s="219"/>
      <c r="FUW10" s="219"/>
      <c r="FUX10" s="219"/>
      <c r="FUY10" s="219"/>
      <c r="FUZ10" s="219"/>
      <c r="FVA10" s="219"/>
      <c r="FVB10" s="219"/>
      <c r="FVC10" s="219"/>
      <c r="FVD10" s="219"/>
      <c r="FVE10" s="219"/>
      <c r="FVF10" s="219"/>
      <c r="FVG10" s="219"/>
      <c r="FVH10" s="219"/>
      <c r="FVI10" s="219"/>
      <c r="FVJ10" s="219"/>
      <c r="FVK10" s="219"/>
      <c r="FVL10" s="219"/>
      <c r="FVM10" s="219"/>
      <c r="FVN10" s="219"/>
      <c r="FVO10" s="219"/>
      <c r="FVP10" s="219"/>
      <c r="FVQ10" s="219"/>
      <c r="FVR10" s="219"/>
      <c r="FVS10" s="219"/>
      <c r="FVT10" s="219"/>
      <c r="FVU10" s="219"/>
      <c r="FVV10" s="219"/>
      <c r="FVW10" s="219"/>
      <c r="FVX10" s="219"/>
      <c r="FVY10" s="219"/>
      <c r="FVZ10" s="219"/>
      <c r="FWA10" s="219"/>
      <c r="FWB10" s="219"/>
      <c r="FWC10" s="219"/>
      <c r="FWD10" s="219"/>
      <c r="FWE10" s="219"/>
      <c r="FWF10" s="219"/>
      <c r="FWG10" s="219"/>
      <c r="FWH10" s="219"/>
      <c r="FWI10" s="219"/>
      <c r="FWJ10" s="219"/>
      <c r="FWK10" s="219"/>
      <c r="FWL10" s="219"/>
      <c r="FWM10" s="219"/>
      <c r="FWN10" s="219"/>
      <c r="FWO10" s="219"/>
      <c r="FWP10" s="219"/>
      <c r="FWQ10" s="219"/>
      <c r="FWR10" s="219"/>
      <c r="FWS10" s="219"/>
      <c r="FWT10" s="219"/>
      <c r="FWU10" s="219"/>
      <c r="FWV10" s="219"/>
      <c r="FWW10" s="219"/>
      <c r="FWX10" s="219"/>
      <c r="FWY10" s="219"/>
      <c r="FWZ10" s="219"/>
      <c r="FXA10" s="219"/>
      <c r="FXB10" s="219"/>
      <c r="FXC10" s="219"/>
      <c r="FXD10" s="219"/>
      <c r="FXE10" s="219"/>
      <c r="FXF10" s="219"/>
      <c r="FXG10" s="219"/>
      <c r="FXH10" s="219"/>
      <c r="FXI10" s="219"/>
      <c r="FXJ10" s="219"/>
      <c r="FXK10" s="219"/>
      <c r="FXL10" s="219"/>
      <c r="FXM10" s="219"/>
      <c r="FXN10" s="219"/>
      <c r="FXO10" s="219"/>
      <c r="FXP10" s="219"/>
      <c r="FXQ10" s="219"/>
      <c r="FXR10" s="219"/>
      <c r="FXS10" s="219"/>
      <c r="FXT10" s="219"/>
      <c r="FXU10" s="219"/>
      <c r="FXV10" s="219"/>
      <c r="FXW10" s="219"/>
      <c r="FXX10" s="219"/>
      <c r="FXY10" s="219"/>
      <c r="FXZ10" s="219"/>
      <c r="FYA10" s="219"/>
      <c r="FYB10" s="219"/>
      <c r="FYC10" s="219"/>
      <c r="FYD10" s="219"/>
      <c r="FYE10" s="219"/>
      <c r="FYF10" s="219"/>
      <c r="FYG10" s="219"/>
      <c r="FYH10" s="219"/>
      <c r="FYI10" s="219"/>
      <c r="FYJ10" s="219"/>
      <c r="FYK10" s="219"/>
      <c r="FYL10" s="219"/>
      <c r="FYM10" s="219"/>
      <c r="FYN10" s="219"/>
      <c r="FYO10" s="219"/>
      <c r="FYP10" s="219"/>
      <c r="FYQ10" s="219"/>
      <c r="FYR10" s="219"/>
      <c r="FYS10" s="219"/>
      <c r="FYT10" s="219"/>
      <c r="FYU10" s="219"/>
      <c r="FYV10" s="219"/>
      <c r="FYW10" s="219"/>
      <c r="FYX10" s="219"/>
      <c r="FYY10" s="219"/>
      <c r="FYZ10" s="219"/>
      <c r="FZA10" s="219"/>
      <c r="FZB10" s="219"/>
      <c r="FZC10" s="219"/>
      <c r="FZD10" s="219"/>
      <c r="FZE10" s="219"/>
      <c r="FZF10" s="219"/>
      <c r="FZG10" s="219"/>
      <c r="FZH10" s="219"/>
      <c r="FZI10" s="219"/>
      <c r="FZJ10" s="219"/>
      <c r="FZK10" s="219"/>
      <c r="FZL10" s="219"/>
      <c r="FZM10" s="219"/>
      <c r="FZN10" s="219"/>
      <c r="FZO10" s="219"/>
      <c r="FZP10" s="219"/>
      <c r="FZQ10" s="219"/>
      <c r="FZR10" s="219"/>
      <c r="FZS10" s="219"/>
      <c r="FZT10" s="219"/>
      <c r="FZU10" s="219"/>
      <c r="FZV10" s="219"/>
      <c r="FZW10" s="219"/>
      <c r="FZX10" s="219"/>
      <c r="FZY10" s="219"/>
      <c r="FZZ10" s="219"/>
      <c r="GAA10" s="219"/>
      <c r="GAB10" s="219"/>
      <c r="GAC10" s="219"/>
      <c r="GAD10" s="219"/>
      <c r="GAE10" s="219"/>
      <c r="GAF10" s="219"/>
      <c r="GAG10" s="219"/>
      <c r="GAH10" s="219"/>
      <c r="GAI10" s="219"/>
      <c r="GAJ10" s="219"/>
      <c r="GAK10" s="219"/>
      <c r="GAL10" s="219"/>
      <c r="GAM10" s="219"/>
      <c r="GAN10" s="219"/>
      <c r="GAO10" s="219"/>
      <c r="GAP10" s="219"/>
      <c r="GAQ10" s="219"/>
      <c r="GAR10" s="219"/>
      <c r="GAS10" s="219"/>
      <c r="GAT10" s="219"/>
      <c r="GAU10" s="219"/>
      <c r="GAV10" s="219"/>
      <c r="GAW10" s="219"/>
      <c r="GAX10" s="219"/>
      <c r="GAY10" s="219"/>
      <c r="GAZ10" s="219"/>
      <c r="GBA10" s="219"/>
      <c r="GBB10" s="219"/>
      <c r="GBC10" s="219"/>
      <c r="GBD10" s="219"/>
      <c r="GBE10" s="219"/>
      <c r="GBF10" s="219"/>
      <c r="GBG10" s="219"/>
      <c r="GBH10" s="219"/>
      <c r="GBI10" s="219"/>
      <c r="GBJ10" s="219"/>
      <c r="GBK10" s="219"/>
      <c r="GBL10" s="219"/>
      <c r="GBM10" s="219"/>
      <c r="GBN10" s="219"/>
      <c r="GBO10" s="219"/>
      <c r="GBP10" s="219"/>
      <c r="GBQ10" s="219"/>
      <c r="GBR10" s="219"/>
      <c r="GBS10" s="219"/>
      <c r="GBT10" s="219"/>
      <c r="GBU10" s="219"/>
      <c r="GBV10" s="219"/>
      <c r="GBW10" s="219"/>
      <c r="GBX10" s="219"/>
      <c r="GBY10" s="219"/>
      <c r="GBZ10" s="219"/>
      <c r="GCA10" s="219"/>
      <c r="GCB10" s="219"/>
      <c r="GCC10" s="219"/>
      <c r="GCD10" s="219"/>
      <c r="GCE10" s="219"/>
      <c r="GCF10" s="219"/>
      <c r="GCG10" s="219"/>
      <c r="GCH10" s="219"/>
      <c r="GCI10" s="219"/>
      <c r="GCJ10" s="219"/>
      <c r="GCK10" s="219"/>
      <c r="GCL10" s="219"/>
      <c r="GCM10" s="219"/>
      <c r="GCN10" s="219"/>
      <c r="GCO10" s="219"/>
      <c r="GCP10" s="219"/>
      <c r="GCQ10" s="219"/>
      <c r="GCR10" s="219"/>
      <c r="GCS10" s="219"/>
      <c r="GCT10" s="219"/>
      <c r="GCU10" s="219"/>
      <c r="GCV10" s="219"/>
      <c r="GCW10" s="219"/>
      <c r="GCX10" s="219"/>
      <c r="GCY10" s="219"/>
      <c r="GCZ10" s="219"/>
      <c r="GDA10" s="219"/>
      <c r="GDB10" s="219"/>
      <c r="GDC10" s="219"/>
      <c r="GDD10" s="219"/>
      <c r="GDE10" s="219"/>
      <c r="GDF10" s="219"/>
      <c r="GDG10" s="219"/>
      <c r="GDH10" s="219"/>
      <c r="GDI10" s="219"/>
      <c r="GDJ10" s="219"/>
      <c r="GDK10" s="219"/>
      <c r="GDL10" s="219"/>
      <c r="GDM10" s="219"/>
      <c r="GDN10" s="219"/>
      <c r="GDO10" s="219"/>
      <c r="GDP10" s="219"/>
      <c r="GDQ10" s="219"/>
      <c r="GDR10" s="219"/>
      <c r="GDS10" s="219"/>
      <c r="GDT10" s="219"/>
      <c r="GDU10" s="219"/>
      <c r="GDV10" s="219"/>
      <c r="GDW10" s="219"/>
      <c r="GDX10" s="219"/>
      <c r="GDY10" s="219"/>
      <c r="GDZ10" s="219"/>
      <c r="GEA10" s="219"/>
      <c r="GEB10" s="219"/>
      <c r="GEC10" s="219"/>
      <c r="GED10" s="219"/>
      <c r="GEE10" s="219"/>
      <c r="GEF10" s="219"/>
      <c r="GEG10" s="219"/>
      <c r="GEH10" s="219"/>
      <c r="GEI10" s="219"/>
      <c r="GEJ10" s="219"/>
      <c r="GEK10" s="219"/>
      <c r="GEL10" s="219"/>
      <c r="GEM10" s="219"/>
      <c r="GEN10" s="219"/>
      <c r="GEO10" s="219"/>
      <c r="GEP10" s="219"/>
      <c r="GEQ10" s="219"/>
      <c r="GER10" s="219"/>
      <c r="GES10" s="219"/>
      <c r="GET10" s="219"/>
      <c r="GEU10" s="219"/>
      <c r="GEV10" s="219"/>
      <c r="GEW10" s="219"/>
      <c r="GEX10" s="219"/>
      <c r="GEY10" s="219"/>
      <c r="GEZ10" s="219"/>
      <c r="GFA10" s="219"/>
      <c r="GFB10" s="219"/>
      <c r="GFC10" s="219"/>
      <c r="GFD10" s="219"/>
      <c r="GFE10" s="219"/>
      <c r="GFF10" s="219"/>
      <c r="GFG10" s="219"/>
      <c r="GFH10" s="219"/>
      <c r="GFI10" s="219"/>
      <c r="GFJ10" s="219"/>
      <c r="GFK10" s="219"/>
      <c r="GFL10" s="219"/>
      <c r="GFM10" s="219"/>
      <c r="GFN10" s="219"/>
      <c r="GFO10" s="219"/>
      <c r="GFP10" s="219"/>
      <c r="GFQ10" s="219"/>
      <c r="GFR10" s="219"/>
      <c r="GFS10" s="219"/>
      <c r="GFT10" s="219"/>
      <c r="GFU10" s="219"/>
      <c r="GFV10" s="219"/>
      <c r="GFW10" s="219"/>
      <c r="GFX10" s="219"/>
      <c r="GFY10" s="219"/>
      <c r="GFZ10" s="219"/>
      <c r="GGA10" s="219"/>
      <c r="GGB10" s="219"/>
      <c r="GGC10" s="219"/>
      <c r="GGD10" s="219"/>
      <c r="GGE10" s="219"/>
      <c r="GGF10" s="219"/>
      <c r="GGG10" s="219"/>
      <c r="GGH10" s="219"/>
      <c r="GGI10" s="219"/>
      <c r="GGJ10" s="219"/>
      <c r="GGK10" s="219"/>
      <c r="GGL10" s="219"/>
      <c r="GGM10" s="219"/>
      <c r="GGN10" s="219"/>
      <c r="GGO10" s="219"/>
      <c r="GGP10" s="219"/>
      <c r="GGQ10" s="219"/>
      <c r="GGR10" s="219"/>
      <c r="GGS10" s="219"/>
      <c r="GGT10" s="219"/>
      <c r="GGU10" s="219"/>
      <c r="GGV10" s="219"/>
      <c r="GGW10" s="219"/>
      <c r="GGX10" s="219"/>
      <c r="GGY10" s="219"/>
      <c r="GGZ10" s="219"/>
      <c r="GHA10" s="219"/>
      <c r="GHB10" s="219"/>
      <c r="GHC10" s="219"/>
      <c r="GHD10" s="219"/>
      <c r="GHE10" s="219"/>
      <c r="GHF10" s="219"/>
      <c r="GHG10" s="219"/>
      <c r="GHH10" s="219"/>
      <c r="GHI10" s="219"/>
      <c r="GHJ10" s="219"/>
      <c r="GHK10" s="219"/>
      <c r="GHL10" s="219"/>
      <c r="GHM10" s="219"/>
      <c r="GHN10" s="219"/>
      <c r="GHO10" s="219"/>
      <c r="GHP10" s="219"/>
      <c r="GHQ10" s="219"/>
      <c r="GHR10" s="219"/>
      <c r="GHS10" s="219"/>
      <c r="GHT10" s="219"/>
      <c r="GHU10" s="219"/>
      <c r="GHV10" s="219"/>
      <c r="GHW10" s="219"/>
      <c r="GHX10" s="219"/>
      <c r="GHY10" s="219"/>
      <c r="GHZ10" s="219"/>
      <c r="GIA10" s="219"/>
      <c r="GIB10" s="219"/>
      <c r="GIC10" s="219"/>
      <c r="GID10" s="219"/>
      <c r="GIE10" s="219"/>
      <c r="GIF10" s="219"/>
      <c r="GIG10" s="219"/>
      <c r="GIH10" s="219"/>
      <c r="GII10" s="219"/>
      <c r="GIJ10" s="219"/>
      <c r="GIK10" s="219"/>
      <c r="GIL10" s="219"/>
      <c r="GIM10" s="219"/>
      <c r="GIN10" s="219"/>
      <c r="GIO10" s="219"/>
      <c r="GIP10" s="219"/>
      <c r="GIQ10" s="219"/>
      <c r="GIR10" s="219"/>
      <c r="GIS10" s="219"/>
      <c r="GIT10" s="219"/>
      <c r="GIU10" s="219"/>
      <c r="GIV10" s="219"/>
      <c r="GIW10" s="219"/>
      <c r="GIX10" s="219"/>
      <c r="GIY10" s="219"/>
      <c r="GIZ10" s="219"/>
      <c r="GJA10" s="219"/>
      <c r="GJB10" s="219"/>
      <c r="GJC10" s="219"/>
      <c r="GJD10" s="219"/>
      <c r="GJE10" s="219"/>
      <c r="GJF10" s="219"/>
      <c r="GJG10" s="219"/>
      <c r="GJH10" s="219"/>
      <c r="GJI10" s="219"/>
      <c r="GJJ10" s="219"/>
      <c r="GJK10" s="219"/>
      <c r="GJL10" s="219"/>
      <c r="GJM10" s="219"/>
      <c r="GJN10" s="219"/>
      <c r="GJO10" s="219"/>
      <c r="GJP10" s="219"/>
      <c r="GJQ10" s="219"/>
      <c r="GJR10" s="219"/>
      <c r="GJS10" s="219"/>
      <c r="GJT10" s="219"/>
      <c r="GJU10" s="219"/>
      <c r="GJV10" s="219"/>
      <c r="GJW10" s="219"/>
      <c r="GJX10" s="219"/>
      <c r="GJY10" s="219"/>
      <c r="GJZ10" s="219"/>
      <c r="GKA10" s="219"/>
      <c r="GKB10" s="219"/>
      <c r="GKC10" s="219"/>
      <c r="GKD10" s="219"/>
      <c r="GKE10" s="219"/>
      <c r="GKF10" s="219"/>
      <c r="GKG10" s="219"/>
      <c r="GKH10" s="219"/>
      <c r="GKI10" s="219"/>
      <c r="GKJ10" s="219"/>
      <c r="GKK10" s="219"/>
      <c r="GKL10" s="219"/>
      <c r="GKM10" s="219"/>
      <c r="GKN10" s="219"/>
      <c r="GKO10" s="219"/>
      <c r="GKP10" s="219"/>
      <c r="GKQ10" s="219"/>
      <c r="GKR10" s="219"/>
      <c r="GKS10" s="219"/>
      <c r="GKT10" s="219"/>
      <c r="GKU10" s="219"/>
      <c r="GKV10" s="219"/>
      <c r="GKW10" s="219"/>
      <c r="GKX10" s="219"/>
      <c r="GKY10" s="219"/>
      <c r="GKZ10" s="219"/>
      <c r="GLA10" s="219"/>
      <c r="GLB10" s="219"/>
      <c r="GLC10" s="219"/>
      <c r="GLD10" s="219"/>
      <c r="GLE10" s="219"/>
      <c r="GLF10" s="219"/>
      <c r="GLG10" s="219"/>
      <c r="GLH10" s="219"/>
      <c r="GLI10" s="219"/>
      <c r="GLJ10" s="219"/>
      <c r="GLK10" s="219"/>
      <c r="GLL10" s="219"/>
      <c r="GLM10" s="219"/>
      <c r="GLN10" s="219"/>
      <c r="GLO10" s="219"/>
      <c r="GLP10" s="219"/>
      <c r="GLQ10" s="219"/>
      <c r="GLR10" s="219"/>
      <c r="GLS10" s="219"/>
      <c r="GLT10" s="219"/>
      <c r="GLU10" s="219"/>
      <c r="GLV10" s="219"/>
      <c r="GLW10" s="219"/>
      <c r="GLX10" s="219"/>
      <c r="GLY10" s="219"/>
      <c r="GLZ10" s="219"/>
      <c r="GMA10" s="219"/>
      <c r="GMB10" s="219"/>
      <c r="GMC10" s="219"/>
      <c r="GMD10" s="219"/>
      <c r="GME10" s="219"/>
      <c r="GMF10" s="219"/>
      <c r="GMG10" s="219"/>
      <c r="GMH10" s="219"/>
      <c r="GMI10" s="219"/>
      <c r="GMJ10" s="219"/>
      <c r="GMK10" s="219"/>
      <c r="GML10" s="219"/>
      <c r="GMM10" s="219"/>
      <c r="GMN10" s="219"/>
      <c r="GMO10" s="219"/>
      <c r="GMP10" s="219"/>
      <c r="GMQ10" s="219"/>
      <c r="GMR10" s="219"/>
      <c r="GMS10" s="219"/>
      <c r="GMT10" s="219"/>
      <c r="GMU10" s="219"/>
      <c r="GMV10" s="219"/>
      <c r="GMW10" s="219"/>
      <c r="GMX10" s="219"/>
      <c r="GMY10" s="219"/>
      <c r="GMZ10" s="219"/>
      <c r="GNA10" s="219"/>
      <c r="GNB10" s="219"/>
      <c r="GNC10" s="219"/>
      <c r="GND10" s="219"/>
      <c r="GNE10" s="219"/>
      <c r="GNF10" s="219"/>
      <c r="GNG10" s="219"/>
      <c r="GNH10" s="219"/>
      <c r="GNI10" s="219"/>
      <c r="GNJ10" s="219"/>
      <c r="GNK10" s="219"/>
      <c r="GNL10" s="219"/>
      <c r="GNM10" s="219"/>
      <c r="GNN10" s="219"/>
      <c r="GNO10" s="219"/>
      <c r="GNP10" s="219"/>
      <c r="GNQ10" s="219"/>
      <c r="GNR10" s="219"/>
      <c r="GNS10" s="219"/>
      <c r="GNT10" s="219"/>
      <c r="GNU10" s="219"/>
      <c r="GNV10" s="219"/>
      <c r="GNW10" s="219"/>
      <c r="GNX10" s="219"/>
      <c r="GNY10" s="219"/>
      <c r="GNZ10" s="219"/>
      <c r="GOA10" s="219"/>
      <c r="GOB10" s="219"/>
      <c r="GOC10" s="219"/>
      <c r="GOD10" s="219"/>
      <c r="GOE10" s="219"/>
      <c r="GOF10" s="219"/>
      <c r="GOG10" s="219"/>
      <c r="GOH10" s="219"/>
      <c r="GOI10" s="219"/>
      <c r="GOJ10" s="219"/>
      <c r="GOK10" s="219"/>
      <c r="GOL10" s="219"/>
      <c r="GOM10" s="219"/>
      <c r="GON10" s="219"/>
      <c r="GOO10" s="219"/>
      <c r="GOP10" s="219"/>
      <c r="GOQ10" s="219"/>
      <c r="GOR10" s="219"/>
      <c r="GOS10" s="219"/>
      <c r="GOT10" s="219"/>
      <c r="GOU10" s="219"/>
      <c r="GOV10" s="219"/>
      <c r="GOW10" s="219"/>
      <c r="GOX10" s="219"/>
      <c r="GOY10" s="219"/>
      <c r="GOZ10" s="219"/>
      <c r="GPA10" s="219"/>
      <c r="GPB10" s="219"/>
      <c r="GPC10" s="219"/>
      <c r="GPD10" s="219"/>
      <c r="GPE10" s="219"/>
      <c r="GPF10" s="219"/>
      <c r="GPG10" s="219"/>
      <c r="GPH10" s="219"/>
      <c r="GPI10" s="219"/>
      <c r="GPJ10" s="219"/>
      <c r="GPK10" s="219"/>
      <c r="GPL10" s="219"/>
      <c r="GPM10" s="219"/>
      <c r="GPN10" s="219"/>
      <c r="GPO10" s="219"/>
      <c r="GPP10" s="219"/>
      <c r="GPQ10" s="219"/>
      <c r="GPR10" s="219"/>
      <c r="GPS10" s="219"/>
      <c r="GPT10" s="219"/>
      <c r="GPU10" s="219"/>
      <c r="GPV10" s="219"/>
      <c r="GPW10" s="219"/>
      <c r="GPX10" s="219"/>
      <c r="GPY10" s="219"/>
      <c r="GPZ10" s="219"/>
      <c r="GQA10" s="219"/>
      <c r="GQB10" s="219"/>
      <c r="GQC10" s="219"/>
      <c r="GQD10" s="219"/>
      <c r="GQE10" s="219"/>
      <c r="GQF10" s="219"/>
      <c r="GQG10" s="219"/>
      <c r="GQH10" s="219"/>
      <c r="GQI10" s="219"/>
      <c r="GQJ10" s="219"/>
      <c r="GQK10" s="219"/>
      <c r="GQL10" s="219"/>
      <c r="GQM10" s="219"/>
      <c r="GQN10" s="219"/>
      <c r="GQO10" s="219"/>
      <c r="GQP10" s="219"/>
      <c r="GQQ10" s="219"/>
      <c r="GQR10" s="219"/>
      <c r="GQS10" s="219"/>
      <c r="GQT10" s="219"/>
      <c r="GQU10" s="219"/>
      <c r="GQV10" s="219"/>
      <c r="GQW10" s="219"/>
      <c r="GQX10" s="219"/>
      <c r="GQY10" s="219"/>
      <c r="GQZ10" s="219"/>
      <c r="GRA10" s="219"/>
      <c r="GRB10" s="219"/>
      <c r="GRC10" s="219"/>
      <c r="GRD10" s="219"/>
      <c r="GRE10" s="219"/>
      <c r="GRF10" s="219"/>
      <c r="GRG10" s="219"/>
      <c r="GRH10" s="219"/>
      <c r="GRI10" s="219"/>
      <c r="GRJ10" s="219"/>
      <c r="GRK10" s="219"/>
      <c r="GRL10" s="219"/>
      <c r="GRM10" s="219"/>
      <c r="GRN10" s="219"/>
      <c r="GRO10" s="219"/>
      <c r="GRP10" s="219"/>
      <c r="GRQ10" s="219"/>
      <c r="GRR10" s="219"/>
      <c r="GRS10" s="219"/>
      <c r="GRT10" s="219"/>
      <c r="GRU10" s="219"/>
      <c r="GRV10" s="219"/>
      <c r="GRW10" s="219"/>
      <c r="GRX10" s="219"/>
      <c r="GRY10" s="219"/>
      <c r="GRZ10" s="219"/>
      <c r="GSA10" s="219"/>
      <c r="GSB10" s="219"/>
      <c r="GSC10" s="219"/>
      <c r="GSD10" s="219"/>
      <c r="GSE10" s="219"/>
      <c r="GSF10" s="219"/>
      <c r="GSG10" s="219"/>
      <c r="GSH10" s="219"/>
      <c r="GSI10" s="219"/>
      <c r="GSJ10" s="219"/>
      <c r="GSK10" s="219"/>
      <c r="GSL10" s="219"/>
      <c r="GSM10" s="219"/>
      <c r="GSN10" s="219"/>
      <c r="GSO10" s="219"/>
      <c r="GSP10" s="219"/>
      <c r="GSQ10" s="219"/>
      <c r="GSR10" s="219"/>
      <c r="GSS10" s="219"/>
      <c r="GST10" s="219"/>
      <c r="GSU10" s="219"/>
      <c r="GSV10" s="219"/>
      <c r="GSW10" s="219"/>
      <c r="GSX10" s="219"/>
      <c r="GSY10" s="219"/>
      <c r="GSZ10" s="219"/>
      <c r="GTA10" s="219"/>
      <c r="GTB10" s="219"/>
      <c r="GTC10" s="219"/>
      <c r="GTD10" s="219"/>
      <c r="GTE10" s="219"/>
      <c r="GTF10" s="219"/>
      <c r="GTG10" s="219"/>
      <c r="GTH10" s="219"/>
      <c r="GTI10" s="219"/>
      <c r="GTJ10" s="219"/>
      <c r="GTK10" s="219"/>
      <c r="GTL10" s="219"/>
      <c r="GTM10" s="219"/>
      <c r="GTN10" s="219"/>
      <c r="GTO10" s="219"/>
      <c r="GTP10" s="219"/>
      <c r="GTQ10" s="219"/>
      <c r="GTR10" s="219"/>
      <c r="GTS10" s="219"/>
      <c r="GTT10" s="219"/>
      <c r="GTU10" s="219"/>
      <c r="GTV10" s="219"/>
      <c r="GTW10" s="219"/>
      <c r="GTX10" s="219"/>
      <c r="GTY10" s="219"/>
      <c r="GTZ10" s="219"/>
      <c r="GUA10" s="219"/>
      <c r="GUB10" s="219"/>
      <c r="GUC10" s="219"/>
      <c r="GUD10" s="219"/>
      <c r="GUE10" s="219"/>
      <c r="GUF10" s="219"/>
      <c r="GUG10" s="219"/>
      <c r="GUH10" s="219"/>
      <c r="GUI10" s="219"/>
      <c r="GUJ10" s="219"/>
      <c r="GUK10" s="219"/>
      <c r="GUL10" s="219"/>
      <c r="GUM10" s="219"/>
      <c r="GUN10" s="219"/>
      <c r="GUO10" s="219"/>
      <c r="GUP10" s="219"/>
      <c r="GUQ10" s="219"/>
      <c r="GUR10" s="219"/>
      <c r="GUS10" s="219"/>
      <c r="GUT10" s="219"/>
      <c r="GUU10" s="219"/>
      <c r="GUV10" s="219"/>
      <c r="GUW10" s="219"/>
      <c r="GUX10" s="219"/>
      <c r="GUY10" s="219"/>
      <c r="GUZ10" s="219"/>
      <c r="GVA10" s="219"/>
      <c r="GVB10" s="219"/>
      <c r="GVC10" s="219"/>
      <c r="GVD10" s="219"/>
      <c r="GVE10" s="219"/>
      <c r="GVF10" s="219"/>
      <c r="GVG10" s="219"/>
      <c r="GVH10" s="219"/>
      <c r="GVI10" s="219"/>
      <c r="GVJ10" s="219"/>
      <c r="GVK10" s="219"/>
      <c r="GVL10" s="219"/>
      <c r="GVM10" s="219"/>
      <c r="GVN10" s="219"/>
      <c r="GVO10" s="219"/>
      <c r="GVP10" s="219"/>
      <c r="GVQ10" s="219"/>
      <c r="GVR10" s="219"/>
      <c r="GVS10" s="219"/>
      <c r="GVT10" s="219"/>
      <c r="GVU10" s="219"/>
      <c r="GVV10" s="219"/>
      <c r="GVW10" s="219"/>
      <c r="GVX10" s="219"/>
      <c r="GVY10" s="219"/>
      <c r="GVZ10" s="219"/>
      <c r="GWA10" s="219"/>
      <c r="GWB10" s="219"/>
      <c r="GWC10" s="219"/>
      <c r="GWD10" s="219"/>
      <c r="GWE10" s="219"/>
      <c r="GWF10" s="219"/>
      <c r="GWG10" s="219"/>
      <c r="GWH10" s="219"/>
      <c r="GWI10" s="219"/>
      <c r="GWJ10" s="219"/>
      <c r="GWK10" s="219"/>
      <c r="GWL10" s="219"/>
      <c r="GWM10" s="219"/>
      <c r="GWN10" s="219"/>
      <c r="GWO10" s="219"/>
      <c r="GWP10" s="219"/>
      <c r="GWQ10" s="219"/>
      <c r="GWR10" s="219"/>
      <c r="GWS10" s="219"/>
      <c r="GWT10" s="219"/>
      <c r="GWU10" s="219"/>
      <c r="GWV10" s="219"/>
      <c r="GWW10" s="219"/>
      <c r="GWX10" s="219"/>
      <c r="GWY10" s="219"/>
      <c r="GWZ10" s="219"/>
      <c r="GXA10" s="219"/>
      <c r="GXB10" s="219"/>
      <c r="GXC10" s="219"/>
      <c r="GXD10" s="219"/>
      <c r="GXE10" s="219"/>
      <c r="GXF10" s="219"/>
      <c r="GXG10" s="219"/>
      <c r="GXH10" s="219"/>
      <c r="GXI10" s="219"/>
      <c r="GXJ10" s="219"/>
      <c r="GXK10" s="219"/>
      <c r="GXL10" s="219"/>
      <c r="GXM10" s="219"/>
      <c r="GXN10" s="219"/>
      <c r="GXO10" s="219"/>
      <c r="GXP10" s="219"/>
      <c r="GXQ10" s="219"/>
      <c r="GXR10" s="219"/>
      <c r="GXS10" s="219"/>
      <c r="GXT10" s="219"/>
      <c r="GXU10" s="219"/>
      <c r="GXV10" s="219"/>
      <c r="GXW10" s="219"/>
      <c r="GXX10" s="219"/>
      <c r="GXY10" s="219"/>
      <c r="GXZ10" s="219"/>
      <c r="GYA10" s="219"/>
      <c r="GYB10" s="219"/>
      <c r="GYC10" s="219"/>
      <c r="GYD10" s="219"/>
      <c r="GYE10" s="219"/>
      <c r="GYF10" s="219"/>
      <c r="GYG10" s="219"/>
      <c r="GYH10" s="219"/>
      <c r="GYI10" s="219"/>
      <c r="GYJ10" s="219"/>
      <c r="GYK10" s="219"/>
      <c r="GYL10" s="219"/>
      <c r="GYM10" s="219"/>
      <c r="GYN10" s="219"/>
      <c r="GYO10" s="219"/>
      <c r="GYP10" s="219"/>
      <c r="GYQ10" s="219"/>
      <c r="GYR10" s="219"/>
      <c r="GYS10" s="219"/>
      <c r="GYT10" s="219"/>
      <c r="GYU10" s="219"/>
      <c r="GYV10" s="219"/>
      <c r="GYW10" s="219"/>
      <c r="GYX10" s="219"/>
      <c r="GYY10" s="219"/>
      <c r="GYZ10" s="219"/>
      <c r="GZA10" s="219"/>
      <c r="GZB10" s="219"/>
      <c r="GZC10" s="219"/>
      <c r="GZD10" s="219"/>
      <c r="GZE10" s="219"/>
      <c r="GZF10" s="219"/>
      <c r="GZG10" s="219"/>
      <c r="GZH10" s="219"/>
      <c r="GZI10" s="219"/>
      <c r="GZJ10" s="219"/>
      <c r="GZK10" s="219"/>
      <c r="GZL10" s="219"/>
      <c r="GZM10" s="219"/>
      <c r="GZN10" s="219"/>
      <c r="GZO10" s="219"/>
      <c r="GZP10" s="219"/>
      <c r="GZQ10" s="219"/>
      <c r="GZR10" s="219"/>
      <c r="GZS10" s="219"/>
      <c r="GZT10" s="219"/>
      <c r="GZU10" s="219"/>
      <c r="GZV10" s="219"/>
      <c r="GZW10" s="219"/>
      <c r="GZX10" s="219"/>
      <c r="GZY10" s="219"/>
      <c r="GZZ10" s="219"/>
      <c r="HAA10" s="219"/>
      <c r="HAB10" s="219"/>
      <c r="HAC10" s="219"/>
      <c r="HAD10" s="219"/>
      <c r="HAE10" s="219"/>
      <c r="HAF10" s="219"/>
      <c r="HAG10" s="219"/>
      <c r="HAH10" s="219"/>
      <c r="HAI10" s="219"/>
      <c r="HAJ10" s="219"/>
      <c r="HAK10" s="219"/>
      <c r="HAL10" s="219"/>
      <c r="HAM10" s="219"/>
      <c r="HAN10" s="219"/>
      <c r="HAO10" s="219"/>
      <c r="HAP10" s="219"/>
      <c r="HAQ10" s="219"/>
      <c r="HAR10" s="219"/>
      <c r="HAS10" s="219"/>
      <c r="HAT10" s="219"/>
      <c r="HAU10" s="219"/>
      <c r="HAV10" s="219"/>
      <c r="HAW10" s="219"/>
      <c r="HAX10" s="219"/>
      <c r="HAY10" s="219"/>
      <c r="HAZ10" s="219"/>
      <c r="HBA10" s="219"/>
      <c r="HBB10" s="219"/>
      <c r="HBC10" s="219"/>
      <c r="HBD10" s="219"/>
      <c r="HBE10" s="219"/>
      <c r="HBF10" s="219"/>
      <c r="HBG10" s="219"/>
      <c r="HBH10" s="219"/>
      <c r="HBI10" s="219"/>
      <c r="HBJ10" s="219"/>
      <c r="HBK10" s="219"/>
      <c r="HBL10" s="219"/>
      <c r="HBM10" s="219"/>
      <c r="HBN10" s="219"/>
      <c r="HBO10" s="219"/>
      <c r="HBP10" s="219"/>
      <c r="HBQ10" s="219"/>
      <c r="HBR10" s="219"/>
      <c r="HBS10" s="219"/>
      <c r="HBT10" s="219"/>
      <c r="HBU10" s="219"/>
      <c r="HBV10" s="219"/>
      <c r="HBW10" s="219"/>
      <c r="HBX10" s="219"/>
      <c r="HBY10" s="219"/>
      <c r="HBZ10" s="219"/>
      <c r="HCA10" s="219"/>
      <c r="HCB10" s="219"/>
      <c r="HCC10" s="219"/>
      <c r="HCD10" s="219"/>
      <c r="HCE10" s="219"/>
      <c r="HCF10" s="219"/>
      <c r="HCG10" s="219"/>
      <c r="HCH10" s="219"/>
      <c r="HCI10" s="219"/>
      <c r="HCJ10" s="219"/>
      <c r="HCK10" s="219"/>
      <c r="HCL10" s="219"/>
      <c r="HCM10" s="219"/>
      <c r="HCN10" s="219"/>
      <c r="HCO10" s="219"/>
      <c r="HCP10" s="219"/>
      <c r="HCQ10" s="219"/>
      <c r="HCR10" s="219"/>
      <c r="HCS10" s="219"/>
      <c r="HCT10" s="219"/>
      <c r="HCU10" s="219"/>
      <c r="HCV10" s="219"/>
      <c r="HCW10" s="219"/>
      <c r="HCX10" s="219"/>
      <c r="HCY10" s="219"/>
      <c r="HCZ10" s="219"/>
      <c r="HDA10" s="219"/>
      <c r="HDB10" s="219"/>
      <c r="HDC10" s="219"/>
      <c r="HDD10" s="219"/>
      <c r="HDE10" s="219"/>
      <c r="HDF10" s="219"/>
      <c r="HDG10" s="219"/>
      <c r="HDH10" s="219"/>
      <c r="HDI10" s="219"/>
      <c r="HDJ10" s="219"/>
      <c r="HDK10" s="219"/>
      <c r="HDL10" s="219"/>
      <c r="HDM10" s="219"/>
      <c r="HDN10" s="219"/>
      <c r="HDO10" s="219"/>
      <c r="HDP10" s="219"/>
      <c r="HDQ10" s="219"/>
      <c r="HDR10" s="219"/>
      <c r="HDS10" s="219"/>
      <c r="HDT10" s="219"/>
      <c r="HDU10" s="219"/>
      <c r="HDV10" s="219"/>
      <c r="HDW10" s="219"/>
      <c r="HDX10" s="219"/>
      <c r="HDY10" s="219"/>
      <c r="HDZ10" s="219"/>
      <c r="HEA10" s="219"/>
      <c r="HEB10" s="219"/>
      <c r="HEC10" s="219"/>
      <c r="HED10" s="219"/>
      <c r="HEE10" s="219"/>
      <c r="HEF10" s="219"/>
      <c r="HEG10" s="219"/>
      <c r="HEH10" s="219"/>
      <c r="HEI10" s="219"/>
      <c r="HEJ10" s="219"/>
      <c r="HEK10" s="219"/>
      <c r="HEL10" s="219"/>
      <c r="HEM10" s="219"/>
      <c r="HEN10" s="219"/>
      <c r="HEO10" s="219"/>
      <c r="HEP10" s="219"/>
      <c r="HEQ10" s="219"/>
      <c r="HER10" s="219"/>
      <c r="HES10" s="219"/>
      <c r="HET10" s="219"/>
      <c r="HEU10" s="219"/>
      <c r="HEV10" s="219"/>
      <c r="HEW10" s="219"/>
      <c r="HEX10" s="219"/>
      <c r="HEY10" s="219"/>
      <c r="HEZ10" s="219"/>
      <c r="HFA10" s="219"/>
      <c r="HFB10" s="219"/>
      <c r="HFC10" s="219"/>
      <c r="HFD10" s="219"/>
      <c r="HFE10" s="219"/>
      <c r="HFF10" s="219"/>
      <c r="HFG10" s="219"/>
      <c r="HFH10" s="219"/>
      <c r="HFI10" s="219"/>
      <c r="HFJ10" s="219"/>
      <c r="HFK10" s="219"/>
      <c r="HFL10" s="219"/>
      <c r="HFM10" s="219"/>
      <c r="HFN10" s="219"/>
      <c r="HFO10" s="219"/>
      <c r="HFP10" s="219"/>
      <c r="HFQ10" s="219"/>
      <c r="HFR10" s="219"/>
      <c r="HFS10" s="219"/>
      <c r="HFT10" s="219"/>
      <c r="HFU10" s="219"/>
      <c r="HFV10" s="219"/>
      <c r="HFW10" s="219"/>
      <c r="HFX10" s="219"/>
      <c r="HFY10" s="219"/>
      <c r="HFZ10" s="219"/>
      <c r="HGA10" s="219"/>
      <c r="HGB10" s="219"/>
      <c r="HGC10" s="219"/>
      <c r="HGD10" s="219"/>
      <c r="HGE10" s="219"/>
      <c r="HGF10" s="219"/>
      <c r="HGG10" s="219"/>
      <c r="HGH10" s="219"/>
      <c r="HGI10" s="219"/>
      <c r="HGJ10" s="219"/>
      <c r="HGK10" s="219"/>
      <c r="HGL10" s="219"/>
      <c r="HGM10" s="219"/>
      <c r="HGN10" s="219"/>
      <c r="HGO10" s="219"/>
      <c r="HGP10" s="219"/>
      <c r="HGQ10" s="219"/>
      <c r="HGR10" s="219"/>
      <c r="HGS10" s="219"/>
      <c r="HGT10" s="219"/>
      <c r="HGU10" s="219"/>
      <c r="HGV10" s="219"/>
      <c r="HGW10" s="219"/>
      <c r="HGX10" s="219"/>
      <c r="HGY10" s="219"/>
      <c r="HGZ10" s="219"/>
      <c r="HHA10" s="219"/>
      <c r="HHB10" s="219"/>
      <c r="HHC10" s="219"/>
      <c r="HHD10" s="219"/>
      <c r="HHE10" s="219"/>
      <c r="HHF10" s="219"/>
      <c r="HHG10" s="219"/>
      <c r="HHH10" s="219"/>
      <c r="HHI10" s="219"/>
      <c r="HHJ10" s="219"/>
      <c r="HHK10" s="219"/>
      <c r="HHL10" s="219"/>
      <c r="HHM10" s="219"/>
      <c r="HHN10" s="219"/>
      <c r="HHO10" s="219"/>
      <c r="HHP10" s="219"/>
      <c r="HHQ10" s="219"/>
      <c r="HHR10" s="219"/>
      <c r="HHS10" s="219"/>
      <c r="HHT10" s="219"/>
      <c r="HHU10" s="219"/>
      <c r="HHV10" s="219"/>
      <c r="HHW10" s="219"/>
      <c r="HHX10" s="219"/>
      <c r="HHY10" s="219"/>
      <c r="HHZ10" s="219"/>
      <c r="HIA10" s="219"/>
      <c r="HIB10" s="219"/>
      <c r="HIC10" s="219"/>
      <c r="HID10" s="219"/>
      <c r="HIE10" s="219"/>
      <c r="HIF10" s="219"/>
      <c r="HIG10" s="219"/>
      <c r="HIH10" s="219"/>
      <c r="HII10" s="219"/>
      <c r="HIJ10" s="219"/>
      <c r="HIK10" s="219"/>
      <c r="HIL10" s="219"/>
      <c r="HIM10" s="219"/>
      <c r="HIN10" s="219"/>
      <c r="HIO10" s="219"/>
      <c r="HIP10" s="219"/>
      <c r="HIQ10" s="219"/>
      <c r="HIR10" s="219"/>
      <c r="HIS10" s="219"/>
      <c r="HIT10" s="219"/>
      <c r="HIU10" s="219"/>
      <c r="HIV10" s="219"/>
      <c r="HIW10" s="219"/>
      <c r="HIX10" s="219"/>
      <c r="HIY10" s="219"/>
      <c r="HIZ10" s="219"/>
      <c r="HJA10" s="219"/>
      <c r="HJB10" s="219"/>
      <c r="HJC10" s="219"/>
      <c r="HJD10" s="219"/>
      <c r="HJE10" s="219"/>
      <c r="HJF10" s="219"/>
      <c r="HJG10" s="219"/>
      <c r="HJH10" s="219"/>
      <c r="HJI10" s="219"/>
      <c r="HJJ10" s="219"/>
      <c r="HJK10" s="219"/>
      <c r="HJL10" s="219"/>
      <c r="HJM10" s="219"/>
      <c r="HJN10" s="219"/>
      <c r="HJO10" s="219"/>
      <c r="HJP10" s="219"/>
      <c r="HJQ10" s="219"/>
      <c r="HJR10" s="219"/>
      <c r="HJS10" s="219"/>
      <c r="HJT10" s="219"/>
      <c r="HJU10" s="219"/>
      <c r="HJV10" s="219"/>
      <c r="HJW10" s="219"/>
      <c r="HJX10" s="219"/>
      <c r="HJY10" s="219"/>
      <c r="HJZ10" s="219"/>
      <c r="HKA10" s="219"/>
      <c r="HKB10" s="219"/>
      <c r="HKC10" s="219"/>
      <c r="HKD10" s="219"/>
      <c r="HKE10" s="219"/>
      <c r="HKF10" s="219"/>
      <c r="HKG10" s="219"/>
      <c r="HKH10" s="219"/>
      <c r="HKI10" s="219"/>
      <c r="HKJ10" s="219"/>
      <c r="HKK10" s="219"/>
      <c r="HKL10" s="219"/>
      <c r="HKM10" s="219"/>
      <c r="HKN10" s="219"/>
      <c r="HKO10" s="219"/>
      <c r="HKP10" s="219"/>
      <c r="HKQ10" s="219"/>
      <c r="HKR10" s="219"/>
      <c r="HKS10" s="219"/>
      <c r="HKT10" s="219"/>
      <c r="HKU10" s="219"/>
      <c r="HKV10" s="219"/>
      <c r="HKW10" s="219"/>
      <c r="HKX10" s="219"/>
      <c r="HKY10" s="219"/>
      <c r="HKZ10" s="219"/>
      <c r="HLA10" s="219"/>
      <c r="HLB10" s="219"/>
      <c r="HLC10" s="219"/>
      <c r="HLD10" s="219"/>
      <c r="HLE10" s="219"/>
      <c r="HLF10" s="219"/>
      <c r="HLG10" s="219"/>
      <c r="HLH10" s="219"/>
      <c r="HLI10" s="219"/>
      <c r="HLJ10" s="219"/>
      <c r="HLK10" s="219"/>
      <c r="HLL10" s="219"/>
      <c r="HLM10" s="219"/>
      <c r="HLN10" s="219"/>
      <c r="HLO10" s="219"/>
      <c r="HLP10" s="219"/>
      <c r="HLQ10" s="219"/>
      <c r="HLR10" s="219"/>
      <c r="HLS10" s="219"/>
      <c r="HLT10" s="219"/>
      <c r="HLU10" s="219"/>
      <c r="HLV10" s="219"/>
      <c r="HLW10" s="219"/>
      <c r="HLX10" s="219"/>
      <c r="HLY10" s="219"/>
      <c r="HLZ10" s="219"/>
      <c r="HMA10" s="219"/>
      <c r="HMB10" s="219"/>
      <c r="HMC10" s="219"/>
      <c r="HMD10" s="219"/>
      <c r="HME10" s="219"/>
      <c r="HMF10" s="219"/>
      <c r="HMG10" s="219"/>
      <c r="HMH10" s="219"/>
      <c r="HMI10" s="219"/>
      <c r="HMJ10" s="219"/>
      <c r="HMK10" s="219"/>
      <c r="HML10" s="219"/>
      <c r="HMM10" s="219"/>
      <c r="HMN10" s="219"/>
      <c r="HMO10" s="219"/>
      <c r="HMP10" s="219"/>
      <c r="HMQ10" s="219"/>
      <c r="HMR10" s="219"/>
      <c r="HMS10" s="219"/>
      <c r="HMT10" s="219"/>
      <c r="HMU10" s="219"/>
      <c r="HMV10" s="219"/>
      <c r="HMW10" s="219"/>
      <c r="HMX10" s="219"/>
      <c r="HMY10" s="219"/>
      <c r="HMZ10" s="219"/>
      <c r="HNA10" s="219"/>
      <c r="HNB10" s="219"/>
      <c r="HNC10" s="219"/>
      <c r="HND10" s="219"/>
      <c r="HNE10" s="219"/>
      <c r="HNF10" s="219"/>
      <c r="HNG10" s="219"/>
      <c r="HNH10" s="219"/>
      <c r="HNI10" s="219"/>
      <c r="HNJ10" s="219"/>
      <c r="HNK10" s="219"/>
      <c r="HNL10" s="219"/>
      <c r="HNM10" s="219"/>
      <c r="HNN10" s="219"/>
      <c r="HNO10" s="219"/>
      <c r="HNP10" s="219"/>
      <c r="HNQ10" s="219"/>
      <c r="HNR10" s="219"/>
      <c r="HNS10" s="219"/>
      <c r="HNT10" s="219"/>
      <c r="HNU10" s="219"/>
      <c r="HNV10" s="219"/>
      <c r="HNW10" s="219"/>
      <c r="HNX10" s="219"/>
      <c r="HNY10" s="219"/>
      <c r="HNZ10" s="219"/>
      <c r="HOA10" s="219"/>
      <c r="HOB10" s="219"/>
      <c r="HOC10" s="219"/>
      <c r="HOD10" s="219"/>
      <c r="HOE10" s="219"/>
      <c r="HOF10" s="219"/>
      <c r="HOG10" s="219"/>
      <c r="HOH10" s="219"/>
      <c r="HOI10" s="219"/>
      <c r="HOJ10" s="219"/>
      <c r="HOK10" s="219"/>
      <c r="HOL10" s="219"/>
      <c r="HOM10" s="219"/>
      <c r="HON10" s="219"/>
      <c r="HOO10" s="219"/>
      <c r="HOP10" s="219"/>
      <c r="HOQ10" s="219"/>
      <c r="HOR10" s="219"/>
      <c r="HOS10" s="219"/>
      <c r="HOT10" s="219"/>
      <c r="HOU10" s="219"/>
      <c r="HOV10" s="219"/>
      <c r="HOW10" s="219"/>
      <c r="HOX10" s="219"/>
      <c r="HOY10" s="219"/>
      <c r="HOZ10" s="219"/>
      <c r="HPA10" s="219"/>
      <c r="HPB10" s="219"/>
      <c r="HPC10" s="219"/>
      <c r="HPD10" s="219"/>
      <c r="HPE10" s="219"/>
      <c r="HPF10" s="219"/>
      <c r="HPG10" s="219"/>
      <c r="HPH10" s="219"/>
      <c r="HPI10" s="219"/>
      <c r="HPJ10" s="219"/>
      <c r="HPK10" s="219"/>
      <c r="HPL10" s="219"/>
      <c r="HPM10" s="219"/>
      <c r="HPN10" s="219"/>
      <c r="HPO10" s="219"/>
      <c r="HPP10" s="219"/>
      <c r="HPQ10" s="219"/>
      <c r="HPR10" s="219"/>
      <c r="HPS10" s="219"/>
      <c r="HPT10" s="219"/>
      <c r="HPU10" s="219"/>
      <c r="HPV10" s="219"/>
      <c r="HPW10" s="219"/>
      <c r="HPX10" s="219"/>
      <c r="HPY10" s="219"/>
      <c r="HPZ10" s="219"/>
      <c r="HQA10" s="219"/>
      <c r="HQB10" s="219"/>
      <c r="HQC10" s="219"/>
      <c r="HQD10" s="219"/>
      <c r="HQE10" s="219"/>
      <c r="HQF10" s="219"/>
      <c r="HQG10" s="219"/>
      <c r="HQH10" s="219"/>
      <c r="HQI10" s="219"/>
      <c r="HQJ10" s="219"/>
      <c r="HQK10" s="219"/>
      <c r="HQL10" s="219"/>
      <c r="HQM10" s="219"/>
      <c r="HQN10" s="219"/>
      <c r="HQO10" s="219"/>
      <c r="HQP10" s="219"/>
      <c r="HQQ10" s="219"/>
      <c r="HQR10" s="219"/>
      <c r="HQS10" s="219"/>
      <c r="HQT10" s="219"/>
      <c r="HQU10" s="219"/>
      <c r="HQV10" s="219"/>
      <c r="HQW10" s="219"/>
      <c r="HQX10" s="219"/>
      <c r="HQY10" s="219"/>
      <c r="HQZ10" s="219"/>
      <c r="HRA10" s="219"/>
      <c r="HRB10" s="219"/>
      <c r="HRC10" s="219"/>
      <c r="HRD10" s="219"/>
      <c r="HRE10" s="219"/>
      <c r="HRF10" s="219"/>
      <c r="HRG10" s="219"/>
      <c r="HRH10" s="219"/>
      <c r="HRI10" s="219"/>
      <c r="HRJ10" s="219"/>
      <c r="HRK10" s="219"/>
      <c r="HRL10" s="219"/>
      <c r="HRM10" s="219"/>
      <c r="HRN10" s="219"/>
      <c r="HRO10" s="219"/>
      <c r="HRP10" s="219"/>
      <c r="HRQ10" s="219"/>
      <c r="HRR10" s="219"/>
      <c r="HRS10" s="219"/>
      <c r="HRT10" s="219"/>
      <c r="HRU10" s="219"/>
      <c r="HRV10" s="219"/>
      <c r="HRW10" s="219"/>
      <c r="HRX10" s="219"/>
      <c r="HRY10" s="219"/>
      <c r="HRZ10" s="219"/>
      <c r="HSA10" s="219"/>
      <c r="HSB10" s="219"/>
      <c r="HSC10" s="219"/>
      <c r="HSD10" s="219"/>
      <c r="HSE10" s="219"/>
      <c r="HSF10" s="219"/>
      <c r="HSG10" s="219"/>
      <c r="HSH10" s="219"/>
      <c r="HSI10" s="219"/>
      <c r="HSJ10" s="219"/>
      <c r="HSK10" s="219"/>
      <c r="HSL10" s="219"/>
      <c r="HSM10" s="219"/>
      <c r="HSN10" s="219"/>
      <c r="HSO10" s="219"/>
      <c r="HSP10" s="219"/>
      <c r="HSQ10" s="219"/>
      <c r="HSR10" s="219"/>
      <c r="HSS10" s="219"/>
      <c r="HST10" s="219"/>
      <c r="HSU10" s="219"/>
      <c r="HSV10" s="219"/>
      <c r="HSW10" s="219"/>
      <c r="HSX10" s="219"/>
      <c r="HSY10" s="219"/>
      <c r="HSZ10" s="219"/>
      <c r="HTA10" s="219"/>
      <c r="HTB10" s="219"/>
      <c r="HTC10" s="219"/>
      <c r="HTD10" s="219"/>
      <c r="HTE10" s="219"/>
      <c r="HTF10" s="219"/>
      <c r="HTG10" s="219"/>
      <c r="HTH10" s="219"/>
      <c r="HTI10" s="219"/>
      <c r="HTJ10" s="219"/>
      <c r="HTK10" s="219"/>
      <c r="HTL10" s="219"/>
      <c r="HTM10" s="219"/>
      <c r="HTN10" s="219"/>
      <c r="HTO10" s="219"/>
      <c r="HTP10" s="219"/>
      <c r="HTQ10" s="219"/>
      <c r="HTR10" s="219"/>
      <c r="HTS10" s="219"/>
      <c r="HTT10" s="219"/>
      <c r="HTU10" s="219"/>
      <c r="HTV10" s="219"/>
      <c r="HTW10" s="219"/>
      <c r="HTX10" s="219"/>
      <c r="HTY10" s="219"/>
      <c r="HTZ10" s="219"/>
      <c r="HUA10" s="219"/>
      <c r="HUB10" s="219"/>
      <c r="HUC10" s="219"/>
      <c r="HUD10" s="219"/>
      <c r="HUE10" s="219"/>
      <c r="HUF10" s="219"/>
      <c r="HUG10" s="219"/>
      <c r="HUH10" s="219"/>
      <c r="HUI10" s="219"/>
      <c r="HUJ10" s="219"/>
      <c r="HUK10" s="219"/>
      <c r="HUL10" s="219"/>
      <c r="HUM10" s="219"/>
      <c r="HUN10" s="219"/>
      <c r="HUO10" s="219"/>
      <c r="HUP10" s="219"/>
      <c r="HUQ10" s="219"/>
      <c r="HUR10" s="219"/>
      <c r="HUS10" s="219"/>
      <c r="HUT10" s="219"/>
      <c r="HUU10" s="219"/>
      <c r="HUV10" s="219"/>
      <c r="HUW10" s="219"/>
      <c r="HUX10" s="219"/>
      <c r="HUY10" s="219"/>
      <c r="HUZ10" s="219"/>
      <c r="HVA10" s="219"/>
      <c r="HVB10" s="219"/>
      <c r="HVC10" s="219"/>
      <c r="HVD10" s="219"/>
      <c r="HVE10" s="219"/>
      <c r="HVF10" s="219"/>
      <c r="HVG10" s="219"/>
      <c r="HVH10" s="219"/>
      <c r="HVI10" s="219"/>
      <c r="HVJ10" s="219"/>
      <c r="HVK10" s="219"/>
      <c r="HVL10" s="219"/>
      <c r="HVM10" s="219"/>
      <c r="HVN10" s="219"/>
      <c r="HVO10" s="219"/>
      <c r="HVP10" s="219"/>
      <c r="HVQ10" s="219"/>
      <c r="HVR10" s="219"/>
      <c r="HVS10" s="219"/>
      <c r="HVT10" s="219"/>
      <c r="HVU10" s="219"/>
      <c r="HVV10" s="219"/>
      <c r="HVW10" s="219"/>
      <c r="HVX10" s="219"/>
      <c r="HVY10" s="219"/>
      <c r="HVZ10" s="219"/>
      <c r="HWA10" s="219"/>
      <c r="HWB10" s="219"/>
      <c r="HWC10" s="219"/>
      <c r="HWD10" s="219"/>
      <c r="HWE10" s="219"/>
      <c r="HWF10" s="219"/>
      <c r="HWG10" s="219"/>
      <c r="HWH10" s="219"/>
      <c r="HWI10" s="219"/>
      <c r="HWJ10" s="219"/>
      <c r="HWK10" s="219"/>
      <c r="HWL10" s="219"/>
      <c r="HWM10" s="219"/>
      <c r="HWN10" s="219"/>
      <c r="HWO10" s="219"/>
      <c r="HWP10" s="219"/>
      <c r="HWQ10" s="219"/>
      <c r="HWR10" s="219"/>
      <c r="HWS10" s="219"/>
      <c r="HWT10" s="219"/>
      <c r="HWU10" s="219"/>
      <c r="HWV10" s="219"/>
      <c r="HWW10" s="219"/>
      <c r="HWX10" s="219"/>
      <c r="HWY10" s="219"/>
      <c r="HWZ10" s="219"/>
      <c r="HXA10" s="219"/>
      <c r="HXB10" s="219"/>
      <c r="HXC10" s="219"/>
      <c r="HXD10" s="219"/>
      <c r="HXE10" s="219"/>
      <c r="HXF10" s="219"/>
      <c r="HXG10" s="219"/>
      <c r="HXH10" s="219"/>
      <c r="HXI10" s="219"/>
      <c r="HXJ10" s="219"/>
      <c r="HXK10" s="219"/>
      <c r="HXL10" s="219"/>
      <c r="HXM10" s="219"/>
      <c r="HXN10" s="219"/>
      <c r="HXO10" s="219"/>
      <c r="HXP10" s="219"/>
      <c r="HXQ10" s="219"/>
      <c r="HXR10" s="219"/>
      <c r="HXS10" s="219"/>
      <c r="HXT10" s="219"/>
      <c r="HXU10" s="219"/>
      <c r="HXV10" s="219"/>
      <c r="HXW10" s="219"/>
      <c r="HXX10" s="219"/>
      <c r="HXY10" s="219"/>
      <c r="HXZ10" s="219"/>
      <c r="HYA10" s="219"/>
      <c r="HYB10" s="219"/>
      <c r="HYC10" s="219"/>
      <c r="HYD10" s="219"/>
      <c r="HYE10" s="219"/>
      <c r="HYF10" s="219"/>
      <c r="HYG10" s="219"/>
      <c r="HYH10" s="219"/>
      <c r="HYI10" s="219"/>
      <c r="HYJ10" s="219"/>
      <c r="HYK10" s="219"/>
      <c r="HYL10" s="219"/>
      <c r="HYM10" s="219"/>
      <c r="HYN10" s="219"/>
      <c r="HYO10" s="219"/>
      <c r="HYP10" s="219"/>
      <c r="HYQ10" s="219"/>
      <c r="HYR10" s="219"/>
      <c r="HYS10" s="219"/>
      <c r="HYT10" s="219"/>
      <c r="HYU10" s="219"/>
      <c r="HYV10" s="219"/>
      <c r="HYW10" s="219"/>
      <c r="HYX10" s="219"/>
      <c r="HYY10" s="219"/>
      <c r="HYZ10" s="219"/>
      <c r="HZA10" s="219"/>
      <c r="HZB10" s="219"/>
      <c r="HZC10" s="219"/>
      <c r="HZD10" s="219"/>
      <c r="HZE10" s="219"/>
      <c r="HZF10" s="219"/>
      <c r="HZG10" s="219"/>
      <c r="HZH10" s="219"/>
      <c r="HZI10" s="219"/>
      <c r="HZJ10" s="219"/>
      <c r="HZK10" s="219"/>
      <c r="HZL10" s="219"/>
      <c r="HZM10" s="219"/>
      <c r="HZN10" s="219"/>
      <c r="HZO10" s="219"/>
      <c r="HZP10" s="219"/>
      <c r="HZQ10" s="219"/>
      <c r="HZR10" s="219"/>
      <c r="HZS10" s="219"/>
      <c r="HZT10" s="219"/>
      <c r="HZU10" s="219"/>
      <c r="HZV10" s="219"/>
      <c r="HZW10" s="219"/>
      <c r="HZX10" s="219"/>
      <c r="HZY10" s="219"/>
      <c r="HZZ10" s="219"/>
      <c r="IAA10" s="219"/>
      <c r="IAB10" s="219"/>
      <c r="IAC10" s="219"/>
      <c r="IAD10" s="219"/>
      <c r="IAE10" s="219"/>
      <c r="IAF10" s="219"/>
      <c r="IAG10" s="219"/>
      <c r="IAH10" s="219"/>
      <c r="IAI10" s="219"/>
      <c r="IAJ10" s="219"/>
      <c r="IAK10" s="219"/>
      <c r="IAL10" s="219"/>
      <c r="IAM10" s="219"/>
      <c r="IAN10" s="219"/>
      <c r="IAO10" s="219"/>
      <c r="IAP10" s="219"/>
      <c r="IAQ10" s="219"/>
      <c r="IAR10" s="219"/>
      <c r="IAS10" s="219"/>
      <c r="IAT10" s="219"/>
      <c r="IAU10" s="219"/>
      <c r="IAV10" s="219"/>
      <c r="IAW10" s="219"/>
      <c r="IAX10" s="219"/>
      <c r="IAY10" s="219"/>
      <c r="IAZ10" s="219"/>
      <c r="IBA10" s="219"/>
      <c r="IBB10" s="219"/>
      <c r="IBC10" s="219"/>
      <c r="IBD10" s="219"/>
      <c r="IBE10" s="219"/>
      <c r="IBF10" s="219"/>
      <c r="IBG10" s="219"/>
      <c r="IBH10" s="219"/>
      <c r="IBI10" s="219"/>
      <c r="IBJ10" s="219"/>
      <c r="IBK10" s="219"/>
      <c r="IBL10" s="219"/>
      <c r="IBM10" s="219"/>
      <c r="IBN10" s="219"/>
      <c r="IBO10" s="219"/>
      <c r="IBP10" s="219"/>
      <c r="IBQ10" s="219"/>
      <c r="IBR10" s="219"/>
      <c r="IBS10" s="219"/>
      <c r="IBT10" s="219"/>
      <c r="IBU10" s="219"/>
      <c r="IBV10" s="219"/>
      <c r="IBW10" s="219"/>
      <c r="IBX10" s="219"/>
      <c r="IBY10" s="219"/>
      <c r="IBZ10" s="219"/>
      <c r="ICA10" s="219"/>
      <c r="ICB10" s="219"/>
      <c r="ICC10" s="219"/>
      <c r="ICD10" s="219"/>
      <c r="ICE10" s="219"/>
      <c r="ICF10" s="219"/>
      <c r="ICG10" s="219"/>
      <c r="ICH10" s="219"/>
      <c r="ICI10" s="219"/>
      <c r="ICJ10" s="219"/>
      <c r="ICK10" s="219"/>
      <c r="ICL10" s="219"/>
      <c r="ICM10" s="219"/>
      <c r="ICN10" s="219"/>
      <c r="ICO10" s="219"/>
      <c r="ICP10" s="219"/>
      <c r="ICQ10" s="219"/>
      <c r="ICR10" s="219"/>
      <c r="ICS10" s="219"/>
      <c r="ICT10" s="219"/>
      <c r="ICU10" s="219"/>
      <c r="ICV10" s="219"/>
      <c r="ICW10" s="219"/>
      <c r="ICX10" s="219"/>
      <c r="ICY10" s="219"/>
      <c r="ICZ10" s="219"/>
      <c r="IDA10" s="219"/>
      <c r="IDB10" s="219"/>
      <c r="IDC10" s="219"/>
      <c r="IDD10" s="219"/>
      <c r="IDE10" s="219"/>
      <c r="IDF10" s="219"/>
      <c r="IDG10" s="219"/>
      <c r="IDH10" s="219"/>
      <c r="IDI10" s="219"/>
      <c r="IDJ10" s="219"/>
      <c r="IDK10" s="219"/>
      <c r="IDL10" s="219"/>
      <c r="IDM10" s="219"/>
      <c r="IDN10" s="219"/>
      <c r="IDO10" s="219"/>
      <c r="IDP10" s="219"/>
      <c r="IDQ10" s="219"/>
      <c r="IDR10" s="219"/>
      <c r="IDS10" s="219"/>
      <c r="IDT10" s="219"/>
      <c r="IDU10" s="219"/>
      <c r="IDV10" s="219"/>
      <c r="IDW10" s="219"/>
      <c r="IDX10" s="219"/>
      <c r="IDY10" s="219"/>
      <c r="IDZ10" s="219"/>
      <c r="IEA10" s="219"/>
      <c r="IEB10" s="219"/>
      <c r="IEC10" s="219"/>
      <c r="IED10" s="219"/>
      <c r="IEE10" s="219"/>
      <c r="IEF10" s="219"/>
      <c r="IEG10" s="219"/>
      <c r="IEH10" s="219"/>
      <c r="IEI10" s="219"/>
      <c r="IEJ10" s="219"/>
      <c r="IEK10" s="219"/>
      <c r="IEL10" s="219"/>
      <c r="IEM10" s="219"/>
      <c r="IEN10" s="219"/>
      <c r="IEO10" s="219"/>
      <c r="IEP10" s="219"/>
      <c r="IEQ10" s="219"/>
      <c r="IER10" s="219"/>
      <c r="IES10" s="219"/>
      <c r="IET10" s="219"/>
      <c r="IEU10" s="219"/>
      <c r="IEV10" s="219"/>
      <c r="IEW10" s="219"/>
      <c r="IEX10" s="219"/>
      <c r="IEY10" s="219"/>
      <c r="IEZ10" s="219"/>
      <c r="IFA10" s="219"/>
      <c r="IFB10" s="219"/>
      <c r="IFC10" s="219"/>
      <c r="IFD10" s="219"/>
      <c r="IFE10" s="219"/>
      <c r="IFF10" s="219"/>
      <c r="IFG10" s="219"/>
      <c r="IFH10" s="219"/>
      <c r="IFI10" s="219"/>
      <c r="IFJ10" s="219"/>
      <c r="IFK10" s="219"/>
      <c r="IFL10" s="219"/>
      <c r="IFM10" s="219"/>
      <c r="IFN10" s="219"/>
      <c r="IFO10" s="219"/>
      <c r="IFP10" s="219"/>
      <c r="IFQ10" s="219"/>
      <c r="IFR10" s="219"/>
      <c r="IFS10" s="219"/>
      <c r="IFT10" s="219"/>
      <c r="IFU10" s="219"/>
      <c r="IFV10" s="219"/>
      <c r="IFW10" s="219"/>
      <c r="IFX10" s="219"/>
      <c r="IFY10" s="219"/>
      <c r="IFZ10" s="219"/>
      <c r="IGA10" s="219"/>
      <c r="IGB10" s="219"/>
      <c r="IGC10" s="219"/>
      <c r="IGD10" s="219"/>
      <c r="IGE10" s="219"/>
      <c r="IGF10" s="219"/>
      <c r="IGG10" s="219"/>
      <c r="IGH10" s="219"/>
      <c r="IGI10" s="219"/>
      <c r="IGJ10" s="219"/>
      <c r="IGK10" s="219"/>
      <c r="IGL10" s="219"/>
      <c r="IGM10" s="219"/>
      <c r="IGN10" s="219"/>
      <c r="IGO10" s="219"/>
      <c r="IGP10" s="219"/>
      <c r="IGQ10" s="219"/>
      <c r="IGR10" s="219"/>
      <c r="IGS10" s="219"/>
      <c r="IGT10" s="219"/>
      <c r="IGU10" s="219"/>
      <c r="IGV10" s="219"/>
      <c r="IGW10" s="219"/>
      <c r="IGX10" s="219"/>
      <c r="IGY10" s="219"/>
      <c r="IGZ10" s="219"/>
      <c r="IHA10" s="219"/>
      <c r="IHB10" s="219"/>
      <c r="IHC10" s="219"/>
      <c r="IHD10" s="219"/>
      <c r="IHE10" s="219"/>
      <c r="IHF10" s="219"/>
      <c r="IHG10" s="219"/>
      <c r="IHH10" s="219"/>
      <c r="IHI10" s="219"/>
      <c r="IHJ10" s="219"/>
      <c r="IHK10" s="219"/>
      <c r="IHL10" s="219"/>
      <c r="IHM10" s="219"/>
      <c r="IHN10" s="219"/>
      <c r="IHO10" s="219"/>
      <c r="IHP10" s="219"/>
      <c r="IHQ10" s="219"/>
      <c r="IHR10" s="219"/>
      <c r="IHS10" s="219"/>
      <c r="IHT10" s="219"/>
      <c r="IHU10" s="219"/>
      <c r="IHV10" s="219"/>
      <c r="IHW10" s="219"/>
      <c r="IHX10" s="219"/>
      <c r="IHY10" s="219"/>
      <c r="IHZ10" s="219"/>
      <c r="IIA10" s="219"/>
      <c r="IIB10" s="219"/>
      <c r="IIC10" s="219"/>
      <c r="IID10" s="219"/>
      <c r="IIE10" s="219"/>
      <c r="IIF10" s="219"/>
      <c r="IIG10" s="219"/>
      <c r="IIH10" s="219"/>
      <c r="III10" s="219"/>
      <c r="IIJ10" s="219"/>
      <c r="IIK10" s="219"/>
      <c r="IIL10" s="219"/>
      <c r="IIM10" s="219"/>
      <c r="IIN10" s="219"/>
      <c r="IIO10" s="219"/>
      <c r="IIP10" s="219"/>
      <c r="IIQ10" s="219"/>
      <c r="IIR10" s="219"/>
      <c r="IIS10" s="219"/>
      <c r="IIT10" s="219"/>
      <c r="IIU10" s="219"/>
      <c r="IIV10" s="219"/>
      <c r="IIW10" s="219"/>
      <c r="IIX10" s="219"/>
      <c r="IIY10" s="219"/>
      <c r="IIZ10" s="219"/>
      <c r="IJA10" s="219"/>
      <c r="IJB10" s="219"/>
      <c r="IJC10" s="219"/>
      <c r="IJD10" s="219"/>
      <c r="IJE10" s="219"/>
      <c r="IJF10" s="219"/>
      <c r="IJG10" s="219"/>
      <c r="IJH10" s="219"/>
      <c r="IJI10" s="219"/>
      <c r="IJJ10" s="219"/>
      <c r="IJK10" s="219"/>
      <c r="IJL10" s="219"/>
      <c r="IJM10" s="219"/>
      <c r="IJN10" s="219"/>
      <c r="IJO10" s="219"/>
      <c r="IJP10" s="219"/>
      <c r="IJQ10" s="219"/>
      <c r="IJR10" s="219"/>
      <c r="IJS10" s="219"/>
      <c r="IJT10" s="219"/>
      <c r="IJU10" s="219"/>
      <c r="IJV10" s="219"/>
      <c r="IJW10" s="219"/>
      <c r="IJX10" s="219"/>
      <c r="IJY10" s="219"/>
      <c r="IJZ10" s="219"/>
      <c r="IKA10" s="219"/>
      <c r="IKB10" s="219"/>
      <c r="IKC10" s="219"/>
      <c r="IKD10" s="219"/>
      <c r="IKE10" s="219"/>
      <c r="IKF10" s="219"/>
      <c r="IKG10" s="219"/>
      <c r="IKH10" s="219"/>
      <c r="IKI10" s="219"/>
      <c r="IKJ10" s="219"/>
      <c r="IKK10" s="219"/>
      <c r="IKL10" s="219"/>
      <c r="IKM10" s="219"/>
      <c r="IKN10" s="219"/>
      <c r="IKO10" s="219"/>
      <c r="IKP10" s="219"/>
      <c r="IKQ10" s="219"/>
      <c r="IKR10" s="219"/>
      <c r="IKS10" s="219"/>
      <c r="IKT10" s="219"/>
      <c r="IKU10" s="219"/>
      <c r="IKV10" s="219"/>
      <c r="IKW10" s="219"/>
      <c r="IKX10" s="219"/>
      <c r="IKY10" s="219"/>
      <c r="IKZ10" s="219"/>
      <c r="ILA10" s="219"/>
      <c r="ILB10" s="219"/>
      <c r="ILC10" s="219"/>
      <c r="ILD10" s="219"/>
      <c r="ILE10" s="219"/>
      <c r="ILF10" s="219"/>
      <c r="ILG10" s="219"/>
      <c r="ILH10" s="219"/>
      <c r="ILI10" s="219"/>
      <c r="ILJ10" s="219"/>
      <c r="ILK10" s="219"/>
      <c r="ILL10" s="219"/>
      <c r="ILM10" s="219"/>
      <c r="ILN10" s="219"/>
      <c r="ILO10" s="219"/>
      <c r="ILP10" s="219"/>
      <c r="ILQ10" s="219"/>
      <c r="ILR10" s="219"/>
      <c r="ILS10" s="219"/>
      <c r="ILT10" s="219"/>
      <c r="ILU10" s="219"/>
      <c r="ILV10" s="219"/>
      <c r="ILW10" s="219"/>
      <c r="ILX10" s="219"/>
      <c r="ILY10" s="219"/>
      <c r="ILZ10" s="219"/>
      <c r="IMA10" s="219"/>
      <c r="IMB10" s="219"/>
      <c r="IMC10" s="219"/>
      <c r="IMD10" s="219"/>
      <c r="IME10" s="219"/>
      <c r="IMF10" s="219"/>
      <c r="IMG10" s="219"/>
      <c r="IMH10" s="219"/>
      <c r="IMI10" s="219"/>
      <c r="IMJ10" s="219"/>
      <c r="IMK10" s="219"/>
      <c r="IML10" s="219"/>
      <c r="IMM10" s="219"/>
      <c r="IMN10" s="219"/>
      <c r="IMO10" s="219"/>
      <c r="IMP10" s="219"/>
      <c r="IMQ10" s="219"/>
      <c r="IMR10" s="219"/>
      <c r="IMS10" s="219"/>
      <c r="IMT10" s="219"/>
      <c r="IMU10" s="219"/>
      <c r="IMV10" s="219"/>
      <c r="IMW10" s="219"/>
      <c r="IMX10" s="219"/>
      <c r="IMY10" s="219"/>
      <c r="IMZ10" s="219"/>
      <c r="INA10" s="219"/>
      <c r="INB10" s="219"/>
      <c r="INC10" s="219"/>
      <c r="IND10" s="219"/>
      <c r="INE10" s="219"/>
      <c r="INF10" s="219"/>
      <c r="ING10" s="219"/>
      <c r="INH10" s="219"/>
      <c r="INI10" s="219"/>
      <c r="INJ10" s="219"/>
      <c r="INK10" s="219"/>
      <c r="INL10" s="219"/>
      <c r="INM10" s="219"/>
      <c r="INN10" s="219"/>
      <c r="INO10" s="219"/>
      <c r="INP10" s="219"/>
      <c r="INQ10" s="219"/>
      <c r="INR10" s="219"/>
      <c r="INS10" s="219"/>
      <c r="INT10" s="219"/>
      <c r="INU10" s="219"/>
      <c r="INV10" s="219"/>
      <c r="INW10" s="219"/>
      <c r="INX10" s="219"/>
      <c r="INY10" s="219"/>
      <c r="INZ10" s="219"/>
      <c r="IOA10" s="219"/>
      <c r="IOB10" s="219"/>
      <c r="IOC10" s="219"/>
      <c r="IOD10" s="219"/>
      <c r="IOE10" s="219"/>
      <c r="IOF10" s="219"/>
      <c r="IOG10" s="219"/>
      <c r="IOH10" s="219"/>
      <c r="IOI10" s="219"/>
      <c r="IOJ10" s="219"/>
      <c r="IOK10" s="219"/>
      <c r="IOL10" s="219"/>
      <c r="IOM10" s="219"/>
      <c r="ION10" s="219"/>
      <c r="IOO10" s="219"/>
      <c r="IOP10" s="219"/>
      <c r="IOQ10" s="219"/>
      <c r="IOR10" s="219"/>
      <c r="IOS10" s="219"/>
      <c r="IOT10" s="219"/>
      <c r="IOU10" s="219"/>
      <c r="IOV10" s="219"/>
      <c r="IOW10" s="219"/>
      <c r="IOX10" s="219"/>
      <c r="IOY10" s="219"/>
      <c r="IOZ10" s="219"/>
      <c r="IPA10" s="219"/>
      <c r="IPB10" s="219"/>
      <c r="IPC10" s="219"/>
      <c r="IPD10" s="219"/>
      <c r="IPE10" s="219"/>
      <c r="IPF10" s="219"/>
      <c r="IPG10" s="219"/>
      <c r="IPH10" s="219"/>
      <c r="IPI10" s="219"/>
      <c r="IPJ10" s="219"/>
      <c r="IPK10" s="219"/>
      <c r="IPL10" s="219"/>
      <c r="IPM10" s="219"/>
      <c r="IPN10" s="219"/>
      <c r="IPO10" s="219"/>
      <c r="IPP10" s="219"/>
      <c r="IPQ10" s="219"/>
      <c r="IPR10" s="219"/>
      <c r="IPS10" s="219"/>
      <c r="IPT10" s="219"/>
      <c r="IPU10" s="219"/>
      <c r="IPV10" s="219"/>
      <c r="IPW10" s="219"/>
      <c r="IPX10" s="219"/>
      <c r="IPY10" s="219"/>
      <c r="IPZ10" s="219"/>
      <c r="IQA10" s="219"/>
      <c r="IQB10" s="219"/>
      <c r="IQC10" s="219"/>
      <c r="IQD10" s="219"/>
      <c r="IQE10" s="219"/>
      <c r="IQF10" s="219"/>
      <c r="IQG10" s="219"/>
      <c r="IQH10" s="219"/>
      <c r="IQI10" s="219"/>
      <c r="IQJ10" s="219"/>
      <c r="IQK10" s="219"/>
      <c r="IQL10" s="219"/>
      <c r="IQM10" s="219"/>
      <c r="IQN10" s="219"/>
      <c r="IQO10" s="219"/>
      <c r="IQP10" s="219"/>
      <c r="IQQ10" s="219"/>
      <c r="IQR10" s="219"/>
      <c r="IQS10" s="219"/>
      <c r="IQT10" s="219"/>
      <c r="IQU10" s="219"/>
      <c r="IQV10" s="219"/>
      <c r="IQW10" s="219"/>
      <c r="IQX10" s="219"/>
      <c r="IQY10" s="219"/>
      <c r="IQZ10" s="219"/>
      <c r="IRA10" s="219"/>
      <c r="IRB10" s="219"/>
      <c r="IRC10" s="219"/>
      <c r="IRD10" s="219"/>
      <c r="IRE10" s="219"/>
      <c r="IRF10" s="219"/>
      <c r="IRG10" s="219"/>
      <c r="IRH10" s="219"/>
      <c r="IRI10" s="219"/>
      <c r="IRJ10" s="219"/>
      <c r="IRK10" s="219"/>
      <c r="IRL10" s="219"/>
      <c r="IRM10" s="219"/>
      <c r="IRN10" s="219"/>
      <c r="IRO10" s="219"/>
      <c r="IRP10" s="219"/>
      <c r="IRQ10" s="219"/>
      <c r="IRR10" s="219"/>
      <c r="IRS10" s="219"/>
      <c r="IRT10" s="219"/>
      <c r="IRU10" s="219"/>
      <c r="IRV10" s="219"/>
      <c r="IRW10" s="219"/>
      <c r="IRX10" s="219"/>
      <c r="IRY10" s="219"/>
      <c r="IRZ10" s="219"/>
      <c r="ISA10" s="219"/>
      <c r="ISB10" s="219"/>
      <c r="ISC10" s="219"/>
      <c r="ISD10" s="219"/>
      <c r="ISE10" s="219"/>
      <c r="ISF10" s="219"/>
      <c r="ISG10" s="219"/>
      <c r="ISH10" s="219"/>
      <c r="ISI10" s="219"/>
      <c r="ISJ10" s="219"/>
      <c r="ISK10" s="219"/>
      <c r="ISL10" s="219"/>
      <c r="ISM10" s="219"/>
      <c r="ISN10" s="219"/>
      <c r="ISO10" s="219"/>
      <c r="ISP10" s="219"/>
      <c r="ISQ10" s="219"/>
      <c r="ISR10" s="219"/>
      <c r="ISS10" s="219"/>
      <c r="IST10" s="219"/>
      <c r="ISU10" s="219"/>
      <c r="ISV10" s="219"/>
      <c r="ISW10" s="219"/>
      <c r="ISX10" s="219"/>
      <c r="ISY10" s="219"/>
      <c r="ISZ10" s="219"/>
      <c r="ITA10" s="219"/>
      <c r="ITB10" s="219"/>
      <c r="ITC10" s="219"/>
      <c r="ITD10" s="219"/>
      <c r="ITE10" s="219"/>
      <c r="ITF10" s="219"/>
      <c r="ITG10" s="219"/>
      <c r="ITH10" s="219"/>
      <c r="ITI10" s="219"/>
      <c r="ITJ10" s="219"/>
      <c r="ITK10" s="219"/>
      <c r="ITL10" s="219"/>
      <c r="ITM10" s="219"/>
      <c r="ITN10" s="219"/>
      <c r="ITO10" s="219"/>
      <c r="ITP10" s="219"/>
      <c r="ITQ10" s="219"/>
      <c r="ITR10" s="219"/>
      <c r="ITS10" s="219"/>
      <c r="ITT10" s="219"/>
      <c r="ITU10" s="219"/>
      <c r="ITV10" s="219"/>
      <c r="ITW10" s="219"/>
      <c r="ITX10" s="219"/>
      <c r="ITY10" s="219"/>
      <c r="ITZ10" s="219"/>
      <c r="IUA10" s="219"/>
      <c r="IUB10" s="219"/>
      <c r="IUC10" s="219"/>
      <c r="IUD10" s="219"/>
      <c r="IUE10" s="219"/>
      <c r="IUF10" s="219"/>
      <c r="IUG10" s="219"/>
      <c r="IUH10" s="219"/>
      <c r="IUI10" s="219"/>
      <c r="IUJ10" s="219"/>
      <c r="IUK10" s="219"/>
      <c r="IUL10" s="219"/>
      <c r="IUM10" s="219"/>
      <c r="IUN10" s="219"/>
      <c r="IUO10" s="219"/>
      <c r="IUP10" s="219"/>
      <c r="IUQ10" s="219"/>
      <c r="IUR10" s="219"/>
      <c r="IUS10" s="219"/>
      <c r="IUT10" s="219"/>
      <c r="IUU10" s="219"/>
      <c r="IUV10" s="219"/>
      <c r="IUW10" s="219"/>
      <c r="IUX10" s="219"/>
      <c r="IUY10" s="219"/>
      <c r="IUZ10" s="219"/>
      <c r="IVA10" s="219"/>
      <c r="IVB10" s="219"/>
      <c r="IVC10" s="219"/>
      <c r="IVD10" s="219"/>
      <c r="IVE10" s="219"/>
      <c r="IVF10" s="219"/>
      <c r="IVG10" s="219"/>
      <c r="IVH10" s="219"/>
      <c r="IVI10" s="219"/>
      <c r="IVJ10" s="219"/>
      <c r="IVK10" s="219"/>
      <c r="IVL10" s="219"/>
      <c r="IVM10" s="219"/>
      <c r="IVN10" s="219"/>
      <c r="IVO10" s="219"/>
      <c r="IVP10" s="219"/>
      <c r="IVQ10" s="219"/>
      <c r="IVR10" s="219"/>
      <c r="IVS10" s="219"/>
      <c r="IVT10" s="219"/>
      <c r="IVU10" s="219"/>
      <c r="IVV10" s="219"/>
      <c r="IVW10" s="219"/>
      <c r="IVX10" s="219"/>
      <c r="IVY10" s="219"/>
      <c r="IVZ10" s="219"/>
      <c r="IWA10" s="219"/>
      <c r="IWB10" s="219"/>
      <c r="IWC10" s="219"/>
      <c r="IWD10" s="219"/>
      <c r="IWE10" s="219"/>
      <c r="IWF10" s="219"/>
      <c r="IWG10" s="219"/>
      <c r="IWH10" s="219"/>
      <c r="IWI10" s="219"/>
      <c r="IWJ10" s="219"/>
      <c r="IWK10" s="219"/>
      <c r="IWL10" s="219"/>
      <c r="IWM10" s="219"/>
      <c r="IWN10" s="219"/>
      <c r="IWO10" s="219"/>
      <c r="IWP10" s="219"/>
      <c r="IWQ10" s="219"/>
      <c r="IWR10" s="219"/>
      <c r="IWS10" s="219"/>
      <c r="IWT10" s="219"/>
      <c r="IWU10" s="219"/>
      <c r="IWV10" s="219"/>
      <c r="IWW10" s="219"/>
      <c r="IWX10" s="219"/>
      <c r="IWY10" s="219"/>
      <c r="IWZ10" s="219"/>
      <c r="IXA10" s="219"/>
      <c r="IXB10" s="219"/>
      <c r="IXC10" s="219"/>
      <c r="IXD10" s="219"/>
      <c r="IXE10" s="219"/>
      <c r="IXF10" s="219"/>
      <c r="IXG10" s="219"/>
      <c r="IXH10" s="219"/>
      <c r="IXI10" s="219"/>
      <c r="IXJ10" s="219"/>
      <c r="IXK10" s="219"/>
      <c r="IXL10" s="219"/>
      <c r="IXM10" s="219"/>
      <c r="IXN10" s="219"/>
      <c r="IXO10" s="219"/>
      <c r="IXP10" s="219"/>
      <c r="IXQ10" s="219"/>
      <c r="IXR10" s="219"/>
      <c r="IXS10" s="219"/>
      <c r="IXT10" s="219"/>
      <c r="IXU10" s="219"/>
      <c r="IXV10" s="219"/>
      <c r="IXW10" s="219"/>
      <c r="IXX10" s="219"/>
      <c r="IXY10" s="219"/>
      <c r="IXZ10" s="219"/>
      <c r="IYA10" s="219"/>
      <c r="IYB10" s="219"/>
      <c r="IYC10" s="219"/>
      <c r="IYD10" s="219"/>
      <c r="IYE10" s="219"/>
      <c r="IYF10" s="219"/>
      <c r="IYG10" s="219"/>
      <c r="IYH10" s="219"/>
      <c r="IYI10" s="219"/>
      <c r="IYJ10" s="219"/>
      <c r="IYK10" s="219"/>
      <c r="IYL10" s="219"/>
      <c r="IYM10" s="219"/>
      <c r="IYN10" s="219"/>
      <c r="IYO10" s="219"/>
      <c r="IYP10" s="219"/>
      <c r="IYQ10" s="219"/>
      <c r="IYR10" s="219"/>
      <c r="IYS10" s="219"/>
      <c r="IYT10" s="219"/>
      <c r="IYU10" s="219"/>
      <c r="IYV10" s="219"/>
      <c r="IYW10" s="219"/>
      <c r="IYX10" s="219"/>
      <c r="IYY10" s="219"/>
      <c r="IYZ10" s="219"/>
      <c r="IZA10" s="219"/>
      <c r="IZB10" s="219"/>
      <c r="IZC10" s="219"/>
      <c r="IZD10" s="219"/>
      <c r="IZE10" s="219"/>
      <c r="IZF10" s="219"/>
      <c r="IZG10" s="219"/>
      <c r="IZH10" s="219"/>
      <c r="IZI10" s="219"/>
      <c r="IZJ10" s="219"/>
      <c r="IZK10" s="219"/>
      <c r="IZL10" s="219"/>
      <c r="IZM10" s="219"/>
      <c r="IZN10" s="219"/>
      <c r="IZO10" s="219"/>
      <c r="IZP10" s="219"/>
      <c r="IZQ10" s="219"/>
      <c r="IZR10" s="219"/>
      <c r="IZS10" s="219"/>
      <c r="IZT10" s="219"/>
      <c r="IZU10" s="219"/>
      <c r="IZV10" s="219"/>
      <c r="IZW10" s="219"/>
      <c r="IZX10" s="219"/>
      <c r="IZY10" s="219"/>
      <c r="IZZ10" s="219"/>
      <c r="JAA10" s="219"/>
      <c r="JAB10" s="219"/>
      <c r="JAC10" s="219"/>
      <c r="JAD10" s="219"/>
      <c r="JAE10" s="219"/>
      <c r="JAF10" s="219"/>
      <c r="JAG10" s="219"/>
      <c r="JAH10" s="219"/>
      <c r="JAI10" s="219"/>
      <c r="JAJ10" s="219"/>
      <c r="JAK10" s="219"/>
      <c r="JAL10" s="219"/>
      <c r="JAM10" s="219"/>
      <c r="JAN10" s="219"/>
      <c r="JAO10" s="219"/>
      <c r="JAP10" s="219"/>
      <c r="JAQ10" s="219"/>
      <c r="JAR10" s="219"/>
      <c r="JAS10" s="219"/>
      <c r="JAT10" s="219"/>
      <c r="JAU10" s="219"/>
      <c r="JAV10" s="219"/>
      <c r="JAW10" s="219"/>
      <c r="JAX10" s="219"/>
      <c r="JAY10" s="219"/>
      <c r="JAZ10" s="219"/>
      <c r="JBA10" s="219"/>
      <c r="JBB10" s="219"/>
      <c r="JBC10" s="219"/>
      <c r="JBD10" s="219"/>
      <c r="JBE10" s="219"/>
      <c r="JBF10" s="219"/>
      <c r="JBG10" s="219"/>
      <c r="JBH10" s="219"/>
      <c r="JBI10" s="219"/>
      <c r="JBJ10" s="219"/>
      <c r="JBK10" s="219"/>
      <c r="JBL10" s="219"/>
      <c r="JBM10" s="219"/>
      <c r="JBN10" s="219"/>
      <c r="JBO10" s="219"/>
      <c r="JBP10" s="219"/>
      <c r="JBQ10" s="219"/>
      <c r="JBR10" s="219"/>
      <c r="JBS10" s="219"/>
      <c r="JBT10" s="219"/>
      <c r="JBU10" s="219"/>
      <c r="JBV10" s="219"/>
      <c r="JBW10" s="219"/>
      <c r="JBX10" s="219"/>
      <c r="JBY10" s="219"/>
      <c r="JBZ10" s="219"/>
      <c r="JCA10" s="219"/>
      <c r="JCB10" s="219"/>
      <c r="JCC10" s="219"/>
      <c r="JCD10" s="219"/>
      <c r="JCE10" s="219"/>
      <c r="JCF10" s="219"/>
      <c r="JCG10" s="219"/>
      <c r="JCH10" s="219"/>
      <c r="JCI10" s="219"/>
      <c r="JCJ10" s="219"/>
      <c r="JCK10" s="219"/>
      <c r="JCL10" s="219"/>
      <c r="JCM10" s="219"/>
      <c r="JCN10" s="219"/>
      <c r="JCO10" s="219"/>
      <c r="JCP10" s="219"/>
      <c r="JCQ10" s="219"/>
      <c r="JCR10" s="219"/>
      <c r="JCS10" s="219"/>
      <c r="JCT10" s="219"/>
      <c r="JCU10" s="219"/>
      <c r="JCV10" s="219"/>
      <c r="JCW10" s="219"/>
      <c r="JCX10" s="219"/>
      <c r="JCY10" s="219"/>
      <c r="JCZ10" s="219"/>
      <c r="JDA10" s="219"/>
      <c r="JDB10" s="219"/>
      <c r="JDC10" s="219"/>
      <c r="JDD10" s="219"/>
      <c r="JDE10" s="219"/>
      <c r="JDF10" s="219"/>
      <c r="JDG10" s="219"/>
      <c r="JDH10" s="219"/>
      <c r="JDI10" s="219"/>
      <c r="JDJ10" s="219"/>
      <c r="JDK10" s="219"/>
      <c r="JDL10" s="219"/>
      <c r="JDM10" s="219"/>
      <c r="JDN10" s="219"/>
      <c r="JDO10" s="219"/>
      <c r="JDP10" s="219"/>
      <c r="JDQ10" s="219"/>
      <c r="JDR10" s="219"/>
      <c r="JDS10" s="219"/>
      <c r="JDT10" s="219"/>
      <c r="JDU10" s="219"/>
      <c r="JDV10" s="219"/>
      <c r="JDW10" s="219"/>
      <c r="JDX10" s="219"/>
      <c r="JDY10" s="219"/>
      <c r="JDZ10" s="219"/>
      <c r="JEA10" s="219"/>
      <c r="JEB10" s="219"/>
      <c r="JEC10" s="219"/>
      <c r="JED10" s="219"/>
      <c r="JEE10" s="219"/>
      <c r="JEF10" s="219"/>
      <c r="JEG10" s="219"/>
      <c r="JEH10" s="219"/>
      <c r="JEI10" s="219"/>
      <c r="JEJ10" s="219"/>
      <c r="JEK10" s="219"/>
      <c r="JEL10" s="219"/>
      <c r="JEM10" s="219"/>
      <c r="JEN10" s="219"/>
      <c r="JEO10" s="219"/>
      <c r="JEP10" s="219"/>
      <c r="JEQ10" s="219"/>
      <c r="JER10" s="219"/>
      <c r="JES10" s="219"/>
      <c r="JET10" s="219"/>
      <c r="JEU10" s="219"/>
      <c r="JEV10" s="219"/>
      <c r="JEW10" s="219"/>
      <c r="JEX10" s="219"/>
      <c r="JEY10" s="219"/>
      <c r="JEZ10" s="219"/>
      <c r="JFA10" s="219"/>
      <c r="JFB10" s="219"/>
      <c r="JFC10" s="219"/>
      <c r="JFD10" s="219"/>
      <c r="JFE10" s="219"/>
      <c r="JFF10" s="219"/>
      <c r="JFG10" s="219"/>
      <c r="JFH10" s="219"/>
      <c r="JFI10" s="219"/>
      <c r="JFJ10" s="219"/>
      <c r="JFK10" s="219"/>
      <c r="JFL10" s="219"/>
      <c r="JFM10" s="219"/>
      <c r="JFN10" s="219"/>
      <c r="JFO10" s="219"/>
      <c r="JFP10" s="219"/>
      <c r="JFQ10" s="219"/>
      <c r="JFR10" s="219"/>
      <c r="JFS10" s="219"/>
      <c r="JFT10" s="219"/>
      <c r="JFU10" s="219"/>
      <c r="JFV10" s="219"/>
      <c r="JFW10" s="219"/>
      <c r="JFX10" s="219"/>
      <c r="JFY10" s="219"/>
      <c r="JFZ10" s="219"/>
      <c r="JGA10" s="219"/>
      <c r="JGB10" s="219"/>
      <c r="JGC10" s="219"/>
      <c r="JGD10" s="219"/>
      <c r="JGE10" s="219"/>
      <c r="JGF10" s="219"/>
      <c r="JGG10" s="219"/>
      <c r="JGH10" s="219"/>
      <c r="JGI10" s="219"/>
      <c r="JGJ10" s="219"/>
      <c r="JGK10" s="219"/>
      <c r="JGL10" s="219"/>
      <c r="JGM10" s="219"/>
      <c r="JGN10" s="219"/>
      <c r="JGO10" s="219"/>
      <c r="JGP10" s="219"/>
      <c r="JGQ10" s="219"/>
      <c r="JGR10" s="219"/>
      <c r="JGS10" s="219"/>
      <c r="JGT10" s="219"/>
      <c r="JGU10" s="219"/>
      <c r="JGV10" s="219"/>
      <c r="JGW10" s="219"/>
      <c r="JGX10" s="219"/>
      <c r="JGY10" s="219"/>
      <c r="JGZ10" s="219"/>
      <c r="JHA10" s="219"/>
      <c r="JHB10" s="219"/>
      <c r="JHC10" s="219"/>
      <c r="JHD10" s="219"/>
      <c r="JHE10" s="219"/>
      <c r="JHF10" s="219"/>
      <c r="JHG10" s="219"/>
      <c r="JHH10" s="219"/>
      <c r="JHI10" s="219"/>
      <c r="JHJ10" s="219"/>
      <c r="JHK10" s="219"/>
      <c r="JHL10" s="219"/>
      <c r="JHM10" s="219"/>
      <c r="JHN10" s="219"/>
      <c r="JHO10" s="219"/>
      <c r="JHP10" s="219"/>
      <c r="JHQ10" s="219"/>
      <c r="JHR10" s="219"/>
      <c r="JHS10" s="219"/>
      <c r="JHT10" s="219"/>
      <c r="JHU10" s="219"/>
      <c r="JHV10" s="219"/>
      <c r="JHW10" s="219"/>
      <c r="JHX10" s="219"/>
      <c r="JHY10" s="219"/>
      <c r="JHZ10" s="219"/>
      <c r="JIA10" s="219"/>
      <c r="JIB10" s="219"/>
      <c r="JIC10" s="219"/>
      <c r="JID10" s="219"/>
      <c r="JIE10" s="219"/>
      <c r="JIF10" s="219"/>
      <c r="JIG10" s="219"/>
      <c r="JIH10" s="219"/>
      <c r="JII10" s="219"/>
      <c r="JIJ10" s="219"/>
      <c r="JIK10" s="219"/>
      <c r="JIL10" s="219"/>
      <c r="JIM10" s="219"/>
      <c r="JIN10" s="219"/>
      <c r="JIO10" s="219"/>
      <c r="JIP10" s="219"/>
      <c r="JIQ10" s="219"/>
      <c r="JIR10" s="219"/>
      <c r="JIS10" s="219"/>
      <c r="JIT10" s="219"/>
      <c r="JIU10" s="219"/>
      <c r="JIV10" s="219"/>
      <c r="JIW10" s="219"/>
      <c r="JIX10" s="219"/>
      <c r="JIY10" s="219"/>
      <c r="JIZ10" s="219"/>
      <c r="JJA10" s="219"/>
      <c r="JJB10" s="219"/>
      <c r="JJC10" s="219"/>
      <c r="JJD10" s="219"/>
      <c r="JJE10" s="219"/>
      <c r="JJF10" s="219"/>
      <c r="JJG10" s="219"/>
      <c r="JJH10" s="219"/>
      <c r="JJI10" s="219"/>
      <c r="JJJ10" s="219"/>
      <c r="JJK10" s="219"/>
      <c r="JJL10" s="219"/>
      <c r="JJM10" s="219"/>
      <c r="JJN10" s="219"/>
      <c r="JJO10" s="219"/>
      <c r="JJP10" s="219"/>
      <c r="JJQ10" s="219"/>
      <c r="JJR10" s="219"/>
      <c r="JJS10" s="219"/>
      <c r="JJT10" s="219"/>
      <c r="JJU10" s="219"/>
      <c r="JJV10" s="219"/>
      <c r="JJW10" s="219"/>
      <c r="JJX10" s="219"/>
      <c r="JJY10" s="219"/>
      <c r="JJZ10" s="219"/>
      <c r="JKA10" s="219"/>
      <c r="JKB10" s="219"/>
      <c r="JKC10" s="219"/>
      <c r="JKD10" s="219"/>
      <c r="JKE10" s="219"/>
      <c r="JKF10" s="219"/>
      <c r="JKG10" s="219"/>
      <c r="JKH10" s="219"/>
      <c r="JKI10" s="219"/>
      <c r="JKJ10" s="219"/>
      <c r="JKK10" s="219"/>
      <c r="JKL10" s="219"/>
      <c r="JKM10" s="219"/>
      <c r="JKN10" s="219"/>
      <c r="JKO10" s="219"/>
      <c r="JKP10" s="219"/>
      <c r="JKQ10" s="219"/>
      <c r="JKR10" s="219"/>
      <c r="JKS10" s="219"/>
      <c r="JKT10" s="219"/>
      <c r="JKU10" s="219"/>
      <c r="JKV10" s="219"/>
      <c r="JKW10" s="219"/>
      <c r="JKX10" s="219"/>
      <c r="JKY10" s="219"/>
      <c r="JKZ10" s="219"/>
      <c r="JLA10" s="219"/>
      <c r="JLB10" s="219"/>
      <c r="JLC10" s="219"/>
      <c r="JLD10" s="219"/>
      <c r="JLE10" s="219"/>
      <c r="JLF10" s="219"/>
      <c r="JLG10" s="219"/>
      <c r="JLH10" s="219"/>
      <c r="JLI10" s="219"/>
      <c r="JLJ10" s="219"/>
      <c r="JLK10" s="219"/>
      <c r="JLL10" s="219"/>
      <c r="JLM10" s="219"/>
      <c r="JLN10" s="219"/>
      <c r="JLO10" s="219"/>
      <c r="JLP10" s="219"/>
      <c r="JLQ10" s="219"/>
      <c r="JLR10" s="219"/>
      <c r="JLS10" s="219"/>
      <c r="JLT10" s="219"/>
      <c r="JLU10" s="219"/>
      <c r="JLV10" s="219"/>
      <c r="JLW10" s="219"/>
      <c r="JLX10" s="219"/>
      <c r="JLY10" s="219"/>
      <c r="JLZ10" s="219"/>
      <c r="JMA10" s="219"/>
      <c r="JMB10" s="219"/>
      <c r="JMC10" s="219"/>
      <c r="JMD10" s="219"/>
      <c r="JME10" s="219"/>
      <c r="JMF10" s="219"/>
      <c r="JMG10" s="219"/>
      <c r="JMH10" s="219"/>
      <c r="JMI10" s="219"/>
      <c r="JMJ10" s="219"/>
      <c r="JMK10" s="219"/>
      <c r="JML10" s="219"/>
      <c r="JMM10" s="219"/>
      <c r="JMN10" s="219"/>
      <c r="JMO10" s="219"/>
      <c r="JMP10" s="219"/>
      <c r="JMQ10" s="219"/>
      <c r="JMR10" s="219"/>
      <c r="JMS10" s="219"/>
      <c r="JMT10" s="219"/>
      <c r="JMU10" s="219"/>
      <c r="JMV10" s="219"/>
      <c r="JMW10" s="219"/>
      <c r="JMX10" s="219"/>
      <c r="JMY10" s="219"/>
      <c r="JMZ10" s="219"/>
      <c r="JNA10" s="219"/>
      <c r="JNB10" s="219"/>
      <c r="JNC10" s="219"/>
      <c r="JND10" s="219"/>
      <c r="JNE10" s="219"/>
      <c r="JNF10" s="219"/>
      <c r="JNG10" s="219"/>
      <c r="JNH10" s="219"/>
      <c r="JNI10" s="219"/>
      <c r="JNJ10" s="219"/>
      <c r="JNK10" s="219"/>
      <c r="JNL10" s="219"/>
      <c r="JNM10" s="219"/>
      <c r="JNN10" s="219"/>
      <c r="JNO10" s="219"/>
      <c r="JNP10" s="219"/>
      <c r="JNQ10" s="219"/>
      <c r="JNR10" s="219"/>
      <c r="JNS10" s="219"/>
      <c r="JNT10" s="219"/>
      <c r="JNU10" s="219"/>
      <c r="JNV10" s="219"/>
      <c r="JNW10" s="219"/>
      <c r="JNX10" s="219"/>
      <c r="JNY10" s="219"/>
      <c r="JNZ10" s="219"/>
      <c r="JOA10" s="219"/>
      <c r="JOB10" s="219"/>
      <c r="JOC10" s="219"/>
      <c r="JOD10" s="219"/>
      <c r="JOE10" s="219"/>
      <c r="JOF10" s="219"/>
      <c r="JOG10" s="219"/>
      <c r="JOH10" s="219"/>
      <c r="JOI10" s="219"/>
      <c r="JOJ10" s="219"/>
      <c r="JOK10" s="219"/>
      <c r="JOL10" s="219"/>
      <c r="JOM10" s="219"/>
      <c r="JON10" s="219"/>
      <c r="JOO10" s="219"/>
      <c r="JOP10" s="219"/>
      <c r="JOQ10" s="219"/>
      <c r="JOR10" s="219"/>
      <c r="JOS10" s="219"/>
      <c r="JOT10" s="219"/>
      <c r="JOU10" s="219"/>
      <c r="JOV10" s="219"/>
      <c r="JOW10" s="219"/>
      <c r="JOX10" s="219"/>
      <c r="JOY10" s="219"/>
      <c r="JOZ10" s="219"/>
      <c r="JPA10" s="219"/>
      <c r="JPB10" s="219"/>
      <c r="JPC10" s="219"/>
      <c r="JPD10" s="219"/>
      <c r="JPE10" s="219"/>
      <c r="JPF10" s="219"/>
      <c r="JPG10" s="219"/>
      <c r="JPH10" s="219"/>
      <c r="JPI10" s="219"/>
      <c r="JPJ10" s="219"/>
      <c r="JPK10" s="219"/>
      <c r="JPL10" s="219"/>
      <c r="JPM10" s="219"/>
      <c r="JPN10" s="219"/>
      <c r="JPO10" s="219"/>
      <c r="JPP10" s="219"/>
      <c r="JPQ10" s="219"/>
      <c r="JPR10" s="219"/>
      <c r="JPS10" s="219"/>
      <c r="JPT10" s="219"/>
      <c r="JPU10" s="219"/>
      <c r="JPV10" s="219"/>
      <c r="JPW10" s="219"/>
      <c r="JPX10" s="219"/>
      <c r="JPY10" s="219"/>
      <c r="JPZ10" s="219"/>
      <c r="JQA10" s="219"/>
      <c r="JQB10" s="219"/>
      <c r="JQC10" s="219"/>
      <c r="JQD10" s="219"/>
      <c r="JQE10" s="219"/>
      <c r="JQF10" s="219"/>
      <c r="JQG10" s="219"/>
      <c r="JQH10" s="219"/>
      <c r="JQI10" s="219"/>
      <c r="JQJ10" s="219"/>
      <c r="JQK10" s="219"/>
      <c r="JQL10" s="219"/>
      <c r="JQM10" s="219"/>
      <c r="JQN10" s="219"/>
      <c r="JQO10" s="219"/>
      <c r="JQP10" s="219"/>
      <c r="JQQ10" s="219"/>
      <c r="JQR10" s="219"/>
      <c r="JQS10" s="219"/>
      <c r="JQT10" s="219"/>
      <c r="JQU10" s="219"/>
      <c r="JQV10" s="219"/>
      <c r="JQW10" s="219"/>
      <c r="JQX10" s="219"/>
      <c r="JQY10" s="219"/>
      <c r="JQZ10" s="219"/>
      <c r="JRA10" s="219"/>
      <c r="JRB10" s="219"/>
      <c r="JRC10" s="219"/>
      <c r="JRD10" s="219"/>
      <c r="JRE10" s="219"/>
      <c r="JRF10" s="219"/>
      <c r="JRG10" s="219"/>
      <c r="JRH10" s="219"/>
      <c r="JRI10" s="219"/>
      <c r="JRJ10" s="219"/>
      <c r="JRK10" s="219"/>
      <c r="JRL10" s="219"/>
      <c r="JRM10" s="219"/>
      <c r="JRN10" s="219"/>
      <c r="JRO10" s="219"/>
      <c r="JRP10" s="219"/>
      <c r="JRQ10" s="219"/>
      <c r="JRR10" s="219"/>
      <c r="JRS10" s="219"/>
      <c r="JRT10" s="219"/>
      <c r="JRU10" s="219"/>
      <c r="JRV10" s="219"/>
      <c r="JRW10" s="219"/>
      <c r="JRX10" s="219"/>
      <c r="JRY10" s="219"/>
      <c r="JRZ10" s="219"/>
      <c r="JSA10" s="219"/>
      <c r="JSB10" s="219"/>
      <c r="JSC10" s="219"/>
      <c r="JSD10" s="219"/>
      <c r="JSE10" s="219"/>
      <c r="JSF10" s="219"/>
      <c r="JSG10" s="219"/>
      <c r="JSH10" s="219"/>
      <c r="JSI10" s="219"/>
      <c r="JSJ10" s="219"/>
      <c r="JSK10" s="219"/>
      <c r="JSL10" s="219"/>
      <c r="JSM10" s="219"/>
      <c r="JSN10" s="219"/>
      <c r="JSO10" s="219"/>
      <c r="JSP10" s="219"/>
      <c r="JSQ10" s="219"/>
      <c r="JSR10" s="219"/>
      <c r="JSS10" s="219"/>
      <c r="JST10" s="219"/>
      <c r="JSU10" s="219"/>
      <c r="JSV10" s="219"/>
      <c r="JSW10" s="219"/>
      <c r="JSX10" s="219"/>
      <c r="JSY10" s="219"/>
      <c r="JSZ10" s="219"/>
      <c r="JTA10" s="219"/>
      <c r="JTB10" s="219"/>
      <c r="JTC10" s="219"/>
      <c r="JTD10" s="219"/>
      <c r="JTE10" s="219"/>
      <c r="JTF10" s="219"/>
      <c r="JTG10" s="219"/>
      <c r="JTH10" s="219"/>
      <c r="JTI10" s="219"/>
      <c r="JTJ10" s="219"/>
      <c r="JTK10" s="219"/>
      <c r="JTL10" s="219"/>
      <c r="JTM10" s="219"/>
      <c r="JTN10" s="219"/>
      <c r="JTO10" s="219"/>
      <c r="JTP10" s="219"/>
      <c r="JTQ10" s="219"/>
      <c r="JTR10" s="219"/>
      <c r="JTS10" s="219"/>
      <c r="JTT10" s="219"/>
      <c r="JTU10" s="219"/>
      <c r="JTV10" s="219"/>
      <c r="JTW10" s="219"/>
      <c r="JTX10" s="219"/>
      <c r="JTY10" s="219"/>
      <c r="JTZ10" s="219"/>
      <c r="JUA10" s="219"/>
      <c r="JUB10" s="219"/>
      <c r="JUC10" s="219"/>
      <c r="JUD10" s="219"/>
      <c r="JUE10" s="219"/>
      <c r="JUF10" s="219"/>
      <c r="JUG10" s="219"/>
      <c r="JUH10" s="219"/>
      <c r="JUI10" s="219"/>
      <c r="JUJ10" s="219"/>
      <c r="JUK10" s="219"/>
      <c r="JUL10" s="219"/>
      <c r="JUM10" s="219"/>
      <c r="JUN10" s="219"/>
      <c r="JUO10" s="219"/>
      <c r="JUP10" s="219"/>
      <c r="JUQ10" s="219"/>
      <c r="JUR10" s="219"/>
      <c r="JUS10" s="219"/>
      <c r="JUT10" s="219"/>
      <c r="JUU10" s="219"/>
      <c r="JUV10" s="219"/>
      <c r="JUW10" s="219"/>
      <c r="JUX10" s="219"/>
      <c r="JUY10" s="219"/>
      <c r="JUZ10" s="219"/>
      <c r="JVA10" s="219"/>
      <c r="JVB10" s="219"/>
      <c r="JVC10" s="219"/>
      <c r="JVD10" s="219"/>
      <c r="JVE10" s="219"/>
      <c r="JVF10" s="219"/>
      <c r="JVG10" s="219"/>
      <c r="JVH10" s="219"/>
      <c r="JVI10" s="219"/>
      <c r="JVJ10" s="219"/>
      <c r="JVK10" s="219"/>
      <c r="JVL10" s="219"/>
      <c r="JVM10" s="219"/>
      <c r="JVN10" s="219"/>
      <c r="JVO10" s="219"/>
      <c r="JVP10" s="219"/>
      <c r="JVQ10" s="219"/>
      <c r="JVR10" s="219"/>
      <c r="JVS10" s="219"/>
      <c r="JVT10" s="219"/>
      <c r="JVU10" s="219"/>
      <c r="JVV10" s="219"/>
      <c r="JVW10" s="219"/>
      <c r="JVX10" s="219"/>
      <c r="JVY10" s="219"/>
      <c r="JVZ10" s="219"/>
      <c r="JWA10" s="219"/>
      <c r="JWB10" s="219"/>
      <c r="JWC10" s="219"/>
      <c r="JWD10" s="219"/>
      <c r="JWE10" s="219"/>
      <c r="JWF10" s="219"/>
      <c r="JWG10" s="219"/>
      <c r="JWH10" s="219"/>
      <c r="JWI10" s="219"/>
      <c r="JWJ10" s="219"/>
      <c r="JWK10" s="219"/>
      <c r="JWL10" s="219"/>
      <c r="JWM10" s="219"/>
      <c r="JWN10" s="219"/>
      <c r="JWO10" s="219"/>
      <c r="JWP10" s="219"/>
      <c r="JWQ10" s="219"/>
      <c r="JWR10" s="219"/>
      <c r="JWS10" s="219"/>
      <c r="JWT10" s="219"/>
      <c r="JWU10" s="219"/>
      <c r="JWV10" s="219"/>
      <c r="JWW10" s="219"/>
      <c r="JWX10" s="219"/>
      <c r="JWY10" s="219"/>
      <c r="JWZ10" s="219"/>
      <c r="JXA10" s="219"/>
      <c r="JXB10" s="219"/>
      <c r="JXC10" s="219"/>
      <c r="JXD10" s="219"/>
      <c r="JXE10" s="219"/>
      <c r="JXF10" s="219"/>
      <c r="JXG10" s="219"/>
      <c r="JXH10" s="219"/>
      <c r="JXI10" s="219"/>
      <c r="JXJ10" s="219"/>
      <c r="JXK10" s="219"/>
      <c r="JXL10" s="219"/>
      <c r="JXM10" s="219"/>
      <c r="JXN10" s="219"/>
      <c r="JXO10" s="219"/>
      <c r="JXP10" s="219"/>
      <c r="JXQ10" s="219"/>
      <c r="JXR10" s="219"/>
      <c r="JXS10" s="219"/>
      <c r="JXT10" s="219"/>
      <c r="JXU10" s="219"/>
      <c r="JXV10" s="219"/>
      <c r="JXW10" s="219"/>
      <c r="JXX10" s="219"/>
      <c r="JXY10" s="219"/>
      <c r="JXZ10" s="219"/>
      <c r="JYA10" s="219"/>
      <c r="JYB10" s="219"/>
      <c r="JYC10" s="219"/>
      <c r="JYD10" s="219"/>
      <c r="JYE10" s="219"/>
      <c r="JYF10" s="219"/>
      <c r="JYG10" s="219"/>
      <c r="JYH10" s="219"/>
      <c r="JYI10" s="219"/>
      <c r="JYJ10" s="219"/>
      <c r="JYK10" s="219"/>
      <c r="JYL10" s="219"/>
      <c r="JYM10" s="219"/>
      <c r="JYN10" s="219"/>
      <c r="JYO10" s="219"/>
      <c r="JYP10" s="219"/>
      <c r="JYQ10" s="219"/>
      <c r="JYR10" s="219"/>
      <c r="JYS10" s="219"/>
      <c r="JYT10" s="219"/>
      <c r="JYU10" s="219"/>
      <c r="JYV10" s="219"/>
      <c r="JYW10" s="219"/>
      <c r="JYX10" s="219"/>
      <c r="JYY10" s="219"/>
      <c r="JYZ10" s="219"/>
      <c r="JZA10" s="219"/>
      <c r="JZB10" s="219"/>
      <c r="JZC10" s="219"/>
      <c r="JZD10" s="219"/>
      <c r="JZE10" s="219"/>
      <c r="JZF10" s="219"/>
      <c r="JZG10" s="219"/>
      <c r="JZH10" s="219"/>
      <c r="JZI10" s="219"/>
      <c r="JZJ10" s="219"/>
      <c r="JZK10" s="219"/>
      <c r="JZL10" s="219"/>
      <c r="JZM10" s="219"/>
      <c r="JZN10" s="219"/>
      <c r="JZO10" s="219"/>
      <c r="JZP10" s="219"/>
      <c r="JZQ10" s="219"/>
      <c r="JZR10" s="219"/>
      <c r="JZS10" s="219"/>
      <c r="JZT10" s="219"/>
      <c r="JZU10" s="219"/>
      <c r="JZV10" s="219"/>
      <c r="JZW10" s="219"/>
      <c r="JZX10" s="219"/>
      <c r="JZY10" s="219"/>
      <c r="JZZ10" s="219"/>
      <c r="KAA10" s="219"/>
      <c r="KAB10" s="219"/>
      <c r="KAC10" s="219"/>
      <c r="KAD10" s="219"/>
      <c r="KAE10" s="219"/>
      <c r="KAF10" s="219"/>
      <c r="KAG10" s="219"/>
      <c r="KAH10" s="219"/>
      <c r="KAI10" s="219"/>
      <c r="KAJ10" s="219"/>
      <c r="KAK10" s="219"/>
      <c r="KAL10" s="219"/>
      <c r="KAM10" s="219"/>
      <c r="KAN10" s="219"/>
      <c r="KAO10" s="219"/>
      <c r="KAP10" s="219"/>
      <c r="KAQ10" s="219"/>
      <c r="KAR10" s="219"/>
      <c r="KAS10" s="219"/>
      <c r="KAT10" s="219"/>
      <c r="KAU10" s="219"/>
      <c r="KAV10" s="219"/>
      <c r="KAW10" s="219"/>
      <c r="KAX10" s="219"/>
      <c r="KAY10" s="219"/>
      <c r="KAZ10" s="219"/>
      <c r="KBA10" s="219"/>
      <c r="KBB10" s="219"/>
      <c r="KBC10" s="219"/>
      <c r="KBD10" s="219"/>
      <c r="KBE10" s="219"/>
      <c r="KBF10" s="219"/>
      <c r="KBG10" s="219"/>
      <c r="KBH10" s="219"/>
      <c r="KBI10" s="219"/>
      <c r="KBJ10" s="219"/>
      <c r="KBK10" s="219"/>
      <c r="KBL10" s="219"/>
      <c r="KBM10" s="219"/>
      <c r="KBN10" s="219"/>
      <c r="KBO10" s="219"/>
      <c r="KBP10" s="219"/>
      <c r="KBQ10" s="219"/>
      <c r="KBR10" s="219"/>
      <c r="KBS10" s="219"/>
      <c r="KBT10" s="219"/>
      <c r="KBU10" s="219"/>
      <c r="KBV10" s="219"/>
      <c r="KBW10" s="219"/>
      <c r="KBX10" s="219"/>
      <c r="KBY10" s="219"/>
      <c r="KBZ10" s="219"/>
      <c r="KCA10" s="219"/>
      <c r="KCB10" s="219"/>
      <c r="KCC10" s="219"/>
      <c r="KCD10" s="219"/>
      <c r="KCE10" s="219"/>
      <c r="KCF10" s="219"/>
      <c r="KCG10" s="219"/>
      <c r="KCH10" s="219"/>
      <c r="KCI10" s="219"/>
      <c r="KCJ10" s="219"/>
      <c r="KCK10" s="219"/>
      <c r="KCL10" s="219"/>
      <c r="KCM10" s="219"/>
      <c r="KCN10" s="219"/>
      <c r="KCO10" s="219"/>
      <c r="KCP10" s="219"/>
      <c r="KCQ10" s="219"/>
      <c r="KCR10" s="219"/>
      <c r="KCS10" s="219"/>
      <c r="KCT10" s="219"/>
      <c r="KCU10" s="219"/>
      <c r="KCV10" s="219"/>
      <c r="KCW10" s="219"/>
      <c r="KCX10" s="219"/>
      <c r="KCY10" s="219"/>
      <c r="KCZ10" s="219"/>
      <c r="KDA10" s="219"/>
      <c r="KDB10" s="219"/>
      <c r="KDC10" s="219"/>
      <c r="KDD10" s="219"/>
      <c r="KDE10" s="219"/>
      <c r="KDF10" s="219"/>
      <c r="KDG10" s="219"/>
      <c r="KDH10" s="219"/>
      <c r="KDI10" s="219"/>
      <c r="KDJ10" s="219"/>
      <c r="KDK10" s="219"/>
      <c r="KDL10" s="219"/>
      <c r="KDM10" s="219"/>
      <c r="KDN10" s="219"/>
      <c r="KDO10" s="219"/>
      <c r="KDP10" s="219"/>
      <c r="KDQ10" s="219"/>
      <c r="KDR10" s="219"/>
      <c r="KDS10" s="219"/>
      <c r="KDT10" s="219"/>
      <c r="KDU10" s="219"/>
      <c r="KDV10" s="219"/>
      <c r="KDW10" s="219"/>
      <c r="KDX10" s="219"/>
      <c r="KDY10" s="219"/>
      <c r="KDZ10" s="219"/>
      <c r="KEA10" s="219"/>
      <c r="KEB10" s="219"/>
      <c r="KEC10" s="219"/>
      <c r="KED10" s="219"/>
      <c r="KEE10" s="219"/>
      <c r="KEF10" s="219"/>
      <c r="KEG10" s="219"/>
      <c r="KEH10" s="219"/>
      <c r="KEI10" s="219"/>
      <c r="KEJ10" s="219"/>
      <c r="KEK10" s="219"/>
      <c r="KEL10" s="219"/>
      <c r="KEM10" s="219"/>
      <c r="KEN10" s="219"/>
      <c r="KEO10" s="219"/>
      <c r="KEP10" s="219"/>
      <c r="KEQ10" s="219"/>
      <c r="KER10" s="219"/>
      <c r="KES10" s="219"/>
      <c r="KET10" s="219"/>
      <c r="KEU10" s="219"/>
      <c r="KEV10" s="219"/>
      <c r="KEW10" s="219"/>
      <c r="KEX10" s="219"/>
      <c r="KEY10" s="219"/>
      <c r="KEZ10" s="219"/>
      <c r="KFA10" s="219"/>
      <c r="KFB10" s="219"/>
      <c r="KFC10" s="219"/>
      <c r="KFD10" s="219"/>
      <c r="KFE10" s="219"/>
      <c r="KFF10" s="219"/>
      <c r="KFG10" s="219"/>
      <c r="KFH10" s="219"/>
      <c r="KFI10" s="219"/>
      <c r="KFJ10" s="219"/>
      <c r="KFK10" s="219"/>
      <c r="KFL10" s="219"/>
      <c r="KFM10" s="219"/>
      <c r="KFN10" s="219"/>
      <c r="KFO10" s="219"/>
      <c r="KFP10" s="219"/>
      <c r="KFQ10" s="219"/>
      <c r="KFR10" s="219"/>
      <c r="KFS10" s="219"/>
      <c r="KFT10" s="219"/>
      <c r="KFU10" s="219"/>
      <c r="KFV10" s="219"/>
      <c r="KFW10" s="219"/>
      <c r="KFX10" s="219"/>
      <c r="KFY10" s="219"/>
      <c r="KFZ10" s="219"/>
      <c r="KGA10" s="219"/>
      <c r="KGB10" s="219"/>
      <c r="KGC10" s="219"/>
      <c r="KGD10" s="219"/>
      <c r="KGE10" s="219"/>
      <c r="KGF10" s="219"/>
      <c r="KGG10" s="219"/>
      <c r="KGH10" s="219"/>
      <c r="KGI10" s="219"/>
      <c r="KGJ10" s="219"/>
      <c r="KGK10" s="219"/>
      <c r="KGL10" s="219"/>
      <c r="KGM10" s="219"/>
      <c r="KGN10" s="219"/>
      <c r="KGO10" s="219"/>
      <c r="KGP10" s="219"/>
      <c r="KGQ10" s="219"/>
      <c r="KGR10" s="219"/>
      <c r="KGS10" s="219"/>
      <c r="KGT10" s="219"/>
      <c r="KGU10" s="219"/>
      <c r="KGV10" s="219"/>
      <c r="KGW10" s="219"/>
      <c r="KGX10" s="219"/>
      <c r="KGY10" s="219"/>
      <c r="KGZ10" s="219"/>
      <c r="KHA10" s="219"/>
      <c r="KHB10" s="219"/>
      <c r="KHC10" s="219"/>
      <c r="KHD10" s="219"/>
      <c r="KHE10" s="219"/>
      <c r="KHF10" s="219"/>
      <c r="KHG10" s="219"/>
      <c r="KHH10" s="219"/>
      <c r="KHI10" s="219"/>
      <c r="KHJ10" s="219"/>
      <c r="KHK10" s="219"/>
      <c r="KHL10" s="219"/>
      <c r="KHM10" s="219"/>
      <c r="KHN10" s="219"/>
      <c r="KHO10" s="219"/>
      <c r="KHP10" s="219"/>
      <c r="KHQ10" s="219"/>
      <c r="KHR10" s="219"/>
      <c r="KHS10" s="219"/>
      <c r="KHT10" s="219"/>
      <c r="KHU10" s="219"/>
      <c r="KHV10" s="219"/>
      <c r="KHW10" s="219"/>
      <c r="KHX10" s="219"/>
      <c r="KHY10" s="219"/>
      <c r="KHZ10" s="219"/>
      <c r="KIA10" s="219"/>
      <c r="KIB10" s="219"/>
      <c r="KIC10" s="219"/>
      <c r="KID10" s="219"/>
      <c r="KIE10" s="219"/>
      <c r="KIF10" s="219"/>
      <c r="KIG10" s="219"/>
      <c r="KIH10" s="219"/>
      <c r="KII10" s="219"/>
      <c r="KIJ10" s="219"/>
      <c r="KIK10" s="219"/>
      <c r="KIL10" s="219"/>
      <c r="KIM10" s="219"/>
      <c r="KIN10" s="219"/>
      <c r="KIO10" s="219"/>
      <c r="KIP10" s="219"/>
      <c r="KIQ10" s="219"/>
      <c r="KIR10" s="219"/>
      <c r="KIS10" s="219"/>
      <c r="KIT10" s="219"/>
      <c r="KIU10" s="219"/>
      <c r="KIV10" s="219"/>
      <c r="KIW10" s="219"/>
      <c r="KIX10" s="219"/>
      <c r="KIY10" s="219"/>
      <c r="KIZ10" s="219"/>
      <c r="KJA10" s="219"/>
      <c r="KJB10" s="219"/>
      <c r="KJC10" s="219"/>
      <c r="KJD10" s="219"/>
      <c r="KJE10" s="219"/>
      <c r="KJF10" s="219"/>
      <c r="KJG10" s="219"/>
      <c r="KJH10" s="219"/>
      <c r="KJI10" s="219"/>
      <c r="KJJ10" s="219"/>
      <c r="KJK10" s="219"/>
      <c r="KJL10" s="219"/>
      <c r="KJM10" s="219"/>
      <c r="KJN10" s="219"/>
      <c r="KJO10" s="219"/>
      <c r="KJP10" s="219"/>
      <c r="KJQ10" s="219"/>
      <c r="KJR10" s="219"/>
      <c r="KJS10" s="219"/>
      <c r="KJT10" s="219"/>
      <c r="KJU10" s="219"/>
      <c r="KJV10" s="219"/>
      <c r="KJW10" s="219"/>
      <c r="KJX10" s="219"/>
      <c r="KJY10" s="219"/>
      <c r="KJZ10" s="219"/>
      <c r="KKA10" s="219"/>
      <c r="KKB10" s="219"/>
      <c r="KKC10" s="219"/>
      <c r="KKD10" s="219"/>
      <c r="KKE10" s="219"/>
      <c r="KKF10" s="219"/>
      <c r="KKG10" s="219"/>
      <c r="KKH10" s="219"/>
      <c r="KKI10" s="219"/>
      <c r="KKJ10" s="219"/>
      <c r="KKK10" s="219"/>
      <c r="KKL10" s="219"/>
      <c r="KKM10" s="219"/>
      <c r="KKN10" s="219"/>
      <c r="KKO10" s="219"/>
      <c r="KKP10" s="219"/>
      <c r="KKQ10" s="219"/>
      <c r="KKR10" s="219"/>
      <c r="KKS10" s="219"/>
      <c r="KKT10" s="219"/>
      <c r="KKU10" s="219"/>
      <c r="KKV10" s="219"/>
      <c r="KKW10" s="219"/>
      <c r="KKX10" s="219"/>
      <c r="KKY10" s="219"/>
      <c r="KKZ10" s="219"/>
      <c r="KLA10" s="219"/>
      <c r="KLB10" s="219"/>
      <c r="KLC10" s="219"/>
      <c r="KLD10" s="219"/>
      <c r="KLE10" s="219"/>
      <c r="KLF10" s="219"/>
      <c r="KLG10" s="219"/>
      <c r="KLH10" s="219"/>
      <c r="KLI10" s="219"/>
      <c r="KLJ10" s="219"/>
      <c r="KLK10" s="219"/>
      <c r="KLL10" s="219"/>
      <c r="KLM10" s="219"/>
      <c r="KLN10" s="219"/>
      <c r="KLO10" s="219"/>
      <c r="KLP10" s="219"/>
      <c r="KLQ10" s="219"/>
      <c r="KLR10" s="219"/>
      <c r="KLS10" s="219"/>
      <c r="KLT10" s="219"/>
      <c r="KLU10" s="219"/>
      <c r="KLV10" s="219"/>
      <c r="KLW10" s="219"/>
      <c r="KLX10" s="219"/>
      <c r="KLY10" s="219"/>
      <c r="KLZ10" s="219"/>
      <c r="KMA10" s="219"/>
      <c r="KMB10" s="219"/>
      <c r="KMC10" s="219"/>
      <c r="KMD10" s="219"/>
      <c r="KME10" s="219"/>
      <c r="KMF10" s="219"/>
      <c r="KMG10" s="219"/>
      <c r="KMH10" s="219"/>
      <c r="KMI10" s="219"/>
      <c r="KMJ10" s="219"/>
      <c r="KMK10" s="219"/>
      <c r="KML10" s="219"/>
      <c r="KMM10" s="219"/>
      <c r="KMN10" s="219"/>
      <c r="KMO10" s="219"/>
      <c r="KMP10" s="219"/>
      <c r="KMQ10" s="219"/>
      <c r="KMR10" s="219"/>
      <c r="KMS10" s="219"/>
      <c r="KMT10" s="219"/>
      <c r="KMU10" s="219"/>
      <c r="KMV10" s="219"/>
      <c r="KMW10" s="219"/>
      <c r="KMX10" s="219"/>
      <c r="KMY10" s="219"/>
      <c r="KMZ10" s="219"/>
      <c r="KNA10" s="219"/>
      <c r="KNB10" s="219"/>
      <c r="KNC10" s="219"/>
      <c r="KND10" s="219"/>
      <c r="KNE10" s="219"/>
      <c r="KNF10" s="219"/>
      <c r="KNG10" s="219"/>
      <c r="KNH10" s="219"/>
      <c r="KNI10" s="219"/>
      <c r="KNJ10" s="219"/>
      <c r="KNK10" s="219"/>
      <c r="KNL10" s="219"/>
      <c r="KNM10" s="219"/>
      <c r="KNN10" s="219"/>
      <c r="KNO10" s="219"/>
      <c r="KNP10" s="219"/>
      <c r="KNQ10" s="219"/>
      <c r="KNR10" s="219"/>
      <c r="KNS10" s="219"/>
      <c r="KNT10" s="219"/>
      <c r="KNU10" s="219"/>
      <c r="KNV10" s="219"/>
      <c r="KNW10" s="219"/>
      <c r="KNX10" s="219"/>
      <c r="KNY10" s="219"/>
      <c r="KNZ10" s="219"/>
      <c r="KOA10" s="219"/>
      <c r="KOB10" s="219"/>
      <c r="KOC10" s="219"/>
      <c r="KOD10" s="219"/>
      <c r="KOE10" s="219"/>
      <c r="KOF10" s="219"/>
      <c r="KOG10" s="219"/>
      <c r="KOH10" s="219"/>
      <c r="KOI10" s="219"/>
      <c r="KOJ10" s="219"/>
      <c r="KOK10" s="219"/>
      <c r="KOL10" s="219"/>
      <c r="KOM10" s="219"/>
      <c r="KON10" s="219"/>
      <c r="KOO10" s="219"/>
      <c r="KOP10" s="219"/>
      <c r="KOQ10" s="219"/>
      <c r="KOR10" s="219"/>
      <c r="KOS10" s="219"/>
      <c r="KOT10" s="219"/>
      <c r="KOU10" s="219"/>
      <c r="KOV10" s="219"/>
      <c r="KOW10" s="219"/>
      <c r="KOX10" s="219"/>
      <c r="KOY10" s="219"/>
      <c r="KOZ10" s="219"/>
      <c r="KPA10" s="219"/>
      <c r="KPB10" s="219"/>
      <c r="KPC10" s="219"/>
      <c r="KPD10" s="219"/>
      <c r="KPE10" s="219"/>
      <c r="KPF10" s="219"/>
      <c r="KPG10" s="219"/>
      <c r="KPH10" s="219"/>
      <c r="KPI10" s="219"/>
      <c r="KPJ10" s="219"/>
      <c r="KPK10" s="219"/>
      <c r="KPL10" s="219"/>
      <c r="KPM10" s="219"/>
      <c r="KPN10" s="219"/>
      <c r="KPO10" s="219"/>
      <c r="KPP10" s="219"/>
      <c r="KPQ10" s="219"/>
      <c r="KPR10" s="219"/>
      <c r="KPS10" s="219"/>
      <c r="KPT10" s="219"/>
      <c r="KPU10" s="219"/>
      <c r="KPV10" s="219"/>
      <c r="KPW10" s="219"/>
      <c r="KPX10" s="219"/>
      <c r="KPY10" s="219"/>
      <c r="KPZ10" s="219"/>
      <c r="KQA10" s="219"/>
      <c r="KQB10" s="219"/>
      <c r="KQC10" s="219"/>
      <c r="KQD10" s="219"/>
      <c r="KQE10" s="219"/>
      <c r="KQF10" s="219"/>
      <c r="KQG10" s="219"/>
      <c r="KQH10" s="219"/>
      <c r="KQI10" s="219"/>
      <c r="KQJ10" s="219"/>
      <c r="KQK10" s="219"/>
      <c r="KQL10" s="219"/>
      <c r="KQM10" s="219"/>
      <c r="KQN10" s="219"/>
      <c r="KQO10" s="219"/>
      <c r="KQP10" s="219"/>
      <c r="KQQ10" s="219"/>
      <c r="KQR10" s="219"/>
      <c r="KQS10" s="219"/>
      <c r="KQT10" s="219"/>
      <c r="KQU10" s="219"/>
      <c r="KQV10" s="219"/>
      <c r="KQW10" s="219"/>
      <c r="KQX10" s="219"/>
      <c r="KQY10" s="219"/>
      <c r="KQZ10" s="219"/>
      <c r="KRA10" s="219"/>
      <c r="KRB10" s="219"/>
      <c r="KRC10" s="219"/>
      <c r="KRD10" s="219"/>
      <c r="KRE10" s="219"/>
      <c r="KRF10" s="219"/>
      <c r="KRG10" s="219"/>
      <c r="KRH10" s="219"/>
      <c r="KRI10" s="219"/>
      <c r="KRJ10" s="219"/>
      <c r="KRK10" s="219"/>
      <c r="KRL10" s="219"/>
      <c r="KRM10" s="219"/>
      <c r="KRN10" s="219"/>
      <c r="KRO10" s="219"/>
      <c r="KRP10" s="219"/>
      <c r="KRQ10" s="219"/>
      <c r="KRR10" s="219"/>
      <c r="KRS10" s="219"/>
      <c r="KRT10" s="219"/>
      <c r="KRU10" s="219"/>
      <c r="KRV10" s="219"/>
      <c r="KRW10" s="219"/>
      <c r="KRX10" s="219"/>
      <c r="KRY10" s="219"/>
      <c r="KRZ10" s="219"/>
      <c r="KSA10" s="219"/>
      <c r="KSB10" s="219"/>
      <c r="KSC10" s="219"/>
      <c r="KSD10" s="219"/>
      <c r="KSE10" s="219"/>
      <c r="KSF10" s="219"/>
      <c r="KSG10" s="219"/>
      <c r="KSH10" s="219"/>
      <c r="KSI10" s="219"/>
      <c r="KSJ10" s="219"/>
      <c r="KSK10" s="219"/>
      <c r="KSL10" s="219"/>
      <c r="KSM10" s="219"/>
      <c r="KSN10" s="219"/>
      <c r="KSO10" s="219"/>
      <c r="KSP10" s="219"/>
      <c r="KSQ10" s="219"/>
      <c r="KSR10" s="219"/>
      <c r="KSS10" s="219"/>
      <c r="KST10" s="219"/>
      <c r="KSU10" s="219"/>
      <c r="KSV10" s="219"/>
      <c r="KSW10" s="219"/>
      <c r="KSX10" s="219"/>
      <c r="KSY10" s="219"/>
      <c r="KSZ10" s="219"/>
      <c r="KTA10" s="219"/>
      <c r="KTB10" s="219"/>
      <c r="KTC10" s="219"/>
      <c r="KTD10" s="219"/>
      <c r="KTE10" s="219"/>
      <c r="KTF10" s="219"/>
      <c r="KTG10" s="219"/>
      <c r="KTH10" s="219"/>
      <c r="KTI10" s="219"/>
      <c r="KTJ10" s="219"/>
      <c r="KTK10" s="219"/>
      <c r="KTL10" s="219"/>
      <c r="KTM10" s="219"/>
      <c r="KTN10" s="219"/>
      <c r="KTO10" s="219"/>
      <c r="KTP10" s="219"/>
      <c r="KTQ10" s="219"/>
      <c r="KTR10" s="219"/>
      <c r="KTS10" s="219"/>
      <c r="KTT10" s="219"/>
      <c r="KTU10" s="219"/>
      <c r="KTV10" s="219"/>
      <c r="KTW10" s="219"/>
      <c r="KTX10" s="219"/>
      <c r="KTY10" s="219"/>
      <c r="KTZ10" s="219"/>
      <c r="KUA10" s="219"/>
      <c r="KUB10" s="219"/>
      <c r="KUC10" s="219"/>
      <c r="KUD10" s="219"/>
      <c r="KUE10" s="219"/>
      <c r="KUF10" s="219"/>
      <c r="KUG10" s="219"/>
      <c r="KUH10" s="219"/>
      <c r="KUI10" s="219"/>
      <c r="KUJ10" s="219"/>
      <c r="KUK10" s="219"/>
      <c r="KUL10" s="219"/>
      <c r="KUM10" s="219"/>
      <c r="KUN10" s="219"/>
      <c r="KUO10" s="219"/>
      <c r="KUP10" s="219"/>
      <c r="KUQ10" s="219"/>
      <c r="KUR10" s="219"/>
      <c r="KUS10" s="219"/>
      <c r="KUT10" s="219"/>
      <c r="KUU10" s="219"/>
      <c r="KUV10" s="219"/>
      <c r="KUW10" s="219"/>
      <c r="KUX10" s="219"/>
      <c r="KUY10" s="219"/>
      <c r="KUZ10" s="219"/>
      <c r="KVA10" s="219"/>
      <c r="KVB10" s="219"/>
      <c r="KVC10" s="219"/>
      <c r="KVD10" s="219"/>
      <c r="KVE10" s="219"/>
      <c r="KVF10" s="219"/>
      <c r="KVG10" s="219"/>
      <c r="KVH10" s="219"/>
      <c r="KVI10" s="219"/>
      <c r="KVJ10" s="219"/>
      <c r="KVK10" s="219"/>
      <c r="KVL10" s="219"/>
      <c r="KVM10" s="219"/>
      <c r="KVN10" s="219"/>
      <c r="KVO10" s="219"/>
      <c r="KVP10" s="219"/>
      <c r="KVQ10" s="219"/>
      <c r="KVR10" s="219"/>
      <c r="KVS10" s="219"/>
      <c r="KVT10" s="219"/>
      <c r="KVU10" s="219"/>
      <c r="KVV10" s="219"/>
      <c r="KVW10" s="219"/>
      <c r="KVX10" s="219"/>
      <c r="KVY10" s="219"/>
      <c r="KVZ10" s="219"/>
      <c r="KWA10" s="219"/>
      <c r="KWB10" s="219"/>
      <c r="KWC10" s="219"/>
      <c r="KWD10" s="219"/>
      <c r="KWE10" s="219"/>
      <c r="KWF10" s="219"/>
      <c r="KWG10" s="219"/>
      <c r="KWH10" s="219"/>
      <c r="KWI10" s="219"/>
      <c r="KWJ10" s="219"/>
      <c r="KWK10" s="219"/>
      <c r="KWL10" s="219"/>
      <c r="KWM10" s="219"/>
      <c r="KWN10" s="219"/>
      <c r="KWO10" s="219"/>
      <c r="KWP10" s="219"/>
      <c r="KWQ10" s="219"/>
      <c r="KWR10" s="219"/>
      <c r="KWS10" s="219"/>
      <c r="KWT10" s="219"/>
      <c r="KWU10" s="219"/>
      <c r="KWV10" s="219"/>
      <c r="KWW10" s="219"/>
      <c r="KWX10" s="219"/>
      <c r="KWY10" s="219"/>
      <c r="KWZ10" s="219"/>
      <c r="KXA10" s="219"/>
      <c r="KXB10" s="219"/>
      <c r="KXC10" s="219"/>
      <c r="KXD10" s="219"/>
      <c r="KXE10" s="219"/>
      <c r="KXF10" s="219"/>
      <c r="KXG10" s="219"/>
      <c r="KXH10" s="219"/>
      <c r="KXI10" s="219"/>
      <c r="KXJ10" s="219"/>
      <c r="KXK10" s="219"/>
      <c r="KXL10" s="219"/>
      <c r="KXM10" s="219"/>
      <c r="KXN10" s="219"/>
      <c r="KXO10" s="219"/>
      <c r="KXP10" s="219"/>
      <c r="KXQ10" s="219"/>
      <c r="KXR10" s="219"/>
      <c r="KXS10" s="219"/>
      <c r="KXT10" s="219"/>
      <c r="KXU10" s="219"/>
      <c r="KXV10" s="219"/>
      <c r="KXW10" s="219"/>
      <c r="KXX10" s="219"/>
      <c r="KXY10" s="219"/>
      <c r="KXZ10" s="219"/>
      <c r="KYA10" s="219"/>
      <c r="KYB10" s="219"/>
      <c r="KYC10" s="219"/>
      <c r="KYD10" s="219"/>
      <c r="KYE10" s="219"/>
      <c r="KYF10" s="219"/>
      <c r="KYG10" s="219"/>
      <c r="KYH10" s="219"/>
      <c r="KYI10" s="219"/>
      <c r="KYJ10" s="219"/>
      <c r="KYK10" s="219"/>
      <c r="KYL10" s="219"/>
      <c r="KYM10" s="219"/>
      <c r="KYN10" s="219"/>
      <c r="KYO10" s="219"/>
      <c r="KYP10" s="219"/>
      <c r="KYQ10" s="219"/>
      <c r="KYR10" s="219"/>
      <c r="KYS10" s="219"/>
      <c r="KYT10" s="219"/>
      <c r="KYU10" s="219"/>
      <c r="KYV10" s="219"/>
      <c r="KYW10" s="219"/>
      <c r="KYX10" s="219"/>
      <c r="KYY10" s="219"/>
      <c r="KYZ10" s="219"/>
      <c r="KZA10" s="219"/>
      <c r="KZB10" s="219"/>
      <c r="KZC10" s="219"/>
      <c r="KZD10" s="219"/>
      <c r="KZE10" s="219"/>
      <c r="KZF10" s="219"/>
      <c r="KZG10" s="219"/>
      <c r="KZH10" s="219"/>
      <c r="KZI10" s="219"/>
      <c r="KZJ10" s="219"/>
      <c r="KZK10" s="219"/>
      <c r="KZL10" s="219"/>
      <c r="KZM10" s="219"/>
      <c r="KZN10" s="219"/>
      <c r="KZO10" s="219"/>
      <c r="KZP10" s="219"/>
      <c r="KZQ10" s="219"/>
      <c r="KZR10" s="219"/>
      <c r="KZS10" s="219"/>
      <c r="KZT10" s="219"/>
      <c r="KZU10" s="219"/>
      <c r="KZV10" s="219"/>
      <c r="KZW10" s="219"/>
      <c r="KZX10" s="219"/>
      <c r="KZY10" s="219"/>
      <c r="KZZ10" s="219"/>
      <c r="LAA10" s="219"/>
      <c r="LAB10" s="219"/>
      <c r="LAC10" s="219"/>
      <c r="LAD10" s="219"/>
      <c r="LAE10" s="219"/>
      <c r="LAF10" s="219"/>
      <c r="LAG10" s="219"/>
      <c r="LAH10" s="219"/>
      <c r="LAI10" s="219"/>
      <c r="LAJ10" s="219"/>
      <c r="LAK10" s="219"/>
      <c r="LAL10" s="219"/>
      <c r="LAM10" s="219"/>
      <c r="LAN10" s="219"/>
      <c r="LAO10" s="219"/>
      <c r="LAP10" s="219"/>
      <c r="LAQ10" s="219"/>
      <c r="LAR10" s="219"/>
      <c r="LAS10" s="219"/>
      <c r="LAT10" s="219"/>
      <c r="LAU10" s="219"/>
      <c r="LAV10" s="219"/>
      <c r="LAW10" s="219"/>
      <c r="LAX10" s="219"/>
      <c r="LAY10" s="219"/>
      <c r="LAZ10" s="219"/>
      <c r="LBA10" s="219"/>
      <c r="LBB10" s="219"/>
      <c r="LBC10" s="219"/>
      <c r="LBD10" s="219"/>
      <c r="LBE10" s="219"/>
      <c r="LBF10" s="219"/>
      <c r="LBG10" s="219"/>
      <c r="LBH10" s="219"/>
      <c r="LBI10" s="219"/>
      <c r="LBJ10" s="219"/>
      <c r="LBK10" s="219"/>
      <c r="LBL10" s="219"/>
      <c r="LBM10" s="219"/>
      <c r="LBN10" s="219"/>
      <c r="LBO10" s="219"/>
      <c r="LBP10" s="219"/>
      <c r="LBQ10" s="219"/>
      <c r="LBR10" s="219"/>
      <c r="LBS10" s="219"/>
      <c r="LBT10" s="219"/>
      <c r="LBU10" s="219"/>
      <c r="LBV10" s="219"/>
      <c r="LBW10" s="219"/>
      <c r="LBX10" s="219"/>
      <c r="LBY10" s="219"/>
      <c r="LBZ10" s="219"/>
      <c r="LCA10" s="219"/>
      <c r="LCB10" s="219"/>
      <c r="LCC10" s="219"/>
      <c r="LCD10" s="219"/>
      <c r="LCE10" s="219"/>
      <c r="LCF10" s="219"/>
      <c r="LCG10" s="219"/>
      <c r="LCH10" s="219"/>
      <c r="LCI10" s="219"/>
      <c r="LCJ10" s="219"/>
      <c r="LCK10" s="219"/>
      <c r="LCL10" s="219"/>
      <c r="LCM10" s="219"/>
      <c r="LCN10" s="219"/>
      <c r="LCO10" s="219"/>
      <c r="LCP10" s="219"/>
      <c r="LCQ10" s="219"/>
      <c r="LCR10" s="219"/>
      <c r="LCS10" s="219"/>
      <c r="LCT10" s="219"/>
      <c r="LCU10" s="219"/>
      <c r="LCV10" s="219"/>
      <c r="LCW10" s="219"/>
      <c r="LCX10" s="219"/>
      <c r="LCY10" s="219"/>
      <c r="LCZ10" s="219"/>
      <c r="LDA10" s="219"/>
      <c r="LDB10" s="219"/>
      <c r="LDC10" s="219"/>
      <c r="LDD10" s="219"/>
      <c r="LDE10" s="219"/>
      <c r="LDF10" s="219"/>
      <c r="LDG10" s="219"/>
      <c r="LDH10" s="219"/>
      <c r="LDI10" s="219"/>
      <c r="LDJ10" s="219"/>
      <c r="LDK10" s="219"/>
      <c r="LDL10" s="219"/>
      <c r="LDM10" s="219"/>
      <c r="LDN10" s="219"/>
      <c r="LDO10" s="219"/>
      <c r="LDP10" s="219"/>
      <c r="LDQ10" s="219"/>
      <c r="LDR10" s="219"/>
      <c r="LDS10" s="219"/>
      <c r="LDT10" s="219"/>
      <c r="LDU10" s="219"/>
      <c r="LDV10" s="219"/>
      <c r="LDW10" s="219"/>
      <c r="LDX10" s="219"/>
      <c r="LDY10" s="219"/>
      <c r="LDZ10" s="219"/>
      <c r="LEA10" s="219"/>
      <c r="LEB10" s="219"/>
      <c r="LEC10" s="219"/>
      <c r="LED10" s="219"/>
      <c r="LEE10" s="219"/>
      <c r="LEF10" s="219"/>
      <c r="LEG10" s="219"/>
      <c r="LEH10" s="219"/>
      <c r="LEI10" s="219"/>
      <c r="LEJ10" s="219"/>
      <c r="LEK10" s="219"/>
      <c r="LEL10" s="219"/>
      <c r="LEM10" s="219"/>
      <c r="LEN10" s="219"/>
      <c r="LEO10" s="219"/>
      <c r="LEP10" s="219"/>
      <c r="LEQ10" s="219"/>
      <c r="LER10" s="219"/>
      <c r="LES10" s="219"/>
      <c r="LET10" s="219"/>
      <c r="LEU10" s="219"/>
      <c r="LEV10" s="219"/>
      <c r="LEW10" s="219"/>
      <c r="LEX10" s="219"/>
      <c r="LEY10" s="219"/>
      <c r="LEZ10" s="219"/>
      <c r="LFA10" s="219"/>
      <c r="LFB10" s="219"/>
      <c r="LFC10" s="219"/>
      <c r="LFD10" s="219"/>
      <c r="LFE10" s="219"/>
      <c r="LFF10" s="219"/>
      <c r="LFG10" s="219"/>
      <c r="LFH10" s="219"/>
      <c r="LFI10" s="219"/>
      <c r="LFJ10" s="219"/>
      <c r="LFK10" s="219"/>
      <c r="LFL10" s="219"/>
      <c r="LFM10" s="219"/>
      <c r="LFN10" s="219"/>
      <c r="LFO10" s="219"/>
      <c r="LFP10" s="219"/>
      <c r="LFQ10" s="219"/>
      <c r="LFR10" s="219"/>
      <c r="LFS10" s="219"/>
      <c r="LFT10" s="219"/>
      <c r="LFU10" s="219"/>
      <c r="LFV10" s="219"/>
      <c r="LFW10" s="219"/>
      <c r="LFX10" s="219"/>
      <c r="LFY10" s="219"/>
      <c r="LFZ10" s="219"/>
      <c r="LGA10" s="219"/>
      <c r="LGB10" s="219"/>
      <c r="LGC10" s="219"/>
      <c r="LGD10" s="219"/>
      <c r="LGE10" s="219"/>
      <c r="LGF10" s="219"/>
      <c r="LGG10" s="219"/>
      <c r="LGH10" s="219"/>
      <c r="LGI10" s="219"/>
      <c r="LGJ10" s="219"/>
      <c r="LGK10" s="219"/>
      <c r="LGL10" s="219"/>
      <c r="LGM10" s="219"/>
      <c r="LGN10" s="219"/>
      <c r="LGO10" s="219"/>
      <c r="LGP10" s="219"/>
      <c r="LGQ10" s="219"/>
      <c r="LGR10" s="219"/>
      <c r="LGS10" s="219"/>
      <c r="LGT10" s="219"/>
      <c r="LGU10" s="219"/>
      <c r="LGV10" s="219"/>
      <c r="LGW10" s="219"/>
      <c r="LGX10" s="219"/>
      <c r="LGY10" s="219"/>
      <c r="LGZ10" s="219"/>
      <c r="LHA10" s="219"/>
      <c r="LHB10" s="219"/>
      <c r="LHC10" s="219"/>
      <c r="LHD10" s="219"/>
      <c r="LHE10" s="219"/>
      <c r="LHF10" s="219"/>
      <c r="LHG10" s="219"/>
      <c r="LHH10" s="219"/>
      <c r="LHI10" s="219"/>
      <c r="LHJ10" s="219"/>
      <c r="LHK10" s="219"/>
      <c r="LHL10" s="219"/>
      <c r="LHM10" s="219"/>
      <c r="LHN10" s="219"/>
      <c r="LHO10" s="219"/>
      <c r="LHP10" s="219"/>
      <c r="LHQ10" s="219"/>
      <c r="LHR10" s="219"/>
      <c r="LHS10" s="219"/>
      <c r="LHT10" s="219"/>
      <c r="LHU10" s="219"/>
      <c r="LHV10" s="219"/>
      <c r="LHW10" s="219"/>
      <c r="LHX10" s="219"/>
      <c r="LHY10" s="219"/>
      <c r="LHZ10" s="219"/>
      <c r="LIA10" s="219"/>
      <c r="LIB10" s="219"/>
      <c r="LIC10" s="219"/>
      <c r="LID10" s="219"/>
      <c r="LIE10" s="219"/>
      <c r="LIF10" s="219"/>
      <c r="LIG10" s="219"/>
      <c r="LIH10" s="219"/>
      <c r="LII10" s="219"/>
      <c r="LIJ10" s="219"/>
      <c r="LIK10" s="219"/>
      <c r="LIL10" s="219"/>
      <c r="LIM10" s="219"/>
      <c r="LIN10" s="219"/>
      <c r="LIO10" s="219"/>
      <c r="LIP10" s="219"/>
      <c r="LIQ10" s="219"/>
      <c r="LIR10" s="219"/>
      <c r="LIS10" s="219"/>
      <c r="LIT10" s="219"/>
      <c r="LIU10" s="219"/>
      <c r="LIV10" s="219"/>
      <c r="LIW10" s="219"/>
      <c r="LIX10" s="219"/>
      <c r="LIY10" s="219"/>
      <c r="LIZ10" s="219"/>
      <c r="LJA10" s="219"/>
      <c r="LJB10" s="219"/>
      <c r="LJC10" s="219"/>
      <c r="LJD10" s="219"/>
      <c r="LJE10" s="219"/>
      <c r="LJF10" s="219"/>
      <c r="LJG10" s="219"/>
      <c r="LJH10" s="219"/>
      <c r="LJI10" s="219"/>
      <c r="LJJ10" s="219"/>
      <c r="LJK10" s="219"/>
      <c r="LJL10" s="219"/>
      <c r="LJM10" s="219"/>
      <c r="LJN10" s="219"/>
      <c r="LJO10" s="219"/>
      <c r="LJP10" s="219"/>
      <c r="LJQ10" s="219"/>
      <c r="LJR10" s="219"/>
      <c r="LJS10" s="219"/>
      <c r="LJT10" s="219"/>
      <c r="LJU10" s="219"/>
      <c r="LJV10" s="219"/>
      <c r="LJW10" s="219"/>
      <c r="LJX10" s="219"/>
      <c r="LJY10" s="219"/>
      <c r="LJZ10" s="219"/>
      <c r="LKA10" s="219"/>
      <c r="LKB10" s="219"/>
      <c r="LKC10" s="219"/>
      <c r="LKD10" s="219"/>
      <c r="LKE10" s="219"/>
      <c r="LKF10" s="219"/>
      <c r="LKG10" s="219"/>
      <c r="LKH10" s="219"/>
      <c r="LKI10" s="219"/>
      <c r="LKJ10" s="219"/>
      <c r="LKK10" s="219"/>
      <c r="LKL10" s="219"/>
      <c r="LKM10" s="219"/>
      <c r="LKN10" s="219"/>
      <c r="LKO10" s="219"/>
      <c r="LKP10" s="219"/>
      <c r="LKQ10" s="219"/>
      <c r="LKR10" s="219"/>
      <c r="LKS10" s="219"/>
      <c r="LKT10" s="219"/>
      <c r="LKU10" s="219"/>
      <c r="LKV10" s="219"/>
      <c r="LKW10" s="219"/>
      <c r="LKX10" s="219"/>
      <c r="LKY10" s="219"/>
      <c r="LKZ10" s="219"/>
      <c r="LLA10" s="219"/>
      <c r="LLB10" s="219"/>
      <c r="LLC10" s="219"/>
      <c r="LLD10" s="219"/>
      <c r="LLE10" s="219"/>
      <c r="LLF10" s="219"/>
      <c r="LLG10" s="219"/>
      <c r="LLH10" s="219"/>
      <c r="LLI10" s="219"/>
      <c r="LLJ10" s="219"/>
      <c r="LLK10" s="219"/>
      <c r="LLL10" s="219"/>
      <c r="LLM10" s="219"/>
      <c r="LLN10" s="219"/>
      <c r="LLO10" s="219"/>
      <c r="LLP10" s="219"/>
      <c r="LLQ10" s="219"/>
      <c r="LLR10" s="219"/>
      <c r="LLS10" s="219"/>
      <c r="LLT10" s="219"/>
      <c r="LLU10" s="219"/>
      <c r="LLV10" s="219"/>
      <c r="LLW10" s="219"/>
      <c r="LLX10" s="219"/>
      <c r="LLY10" s="219"/>
      <c r="LLZ10" s="219"/>
      <c r="LMA10" s="219"/>
      <c r="LMB10" s="219"/>
      <c r="LMC10" s="219"/>
      <c r="LMD10" s="219"/>
      <c r="LME10" s="219"/>
      <c r="LMF10" s="219"/>
      <c r="LMG10" s="219"/>
      <c r="LMH10" s="219"/>
      <c r="LMI10" s="219"/>
      <c r="LMJ10" s="219"/>
      <c r="LMK10" s="219"/>
      <c r="LML10" s="219"/>
      <c r="LMM10" s="219"/>
      <c r="LMN10" s="219"/>
      <c r="LMO10" s="219"/>
      <c r="LMP10" s="219"/>
      <c r="LMQ10" s="219"/>
      <c r="LMR10" s="219"/>
      <c r="LMS10" s="219"/>
      <c r="LMT10" s="219"/>
      <c r="LMU10" s="219"/>
      <c r="LMV10" s="219"/>
      <c r="LMW10" s="219"/>
      <c r="LMX10" s="219"/>
      <c r="LMY10" s="219"/>
      <c r="LMZ10" s="219"/>
      <c r="LNA10" s="219"/>
      <c r="LNB10" s="219"/>
      <c r="LNC10" s="219"/>
      <c r="LND10" s="219"/>
      <c r="LNE10" s="219"/>
      <c r="LNF10" s="219"/>
      <c r="LNG10" s="219"/>
      <c r="LNH10" s="219"/>
      <c r="LNI10" s="219"/>
      <c r="LNJ10" s="219"/>
      <c r="LNK10" s="219"/>
      <c r="LNL10" s="219"/>
      <c r="LNM10" s="219"/>
      <c r="LNN10" s="219"/>
      <c r="LNO10" s="219"/>
      <c r="LNP10" s="219"/>
      <c r="LNQ10" s="219"/>
      <c r="LNR10" s="219"/>
      <c r="LNS10" s="219"/>
      <c r="LNT10" s="219"/>
      <c r="LNU10" s="219"/>
      <c r="LNV10" s="219"/>
      <c r="LNW10" s="219"/>
      <c r="LNX10" s="219"/>
      <c r="LNY10" s="219"/>
      <c r="LNZ10" s="219"/>
      <c r="LOA10" s="219"/>
      <c r="LOB10" s="219"/>
      <c r="LOC10" s="219"/>
      <c r="LOD10" s="219"/>
      <c r="LOE10" s="219"/>
      <c r="LOF10" s="219"/>
      <c r="LOG10" s="219"/>
      <c r="LOH10" s="219"/>
      <c r="LOI10" s="219"/>
      <c r="LOJ10" s="219"/>
      <c r="LOK10" s="219"/>
      <c r="LOL10" s="219"/>
      <c r="LOM10" s="219"/>
      <c r="LON10" s="219"/>
      <c r="LOO10" s="219"/>
      <c r="LOP10" s="219"/>
      <c r="LOQ10" s="219"/>
      <c r="LOR10" s="219"/>
      <c r="LOS10" s="219"/>
      <c r="LOT10" s="219"/>
      <c r="LOU10" s="219"/>
      <c r="LOV10" s="219"/>
      <c r="LOW10" s="219"/>
      <c r="LOX10" s="219"/>
      <c r="LOY10" s="219"/>
      <c r="LOZ10" s="219"/>
      <c r="LPA10" s="219"/>
      <c r="LPB10" s="219"/>
      <c r="LPC10" s="219"/>
      <c r="LPD10" s="219"/>
      <c r="LPE10" s="219"/>
      <c r="LPF10" s="219"/>
      <c r="LPG10" s="219"/>
      <c r="LPH10" s="219"/>
      <c r="LPI10" s="219"/>
      <c r="LPJ10" s="219"/>
      <c r="LPK10" s="219"/>
      <c r="LPL10" s="219"/>
      <c r="LPM10" s="219"/>
      <c r="LPN10" s="219"/>
      <c r="LPO10" s="219"/>
      <c r="LPP10" s="219"/>
      <c r="LPQ10" s="219"/>
      <c r="LPR10" s="219"/>
      <c r="LPS10" s="219"/>
      <c r="LPT10" s="219"/>
      <c r="LPU10" s="219"/>
      <c r="LPV10" s="219"/>
      <c r="LPW10" s="219"/>
      <c r="LPX10" s="219"/>
      <c r="LPY10" s="219"/>
      <c r="LPZ10" s="219"/>
      <c r="LQA10" s="219"/>
      <c r="LQB10" s="219"/>
      <c r="LQC10" s="219"/>
      <c r="LQD10" s="219"/>
      <c r="LQE10" s="219"/>
      <c r="LQF10" s="219"/>
      <c r="LQG10" s="219"/>
      <c r="LQH10" s="219"/>
      <c r="LQI10" s="219"/>
      <c r="LQJ10" s="219"/>
      <c r="LQK10" s="219"/>
      <c r="LQL10" s="219"/>
      <c r="LQM10" s="219"/>
      <c r="LQN10" s="219"/>
      <c r="LQO10" s="219"/>
      <c r="LQP10" s="219"/>
      <c r="LQQ10" s="219"/>
      <c r="LQR10" s="219"/>
      <c r="LQS10" s="219"/>
      <c r="LQT10" s="219"/>
      <c r="LQU10" s="219"/>
      <c r="LQV10" s="219"/>
      <c r="LQW10" s="219"/>
      <c r="LQX10" s="219"/>
      <c r="LQY10" s="219"/>
      <c r="LQZ10" s="219"/>
      <c r="LRA10" s="219"/>
      <c r="LRB10" s="219"/>
      <c r="LRC10" s="219"/>
      <c r="LRD10" s="219"/>
      <c r="LRE10" s="219"/>
      <c r="LRF10" s="219"/>
      <c r="LRG10" s="219"/>
      <c r="LRH10" s="219"/>
      <c r="LRI10" s="219"/>
      <c r="LRJ10" s="219"/>
      <c r="LRK10" s="219"/>
      <c r="LRL10" s="219"/>
      <c r="LRM10" s="219"/>
      <c r="LRN10" s="219"/>
      <c r="LRO10" s="219"/>
      <c r="LRP10" s="219"/>
      <c r="LRQ10" s="219"/>
      <c r="LRR10" s="219"/>
      <c r="LRS10" s="219"/>
      <c r="LRT10" s="219"/>
      <c r="LRU10" s="219"/>
      <c r="LRV10" s="219"/>
      <c r="LRW10" s="219"/>
      <c r="LRX10" s="219"/>
      <c r="LRY10" s="219"/>
      <c r="LRZ10" s="219"/>
      <c r="LSA10" s="219"/>
      <c r="LSB10" s="219"/>
      <c r="LSC10" s="219"/>
      <c r="LSD10" s="219"/>
      <c r="LSE10" s="219"/>
      <c r="LSF10" s="219"/>
      <c r="LSG10" s="219"/>
      <c r="LSH10" s="219"/>
      <c r="LSI10" s="219"/>
      <c r="LSJ10" s="219"/>
      <c r="LSK10" s="219"/>
      <c r="LSL10" s="219"/>
      <c r="LSM10" s="219"/>
      <c r="LSN10" s="219"/>
      <c r="LSO10" s="219"/>
      <c r="LSP10" s="219"/>
      <c r="LSQ10" s="219"/>
      <c r="LSR10" s="219"/>
      <c r="LSS10" s="219"/>
      <c r="LST10" s="219"/>
      <c r="LSU10" s="219"/>
      <c r="LSV10" s="219"/>
      <c r="LSW10" s="219"/>
      <c r="LSX10" s="219"/>
      <c r="LSY10" s="219"/>
      <c r="LSZ10" s="219"/>
      <c r="LTA10" s="219"/>
      <c r="LTB10" s="219"/>
      <c r="LTC10" s="219"/>
      <c r="LTD10" s="219"/>
      <c r="LTE10" s="219"/>
      <c r="LTF10" s="219"/>
      <c r="LTG10" s="219"/>
      <c r="LTH10" s="219"/>
      <c r="LTI10" s="219"/>
      <c r="LTJ10" s="219"/>
      <c r="LTK10" s="219"/>
      <c r="LTL10" s="219"/>
      <c r="LTM10" s="219"/>
      <c r="LTN10" s="219"/>
      <c r="LTO10" s="219"/>
      <c r="LTP10" s="219"/>
      <c r="LTQ10" s="219"/>
      <c r="LTR10" s="219"/>
      <c r="LTS10" s="219"/>
      <c r="LTT10" s="219"/>
      <c r="LTU10" s="219"/>
      <c r="LTV10" s="219"/>
      <c r="LTW10" s="219"/>
      <c r="LTX10" s="219"/>
      <c r="LTY10" s="219"/>
      <c r="LTZ10" s="219"/>
      <c r="LUA10" s="219"/>
      <c r="LUB10" s="219"/>
      <c r="LUC10" s="219"/>
      <c r="LUD10" s="219"/>
      <c r="LUE10" s="219"/>
      <c r="LUF10" s="219"/>
      <c r="LUG10" s="219"/>
      <c r="LUH10" s="219"/>
      <c r="LUI10" s="219"/>
      <c r="LUJ10" s="219"/>
      <c r="LUK10" s="219"/>
      <c r="LUL10" s="219"/>
      <c r="LUM10" s="219"/>
      <c r="LUN10" s="219"/>
      <c r="LUO10" s="219"/>
      <c r="LUP10" s="219"/>
      <c r="LUQ10" s="219"/>
      <c r="LUR10" s="219"/>
      <c r="LUS10" s="219"/>
      <c r="LUT10" s="219"/>
      <c r="LUU10" s="219"/>
      <c r="LUV10" s="219"/>
      <c r="LUW10" s="219"/>
      <c r="LUX10" s="219"/>
      <c r="LUY10" s="219"/>
      <c r="LUZ10" s="219"/>
      <c r="LVA10" s="219"/>
      <c r="LVB10" s="219"/>
      <c r="LVC10" s="219"/>
      <c r="LVD10" s="219"/>
      <c r="LVE10" s="219"/>
      <c r="LVF10" s="219"/>
      <c r="LVG10" s="219"/>
      <c r="LVH10" s="219"/>
      <c r="LVI10" s="219"/>
      <c r="LVJ10" s="219"/>
      <c r="LVK10" s="219"/>
      <c r="LVL10" s="219"/>
      <c r="LVM10" s="219"/>
      <c r="LVN10" s="219"/>
      <c r="LVO10" s="219"/>
      <c r="LVP10" s="219"/>
      <c r="LVQ10" s="219"/>
      <c r="LVR10" s="219"/>
      <c r="LVS10" s="219"/>
      <c r="LVT10" s="219"/>
      <c r="LVU10" s="219"/>
      <c r="LVV10" s="219"/>
      <c r="LVW10" s="219"/>
      <c r="LVX10" s="219"/>
      <c r="LVY10" s="219"/>
      <c r="LVZ10" s="219"/>
      <c r="LWA10" s="219"/>
      <c r="LWB10" s="219"/>
      <c r="LWC10" s="219"/>
      <c r="LWD10" s="219"/>
      <c r="LWE10" s="219"/>
      <c r="LWF10" s="219"/>
      <c r="LWG10" s="219"/>
      <c r="LWH10" s="219"/>
      <c r="LWI10" s="219"/>
      <c r="LWJ10" s="219"/>
      <c r="LWK10" s="219"/>
      <c r="LWL10" s="219"/>
      <c r="LWM10" s="219"/>
      <c r="LWN10" s="219"/>
      <c r="LWO10" s="219"/>
      <c r="LWP10" s="219"/>
      <c r="LWQ10" s="219"/>
      <c r="LWR10" s="219"/>
      <c r="LWS10" s="219"/>
      <c r="LWT10" s="219"/>
      <c r="LWU10" s="219"/>
      <c r="LWV10" s="219"/>
      <c r="LWW10" s="219"/>
      <c r="LWX10" s="219"/>
      <c r="LWY10" s="219"/>
      <c r="LWZ10" s="219"/>
      <c r="LXA10" s="219"/>
      <c r="LXB10" s="219"/>
      <c r="LXC10" s="219"/>
      <c r="LXD10" s="219"/>
      <c r="LXE10" s="219"/>
      <c r="LXF10" s="219"/>
      <c r="LXG10" s="219"/>
      <c r="LXH10" s="219"/>
      <c r="LXI10" s="219"/>
      <c r="LXJ10" s="219"/>
      <c r="LXK10" s="219"/>
      <c r="LXL10" s="219"/>
      <c r="LXM10" s="219"/>
      <c r="LXN10" s="219"/>
      <c r="LXO10" s="219"/>
      <c r="LXP10" s="219"/>
      <c r="LXQ10" s="219"/>
      <c r="LXR10" s="219"/>
      <c r="LXS10" s="219"/>
      <c r="LXT10" s="219"/>
      <c r="LXU10" s="219"/>
      <c r="LXV10" s="219"/>
      <c r="LXW10" s="219"/>
      <c r="LXX10" s="219"/>
      <c r="LXY10" s="219"/>
      <c r="LXZ10" s="219"/>
      <c r="LYA10" s="219"/>
      <c r="LYB10" s="219"/>
      <c r="LYC10" s="219"/>
      <c r="LYD10" s="219"/>
      <c r="LYE10" s="219"/>
      <c r="LYF10" s="219"/>
      <c r="LYG10" s="219"/>
      <c r="LYH10" s="219"/>
      <c r="LYI10" s="219"/>
      <c r="LYJ10" s="219"/>
      <c r="LYK10" s="219"/>
      <c r="LYL10" s="219"/>
      <c r="LYM10" s="219"/>
      <c r="LYN10" s="219"/>
      <c r="LYO10" s="219"/>
      <c r="LYP10" s="219"/>
      <c r="LYQ10" s="219"/>
      <c r="LYR10" s="219"/>
      <c r="LYS10" s="219"/>
      <c r="LYT10" s="219"/>
      <c r="LYU10" s="219"/>
      <c r="LYV10" s="219"/>
      <c r="LYW10" s="219"/>
      <c r="LYX10" s="219"/>
      <c r="LYY10" s="219"/>
      <c r="LYZ10" s="219"/>
      <c r="LZA10" s="219"/>
      <c r="LZB10" s="219"/>
      <c r="LZC10" s="219"/>
      <c r="LZD10" s="219"/>
      <c r="LZE10" s="219"/>
      <c r="LZF10" s="219"/>
      <c r="LZG10" s="219"/>
      <c r="LZH10" s="219"/>
      <c r="LZI10" s="219"/>
      <c r="LZJ10" s="219"/>
      <c r="LZK10" s="219"/>
      <c r="LZL10" s="219"/>
      <c r="LZM10" s="219"/>
      <c r="LZN10" s="219"/>
      <c r="LZO10" s="219"/>
      <c r="LZP10" s="219"/>
      <c r="LZQ10" s="219"/>
      <c r="LZR10" s="219"/>
      <c r="LZS10" s="219"/>
      <c r="LZT10" s="219"/>
      <c r="LZU10" s="219"/>
      <c r="LZV10" s="219"/>
      <c r="LZW10" s="219"/>
      <c r="LZX10" s="219"/>
      <c r="LZY10" s="219"/>
      <c r="LZZ10" s="219"/>
      <c r="MAA10" s="219"/>
      <c r="MAB10" s="219"/>
      <c r="MAC10" s="219"/>
      <c r="MAD10" s="219"/>
      <c r="MAE10" s="219"/>
      <c r="MAF10" s="219"/>
      <c r="MAG10" s="219"/>
      <c r="MAH10" s="219"/>
      <c r="MAI10" s="219"/>
      <c r="MAJ10" s="219"/>
      <c r="MAK10" s="219"/>
      <c r="MAL10" s="219"/>
      <c r="MAM10" s="219"/>
      <c r="MAN10" s="219"/>
      <c r="MAO10" s="219"/>
      <c r="MAP10" s="219"/>
      <c r="MAQ10" s="219"/>
      <c r="MAR10" s="219"/>
      <c r="MAS10" s="219"/>
      <c r="MAT10" s="219"/>
      <c r="MAU10" s="219"/>
      <c r="MAV10" s="219"/>
      <c r="MAW10" s="219"/>
      <c r="MAX10" s="219"/>
      <c r="MAY10" s="219"/>
      <c r="MAZ10" s="219"/>
      <c r="MBA10" s="219"/>
      <c r="MBB10" s="219"/>
      <c r="MBC10" s="219"/>
      <c r="MBD10" s="219"/>
      <c r="MBE10" s="219"/>
      <c r="MBF10" s="219"/>
      <c r="MBG10" s="219"/>
      <c r="MBH10" s="219"/>
      <c r="MBI10" s="219"/>
      <c r="MBJ10" s="219"/>
      <c r="MBK10" s="219"/>
      <c r="MBL10" s="219"/>
      <c r="MBM10" s="219"/>
      <c r="MBN10" s="219"/>
      <c r="MBO10" s="219"/>
      <c r="MBP10" s="219"/>
      <c r="MBQ10" s="219"/>
      <c r="MBR10" s="219"/>
      <c r="MBS10" s="219"/>
      <c r="MBT10" s="219"/>
      <c r="MBU10" s="219"/>
      <c r="MBV10" s="219"/>
      <c r="MBW10" s="219"/>
      <c r="MBX10" s="219"/>
      <c r="MBY10" s="219"/>
      <c r="MBZ10" s="219"/>
      <c r="MCA10" s="219"/>
      <c r="MCB10" s="219"/>
      <c r="MCC10" s="219"/>
      <c r="MCD10" s="219"/>
      <c r="MCE10" s="219"/>
      <c r="MCF10" s="219"/>
      <c r="MCG10" s="219"/>
      <c r="MCH10" s="219"/>
      <c r="MCI10" s="219"/>
      <c r="MCJ10" s="219"/>
      <c r="MCK10" s="219"/>
      <c r="MCL10" s="219"/>
      <c r="MCM10" s="219"/>
      <c r="MCN10" s="219"/>
      <c r="MCO10" s="219"/>
      <c r="MCP10" s="219"/>
      <c r="MCQ10" s="219"/>
      <c r="MCR10" s="219"/>
      <c r="MCS10" s="219"/>
      <c r="MCT10" s="219"/>
      <c r="MCU10" s="219"/>
      <c r="MCV10" s="219"/>
      <c r="MCW10" s="219"/>
      <c r="MCX10" s="219"/>
      <c r="MCY10" s="219"/>
      <c r="MCZ10" s="219"/>
      <c r="MDA10" s="219"/>
      <c r="MDB10" s="219"/>
      <c r="MDC10" s="219"/>
      <c r="MDD10" s="219"/>
      <c r="MDE10" s="219"/>
      <c r="MDF10" s="219"/>
      <c r="MDG10" s="219"/>
      <c r="MDH10" s="219"/>
      <c r="MDI10" s="219"/>
      <c r="MDJ10" s="219"/>
      <c r="MDK10" s="219"/>
      <c r="MDL10" s="219"/>
      <c r="MDM10" s="219"/>
      <c r="MDN10" s="219"/>
      <c r="MDO10" s="219"/>
      <c r="MDP10" s="219"/>
      <c r="MDQ10" s="219"/>
      <c r="MDR10" s="219"/>
      <c r="MDS10" s="219"/>
      <c r="MDT10" s="219"/>
      <c r="MDU10" s="219"/>
      <c r="MDV10" s="219"/>
      <c r="MDW10" s="219"/>
      <c r="MDX10" s="219"/>
      <c r="MDY10" s="219"/>
      <c r="MDZ10" s="219"/>
      <c r="MEA10" s="219"/>
      <c r="MEB10" s="219"/>
      <c r="MEC10" s="219"/>
      <c r="MED10" s="219"/>
      <c r="MEE10" s="219"/>
      <c r="MEF10" s="219"/>
      <c r="MEG10" s="219"/>
      <c r="MEH10" s="219"/>
      <c r="MEI10" s="219"/>
      <c r="MEJ10" s="219"/>
      <c r="MEK10" s="219"/>
      <c r="MEL10" s="219"/>
      <c r="MEM10" s="219"/>
      <c r="MEN10" s="219"/>
      <c r="MEO10" s="219"/>
      <c r="MEP10" s="219"/>
      <c r="MEQ10" s="219"/>
      <c r="MER10" s="219"/>
      <c r="MES10" s="219"/>
      <c r="MET10" s="219"/>
      <c r="MEU10" s="219"/>
      <c r="MEV10" s="219"/>
      <c r="MEW10" s="219"/>
      <c r="MEX10" s="219"/>
      <c r="MEY10" s="219"/>
      <c r="MEZ10" s="219"/>
      <c r="MFA10" s="219"/>
      <c r="MFB10" s="219"/>
      <c r="MFC10" s="219"/>
      <c r="MFD10" s="219"/>
      <c r="MFE10" s="219"/>
      <c r="MFF10" s="219"/>
      <c r="MFG10" s="219"/>
      <c r="MFH10" s="219"/>
      <c r="MFI10" s="219"/>
      <c r="MFJ10" s="219"/>
      <c r="MFK10" s="219"/>
      <c r="MFL10" s="219"/>
      <c r="MFM10" s="219"/>
      <c r="MFN10" s="219"/>
      <c r="MFO10" s="219"/>
      <c r="MFP10" s="219"/>
      <c r="MFQ10" s="219"/>
      <c r="MFR10" s="219"/>
      <c r="MFS10" s="219"/>
      <c r="MFT10" s="219"/>
      <c r="MFU10" s="219"/>
      <c r="MFV10" s="219"/>
      <c r="MFW10" s="219"/>
      <c r="MFX10" s="219"/>
      <c r="MFY10" s="219"/>
      <c r="MFZ10" s="219"/>
      <c r="MGA10" s="219"/>
      <c r="MGB10" s="219"/>
      <c r="MGC10" s="219"/>
      <c r="MGD10" s="219"/>
      <c r="MGE10" s="219"/>
      <c r="MGF10" s="219"/>
      <c r="MGG10" s="219"/>
      <c r="MGH10" s="219"/>
      <c r="MGI10" s="219"/>
      <c r="MGJ10" s="219"/>
      <c r="MGK10" s="219"/>
      <c r="MGL10" s="219"/>
      <c r="MGM10" s="219"/>
      <c r="MGN10" s="219"/>
      <c r="MGO10" s="219"/>
      <c r="MGP10" s="219"/>
      <c r="MGQ10" s="219"/>
      <c r="MGR10" s="219"/>
      <c r="MGS10" s="219"/>
      <c r="MGT10" s="219"/>
      <c r="MGU10" s="219"/>
      <c r="MGV10" s="219"/>
      <c r="MGW10" s="219"/>
      <c r="MGX10" s="219"/>
      <c r="MGY10" s="219"/>
      <c r="MGZ10" s="219"/>
      <c r="MHA10" s="219"/>
      <c r="MHB10" s="219"/>
      <c r="MHC10" s="219"/>
      <c r="MHD10" s="219"/>
      <c r="MHE10" s="219"/>
      <c r="MHF10" s="219"/>
      <c r="MHG10" s="219"/>
      <c r="MHH10" s="219"/>
      <c r="MHI10" s="219"/>
      <c r="MHJ10" s="219"/>
      <c r="MHK10" s="219"/>
      <c r="MHL10" s="219"/>
      <c r="MHM10" s="219"/>
      <c r="MHN10" s="219"/>
      <c r="MHO10" s="219"/>
      <c r="MHP10" s="219"/>
      <c r="MHQ10" s="219"/>
      <c r="MHR10" s="219"/>
      <c r="MHS10" s="219"/>
      <c r="MHT10" s="219"/>
      <c r="MHU10" s="219"/>
      <c r="MHV10" s="219"/>
      <c r="MHW10" s="219"/>
      <c r="MHX10" s="219"/>
      <c r="MHY10" s="219"/>
      <c r="MHZ10" s="219"/>
      <c r="MIA10" s="219"/>
      <c r="MIB10" s="219"/>
      <c r="MIC10" s="219"/>
      <c r="MID10" s="219"/>
      <c r="MIE10" s="219"/>
      <c r="MIF10" s="219"/>
      <c r="MIG10" s="219"/>
      <c r="MIH10" s="219"/>
      <c r="MII10" s="219"/>
      <c r="MIJ10" s="219"/>
      <c r="MIK10" s="219"/>
      <c r="MIL10" s="219"/>
      <c r="MIM10" s="219"/>
      <c r="MIN10" s="219"/>
      <c r="MIO10" s="219"/>
      <c r="MIP10" s="219"/>
      <c r="MIQ10" s="219"/>
      <c r="MIR10" s="219"/>
      <c r="MIS10" s="219"/>
      <c r="MIT10" s="219"/>
      <c r="MIU10" s="219"/>
      <c r="MIV10" s="219"/>
      <c r="MIW10" s="219"/>
      <c r="MIX10" s="219"/>
      <c r="MIY10" s="219"/>
      <c r="MIZ10" s="219"/>
      <c r="MJA10" s="219"/>
      <c r="MJB10" s="219"/>
      <c r="MJC10" s="219"/>
      <c r="MJD10" s="219"/>
      <c r="MJE10" s="219"/>
      <c r="MJF10" s="219"/>
      <c r="MJG10" s="219"/>
      <c r="MJH10" s="219"/>
      <c r="MJI10" s="219"/>
      <c r="MJJ10" s="219"/>
      <c r="MJK10" s="219"/>
      <c r="MJL10" s="219"/>
      <c r="MJM10" s="219"/>
      <c r="MJN10" s="219"/>
      <c r="MJO10" s="219"/>
      <c r="MJP10" s="219"/>
      <c r="MJQ10" s="219"/>
      <c r="MJR10" s="219"/>
      <c r="MJS10" s="219"/>
      <c r="MJT10" s="219"/>
      <c r="MJU10" s="219"/>
      <c r="MJV10" s="219"/>
      <c r="MJW10" s="219"/>
      <c r="MJX10" s="219"/>
      <c r="MJY10" s="219"/>
      <c r="MJZ10" s="219"/>
      <c r="MKA10" s="219"/>
      <c r="MKB10" s="219"/>
      <c r="MKC10" s="219"/>
      <c r="MKD10" s="219"/>
      <c r="MKE10" s="219"/>
      <c r="MKF10" s="219"/>
      <c r="MKG10" s="219"/>
      <c r="MKH10" s="219"/>
      <c r="MKI10" s="219"/>
      <c r="MKJ10" s="219"/>
      <c r="MKK10" s="219"/>
      <c r="MKL10" s="219"/>
      <c r="MKM10" s="219"/>
      <c r="MKN10" s="219"/>
      <c r="MKO10" s="219"/>
      <c r="MKP10" s="219"/>
      <c r="MKQ10" s="219"/>
      <c r="MKR10" s="219"/>
      <c r="MKS10" s="219"/>
      <c r="MKT10" s="219"/>
      <c r="MKU10" s="219"/>
      <c r="MKV10" s="219"/>
      <c r="MKW10" s="219"/>
      <c r="MKX10" s="219"/>
      <c r="MKY10" s="219"/>
      <c r="MKZ10" s="219"/>
      <c r="MLA10" s="219"/>
      <c r="MLB10" s="219"/>
      <c r="MLC10" s="219"/>
      <c r="MLD10" s="219"/>
      <c r="MLE10" s="219"/>
      <c r="MLF10" s="219"/>
      <c r="MLG10" s="219"/>
      <c r="MLH10" s="219"/>
      <c r="MLI10" s="219"/>
      <c r="MLJ10" s="219"/>
      <c r="MLK10" s="219"/>
      <c r="MLL10" s="219"/>
      <c r="MLM10" s="219"/>
      <c r="MLN10" s="219"/>
      <c r="MLO10" s="219"/>
      <c r="MLP10" s="219"/>
      <c r="MLQ10" s="219"/>
      <c r="MLR10" s="219"/>
      <c r="MLS10" s="219"/>
      <c r="MLT10" s="219"/>
      <c r="MLU10" s="219"/>
      <c r="MLV10" s="219"/>
      <c r="MLW10" s="219"/>
      <c r="MLX10" s="219"/>
      <c r="MLY10" s="219"/>
      <c r="MLZ10" s="219"/>
      <c r="MMA10" s="219"/>
      <c r="MMB10" s="219"/>
      <c r="MMC10" s="219"/>
      <c r="MMD10" s="219"/>
      <c r="MME10" s="219"/>
      <c r="MMF10" s="219"/>
      <c r="MMG10" s="219"/>
      <c r="MMH10" s="219"/>
      <c r="MMI10" s="219"/>
      <c r="MMJ10" s="219"/>
      <c r="MMK10" s="219"/>
      <c r="MML10" s="219"/>
      <c r="MMM10" s="219"/>
      <c r="MMN10" s="219"/>
      <c r="MMO10" s="219"/>
      <c r="MMP10" s="219"/>
      <c r="MMQ10" s="219"/>
      <c r="MMR10" s="219"/>
      <c r="MMS10" s="219"/>
      <c r="MMT10" s="219"/>
      <c r="MMU10" s="219"/>
      <c r="MMV10" s="219"/>
      <c r="MMW10" s="219"/>
      <c r="MMX10" s="219"/>
      <c r="MMY10" s="219"/>
      <c r="MMZ10" s="219"/>
      <c r="MNA10" s="219"/>
      <c r="MNB10" s="219"/>
      <c r="MNC10" s="219"/>
      <c r="MND10" s="219"/>
      <c r="MNE10" s="219"/>
      <c r="MNF10" s="219"/>
      <c r="MNG10" s="219"/>
      <c r="MNH10" s="219"/>
      <c r="MNI10" s="219"/>
      <c r="MNJ10" s="219"/>
      <c r="MNK10" s="219"/>
      <c r="MNL10" s="219"/>
      <c r="MNM10" s="219"/>
      <c r="MNN10" s="219"/>
      <c r="MNO10" s="219"/>
      <c r="MNP10" s="219"/>
      <c r="MNQ10" s="219"/>
      <c r="MNR10" s="219"/>
      <c r="MNS10" s="219"/>
      <c r="MNT10" s="219"/>
      <c r="MNU10" s="219"/>
      <c r="MNV10" s="219"/>
      <c r="MNW10" s="219"/>
      <c r="MNX10" s="219"/>
      <c r="MNY10" s="219"/>
      <c r="MNZ10" s="219"/>
      <c r="MOA10" s="219"/>
      <c r="MOB10" s="219"/>
      <c r="MOC10" s="219"/>
      <c r="MOD10" s="219"/>
      <c r="MOE10" s="219"/>
      <c r="MOF10" s="219"/>
      <c r="MOG10" s="219"/>
      <c r="MOH10" s="219"/>
      <c r="MOI10" s="219"/>
      <c r="MOJ10" s="219"/>
      <c r="MOK10" s="219"/>
      <c r="MOL10" s="219"/>
      <c r="MOM10" s="219"/>
      <c r="MON10" s="219"/>
      <c r="MOO10" s="219"/>
      <c r="MOP10" s="219"/>
      <c r="MOQ10" s="219"/>
      <c r="MOR10" s="219"/>
      <c r="MOS10" s="219"/>
      <c r="MOT10" s="219"/>
      <c r="MOU10" s="219"/>
      <c r="MOV10" s="219"/>
      <c r="MOW10" s="219"/>
      <c r="MOX10" s="219"/>
      <c r="MOY10" s="219"/>
      <c r="MOZ10" s="219"/>
      <c r="MPA10" s="219"/>
      <c r="MPB10" s="219"/>
      <c r="MPC10" s="219"/>
      <c r="MPD10" s="219"/>
      <c r="MPE10" s="219"/>
      <c r="MPF10" s="219"/>
      <c r="MPG10" s="219"/>
      <c r="MPH10" s="219"/>
      <c r="MPI10" s="219"/>
      <c r="MPJ10" s="219"/>
      <c r="MPK10" s="219"/>
      <c r="MPL10" s="219"/>
      <c r="MPM10" s="219"/>
      <c r="MPN10" s="219"/>
      <c r="MPO10" s="219"/>
      <c r="MPP10" s="219"/>
      <c r="MPQ10" s="219"/>
      <c r="MPR10" s="219"/>
      <c r="MPS10" s="219"/>
      <c r="MPT10" s="219"/>
      <c r="MPU10" s="219"/>
      <c r="MPV10" s="219"/>
      <c r="MPW10" s="219"/>
      <c r="MPX10" s="219"/>
      <c r="MPY10" s="219"/>
      <c r="MPZ10" s="219"/>
      <c r="MQA10" s="219"/>
      <c r="MQB10" s="219"/>
      <c r="MQC10" s="219"/>
      <c r="MQD10" s="219"/>
      <c r="MQE10" s="219"/>
      <c r="MQF10" s="219"/>
      <c r="MQG10" s="219"/>
      <c r="MQH10" s="219"/>
      <c r="MQI10" s="219"/>
      <c r="MQJ10" s="219"/>
      <c r="MQK10" s="219"/>
      <c r="MQL10" s="219"/>
      <c r="MQM10" s="219"/>
      <c r="MQN10" s="219"/>
      <c r="MQO10" s="219"/>
      <c r="MQP10" s="219"/>
      <c r="MQQ10" s="219"/>
      <c r="MQR10" s="219"/>
      <c r="MQS10" s="219"/>
      <c r="MQT10" s="219"/>
      <c r="MQU10" s="219"/>
      <c r="MQV10" s="219"/>
      <c r="MQW10" s="219"/>
      <c r="MQX10" s="219"/>
      <c r="MQY10" s="219"/>
      <c r="MQZ10" s="219"/>
      <c r="MRA10" s="219"/>
      <c r="MRB10" s="219"/>
      <c r="MRC10" s="219"/>
      <c r="MRD10" s="219"/>
      <c r="MRE10" s="219"/>
      <c r="MRF10" s="219"/>
      <c r="MRG10" s="219"/>
      <c r="MRH10" s="219"/>
      <c r="MRI10" s="219"/>
      <c r="MRJ10" s="219"/>
      <c r="MRK10" s="219"/>
      <c r="MRL10" s="219"/>
      <c r="MRM10" s="219"/>
      <c r="MRN10" s="219"/>
      <c r="MRO10" s="219"/>
      <c r="MRP10" s="219"/>
      <c r="MRQ10" s="219"/>
      <c r="MRR10" s="219"/>
      <c r="MRS10" s="219"/>
      <c r="MRT10" s="219"/>
      <c r="MRU10" s="219"/>
      <c r="MRV10" s="219"/>
      <c r="MRW10" s="219"/>
      <c r="MRX10" s="219"/>
      <c r="MRY10" s="219"/>
      <c r="MRZ10" s="219"/>
      <c r="MSA10" s="219"/>
      <c r="MSB10" s="219"/>
      <c r="MSC10" s="219"/>
      <c r="MSD10" s="219"/>
      <c r="MSE10" s="219"/>
      <c r="MSF10" s="219"/>
      <c r="MSG10" s="219"/>
      <c r="MSH10" s="219"/>
      <c r="MSI10" s="219"/>
      <c r="MSJ10" s="219"/>
      <c r="MSK10" s="219"/>
      <c r="MSL10" s="219"/>
      <c r="MSM10" s="219"/>
      <c r="MSN10" s="219"/>
      <c r="MSO10" s="219"/>
      <c r="MSP10" s="219"/>
      <c r="MSQ10" s="219"/>
      <c r="MSR10" s="219"/>
      <c r="MSS10" s="219"/>
      <c r="MST10" s="219"/>
      <c r="MSU10" s="219"/>
      <c r="MSV10" s="219"/>
      <c r="MSW10" s="219"/>
      <c r="MSX10" s="219"/>
      <c r="MSY10" s="219"/>
      <c r="MSZ10" s="219"/>
      <c r="MTA10" s="219"/>
      <c r="MTB10" s="219"/>
      <c r="MTC10" s="219"/>
      <c r="MTD10" s="219"/>
      <c r="MTE10" s="219"/>
      <c r="MTF10" s="219"/>
      <c r="MTG10" s="219"/>
      <c r="MTH10" s="219"/>
      <c r="MTI10" s="219"/>
      <c r="MTJ10" s="219"/>
      <c r="MTK10" s="219"/>
      <c r="MTL10" s="219"/>
      <c r="MTM10" s="219"/>
      <c r="MTN10" s="219"/>
      <c r="MTO10" s="219"/>
      <c r="MTP10" s="219"/>
      <c r="MTQ10" s="219"/>
      <c r="MTR10" s="219"/>
      <c r="MTS10" s="219"/>
      <c r="MTT10" s="219"/>
      <c r="MTU10" s="219"/>
      <c r="MTV10" s="219"/>
      <c r="MTW10" s="219"/>
      <c r="MTX10" s="219"/>
      <c r="MTY10" s="219"/>
      <c r="MTZ10" s="219"/>
      <c r="MUA10" s="219"/>
      <c r="MUB10" s="219"/>
      <c r="MUC10" s="219"/>
      <c r="MUD10" s="219"/>
      <c r="MUE10" s="219"/>
      <c r="MUF10" s="219"/>
      <c r="MUG10" s="219"/>
      <c r="MUH10" s="219"/>
      <c r="MUI10" s="219"/>
      <c r="MUJ10" s="219"/>
      <c r="MUK10" s="219"/>
      <c r="MUL10" s="219"/>
      <c r="MUM10" s="219"/>
      <c r="MUN10" s="219"/>
      <c r="MUO10" s="219"/>
      <c r="MUP10" s="219"/>
      <c r="MUQ10" s="219"/>
      <c r="MUR10" s="219"/>
      <c r="MUS10" s="219"/>
      <c r="MUT10" s="219"/>
      <c r="MUU10" s="219"/>
      <c r="MUV10" s="219"/>
      <c r="MUW10" s="219"/>
      <c r="MUX10" s="219"/>
      <c r="MUY10" s="219"/>
      <c r="MUZ10" s="219"/>
      <c r="MVA10" s="219"/>
      <c r="MVB10" s="219"/>
      <c r="MVC10" s="219"/>
      <c r="MVD10" s="219"/>
      <c r="MVE10" s="219"/>
      <c r="MVF10" s="219"/>
      <c r="MVG10" s="219"/>
      <c r="MVH10" s="219"/>
      <c r="MVI10" s="219"/>
      <c r="MVJ10" s="219"/>
      <c r="MVK10" s="219"/>
      <c r="MVL10" s="219"/>
      <c r="MVM10" s="219"/>
      <c r="MVN10" s="219"/>
      <c r="MVO10" s="219"/>
      <c r="MVP10" s="219"/>
      <c r="MVQ10" s="219"/>
      <c r="MVR10" s="219"/>
      <c r="MVS10" s="219"/>
      <c r="MVT10" s="219"/>
      <c r="MVU10" s="219"/>
      <c r="MVV10" s="219"/>
      <c r="MVW10" s="219"/>
      <c r="MVX10" s="219"/>
      <c r="MVY10" s="219"/>
      <c r="MVZ10" s="219"/>
      <c r="MWA10" s="219"/>
      <c r="MWB10" s="219"/>
      <c r="MWC10" s="219"/>
      <c r="MWD10" s="219"/>
      <c r="MWE10" s="219"/>
      <c r="MWF10" s="219"/>
      <c r="MWG10" s="219"/>
      <c r="MWH10" s="219"/>
      <c r="MWI10" s="219"/>
      <c r="MWJ10" s="219"/>
      <c r="MWK10" s="219"/>
      <c r="MWL10" s="219"/>
      <c r="MWM10" s="219"/>
      <c r="MWN10" s="219"/>
      <c r="MWO10" s="219"/>
      <c r="MWP10" s="219"/>
      <c r="MWQ10" s="219"/>
      <c r="MWR10" s="219"/>
      <c r="MWS10" s="219"/>
      <c r="MWT10" s="219"/>
      <c r="MWU10" s="219"/>
      <c r="MWV10" s="219"/>
      <c r="MWW10" s="219"/>
      <c r="MWX10" s="219"/>
      <c r="MWY10" s="219"/>
      <c r="MWZ10" s="219"/>
      <c r="MXA10" s="219"/>
      <c r="MXB10" s="219"/>
      <c r="MXC10" s="219"/>
      <c r="MXD10" s="219"/>
      <c r="MXE10" s="219"/>
      <c r="MXF10" s="219"/>
      <c r="MXG10" s="219"/>
      <c r="MXH10" s="219"/>
      <c r="MXI10" s="219"/>
      <c r="MXJ10" s="219"/>
      <c r="MXK10" s="219"/>
      <c r="MXL10" s="219"/>
      <c r="MXM10" s="219"/>
      <c r="MXN10" s="219"/>
      <c r="MXO10" s="219"/>
      <c r="MXP10" s="219"/>
      <c r="MXQ10" s="219"/>
      <c r="MXR10" s="219"/>
      <c r="MXS10" s="219"/>
      <c r="MXT10" s="219"/>
      <c r="MXU10" s="219"/>
      <c r="MXV10" s="219"/>
      <c r="MXW10" s="219"/>
      <c r="MXX10" s="219"/>
      <c r="MXY10" s="219"/>
      <c r="MXZ10" s="219"/>
      <c r="MYA10" s="219"/>
      <c r="MYB10" s="219"/>
      <c r="MYC10" s="219"/>
      <c r="MYD10" s="219"/>
      <c r="MYE10" s="219"/>
      <c r="MYF10" s="219"/>
      <c r="MYG10" s="219"/>
      <c r="MYH10" s="219"/>
      <c r="MYI10" s="219"/>
      <c r="MYJ10" s="219"/>
      <c r="MYK10" s="219"/>
      <c r="MYL10" s="219"/>
      <c r="MYM10" s="219"/>
      <c r="MYN10" s="219"/>
      <c r="MYO10" s="219"/>
      <c r="MYP10" s="219"/>
      <c r="MYQ10" s="219"/>
      <c r="MYR10" s="219"/>
      <c r="MYS10" s="219"/>
      <c r="MYT10" s="219"/>
      <c r="MYU10" s="219"/>
      <c r="MYV10" s="219"/>
      <c r="MYW10" s="219"/>
      <c r="MYX10" s="219"/>
      <c r="MYY10" s="219"/>
      <c r="MYZ10" s="219"/>
      <c r="MZA10" s="219"/>
      <c r="MZB10" s="219"/>
      <c r="MZC10" s="219"/>
      <c r="MZD10" s="219"/>
      <c r="MZE10" s="219"/>
      <c r="MZF10" s="219"/>
      <c r="MZG10" s="219"/>
      <c r="MZH10" s="219"/>
      <c r="MZI10" s="219"/>
      <c r="MZJ10" s="219"/>
      <c r="MZK10" s="219"/>
      <c r="MZL10" s="219"/>
      <c r="MZM10" s="219"/>
      <c r="MZN10" s="219"/>
      <c r="MZO10" s="219"/>
      <c r="MZP10" s="219"/>
      <c r="MZQ10" s="219"/>
      <c r="MZR10" s="219"/>
      <c r="MZS10" s="219"/>
      <c r="MZT10" s="219"/>
      <c r="MZU10" s="219"/>
      <c r="MZV10" s="219"/>
      <c r="MZW10" s="219"/>
      <c r="MZX10" s="219"/>
      <c r="MZY10" s="219"/>
      <c r="MZZ10" s="219"/>
      <c r="NAA10" s="219"/>
      <c r="NAB10" s="219"/>
      <c r="NAC10" s="219"/>
      <c r="NAD10" s="219"/>
      <c r="NAE10" s="219"/>
      <c r="NAF10" s="219"/>
      <c r="NAG10" s="219"/>
      <c r="NAH10" s="219"/>
      <c r="NAI10" s="219"/>
      <c r="NAJ10" s="219"/>
      <c r="NAK10" s="219"/>
      <c r="NAL10" s="219"/>
      <c r="NAM10" s="219"/>
      <c r="NAN10" s="219"/>
      <c r="NAO10" s="219"/>
      <c r="NAP10" s="219"/>
      <c r="NAQ10" s="219"/>
      <c r="NAR10" s="219"/>
      <c r="NAS10" s="219"/>
      <c r="NAT10" s="219"/>
      <c r="NAU10" s="219"/>
      <c r="NAV10" s="219"/>
      <c r="NAW10" s="219"/>
      <c r="NAX10" s="219"/>
      <c r="NAY10" s="219"/>
      <c r="NAZ10" s="219"/>
      <c r="NBA10" s="219"/>
      <c r="NBB10" s="219"/>
      <c r="NBC10" s="219"/>
      <c r="NBD10" s="219"/>
      <c r="NBE10" s="219"/>
      <c r="NBF10" s="219"/>
      <c r="NBG10" s="219"/>
      <c r="NBH10" s="219"/>
      <c r="NBI10" s="219"/>
      <c r="NBJ10" s="219"/>
      <c r="NBK10" s="219"/>
      <c r="NBL10" s="219"/>
      <c r="NBM10" s="219"/>
      <c r="NBN10" s="219"/>
      <c r="NBO10" s="219"/>
      <c r="NBP10" s="219"/>
      <c r="NBQ10" s="219"/>
      <c r="NBR10" s="219"/>
      <c r="NBS10" s="219"/>
      <c r="NBT10" s="219"/>
      <c r="NBU10" s="219"/>
      <c r="NBV10" s="219"/>
      <c r="NBW10" s="219"/>
      <c r="NBX10" s="219"/>
      <c r="NBY10" s="219"/>
      <c r="NBZ10" s="219"/>
      <c r="NCA10" s="219"/>
      <c r="NCB10" s="219"/>
      <c r="NCC10" s="219"/>
      <c r="NCD10" s="219"/>
      <c r="NCE10" s="219"/>
      <c r="NCF10" s="219"/>
      <c r="NCG10" s="219"/>
      <c r="NCH10" s="219"/>
      <c r="NCI10" s="219"/>
      <c r="NCJ10" s="219"/>
      <c r="NCK10" s="219"/>
      <c r="NCL10" s="219"/>
      <c r="NCM10" s="219"/>
      <c r="NCN10" s="219"/>
      <c r="NCO10" s="219"/>
      <c r="NCP10" s="219"/>
      <c r="NCQ10" s="219"/>
      <c r="NCR10" s="219"/>
      <c r="NCS10" s="219"/>
      <c r="NCT10" s="219"/>
      <c r="NCU10" s="219"/>
      <c r="NCV10" s="219"/>
      <c r="NCW10" s="219"/>
      <c r="NCX10" s="219"/>
      <c r="NCY10" s="219"/>
      <c r="NCZ10" s="219"/>
      <c r="NDA10" s="219"/>
      <c r="NDB10" s="219"/>
      <c r="NDC10" s="219"/>
      <c r="NDD10" s="219"/>
      <c r="NDE10" s="219"/>
      <c r="NDF10" s="219"/>
      <c r="NDG10" s="219"/>
      <c r="NDH10" s="219"/>
      <c r="NDI10" s="219"/>
      <c r="NDJ10" s="219"/>
      <c r="NDK10" s="219"/>
      <c r="NDL10" s="219"/>
      <c r="NDM10" s="219"/>
      <c r="NDN10" s="219"/>
      <c r="NDO10" s="219"/>
      <c r="NDP10" s="219"/>
      <c r="NDQ10" s="219"/>
      <c r="NDR10" s="219"/>
      <c r="NDS10" s="219"/>
      <c r="NDT10" s="219"/>
      <c r="NDU10" s="219"/>
      <c r="NDV10" s="219"/>
      <c r="NDW10" s="219"/>
      <c r="NDX10" s="219"/>
      <c r="NDY10" s="219"/>
      <c r="NDZ10" s="219"/>
      <c r="NEA10" s="219"/>
      <c r="NEB10" s="219"/>
      <c r="NEC10" s="219"/>
      <c r="NED10" s="219"/>
      <c r="NEE10" s="219"/>
      <c r="NEF10" s="219"/>
      <c r="NEG10" s="219"/>
      <c r="NEH10" s="219"/>
      <c r="NEI10" s="219"/>
      <c r="NEJ10" s="219"/>
      <c r="NEK10" s="219"/>
      <c r="NEL10" s="219"/>
      <c r="NEM10" s="219"/>
      <c r="NEN10" s="219"/>
      <c r="NEO10" s="219"/>
      <c r="NEP10" s="219"/>
      <c r="NEQ10" s="219"/>
      <c r="NER10" s="219"/>
      <c r="NES10" s="219"/>
      <c r="NET10" s="219"/>
      <c r="NEU10" s="219"/>
      <c r="NEV10" s="219"/>
      <c r="NEW10" s="219"/>
      <c r="NEX10" s="219"/>
      <c r="NEY10" s="219"/>
      <c r="NEZ10" s="219"/>
      <c r="NFA10" s="219"/>
      <c r="NFB10" s="219"/>
      <c r="NFC10" s="219"/>
      <c r="NFD10" s="219"/>
      <c r="NFE10" s="219"/>
      <c r="NFF10" s="219"/>
      <c r="NFG10" s="219"/>
      <c r="NFH10" s="219"/>
      <c r="NFI10" s="219"/>
      <c r="NFJ10" s="219"/>
      <c r="NFK10" s="219"/>
      <c r="NFL10" s="219"/>
      <c r="NFM10" s="219"/>
      <c r="NFN10" s="219"/>
      <c r="NFO10" s="219"/>
      <c r="NFP10" s="219"/>
      <c r="NFQ10" s="219"/>
      <c r="NFR10" s="219"/>
      <c r="NFS10" s="219"/>
      <c r="NFT10" s="219"/>
      <c r="NFU10" s="219"/>
      <c r="NFV10" s="219"/>
      <c r="NFW10" s="219"/>
      <c r="NFX10" s="219"/>
      <c r="NFY10" s="219"/>
      <c r="NFZ10" s="219"/>
      <c r="NGA10" s="219"/>
      <c r="NGB10" s="219"/>
      <c r="NGC10" s="219"/>
      <c r="NGD10" s="219"/>
      <c r="NGE10" s="219"/>
      <c r="NGF10" s="219"/>
      <c r="NGG10" s="219"/>
      <c r="NGH10" s="219"/>
      <c r="NGI10" s="219"/>
      <c r="NGJ10" s="219"/>
      <c r="NGK10" s="219"/>
      <c r="NGL10" s="219"/>
      <c r="NGM10" s="219"/>
      <c r="NGN10" s="219"/>
      <c r="NGO10" s="219"/>
      <c r="NGP10" s="219"/>
      <c r="NGQ10" s="219"/>
      <c r="NGR10" s="219"/>
      <c r="NGS10" s="219"/>
      <c r="NGT10" s="219"/>
      <c r="NGU10" s="219"/>
      <c r="NGV10" s="219"/>
      <c r="NGW10" s="219"/>
      <c r="NGX10" s="219"/>
      <c r="NGY10" s="219"/>
      <c r="NGZ10" s="219"/>
      <c r="NHA10" s="219"/>
      <c r="NHB10" s="219"/>
      <c r="NHC10" s="219"/>
      <c r="NHD10" s="219"/>
      <c r="NHE10" s="219"/>
      <c r="NHF10" s="219"/>
      <c r="NHG10" s="219"/>
      <c r="NHH10" s="219"/>
      <c r="NHI10" s="219"/>
      <c r="NHJ10" s="219"/>
      <c r="NHK10" s="219"/>
      <c r="NHL10" s="219"/>
      <c r="NHM10" s="219"/>
      <c r="NHN10" s="219"/>
      <c r="NHO10" s="219"/>
      <c r="NHP10" s="219"/>
      <c r="NHQ10" s="219"/>
      <c r="NHR10" s="219"/>
      <c r="NHS10" s="219"/>
      <c r="NHT10" s="219"/>
      <c r="NHU10" s="219"/>
      <c r="NHV10" s="219"/>
      <c r="NHW10" s="219"/>
      <c r="NHX10" s="219"/>
      <c r="NHY10" s="219"/>
      <c r="NHZ10" s="219"/>
      <c r="NIA10" s="219"/>
      <c r="NIB10" s="219"/>
      <c r="NIC10" s="219"/>
      <c r="NID10" s="219"/>
      <c r="NIE10" s="219"/>
      <c r="NIF10" s="219"/>
      <c r="NIG10" s="219"/>
      <c r="NIH10" s="219"/>
      <c r="NII10" s="219"/>
      <c r="NIJ10" s="219"/>
      <c r="NIK10" s="219"/>
      <c r="NIL10" s="219"/>
      <c r="NIM10" s="219"/>
      <c r="NIN10" s="219"/>
      <c r="NIO10" s="219"/>
      <c r="NIP10" s="219"/>
      <c r="NIQ10" s="219"/>
      <c r="NIR10" s="219"/>
      <c r="NIS10" s="219"/>
      <c r="NIT10" s="219"/>
      <c r="NIU10" s="219"/>
      <c r="NIV10" s="219"/>
      <c r="NIW10" s="219"/>
      <c r="NIX10" s="219"/>
      <c r="NIY10" s="219"/>
      <c r="NIZ10" s="219"/>
      <c r="NJA10" s="219"/>
      <c r="NJB10" s="219"/>
      <c r="NJC10" s="219"/>
      <c r="NJD10" s="219"/>
      <c r="NJE10" s="219"/>
      <c r="NJF10" s="219"/>
      <c r="NJG10" s="219"/>
      <c r="NJH10" s="219"/>
      <c r="NJI10" s="219"/>
      <c r="NJJ10" s="219"/>
      <c r="NJK10" s="219"/>
      <c r="NJL10" s="219"/>
      <c r="NJM10" s="219"/>
      <c r="NJN10" s="219"/>
      <c r="NJO10" s="219"/>
      <c r="NJP10" s="219"/>
      <c r="NJQ10" s="219"/>
      <c r="NJR10" s="219"/>
      <c r="NJS10" s="219"/>
      <c r="NJT10" s="219"/>
      <c r="NJU10" s="219"/>
      <c r="NJV10" s="219"/>
      <c r="NJW10" s="219"/>
      <c r="NJX10" s="219"/>
      <c r="NJY10" s="219"/>
      <c r="NJZ10" s="219"/>
      <c r="NKA10" s="219"/>
      <c r="NKB10" s="219"/>
      <c r="NKC10" s="219"/>
      <c r="NKD10" s="219"/>
      <c r="NKE10" s="219"/>
      <c r="NKF10" s="219"/>
      <c r="NKG10" s="219"/>
      <c r="NKH10" s="219"/>
      <c r="NKI10" s="219"/>
      <c r="NKJ10" s="219"/>
      <c r="NKK10" s="219"/>
      <c r="NKL10" s="219"/>
      <c r="NKM10" s="219"/>
      <c r="NKN10" s="219"/>
      <c r="NKO10" s="219"/>
      <c r="NKP10" s="219"/>
      <c r="NKQ10" s="219"/>
      <c r="NKR10" s="219"/>
      <c r="NKS10" s="219"/>
      <c r="NKT10" s="219"/>
      <c r="NKU10" s="219"/>
      <c r="NKV10" s="219"/>
      <c r="NKW10" s="219"/>
      <c r="NKX10" s="219"/>
      <c r="NKY10" s="219"/>
      <c r="NKZ10" s="219"/>
      <c r="NLA10" s="219"/>
      <c r="NLB10" s="219"/>
      <c r="NLC10" s="219"/>
      <c r="NLD10" s="219"/>
      <c r="NLE10" s="219"/>
      <c r="NLF10" s="219"/>
      <c r="NLG10" s="219"/>
      <c r="NLH10" s="219"/>
      <c r="NLI10" s="219"/>
      <c r="NLJ10" s="219"/>
      <c r="NLK10" s="219"/>
      <c r="NLL10" s="219"/>
      <c r="NLM10" s="219"/>
      <c r="NLN10" s="219"/>
      <c r="NLO10" s="219"/>
      <c r="NLP10" s="219"/>
      <c r="NLQ10" s="219"/>
      <c r="NLR10" s="219"/>
      <c r="NLS10" s="219"/>
      <c r="NLT10" s="219"/>
      <c r="NLU10" s="219"/>
      <c r="NLV10" s="219"/>
      <c r="NLW10" s="219"/>
      <c r="NLX10" s="219"/>
      <c r="NLY10" s="219"/>
      <c r="NLZ10" s="219"/>
      <c r="NMA10" s="219"/>
      <c r="NMB10" s="219"/>
      <c r="NMC10" s="219"/>
      <c r="NMD10" s="219"/>
      <c r="NME10" s="219"/>
      <c r="NMF10" s="219"/>
      <c r="NMG10" s="219"/>
      <c r="NMH10" s="219"/>
      <c r="NMI10" s="219"/>
      <c r="NMJ10" s="219"/>
      <c r="NMK10" s="219"/>
      <c r="NML10" s="219"/>
      <c r="NMM10" s="219"/>
      <c r="NMN10" s="219"/>
      <c r="NMO10" s="219"/>
      <c r="NMP10" s="219"/>
      <c r="NMQ10" s="219"/>
      <c r="NMR10" s="219"/>
      <c r="NMS10" s="219"/>
      <c r="NMT10" s="219"/>
      <c r="NMU10" s="219"/>
      <c r="NMV10" s="219"/>
      <c r="NMW10" s="219"/>
      <c r="NMX10" s="219"/>
      <c r="NMY10" s="219"/>
      <c r="NMZ10" s="219"/>
      <c r="NNA10" s="219"/>
      <c r="NNB10" s="219"/>
      <c r="NNC10" s="219"/>
      <c r="NND10" s="219"/>
      <c r="NNE10" s="219"/>
      <c r="NNF10" s="219"/>
      <c r="NNG10" s="219"/>
      <c r="NNH10" s="219"/>
      <c r="NNI10" s="219"/>
      <c r="NNJ10" s="219"/>
      <c r="NNK10" s="219"/>
      <c r="NNL10" s="219"/>
      <c r="NNM10" s="219"/>
      <c r="NNN10" s="219"/>
      <c r="NNO10" s="219"/>
      <c r="NNP10" s="219"/>
      <c r="NNQ10" s="219"/>
      <c r="NNR10" s="219"/>
      <c r="NNS10" s="219"/>
      <c r="NNT10" s="219"/>
      <c r="NNU10" s="219"/>
      <c r="NNV10" s="219"/>
      <c r="NNW10" s="219"/>
      <c r="NNX10" s="219"/>
      <c r="NNY10" s="219"/>
      <c r="NNZ10" s="219"/>
      <c r="NOA10" s="219"/>
      <c r="NOB10" s="219"/>
      <c r="NOC10" s="219"/>
      <c r="NOD10" s="219"/>
      <c r="NOE10" s="219"/>
      <c r="NOF10" s="219"/>
      <c r="NOG10" s="219"/>
      <c r="NOH10" s="219"/>
      <c r="NOI10" s="219"/>
      <c r="NOJ10" s="219"/>
      <c r="NOK10" s="219"/>
      <c r="NOL10" s="219"/>
      <c r="NOM10" s="219"/>
      <c r="NON10" s="219"/>
      <c r="NOO10" s="219"/>
      <c r="NOP10" s="219"/>
      <c r="NOQ10" s="219"/>
      <c r="NOR10" s="219"/>
      <c r="NOS10" s="219"/>
      <c r="NOT10" s="219"/>
      <c r="NOU10" s="219"/>
      <c r="NOV10" s="219"/>
      <c r="NOW10" s="219"/>
      <c r="NOX10" s="219"/>
      <c r="NOY10" s="219"/>
      <c r="NOZ10" s="219"/>
      <c r="NPA10" s="219"/>
      <c r="NPB10" s="219"/>
      <c r="NPC10" s="219"/>
      <c r="NPD10" s="219"/>
      <c r="NPE10" s="219"/>
      <c r="NPF10" s="219"/>
      <c r="NPG10" s="219"/>
      <c r="NPH10" s="219"/>
      <c r="NPI10" s="219"/>
      <c r="NPJ10" s="219"/>
      <c r="NPK10" s="219"/>
      <c r="NPL10" s="219"/>
      <c r="NPM10" s="219"/>
      <c r="NPN10" s="219"/>
      <c r="NPO10" s="219"/>
      <c r="NPP10" s="219"/>
      <c r="NPQ10" s="219"/>
      <c r="NPR10" s="219"/>
      <c r="NPS10" s="219"/>
      <c r="NPT10" s="219"/>
      <c r="NPU10" s="219"/>
      <c r="NPV10" s="219"/>
      <c r="NPW10" s="219"/>
      <c r="NPX10" s="219"/>
      <c r="NPY10" s="219"/>
      <c r="NPZ10" s="219"/>
      <c r="NQA10" s="219"/>
      <c r="NQB10" s="219"/>
      <c r="NQC10" s="219"/>
      <c r="NQD10" s="219"/>
      <c r="NQE10" s="219"/>
      <c r="NQF10" s="219"/>
      <c r="NQG10" s="219"/>
      <c r="NQH10" s="219"/>
      <c r="NQI10" s="219"/>
      <c r="NQJ10" s="219"/>
      <c r="NQK10" s="219"/>
      <c r="NQL10" s="219"/>
      <c r="NQM10" s="219"/>
      <c r="NQN10" s="219"/>
      <c r="NQO10" s="219"/>
      <c r="NQP10" s="219"/>
      <c r="NQQ10" s="219"/>
      <c r="NQR10" s="219"/>
      <c r="NQS10" s="219"/>
      <c r="NQT10" s="219"/>
      <c r="NQU10" s="219"/>
      <c r="NQV10" s="219"/>
      <c r="NQW10" s="219"/>
      <c r="NQX10" s="219"/>
      <c r="NQY10" s="219"/>
      <c r="NQZ10" s="219"/>
      <c r="NRA10" s="219"/>
      <c r="NRB10" s="219"/>
      <c r="NRC10" s="219"/>
      <c r="NRD10" s="219"/>
      <c r="NRE10" s="219"/>
      <c r="NRF10" s="219"/>
      <c r="NRG10" s="219"/>
      <c r="NRH10" s="219"/>
      <c r="NRI10" s="219"/>
      <c r="NRJ10" s="219"/>
      <c r="NRK10" s="219"/>
      <c r="NRL10" s="219"/>
      <c r="NRM10" s="219"/>
      <c r="NRN10" s="219"/>
      <c r="NRO10" s="219"/>
      <c r="NRP10" s="219"/>
      <c r="NRQ10" s="219"/>
      <c r="NRR10" s="219"/>
      <c r="NRS10" s="219"/>
      <c r="NRT10" s="219"/>
      <c r="NRU10" s="219"/>
      <c r="NRV10" s="219"/>
      <c r="NRW10" s="219"/>
      <c r="NRX10" s="219"/>
      <c r="NRY10" s="219"/>
      <c r="NRZ10" s="219"/>
      <c r="NSA10" s="219"/>
      <c r="NSB10" s="219"/>
      <c r="NSC10" s="219"/>
      <c r="NSD10" s="219"/>
      <c r="NSE10" s="219"/>
      <c r="NSF10" s="219"/>
      <c r="NSG10" s="219"/>
      <c r="NSH10" s="219"/>
      <c r="NSI10" s="219"/>
      <c r="NSJ10" s="219"/>
      <c r="NSK10" s="219"/>
      <c r="NSL10" s="219"/>
      <c r="NSM10" s="219"/>
      <c r="NSN10" s="219"/>
      <c r="NSO10" s="219"/>
      <c r="NSP10" s="219"/>
      <c r="NSQ10" s="219"/>
      <c r="NSR10" s="219"/>
      <c r="NSS10" s="219"/>
      <c r="NST10" s="219"/>
      <c r="NSU10" s="219"/>
      <c r="NSV10" s="219"/>
      <c r="NSW10" s="219"/>
      <c r="NSX10" s="219"/>
      <c r="NSY10" s="219"/>
      <c r="NSZ10" s="219"/>
      <c r="NTA10" s="219"/>
      <c r="NTB10" s="219"/>
      <c r="NTC10" s="219"/>
      <c r="NTD10" s="219"/>
      <c r="NTE10" s="219"/>
      <c r="NTF10" s="219"/>
      <c r="NTG10" s="219"/>
      <c r="NTH10" s="219"/>
      <c r="NTI10" s="219"/>
      <c r="NTJ10" s="219"/>
      <c r="NTK10" s="219"/>
      <c r="NTL10" s="219"/>
      <c r="NTM10" s="219"/>
      <c r="NTN10" s="219"/>
      <c r="NTO10" s="219"/>
      <c r="NTP10" s="219"/>
      <c r="NTQ10" s="219"/>
      <c r="NTR10" s="219"/>
      <c r="NTS10" s="219"/>
      <c r="NTT10" s="219"/>
      <c r="NTU10" s="219"/>
      <c r="NTV10" s="219"/>
      <c r="NTW10" s="219"/>
      <c r="NTX10" s="219"/>
      <c r="NTY10" s="219"/>
      <c r="NTZ10" s="219"/>
      <c r="NUA10" s="219"/>
      <c r="NUB10" s="219"/>
      <c r="NUC10" s="219"/>
      <c r="NUD10" s="219"/>
      <c r="NUE10" s="219"/>
      <c r="NUF10" s="219"/>
      <c r="NUG10" s="219"/>
      <c r="NUH10" s="219"/>
      <c r="NUI10" s="219"/>
      <c r="NUJ10" s="219"/>
      <c r="NUK10" s="219"/>
      <c r="NUL10" s="219"/>
      <c r="NUM10" s="219"/>
      <c r="NUN10" s="219"/>
      <c r="NUO10" s="219"/>
      <c r="NUP10" s="219"/>
      <c r="NUQ10" s="219"/>
      <c r="NUR10" s="219"/>
      <c r="NUS10" s="219"/>
      <c r="NUT10" s="219"/>
      <c r="NUU10" s="219"/>
      <c r="NUV10" s="219"/>
      <c r="NUW10" s="219"/>
      <c r="NUX10" s="219"/>
      <c r="NUY10" s="219"/>
      <c r="NUZ10" s="219"/>
      <c r="NVA10" s="219"/>
      <c r="NVB10" s="219"/>
      <c r="NVC10" s="219"/>
      <c r="NVD10" s="219"/>
      <c r="NVE10" s="219"/>
      <c r="NVF10" s="219"/>
      <c r="NVG10" s="219"/>
      <c r="NVH10" s="219"/>
      <c r="NVI10" s="219"/>
      <c r="NVJ10" s="219"/>
      <c r="NVK10" s="219"/>
      <c r="NVL10" s="219"/>
      <c r="NVM10" s="219"/>
      <c r="NVN10" s="219"/>
      <c r="NVO10" s="219"/>
      <c r="NVP10" s="219"/>
      <c r="NVQ10" s="219"/>
      <c r="NVR10" s="219"/>
      <c r="NVS10" s="219"/>
      <c r="NVT10" s="219"/>
      <c r="NVU10" s="219"/>
      <c r="NVV10" s="219"/>
      <c r="NVW10" s="219"/>
      <c r="NVX10" s="219"/>
      <c r="NVY10" s="219"/>
      <c r="NVZ10" s="219"/>
      <c r="NWA10" s="219"/>
      <c r="NWB10" s="219"/>
      <c r="NWC10" s="219"/>
      <c r="NWD10" s="219"/>
      <c r="NWE10" s="219"/>
      <c r="NWF10" s="219"/>
      <c r="NWG10" s="219"/>
      <c r="NWH10" s="219"/>
      <c r="NWI10" s="219"/>
      <c r="NWJ10" s="219"/>
      <c r="NWK10" s="219"/>
      <c r="NWL10" s="219"/>
      <c r="NWM10" s="219"/>
      <c r="NWN10" s="219"/>
      <c r="NWO10" s="219"/>
      <c r="NWP10" s="219"/>
      <c r="NWQ10" s="219"/>
      <c r="NWR10" s="219"/>
      <c r="NWS10" s="219"/>
      <c r="NWT10" s="219"/>
      <c r="NWU10" s="219"/>
      <c r="NWV10" s="219"/>
      <c r="NWW10" s="219"/>
      <c r="NWX10" s="219"/>
      <c r="NWY10" s="219"/>
      <c r="NWZ10" s="219"/>
      <c r="NXA10" s="219"/>
      <c r="NXB10" s="219"/>
      <c r="NXC10" s="219"/>
      <c r="NXD10" s="219"/>
      <c r="NXE10" s="219"/>
      <c r="NXF10" s="219"/>
      <c r="NXG10" s="219"/>
      <c r="NXH10" s="219"/>
      <c r="NXI10" s="219"/>
      <c r="NXJ10" s="219"/>
      <c r="NXK10" s="219"/>
      <c r="NXL10" s="219"/>
      <c r="NXM10" s="219"/>
      <c r="NXN10" s="219"/>
      <c r="NXO10" s="219"/>
      <c r="NXP10" s="219"/>
      <c r="NXQ10" s="219"/>
      <c r="NXR10" s="219"/>
      <c r="NXS10" s="219"/>
      <c r="NXT10" s="219"/>
      <c r="NXU10" s="219"/>
      <c r="NXV10" s="219"/>
      <c r="NXW10" s="219"/>
      <c r="NXX10" s="219"/>
      <c r="NXY10" s="219"/>
      <c r="NXZ10" s="219"/>
      <c r="NYA10" s="219"/>
      <c r="NYB10" s="219"/>
      <c r="NYC10" s="219"/>
      <c r="NYD10" s="219"/>
      <c r="NYE10" s="219"/>
      <c r="NYF10" s="219"/>
      <c r="NYG10" s="219"/>
      <c r="NYH10" s="219"/>
      <c r="NYI10" s="219"/>
      <c r="NYJ10" s="219"/>
      <c r="NYK10" s="219"/>
      <c r="NYL10" s="219"/>
      <c r="NYM10" s="219"/>
      <c r="NYN10" s="219"/>
      <c r="NYO10" s="219"/>
      <c r="NYP10" s="219"/>
      <c r="NYQ10" s="219"/>
      <c r="NYR10" s="219"/>
      <c r="NYS10" s="219"/>
      <c r="NYT10" s="219"/>
      <c r="NYU10" s="219"/>
      <c r="NYV10" s="219"/>
      <c r="NYW10" s="219"/>
      <c r="NYX10" s="219"/>
      <c r="NYY10" s="219"/>
      <c r="NYZ10" s="219"/>
      <c r="NZA10" s="219"/>
      <c r="NZB10" s="219"/>
      <c r="NZC10" s="219"/>
      <c r="NZD10" s="219"/>
      <c r="NZE10" s="219"/>
      <c r="NZF10" s="219"/>
      <c r="NZG10" s="219"/>
      <c r="NZH10" s="219"/>
      <c r="NZI10" s="219"/>
      <c r="NZJ10" s="219"/>
      <c r="NZK10" s="219"/>
      <c r="NZL10" s="219"/>
      <c r="NZM10" s="219"/>
      <c r="NZN10" s="219"/>
      <c r="NZO10" s="219"/>
      <c r="NZP10" s="219"/>
      <c r="NZQ10" s="219"/>
      <c r="NZR10" s="219"/>
      <c r="NZS10" s="219"/>
      <c r="NZT10" s="219"/>
      <c r="NZU10" s="219"/>
      <c r="NZV10" s="219"/>
      <c r="NZW10" s="219"/>
      <c r="NZX10" s="219"/>
      <c r="NZY10" s="219"/>
      <c r="NZZ10" s="219"/>
      <c r="OAA10" s="219"/>
      <c r="OAB10" s="219"/>
      <c r="OAC10" s="219"/>
      <c r="OAD10" s="219"/>
      <c r="OAE10" s="219"/>
      <c r="OAF10" s="219"/>
      <c r="OAG10" s="219"/>
      <c r="OAH10" s="219"/>
      <c r="OAI10" s="219"/>
      <c r="OAJ10" s="219"/>
      <c r="OAK10" s="219"/>
      <c r="OAL10" s="219"/>
      <c r="OAM10" s="219"/>
      <c r="OAN10" s="219"/>
      <c r="OAO10" s="219"/>
      <c r="OAP10" s="219"/>
      <c r="OAQ10" s="219"/>
      <c r="OAR10" s="219"/>
      <c r="OAS10" s="219"/>
      <c r="OAT10" s="219"/>
      <c r="OAU10" s="219"/>
      <c r="OAV10" s="219"/>
      <c r="OAW10" s="219"/>
      <c r="OAX10" s="219"/>
      <c r="OAY10" s="219"/>
      <c r="OAZ10" s="219"/>
      <c r="OBA10" s="219"/>
      <c r="OBB10" s="219"/>
      <c r="OBC10" s="219"/>
      <c r="OBD10" s="219"/>
      <c r="OBE10" s="219"/>
      <c r="OBF10" s="219"/>
      <c r="OBG10" s="219"/>
      <c r="OBH10" s="219"/>
      <c r="OBI10" s="219"/>
      <c r="OBJ10" s="219"/>
      <c r="OBK10" s="219"/>
      <c r="OBL10" s="219"/>
      <c r="OBM10" s="219"/>
      <c r="OBN10" s="219"/>
      <c r="OBO10" s="219"/>
      <c r="OBP10" s="219"/>
      <c r="OBQ10" s="219"/>
      <c r="OBR10" s="219"/>
      <c r="OBS10" s="219"/>
      <c r="OBT10" s="219"/>
      <c r="OBU10" s="219"/>
      <c r="OBV10" s="219"/>
      <c r="OBW10" s="219"/>
      <c r="OBX10" s="219"/>
      <c r="OBY10" s="219"/>
      <c r="OBZ10" s="219"/>
      <c r="OCA10" s="219"/>
      <c r="OCB10" s="219"/>
      <c r="OCC10" s="219"/>
      <c r="OCD10" s="219"/>
      <c r="OCE10" s="219"/>
      <c r="OCF10" s="219"/>
      <c r="OCG10" s="219"/>
      <c r="OCH10" s="219"/>
      <c r="OCI10" s="219"/>
      <c r="OCJ10" s="219"/>
      <c r="OCK10" s="219"/>
      <c r="OCL10" s="219"/>
      <c r="OCM10" s="219"/>
      <c r="OCN10" s="219"/>
      <c r="OCO10" s="219"/>
      <c r="OCP10" s="219"/>
      <c r="OCQ10" s="219"/>
      <c r="OCR10" s="219"/>
      <c r="OCS10" s="219"/>
      <c r="OCT10" s="219"/>
      <c r="OCU10" s="219"/>
      <c r="OCV10" s="219"/>
      <c r="OCW10" s="219"/>
      <c r="OCX10" s="219"/>
      <c r="OCY10" s="219"/>
      <c r="OCZ10" s="219"/>
      <c r="ODA10" s="219"/>
      <c r="ODB10" s="219"/>
      <c r="ODC10" s="219"/>
      <c r="ODD10" s="219"/>
      <c r="ODE10" s="219"/>
      <c r="ODF10" s="219"/>
      <c r="ODG10" s="219"/>
      <c r="ODH10" s="219"/>
      <c r="ODI10" s="219"/>
      <c r="ODJ10" s="219"/>
      <c r="ODK10" s="219"/>
      <c r="ODL10" s="219"/>
      <c r="ODM10" s="219"/>
      <c r="ODN10" s="219"/>
      <c r="ODO10" s="219"/>
      <c r="ODP10" s="219"/>
      <c r="ODQ10" s="219"/>
      <c r="ODR10" s="219"/>
      <c r="ODS10" s="219"/>
      <c r="ODT10" s="219"/>
      <c r="ODU10" s="219"/>
      <c r="ODV10" s="219"/>
      <c r="ODW10" s="219"/>
      <c r="ODX10" s="219"/>
      <c r="ODY10" s="219"/>
      <c r="ODZ10" s="219"/>
      <c r="OEA10" s="219"/>
      <c r="OEB10" s="219"/>
      <c r="OEC10" s="219"/>
      <c r="OED10" s="219"/>
      <c r="OEE10" s="219"/>
      <c r="OEF10" s="219"/>
      <c r="OEG10" s="219"/>
      <c r="OEH10" s="219"/>
      <c r="OEI10" s="219"/>
      <c r="OEJ10" s="219"/>
      <c r="OEK10" s="219"/>
      <c r="OEL10" s="219"/>
      <c r="OEM10" s="219"/>
      <c r="OEN10" s="219"/>
      <c r="OEO10" s="219"/>
      <c r="OEP10" s="219"/>
      <c r="OEQ10" s="219"/>
      <c r="OER10" s="219"/>
      <c r="OES10" s="219"/>
      <c r="OET10" s="219"/>
      <c r="OEU10" s="219"/>
      <c r="OEV10" s="219"/>
      <c r="OEW10" s="219"/>
      <c r="OEX10" s="219"/>
      <c r="OEY10" s="219"/>
      <c r="OEZ10" s="219"/>
      <c r="OFA10" s="219"/>
      <c r="OFB10" s="219"/>
      <c r="OFC10" s="219"/>
      <c r="OFD10" s="219"/>
      <c r="OFE10" s="219"/>
      <c r="OFF10" s="219"/>
      <c r="OFG10" s="219"/>
      <c r="OFH10" s="219"/>
      <c r="OFI10" s="219"/>
      <c r="OFJ10" s="219"/>
      <c r="OFK10" s="219"/>
      <c r="OFL10" s="219"/>
      <c r="OFM10" s="219"/>
      <c r="OFN10" s="219"/>
      <c r="OFO10" s="219"/>
      <c r="OFP10" s="219"/>
      <c r="OFQ10" s="219"/>
      <c r="OFR10" s="219"/>
      <c r="OFS10" s="219"/>
      <c r="OFT10" s="219"/>
      <c r="OFU10" s="219"/>
      <c r="OFV10" s="219"/>
      <c r="OFW10" s="219"/>
      <c r="OFX10" s="219"/>
      <c r="OFY10" s="219"/>
      <c r="OFZ10" s="219"/>
      <c r="OGA10" s="219"/>
      <c r="OGB10" s="219"/>
      <c r="OGC10" s="219"/>
      <c r="OGD10" s="219"/>
      <c r="OGE10" s="219"/>
      <c r="OGF10" s="219"/>
      <c r="OGG10" s="219"/>
      <c r="OGH10" s="219"/>
      <c r="OGI10" s="219"/>
      <c r="OGJ10" s="219"/>
      <c r="OGK10" s="219"/>
      <c r="OGL10" s="219"/>
      <c r="OGM10" s="219"/>
      <c r="OGN10" s="219"/>
      <c r="OGO10" s="219"/>
      <c r="OGP10" s="219"/>
      <c r="OGQ10" s="219"/>
      <c r="OGR10" s="219"/>
      <c r="OGS10" s="219"/>
      <c r="OGT10" s="219"/>
      <c r="OGU10" s="219"/>
      <c r="OGV10" s="219"/>
      <c r="OGW10" s="219"/>
      <c r="OGX10" s="219"/>
      <c r="OGY10" s="219"/>
      <c r="OGZ10" s="219"/>
      <c r="OHA10" s="219"/>
      <c r="OHB10" s="219"/>
      <c r="OHC10" s="219"/>
      <c r="OHD10" s="219"/>
      <c r="OHE10" s="219"/>
      <c r="OHF10" s="219"/>
      <c r="OHG10" s="219"/>
      <c r="OHH10" s="219"/>
      <c r="OHI10" s="219"/>
      <c r="OHJ10" s="219"/>
      <c r="OHK10" s="219"/>
      <c r="OHL10" s="219"/>
      <c r="OHM10" s="219"/>
      <c r="OHN10" s="219"/>
      <c r="OHO10" s="219"/>
      <c r="OHP10" s="219"/>
      <c r="OHQ10" s="219"/>
      <c r="OHR10" s="219"/>
      <c r="OHS10" s="219"/>
      <c r="OHT10" s="219"/>
      <c r="OHU10" s="219"/>
      <c r="OHV10" s="219"/>
      <c r="OHW10" s="219"/>
      <c r="OHX10" s="219"/>
      <c r="OHY10" s="219"/>
      <c r="OHZ10" s="219"/>
      <c r="OIA10" s="219"/>
      <c r="OIB10" s="219"/>
      <c r="OIC10" s="219"/>
      <c r="OID10" s="219"/>
      <c r="OIE10" s="219"/>
      <c r="OIF10" s="219"/>
      <c r="OIG10" s="219"/>
      <c r="OIH10" s="219"/>
      <c r="OII10" s="219"/>
      <c r="OIJ10" s="219"/>
      <c r="OIK10" s="219"/>
      <c r="OIL10" s="219"/>
      <c r="OIM10" s="219"/>
      <c r="OIN10" s="219"/>
      <c r="OIO10" s="219"/>
      <c r="OIP10" s="219"/>
      <c r="OIQ10" s="219"/>
      <c r="OIR10" s="219"/>
      <c r="OIS10" s="219"/>
      <c r="OIT10" s="219"/>
      <c r="OIU10" s="219"/>
      <c r="OIV10" s="219"/>
      <c r="OIW10" s="219"/>
      <c r="OIX10" s="219"/>
      <c r="OIY10" s="219"/>
      <c r="OIZ10" s="219"/>
      <c r="OJA10" s="219"/>
      <c r="OJB10" s="219"/>
      <c r="OJC10" s="219"/>
      <c r="OJD10" s="219"/>
      <c r="OJE10" s="219"/>
      <c r="OJF10" s="219"/>
      <c r="OJG10" s="219"/>
      <c r="OJH10" s="219"/>
      <c r="OJI10" s="219"/>
      <c r="OJJ10" s="219"/>
      <c r="OJK10" s="219"/>
      <c r="OJL10" s="219"/>
      <c r="OJM10" s="219"/>
      <c r="OJN10" s="219"/>
      <c r="OJO10" s="219"/>
      <c r="OJP10" s="219"/>
      <c r="OJQ10" s="219"/>
      <c r="OJR10" s="219"/>
      <c r="OJS10" s="219"/>
      <c r="OJT10" s="219"/>
      <c r="OJU10" s="219"/>
      <c r="OJV10" s="219"/>
      <c r="OJW10" s="219"/>
      <c r="OJX10" s="219"/>
      <c r="OJY10" s="219"/>
      <c r="OJZ10" s="219"/>
      <c r="OKA10" s="219"/>
      <c r="OKB10" s="219"/>
      <c r="OKC10" s="219"/>
      <c r="OKD10" s="219"/>
      <c r="OKE10" s="219"/>
      <c r="OKF10" s="219"/>
      <c r="OKG10" s="219"/>
      <c r="OKH10" s="219"/>
      <c r="OKI10" s="219"/>
      <c r="OKJ10" s="219"/>
      <c r="OKK10" s="219"/>
      <c r="OKL10" s="219"/>
      <c r="OKM10" s="219"/>
      <c r="OKN10" s="219"/>
      <c r="OKO10" s="219"/>
      <c r="OKP10" s="219"/>
      <c r="OKQ10" s="219"/>
      <c r="OKR10" s="219"/>
      <c r="OKS10" s="219"/>
      <c r="OKT10" s="219"/>
      <c r="OKU10" s="219"/>
      <c r="OKV10" s="219"/>
      <c r="OKW10" s="219"/>
      <c r="OKX10" s="219"/>
      <c r="OKY10" s="219"/>
      <c r="OKZ10" s="219"/>
      <c r="OLA10" s="219"/>
      <c r="OLB10" s="219"/>
      <c r="OLC10" s="219"/>
      <c r="OLD10" s="219"/>
      <c r="OLE10" s="219"/>
      <c r="OLF10" s="219"/>
      <c r="OLG10" s="219"/>
      <c r="OLH10" s="219"/>
      <c r="OLI10" s="219"/>
      <c r="OLJ10" s="219"/>
      <c r="OLK10" s="219"/>
      <c r="OLL10" s="219"/>
      <c r="OLM10" s="219"/>
      <c r="OLN10" s="219"/>
      <c r="OLO10" s="219"/>
      <c r="OLP10" s="219"/>
      <c r="OLQ10" s="219"/>
      <c r="OLR10" s="219"/>
      <c r="OLS10" s="219"/>
      <c r="OLT10" s="219"/>
      <c r="OLU10" s="219"/>
      <c r="OLV10" s="219"/>
      <c r="OLW10" s="219"/>
      <c r="OLX10" s="219"/>
      <c r="OLY10" s="219"/>
      <c r="OLZ10" s="219"/>
      <c r="OMA10" s="219"/>
      <c r="OMB10" s="219"/>
      <c r="OMC10" s="219"/>
      <c r="OMD10" s="219"/>
      <c r="OME10" s="219"/>
      <c r="OMF10" s="219"/>
      <c r="OMG10" s="219"/>
      <c r="OMH10" s="219"/>
      <c r="OMI10" s="219"/>
      <c r="OMJ10" s="219"/>
      <c r="OMK10" s="219"/>
      <c r="OML10" s="219"/>
      <c r="OMM10" s="219"/>
      <c r="OMN10" s="219"/>
      <c r="OMO10" s="219"/>
      <c r="OMP10" s="219"/>
      <c r="OMQ10" s="219"/>
      <c r="OMR10" s="219"/>
      <c r="OMS10" s="219"/>
      <c r="OMT10" s="219"/>
      <c r="OMU10" s="219"/>
      <c r="OMV10" s="219"/>
      <c r="OMW10" s="219"/>
      <c r="OMX10" s="219"/>
      <c r="OMY10" s="219"/>
      <c r="OMZ10" s="219"/>
      <c r="ONA10" s="219"/>
      <c r="ONB10" s="219"/>
      <c r="ONC10" s="219"/>
      <c r="OND10" s="219"/>
      <c r="ONE10" s="219"/>
      <c r="ONF10" s="219"/>
      <c r="ONG10" s="219"/>
      <c r="ONH10" s="219"/>
      <c r="ONI10" s="219"/>
      <c r="ONJ10" s="219"/>
      <c r="ONK10" s="219"/>
      <c r="ONL10" s="219"/>
      <c r="ONM10" s="219"/>
      <c r="ONN10" s="219"/>
      <c r="ONO10" s="219"/>
      <c r="ONP10" s="219"/>
      <c r="ONQ10" s="219"/>
      <c r="ONR10" s="219"/>
      <c r="ONS10" s="219"/>
      <c r="ONT10" s="219"/>
      <c r="ONU10" s="219"/>
      <c r="ONV10" s="219"/>
      <c r="ONW10" s="219"/>
      <c r="ONX10" s="219"/>
      <c r="ONY10" s="219"/>
      <c r="ONZ10" s="219"/>
      <c r="OOA10" s="219"/>
      <c r="OOB10" s="219"/>
      <c r="OOC10" s="219"/>
      <c r="OOD10" s="219"/>
      <c r="OOE10" s="219"/>
      <c r="OOF10" s="219"/>
      <c r="OOG10" s="219"/>
      <c r="OOH10" s="219"/>
      <c r="OOI10" s="219"/>
      <c r="OOJ10" s="219"/>
      <c r="OOK10" s="219"/>
      <c r="OOL10" s="219"/>
      <c r="OOM10" s="219"/>
      <c r="OON10" s="219"/>
      <c r="OOO10" s="219"/>
      <c r="OOP10" s="219"/>
      <c r="OOQ10" s="219"/>
      <c r="OOR10" s="219"/>
      <c r="OOS10" s="219"/>
      <c r="OOT10" s="219"/>
      <c r="OOU10" s="219"/>
      <c r="OOV10" s="219"/>
      <c r="OOW10" s="219"/>
      <c r="OOX10" s="219"/>
      <c r="OOY10" s="219"/>
      <c r="OOZ10" s="219"/>
      <c r="OPA10" s="219"/>
      <c r="OPB10" s="219"/>
      <c r="OPC10" s="219"/>
      <c r="OPD10" s="219"/>
      <c r="OPE10" s="219"/>
      <c r="OPF10" s="219"/>
      <c r="OPG10" s="219"/>
      <c r="OPH10" s="219"/>
      <c r="OPI10" s="219"/>
      <c r="OPJ10" s="219"/>
      <c r="OPK10" s="219"/>
      <c r="OPL10" s="219"/>
      <c r="OPM10" s="219"/>
      <c r="OPN10" s="219"/>
      <c r="OPO10" s="219"/>
      <c r="OPP10" s="219"/>
      <c r="OPQ10" s="219"/>
      <c r="OPR10" s="219"/>
      <c r="OPS10" s="219"/>
      <c r="OPT10" s="219"/>
      <c r="OPU10" s="219"/>
      <c r="OPV10" s="219"/>
      <c r="OPW10" s="219"/>
      <c r="OPX10" s="219"/>
      <c r="OPY10" s="219"/>
      <c r="OPZ10" s="219"/>
      <c r="OQA10" s="219"/>
      <c r="OQB10" s="219"/>
      <c r="OQC10" s="219"/>
      <c r="OQD10" s="219"/>
      <c r="OQE10" s="219"/>
      <c r="OQF10" s="219"/>
      <c r="OQG10" s="219"/>
      <c r="OQH10" s="219"/>
      <c r="OQI10" s="219"/>
      <c r="OQJ10" s="219"/>
      <c r="OQK10" s="219"/>
      <c r="OQL10" s="219"/>
      <c r="OQM10" s="219"/>
      <c r="OQN10" s="219"/>
      <c r="OQO10" s="219"/>
      <c r="OQP10" s="219"/>
      <c r="OQQ10" s="219"/>
      <c r="OQR10" s="219"/>
      <c r="OQS10" s="219"/>
      <c r="OQT10" s="219"/>
      <c r="OQU10" s="219"/>
      <c r="OQV10" s="219"/>
      <c r="OQW10" s="219"/>
      <c r="OQX10" s="219"/>
      <c r="OQY10" s="219"/>
      <c r="OQZ10" s="219"/>
      <c r="ORA10" s="219"/>
      <c r="ORB10" s="219"/>
      <c r="ORC10" s="219"/>
      <c r="ORD10" s="219"/>
      <c r="ORE10" s="219"/>
      <c r="ORF10" s="219"/>
      <c r="ORG10" s="219"/>
      <c r="ORH10" s="219"/>
      <c r="ORI10" s="219"/>
      <c r="ORJ10" s="219"/>
      <c r="ORK10" s="219"/>
      <c r="ORL10" s="219"/>
      <c r="ORM10" s="219"/>
      <c r="ORN10" s="219"/>
      <c r="ORO10" s="219"/>
      <c r="ORP10" s="219"/>
      <c r="ORQ10" s="219"/>
      <c r="ORR10" s="219"/>
      <c r="ORS10" s="219"/>
      <c r="ORT10" s="219"/>
      <c r="ORU10" s="219"/>
      <c r="ORV10" s="219"/>
      <c r="ORW10" s="219"/>
      <c r="ORX10" s="219"/>
      <c r="ORY10" s="219"/>
      <c r="ORZ10" s="219"/>
      <c r="OSA10" s="219"/>
      <c r="OSB10" s="219"/>
      <c r="OSC10" s="219"/>
      <c r="OSD10" s="219"/>
      <c r="OSE10" s="219"/>
      <c r="OSF10" s="219"/>
      <c r="OSG10" s="219"/>
      <c r="OSH10" s="219"/>
      <c r="OSI10" s="219"/>
      <c r="OSJ10" s="219"/>
      <c r="OSK10" s="219"/>
      <c r="OSL10" s="219"/>
      <c r="OSM10" s="219"/>
      <c r="OSN10" s="219"/>
      <c r="OSO10" s="219"/>
      <c r="OSP10" s="219"/>
      <c r="OSQ10" s="219"/>
      <c r="OSR10" s="219"/>
      <c r="OSS10" s="219"/>
      <c r="OST10" s="219"/>
      <c r="OSU10" s="219"/>
      <c r="OSV10" s="219"/>
      <c r="OSW10" s="219"/>
      <c r="OSX10" s="219"/>
      <c r="OSY10" s="219"/>
      <c r="OSZ10" s="219"/>
      <c r="OTA10" s="219"/>
      <c r="OTB10" s="219"/>
      <c r="OTC10" s="219"/>
      <c r="OTD10" s="219"/>
      <c r="OTE10" s="219"/>
      <c r="OTF10" s="219"/>
      <c r="OTG10" s="219"/>
      <c r="OTH10" s="219"/>
      <c r="OTI10" s="219"/>
      <c r="OTJ10" s="219"/>
      <c r="OTK10" s="219"/>
      <c r="OTL10" s="219"/>
      <c r="OTM10" s="219"/>
      <c r="OTN10" s="219"/>
      <c r="OTO10" s="219"/>
      <c r="OTP10" s="219"/>
      <c r="OTQ10" s="219"/>
      <c r="OTR10" s="219"/>
      <c r="OTS10" s="219"/>
      <c r="OTT10" s="219"/>
      <c r="OTU10" s="219"/>
      <c r="OTV10" s="219"/>
      <c r="OTW10" s="219"/>
      <c r="OTX10" s="219"/>
      <c r="OTY10" s="219"/>
      <c r="OTZ10" s="219"/>
      <c r="OUA10" s="219"/>
      <c r="OUB10" s="219"/>
      <c r="OUC10" s="219"/>
      <c r="OUD10" s="219"/>
      <c r="OUE10" s="219"/>
      <c r="OUF10" s="219"/>
      <c r="OUG10" s="219"/>
      <c r="OUH10" s="219"/>
      <c r="OUI10" s="219"/>
      <c r="OUJ10" s="219"/>
      <c r="OUK10" s="219"/>
      <c r="OUL10" s="219"/>
      <c r="OUM10" s="219"/>
      <c r="OUN10" s="219"/>
      <c r="OUO10" s="219"/>
      <c r="OUP10" s="219"/>
      <c r="OUQ10" s="219"/>
      <c r="OUR10" s="219"/>
      <c r="OUS10" s="219"/>
      <c r="OUT10" s="219"/>
      <c r="OUU10" s="219"/>
      <c r="OUV10" s="219"/>
      <c r="OUW10" s="219"/>
      <c r="OUX10" s="219"/>
      <c r="OUY10" s="219"/>
      <c r="OUZ10" s="219"/>
      <c r="OVA10" s="219"/>
      <c r="OVB10" s="219"/>
      <c r="OVC10" s="219"/>
      <c r="OVD10" s="219"/>
      <c r="OVE10" s="219"/>
      <c r="OVF10" s="219"/>
      <c r="OVG10" s="219"/>
      <c r="OVH10" s="219"/>
      <c r="OVI10" s="219"/>
      <c r="OVJ10" s="219"/>
      <c r="OVK10" s="219"/>
      <c r="OVL10" s="219"/>
      <c r="OVM10" s="219"/>
      <c r="OVN10" s="219"/>
      <c r="OVO10" s="219"/>
      <c r="OVP10" s="219"/>
      <c r="OVQ10" s="219"/>
      <c r="OVR10" s="219"/>
      <c r="OVS10" s="219"/>
      <c r="OVT10" s="219"/>
      <c r="OVU10" s="219"/>
      <c r="OVV10" s="219"/>
      <c r="OVW10" s="219"/>
      <c r="OVX10" s="219"/>
      <c r="OVY10" s="219"/>
      <c r="OVZ10" s="219"/>
      <c r="OWA10" s="219"/>
      <c r="OWB10" s="219"/>
      <c r="OWC10" s="219"/>
      <c r="OWD10" s="219"/>
      <c r="OWE10" s="219"/>
      <c r="OWF10" s="219"/>
      <c r="OWG10" s="219"/>
      <c r="OWH10" s="219"/>
      <c r="OWI10" s="219"/>
      <c r="OWJ10" s="219"/>
      <c r="OWK10" s="219"/>
      <c r="OWL10" s="219"/>
      <c r="OWM10" s="219"/>
      <c r="OWN10" s="219"/>
      <c r="OWO10" s="219"/>
      <c r="OWP10" s="219"/>
      <c r="OWQ10" s="219"/>
      <c r="OWR10" s="219"/>
      <c r="OWS10" s="219"/>
      <c r="OWT10" s="219"/>
      <c r="OWU10" s="219"/>
      <c r="OWV10" s="219"/>
      <c r="OWW10" s="219"/>
      <c r="OWX10" s="219"/>
      <c r="OWY10" s="219"/>
      <c r="OWZ10" s="219"/>
      <c r="OXA10" s="219"/>
      <c r="OXB10" s="219"/>
      <c r="OXC10" s="219"/>
      <c r="OXD10" s="219"/>
      <c r="OXE10" s="219"/>
      <c r="OXF10" s="219"/>
      <c r="OXG10" s="219"/>
      <c r="OXH10" s="219"/>
      <c r="OXI10" s="219"/>
      <c r="OXJ10" s="219"/>
      <c r="OXK10" s="219"/>
      <c r="OXL10" s="219"/>
      <c r="OXM10" s="219"/>
      <c r="OXN10" s="219"/>
      <c r="OXO10" s="219"/>
      <c r="OXP10" s="219"/>
      <c r="OXQ10" s="219"/>
      <c r="OXR10" s="219"/>
      <c r="OXS10" s="219"/>
      <c r="OXT10" s="219"/>
      <c r="OXU10" s="219"/>
      <c r="OXV10" s="219"/>
      <c r="OXW10" s="219"/>
      <c r="OXX10" s="219"/>
      <c r="OXY10" s="219"/>
      <c r="OXZ10" s="219"/>
      <c r="OYA10" s="219"/>
      <c r="OYB10" s="219"/>
      <c r="OYC10" s="219"/>
      <c r="OYD10" s="219"/>
      <c r="OYE10" s="219"/>
      <c r="OYF10" s="219"/>
      <c r="OYG10" s="219"/>
      <c r="OYH10" s="219"/>
      <c r="OYI10" s="219"/>
      <c r="OYJ10" s="219"/>
      <c r="OYK10" s="219"/>
      <c r="OYL10" s="219"/>
      <c r="OYM10" s="219"/>
      <c r="OYN10" s="219"/>
      <c r="OYO10" s="219"/>
      <c r="OYP10" s="219"/>
      <c r="OYQ10" s="219"/>
      <c r="OYR10" s="219"/>
      <c r="OYS10" s="219"/>
      <c r="OYT10" s="219"/>
      <c r="OYU10" s="219"/>
      <c r="OYV10" s="219"/>
      <c r="OYW10" s="219"/>
      <c r="OYX10" s="219"/>
      <c r="OYY10" s="219"/>
      <c r="OYZ10" s="219"/>
      <c r="OZA10" s="219"/>
      <c r="OZB10" s="219"/>
      <c r="OZC10" s="219"/>
      <c r="OZD10" s="219"/>
      <c r="OZE10" s="219"/>
      <c r="OZF10" s="219"/>
      <c r="OZG10" s="219"/>
      <c r="OZH10" s="219"/>
      <c r="OZI10" s="219"/>
      <c r="OZJ10" s="219"/>
      <c r="OZK10" s="219"/>
      <c r="OZL10" s="219"/>
      <c r="OZM10" s="219"/>
      <c r="OZN10" s="219"/>
      <c r="OZO10" s="219"/>
      <c r="OZP10" s="219"/>
      <c r="OZQ10" s="219"/>
      <c r="OZR10" s="219"/>
      <c r="OZS10" s="219"/>
      <c r="OZT10" s="219"/>
      <c r="OZU10" s="219"/>
      <c r="OZV10" s="219"/>
      <c r="OZW10" s="219"/>
      <c r="OZX10" s="219"/>
      <c r="OZY10" s="219"/>
      <c r="OZZ10" s="219"/>
      <c r="PAA10" s="219"/>
      <c r="PAB10" s="219"/>
      <c r="PAC10" s="219"/>
      <c r="PAD10" s="219"/>
      <c r="PAE10" s="219"/>
      <c r="PAF10" s="219"/>
      <c r="PAG10" s="219"/>
      <c r="PAH10" s="219"/>
      <c r="PAI10" s="219"/>
      <c r="PAJ10" s="219"/>
      <c r="PAK10" s="219"/>
      <c r="PAL10" s="219"/>
      <c r="PAM10" s="219"/>
      <c r="PAN10" s="219"/>
      <c r="PAO10" s="219"/>
      <c r="PAP10" s="219"/>
      <c r="PAQ10" s="219"/>
      <c r="PAR10" s="219"/>
      <c r="PAS10" s="219"/>
      <c r="PAT10" s="219"/>
      <c r="PAU10" s="219"/>
      <c r="PAV10" s="219"/>
      <c r="PAW10" s="219"/>
      <c r="PAX10" s="219"/>
      <c r="PAY10" s="219"/>
      <c r="PAZ10" s="219"/>
      <c r="PBA10" s="219"/>
      <c r="PBB10" s="219"/>
      <c r="PBC10" s="219"/>
      <c r="PBD10" s="219"/>
      <c r="PBE10" s="219"/>
      <c r="PBF10" s="219"/>
      <c r="PBG10" s="219"/>
      <c r="PBH10" s="219"/>
      <c r="PBI10" s="219"/>
      <c r="PBJ10" s="219"/>
      <c r="PBK10" s="219"/>
      <c r="PBL10" s="219"/>
      <c r="PBM10" s="219"/>
      <c r="PBN10" s="219"/>
      <c r="PBO10" s="219"/>
      <c r="PBP10" s="219"/>
      <c r="PBQ10" s="219"/>
      <c r="PBR10" s="219"/>
      <c r="PBS10" s="219"/>
      <c r="PBT10" s="219"/>
      <c r="PBU10" s="219"/>
      <c r="PBV10" s="219"/>
      <c r="PBW10" s="219"/>
      <c r="PBX10" s="219"/>
      <c r="PBY10" s="219"/>
      <c r="PBZ10" s="219"/>
      <c r="PCA10" s="219"/>
      <c r="PCB10" s="219"/>
      <c r="PCC10" s="219"/>
      <c r="PCD10" s="219"/>
      <c r="PCE10" s="219"/>
      <c r="PCF10" s="219"/>
      <c r="PCG10" s="219"/>
      <c r="PCH10" s="219"/>
      <c r="PCI10" s="219"/>
      <c r="PCJ10" s="219"/>
      <c r="PCK10" s="219"/>
      <c r="PCL10" s="219"/>
      <c r="PCM10" s="219"/>
      <c r="PCN10" s="219"/>
      <c r="PCO10" s="219"/>
      <c r="PCP10" s="219"/>
      <c r="PCQ10" s="219"/>
      <c r="PCR10" s="219"/>
      <c r="PCS10" s="219"/>
      <c r="PCT10" s="219"/>
      <c r="PCU10" s="219"/>
      <c r="PCV10" s="219"/>
      <c r="PCW10" s="219"/>
      <c r="PCX10" s="219"/>
      <c r="PCY10" s="219"/>
      <c r="PCZ10" s="219"/>
      <c r="PDA10" s="219"/>
      <c r="PDB10" s="219"/>
      <c r="PDC10" s="219"/>
      <c r="PDD10" s="219"/>
      <c r="PDE10" s="219"/>
      <c r="PDF10" s="219"/>
      <c r="PDG10" s="219"/>
      <c r="PDH10" s="219"/>
      <c r="PDI10" s="219"/>
      <c r="PDJ10" s="219"/>
      <c r="PDK10" s="219"/>
      <c r="PDL10" s="219"/>
      <c r="PDM10" s="219"/>
      <c r="PDN10" s="219"/>
      <c r="PDO10" s="219"/>
      <c r="PDP10" s="219"/>
      <c r="PDQ10" s="219"/>
      <c r="PDR10" s="219"/>
      <c r="PDS10" s="219"/>
      <c r="PDT10" s="219"/>
      <c r="PDU10" s="219"/>
      <c r="PDV10" s="219"/>
      <c r="PDW10" s="219"/>
      <c r="PDX10" s="219"/>
      <c r="PDY10" s="219"/>
      <c r="PDZ10" s="219"/>
      <c r="PEA10" s="219"/>
      <c r="PEB10" s="219"/>
      <c r="PEC10" s="219"/>
      <c r="PED10" s="219"/>
      <c r="PEE10" s="219"/>
      <c r="PEF10" s="219"/>
      <c r="PEG10" s="219"/>
      <c r="PEH10" s="219"/>
      <c r="PEI10" s="219"/>
      <c r="PEJ10" s="219"/>
      <c r="PEK10" s="219"/>
      <c r="PEL10" s="219"/>
      <c r="PEM10" s="219"/>
      <c r="PEN10" s="219"/>
      <c r="PEO10" s="219"/>
      <c r="PEP10" s="219"/>
      <c r="PEQ10" s="219"/>
      <c r="PER10" s="219"/>
      <c r="PES10" s="219"/>
      <c r="PET10" s="219"/>
      <c r="PEU10" s="219"/>
      <c r="PEV10" s="219"/>
      <c r="PEW10" s="219"/>
      <c r="PEX10" s="219"/>
      <c r="PEY10" s="219"/>
      <c r="PEZ10" s="219"/>
      <c r="PFA10" s="219"/>
      <c r="PFB10" s="219"/>
      <c r="PFC10" s="219"/>
      <c r="PFD10" s="219"/>
      <c r="PFE10" s="219"/>
      <c r="PFF10" s="219"/>
      <c r="PFG10" s="219"/>
      <c r="PFH10" s="219"/>
      <c r="PFI10" s="219"/>
      <c r="PFJ10" s="219"/>
      <c r="PFK10" s="219"/>
      <c r="PFL10" s="219"/>
      <c r="PFM10" s="219"/>
      <c r="PFN10" s="219"/>
      <c r="PFO10" s="219"/>
      <c r="PFP10" s="219"/>
      <c r="PFQ10" s="219"/>
      <c r="PFR10" s="219"/>
      <c r="PFS10" s="219"/>
      <c r="PFT10" s="219"/>
      <c r="PFU10" s="219"/>
      <c r="PFV10" s="219"/>
      <c r="PFW10" s="219"/>
      <c r="PFX10" s="219"/>
      <c r="PFY10" s="219"/>
      <c r="PFZ10" s="219"/>
      <c r="PGA10" s="219"/>
      <c r="PGB10" s="219"/>
      <c r="PGC10" s="219"/>
      <c r="PGD10" s="219"/>
      <c r="PGE10" s="219"/>
      <c r="PGF10" s="219"/>
      <c r="PGG10" s="219"/>
      <c r="PGH10" s="219"/>
      <c r="PGI10" s="219"/>
      <c r="PGJ10" s="219"/>
      <c r="PGK10" s="219"/>
      <c r="PGL10" s="219"/>
      <c r="PGM10" s="219"/>
      <c r="PGN10" s="219"/>
      <c r="PGO10" s="219"/>
      <c r="PGP10" s="219"/>
      <c r="PGQ10" s="219"/>
      <c r="PGR10" s="219"/>
      <c r="PGS10" s="219"/>
      <c r="PGT10" s="219"/>
      <c r="PGU10" s="219"/>
      <c r="PGV10" s="219"/>
      <c r="PGW10" s="219"/>
      <c r="PGX10" s="219"/>
      <c r="PGY10" s="219"/>
      <c r="PGZ10" s="219"/>
      <c r="PHA10" s="219"/>
      <c r="PHB10" s="219"/>
      <c r="PHC10" s="219"/>
      <c r="PHD10" s="219"/>
      <c r="PHE10" s="219"/>
      <c r="PHF10" s="219"/>
      <c r="PHG10" s="219"/>
      <c r="PHH10" s="219"/>
      <c r="PHI10" s="219"/>
      <c r="PHJ10" s="219"/>
      <c r="PHK10" s="219"/>
      <c r="PHL10" s="219"/>
      <c r="PHM10" s="219"/>
      <c r="PHN10" s="219"/>
      <c r="PHO10" s="219"/>
      <c r="PHP10" s="219"/>
      <c r="PHQ10" s="219"/>
      <c r="PHR10" s="219"/>
      <c r="PHS10" s="219"/>
      <c r="PHT10" s="219"/>
      <c r="PHU10" s="219"/>
      <c r="PHV10" s="219"/>
      <c r="PHW10" s="219"/>
      <c r="PHX10" s="219"/>
      <c r="PHY10" s="219"/>
      <c r="PHZ10" s="219"/>
      <c r="PIA10" s="219"/>
      <c r="PIB10" s="219"/>
      <c r="PIC10" s="219"/>
      <c r="PID10" s="219"/>
      <c r="PIE10" s="219"/>
      <c r="PIF10" s="219"/>
      <c r="PIG10" s="219"/>
      <c r="PIH10" s="219"/>
      <c r="PII10" s="219"/>
      <c r="PIJ10" s="219"/>
      <c r="PIK10" s="219"/>
      <c r="PIL10" s="219"/>
      <c r="PIM10" s="219"/>
      <c r="PIN10" s="219"/>
      <c r="PIO10" s="219"/>
      <c r="PIP10" s="219"/>
      <c r="PIQ10" s="219"/>
      <c r="PIR10" s="219"/>
      <c r="PIS10" s="219"/>
      <c r="PIT10" s="219"/>
      <c r="PIU10" s="219"/>
      <c r="PIV10" s="219"/>
      <c r="PIW10" s="219"/>
      <c r="PIX10" s="219"/>
      <c r="PIY10" s="219"/>
      <c r="PIZ10" s="219"/>
      <c r="PJA10" s="219"/>
      <c r="PJB10" s="219"/>
      <c r="PJC10" s="219"/>
      <c r="PJD10" s="219"/>
      <c r="PJE10" s="219"/>
      <c r="PJF10" s="219"/>
      <c r="PJG10" s="219"/>
      <c r="PJH10" s="219"/>
      <c r="PJI10" s="219"/>
      <c r="PJJ10" s="219"/>
      <c r="PJK10" s="219"/>
      <c r="PJL10" s="219"/>
      <c r="PJM10" s="219"/>
      <c r="PJN10" s="219"/>
      <c r="PJO10" s="219"/>
      <c r="PJP10" s="219"/>
      <c r="PJQ10" s="219"/>
      <c r="PJR10" s="219"/>
      <c r="PJS10" s="219"/>
      <c r="PJT10" s="219"/>
      <c r="PJU10" s="219"/>
      <c r="PJV10" s="219"/>
      <c r="PJW10" s="219"/>
      <c r="PJX10" s="219"/>
      <c r="PJY10" s="219"/>
      <c r="PJZ10" s="219"/>
      <c r="PKA10" s="219"/>
      <c r="PKB10" s="219"/>
      <c r="PKC10" s="219"/>
      <c r="PKD10" s="219"/>
      <c r="PKE10" s="219"/>
      <c r="PKF10" s="219"/>
      <c r="PKG10" s="219"/>
      <c r="PKH10" s="219"/>
      <c r="PKI10" s="219"/>
      <c r="PKJ10" s="219"/>
      <c r="PKK10" s="219"/>
      <c r="PKL10" s="219"/>
      <c r="PKM10" s="219"/>
      <c r="PKN10" s="219"/>
      <c r="PKO10" s="219"/>
      <c r="PKP10" s="219"/>
      <c r="PKQ10" s="219"/>
      <c r="PKR10" s="219"/>
      <c r="PKS10" s="219"/>
      <c r="PKT10" s="219"/>
      <c r="PKU10" s="219"/>
      <c r="PKV10" s="219"/>
      <c r="PKW10" s="219"/>
      <c r="PKX10" s="219"/>
      <c r="PKY10" s="219"/>
      <c r="PKZ10" s="219"/>
      <c r="PLA10" s="219"/>
      <c r="PLB10" s="219"/>
      <c r="PLC10" s="219"/>
      <c r="PLD10" s="219"/>
      <c r="PLE10" s="219"/>
      <c r="PLF10" s="219"/>
      <c r="PLG10" s="219"/>
      <c r="PLH10" s="219"/>
      <c r="PLI10" s="219"/>
      <c r="PLJ10" s="219"/>
      <c r="PLK10" s="219"/>
      <c r="PLL10" s="219"/>
      <c r="PLM10" s="219"/>
      <c r="PLN10" s="219"/>
      <c r="PLO10" s="219"/>
      <c r="PLP10" s="219"/>
      <c r="PLQ10" s="219"/>
      <c r="PLR10" s="219"/>
      <c r="PLS10" s="219"/>
      <c r="PLT10" s="219"/>
      <c r="PLU10" s="219"/>
      <c r="PLV10" s="219"/>
      <c r="PLW10" s="219"/>
      <c r="PLX10" s="219"/>
      <c r="PLY10" s="219"/>
      <c r="PLZ10" s="219"/>
      <c r="PMA10" s="219"/>
      <c r="PMB10" s="219"/>
      <c r="PMC10" s="219"/>
      <c r="PMD10" s="219"/>
      <c r="PME10" s="219"/>
      <c r="PMF10" s="219"/>
      <c r="PMG10" s="219"/>
      <c r="PMH10" s="219"/>
      <c r="PMI10" s="219"/>
      <c r="PMJ10" s="219"/>
      <c r="PMK10" s="219"/>
      <c r="PML10" s="219"/>
      <c r="PMM10" s="219"/>
      <c r="PMN10" s="219"/>
      <c r="PMO10" s="219"/>
      <c r="PMP10" s="219"/>
      <c r="PMQ10" s="219"/>
      <c r="PMR10" s="219"/>
      <c r="PMS10" s="219"/>
      <c r="PMT10" s="219"/>
      <c r="PMU10" s="219"/>
      <c r="PMV10" s="219"/>
      <c r="PMW10" s="219"/>
      <c r="PMX10" s="219"/>
      <c r="PMY10" s="219"/>
      <c r="PMZ10" s="219"/>
      <c r="PNA10" s="219"/>
      <c r="PNB10" s="219"/>
      <c r="PNC10" s="219"/>
      <c r="PND10" s="219"/>
      <c r="PNE10" s="219"/>
      <c r="PNF10" s="219"/>
      <c r="PNG10" s="219"/>
      <c r="PNH10" s="219"/>
      <c r="PNI10" s="219"/>
      <c r="PNJ10" s="219"/>
      <c r="PNK10" s="219"/>
      <c r="PNL10" s="219"/>
      <c r="PNM10" s="219"/>
      <c r="PNN10" s="219"/>
      <c r="PNO10" s="219"/>
      <c r="PNP10" s="219"/>
      <c r="PNQ10" s="219"/>
      <c r="PNR10" s="219"/>
      <c r="PNS10" s="219"/>
      <c r="PNT10" s="219"/>
      <c r="PNU10" s="219"/>
      <c r="PNV10" s="219"/>
      <c r="PNW10" s="219"/>
      <c r="PNX10" s="219"/>
      <c r="PNY10" s="219"/>
      <c r="PNZ10" s="219"/>
      <c r="POA10" s="219"/>
      <c r="POB10" s="219"/>
      <c r="POC10" s="219"/>
      <c r="POD10" s="219"/>
      <c r="POE10" s="219"/>
      <c r="POF10" s="219"/>
      <c r="POG10" s="219"/>
      <c r="POH10" s="219"/>
      <c r="POI10" s="219"/>
      <c r="POJ10" s="219"/>
      <c r="POK10" s="219"/>
      <c r="POL10" s="219"/>
      <c r="POM10" s="219"/>
      <c r="PON10" s="219"/>
      <c r="POO10" s="219"/>
      <c r="POP10" s="219"/>
      <c r="POQ10" s="219"/>
      <c r="POR10" s="219"/>
      <c r="POS10" s="219"/>
      <c r="POT10" s="219"/>
      <c r="POU10" s="219"/>
      <c r="POV10" s="219"/>
      <c r="POW10" s="219"/>
      <c r="POX10" s="219"/>
      <c r="POY10" s="219"/>
      <c r="POZ10" s="219"/>
      <c r="PPA10" s="219"/>
      <c r="PPB10" s="219"/>
      <c r="PPC10" s="219"/>
      <c r="PPD10" s="219"/>
      <c r="PPE10" s="219"/>
      <c r="PPF10" s="219"/>
      <c r="PPG10" s="219"/>
      <c r="PPH10" s="219"/>
      <c r="PPI10" s="219"/>
      <c r="PPJ10" s="219"/>
      <c r="PPK10" s="219"/>
      <c r="PPL10" s="219"/>
      <c r="PPM10" s="219"/>
      <c r="PPN10" s="219"/>
      <c r="PPO10" s="219"/>
      <c r="PPP10" s="219"/>
      <c r="PPQ10" s="219"/>
      <c r="PPR10" s="219"/>
      <c r="PPS10" s="219"/>
      <c r="PPT10" s="219"/>
      <c r="PPU10" s="219"/>
      <c r="PPV10" s="219"/>
      <c r="PPW10" s="219"/>
      <c r="PPX10" s="219"/>
      <c r="PPY10" s="219"/>
      <c r="PPZ10" s="219"/>
      <c r="PQA10" s="219"/>
      <c r="PQB10" s="219"/>
      <c r="PQC10" s="219"/>
      <c r="PQD10" s="219"/>
      <c r="PQE10" s="219"/>
      <c r="PQF10" s="219"/>
      <c r="PQG10" s="219"/>
      <c r="PQH10" s="219"/>
      <c r="PQI10" s="219"/>
      <c r="PQJ10" s="219"/>
      <c r="PQK10" s="219"/>
      <c r="PQL10" s="219"/>
      <c r="PQM10" s="219"/>
      <c r="PQN10" s="219"/>
      <c r="PQO10" s="219"/>
      <c r="PQP10" s="219"/>
      <c r="PQQ10" s="219"/>
      <c r="PQR10" s="219"/>
      <c r="PQS10" s="219"/>
      <c r="PQT10" s="219"/>
      <c r="PQU10" s="219"/>
      <c r="PQV10" s="219"/>
      <c r="PQW10" s="219"/>
      <c r="PQX10" s="219"/>
      <c r="PQY10" s="219"/>
      <c r="PQZ10" s="219"/>
      <c r="PRA10" s="219"/>
      <c r="PRB10" s="219"/>
      <c r="PRC10" s="219"/>
      <c r="PRD10" s="219"/>
      <c r="PRE10" s="219"/>
      <c r="PRF10" s="219"/>
      <c r="PRG10" s="219"/>
      <c r="PRH10" s="219"/>
      <c r="PRI10" s="219"/>
      <c r="PRJ10" s="219"/>
      <c r="PRK10" s="219"/>
      <c r="PRL10" s="219"/>
      <c r="PRM10" s="219"/>
      <c r="PRN10" s="219"/>
      <c r="PRO10" s="219"/>
      <c r="PRP10" s="219"/>
      <c r="PRQ10" s="219"/>
      <c r="PRR10" s="219"/>
      <c r="PRS10" s="219"/>
      <c r="PRT10" s="219"/>
      <c r="PRU10" s="219"/>
      <c r="PRV10" s="219"/>
      <c r="PRW10" s="219"/>
      <c r="PRX10" s="219"/>
      <c r="PRY10" s="219"/>
      <c r="PRZ10" s="219"/>
      <c r="PSA10" s="219"/>
      <c r="PSB10" s="219"/>
      <c r="PSC10" s="219"/>
      <c r="PSD10" s="219"/>
      <c r="PSE10" s="219"/>
      <c r="PSF10" s="219"/>
      <c r="PSG10" s="219"/>
      <c r="PSH10" s="219"/>
      <c r="PSI10" s="219"/>
      <c r="PSJ10" s="219"/>
      <c r="PSK10" s="219"/>
      <c r="PSL10" s="219"/>
      <c r="PSM10" s="219"/>
      <c r="PSN10" s="219"/>
      <c r="PSO10" s="219"/>
      <c r="PSP10" s="219"/>
      <c r="PSQ10" s="219"/>
      <c r="PSR10" s="219"/>
      <c r="PSS10" s="219"/>
      <c r="PST10" s="219"/>
      <c r="PSU10" s="219"/>
      <c r="PSV10" s="219"/>
      <c r="PSW10" s="219"/>
      <c r="PSX10" s="219"/>
      <c r="PSY10" s="219"/>
      <c r="PSZ10" s="219"/>
      <c r="PTA10" s="219"/>
      <c r="PTB10" s="219"/>
      <c r="PTC10" s="219"/>
      <c r="PTD10" s="219"/>
      <c r="PTE10" s="219"/>
      <c r="PTF10" s="219"/>
      <c r="PTG10" s="219"/>
      <c r="PTH10" s="219"/>
      <c r="PTI10" s="219"/>
      <c r="PTJ10" s="219"/>
      <c r="PTK10" s="219"/>
      <c r="PTL10" s="219"/>
      <c r="PTM10" s="219"/>
      <c r="PTN10" s="219"/>
      <c r="PTO10" s="219"/>
      <c r="PTP10" s="219"/>
      <c r="PTQ10" s="219"/>
      <c r="PTR10" s="219"/>
      <c r="PTS10" s="219"/>
      <c r="PTT10" s="219"/>
      <c r="PTU10" s="219"/>
      <c r="PTV10" s="219"/>
      <c r="PTW10" s="219"/>
      <c r="PTX10" s="219"/>
      <c r="PTY10" s="219"/>
      <c r="PTZ10" s="219"/>
      <c r="PUA10" s="219"/>
      <c r="PUB10" s="219"/>
      <c r="PUC10" s="219"/>
      <c r="PUD10" s="219"/>
      <c r="PUE10" s="219"/>
      <c r="PUF10" s="219"/>
      <c r="PUG10" s="219"/>
      <c r="PUH10" s="219"/>
      <c r="PUI10" s="219"/>
      <c r="PUJ10" s="219"/>
      <c r="PUK10" s="219"/>
      <c r="PUL10" s="219"/>
      <c r="PUM10" s="219"/>
      <c r="PUN10" s="219"/>
      <c r="PUO10" s="219"/>
      <c r="PUP10" s="219"/>
      <c r="PUQ10" s="219"/>
      <c r="PUR10" s="219"/>
      <c r="PUS10" s="219"/>
      <c r="PUT10" s="219"/>
      <c r="PUU10" s="219"/>
      <c r="PUV10" s="219"/>
      <c r="PUW10" s="219"/>
      <c r="PUX10" s="219"/>
      <c r="PUY10" s="219"/>
      <c r="PUZ10" s="219"/>
      <c r="PVA10" s="219"/>
      <c r="PVB10" s="219"/>
      <c r="PVC10" s="219"/>
      <c r="PVD10" s="219"/>
      <c r="PVE10" s="219"/>
      <c r="PVF10" s="219"/>
      <c r="PVG10" s="219"/>
      <c r="PVH10" s="219"/>
      <c r="PVI10" s="219"/>
      <c r="PVJ10" s="219"/>
      <c r="PVK10" s="219"/>
      <c r="PVL10" s="219"/>
      <c r="PVM10" s="219"/>
      <c r="PVN10" s="219"/>
      <c r="PVO10" s="219"/>
      <c r="PVP10" s="219"/>
      <c r="PVQ10" s="219"/>
      <c r="PVR10" s="219"/>
      <c r="PVS10" s="219"/>
      <c r="PVT10" s="219"/>
      <c r="PVU10" s="219"/>
      <c r="PVV10" s="219"/>
      <c r="PVW10" s="219"/>
      <c r="PVX10" s="219"/>
      <c r="PVY10" s="219"/>
      <c r="PVZ10" s="219"/>
      <c r="PWA10" s="219"/>
      <c r="PWB10" s="219"/>
      <c r="PWC10" s="219"/>
      <c r="PWD10" s="219"/>
      <c r="PWE10" s="219"/>
      <c r="PWF10" s="219"/>
      <c r="PWG10" s="219"/>
      <c r="PWH10" s="219"/>
      <c r="PWI10" s="219"/>
      <c r="PWJ10" s="219"/>
      <c r="PWK10" s="219"/>
      <c r="PWL10" s="219"/>
      <c r="PWM10" s="219"/>
      <c r="PWN10" s="219"/>
      <c r="PWO10" s="219"/>
      <c r="PWP10" s="219"/>
      <c r="PWQ10" s="219"/>
      <c r="PWR10" s="219"/>
      <c r="PWS10" s="219"/>
      <c r="PWT10" s="219"/>
      <c r="PWU10" s="219"/>
      <c r="PWV10" s="219"/>
      <c r="PWW10" s="219"/>
      <c r="PWX10" s="219"/>
      <c r="PWY10" s="219"/>
      <c r="PWZ10" s="219"/>
      <c r="PXA10" s="219"/>
      <c r="PXB10" s="219"/>
      <c r="PXC10" s="219"/>
      <c r="PXD10" s="219"/>
      <c r="PXE10" s="219"/>
      <c r="PXF10" s="219"/>
      <c r="PXG10" s="219"/>
      <c r="PXH10" s="219"/>
      <c r="PXI10" s="219"/>
      <c r="PXJ10" s="219"/>
      <c r="PXK10" s="219"/>
      <c r="PXL10" s="219"/>
      <c r="PXM10" s="219"/>
      <c r="PXN10" s="219"/>
      <c r="PXO10" s="219"/>
      <c r="PXP10" s="219"/>
      <c r="PXQ10" s="219"/>
      <c r="PXR10" s="219"/>
      <c r="PXS10" s="219"/>
      <c r="PXT10" s="219"/>
      <c r="PXU10" s="219"/>
      <c r="PXV10" s="219"/>
      <c r="PXW10" s="219"/>
      <c r="PXX10" s="219"/>
      <c r="PXY10" s="219"/>
      <c r="PXZ10" s="219"/>
      <c r="PYA10" s="219"/>
      <c r="PYB10" s="219"/>
      <c r="PYC10" s="219"/>
      <c r="PYD10" s="219"/>
      <c r="PYE10" s="219"/>
      <c r="PYF10" s="219"/>
      <c r="PYG10" s="219"/>
      <c r="PYH10" s="219"/>
      <c r="PYI10" s="219"/>
      <c r="PYJ10" s="219"/>
      <c r="PYK10" s="219"/>
      <c r="PYL10" s="219"/>
      <c r="PYM10" s="219"/>
      <c r="PYN10" s="219"/>
      <c r="PYO10" s="219"/>
      <c r="PYP10" s="219"/>
      <c r="PYQ10" s="219"/>
      <c r="PYR10" s="219"/>
      <c r="PYS10" s="219"/>
      <c r="PYT10" s="219"/>
      <c r="PYU10" s="219"/>
      <c r="PYV10" s="219"/>
      <c r="PYW10" s="219"/>
      <c r="PYX10" s="219"/>
      <c r="PYY10" s="219"/>
      <c r="PYZ10" s="219"/>
      <c r="PZA10" s="219"/>
      <c r="PZB10" s="219"/>
      <c r="PZC10" s="219"/>
      <c r="PZD10" s="219"/>
      <c r="PZE10" s="219"/>
      <c r="PZF10" s="219"/>
      <c r="PZG10" s="219"/>
      <c r="PZH10" s="219"/>
      <c r="PZI10" s="219"/>
      <c r="PZJ10" s="219"/>
      <c r="PZK10" s="219"/>
      <c r="PZL10" s="219"/>
      <c r="PZM10" s="219"/>
      <c r="PZN10" s="219"/>
      <c r="PZO10" s="219"/>
      <c r="PZP10" s="219"/>
      <c r="PZQ10" s="219"/>
      <c r="PZR10" s="219"/>
      <c r="PZS10" s="219"/>
      <c r="PZT10" s="219"/>
      <c r="PZU10" s="219"/>
      <c r="PZV10" s="219"/>
      <c r="PZW10" s="219"/>
      <c r="PZX10" s="219"/>
      <c r="PZY10" s="219"/>
      <c r="PZZ10" s="219"/>
      <c r="QAA10" s="219"/>
      <c r="QAB10" s="219"/>
      <c r="QAC10" s="219"/>
      <c r="QAD10" s="219"/>
      <c r="QAE10" s="219"/>
      <c r="QAF10" s="219"/>
      <c r="QAG10" s="219"/>
      <c r="QAH10" s="219"/>
      <c r="QAI10" s="219"/>
      <c r="QAJ10" s="219"/>
      <c r="QAK10" s="219"/>
      <c r="QAL10" s="219"/>
      <c r="QAM10" s="219"/>
      <c r="QAN10" s="219"/>
      <c r="QAO10" s="219"/>
      <c r="QAP10" s="219"/>
      <c r="QAQ10" s="219"/>
      <c r="QAR10" s="219"/>
      <c r="QAS10" s="219"/>
      <c r="QAT10" s="219"/>
      <c r="QAU10" s="219"/>
      <c r="QAV10" s="219"/>
      <c r="QAW10" s="219"/>
      <c r="QAX10" s="219"/>
      <c r="QAY10" s="219"/>
      <c r="QAZ10" s="219"/>
      <c r="QBA10" s="219"/>
      <c r="QBB10" s="219"/>
      <c r="QBC10" s="219"/>
      <c r="QBD10" s="219"/>
      <c r="QBE10" s="219"/>
      <c r="QBF10" s="219"/>
      <c r="QBG10" s="219"/>
      <c r="QBH10" s="219"/>
      <c r="QBI10" s="219"/>
      <c r="QBJ10" s="219"/>
      <c r="QBK10" s="219"/>
      <c r="QBL10" s="219"/>
      <c r="QBM10" s="219"/>
      <c r="QBN10" s="219"/>
      <c r="QBO10" s="219"/>
      <c r="QBP10" s="219"/>
      <c r="QBQ10" s="219"/>
      <c r="QBR10" s="219"/>
      <c r="QBS10" s="219"/>
      <c r="QBT10" s="219"/>
      <c r="QBU10" s="219"/>
      <c r="QBV10" s="219"/>
      <c r="QBW10" s="219"/>
      <c r="QBX10" s="219"/>
      <c r="QBY10" s="219"/>
      <c r="QBZ10" s="219"/>
      <c r="QCA10" s="219"/>
      <c r="QCB10" s="219"/>
      <c r="QCC10" s="219"/>
      <c r="QCD10" s="219"/>
      <c r="QCE10" s="219"/>
      <c r="QCF10" s="219"/>
      <c r="QCG10" s="219"/>
      <c r="QCH10" s="219"/>
      <c r="QCI10" s="219"/>
      <c r="QCJ10" s="219"/>
      <c r="QCK10" s="219"/>
      <c r="QCL10" s="219"/>
      <c r="QCM10" s="219"/>
      <c r="QCN10" s="219"/>
      <c r="QCO10" s="219"/>
      <c r="QCP10" s="219"/>
      <c r="QCQ10" s="219"/>
      <c r="QCR10" s="219"/>
      <c r="QCS10" s="219"/>
      <c r="QCT10" s="219"/>
      <c r="QCU10" s="219"/>
      <c r="QCV10" s="219"/>
      <c r="QCW10" s="219"/>
      <c r="QCX10" s="219"/>
      <c r="QCY10" s="219"/>
      <c r="QCZ10" s="219"/>
      <c r="QDA10" s="219"/>
      <c r="QDB10" s="219"/>
      <c r="QDC10" s="219"/>
      <c r="QDD10" s="219"/>
      <c r="QDE10" s="219"/>
      <c r="QDF10" s="219"/>
      <c r="QDG10" s="219"/>
      <c r="QDH10" s="219"/>
      <c r="QDI10" s="219"/>
      <c r="QDJ10" s="219"/>
      <c r="QDK10" s="219"/>
      <c r="QDL10" s="219"/>
      <c r="QDM10" s="219"/>
      <c r="QDN10" s="219"/>
      <c r="QDO10" s="219"/>
      <c r="QDP10" s="219"/>
      <c r="QDQ10" s="219"/>
      <c r="QDR10" s="219"/>
      <c r="QDS10" s="219"/>
      <c r="QDT10" s="219"/>
      <c r="QDU10" s="219"/>
      <c r="QDV10" s="219"/>
      <c r="QDW10" s="219"/>
      <c r="QDX10" s="219"/>
      <c r="QDY10" s="219"/>
      <c r="QDZ10" s="219"/>
      <c r="QEA10" s="219"/>
      <c r="QEB10" s="219"/>
      <c r="QEC10" s="219"/>
      <c r="QED10" s="219"/>
      <c r="QEE10" s="219"/>
      <c r="QEF10" s="219"/>
      <c r="QEG10" s="219"/>
      <c r="QEH10" s="219"/>
      <c r="QEI10" s="219"/>
      <c r="QEJ10" s="219"/>
      <c r="QEK10" s="219"/>
      <c r="QEL10" s="219"/>
      <c r="QEM10" s="219"/>
      <c r="QEN10" s="219"/>
      <c r="QEO10" s="219"/>
      <c r="QEP10" s="219"/>
      <c r="QEQ10" s="219"/>
      <c r="QER10" s="219"/>
      <c r="QES10" s="219"/>
      <c r="QET10" s="219"/>
      <c r="QEU10" s="219"/>
      <c r="QEV10" s="219"/>
      <c r="QEW10" s="219"/>
      <c r="QEX10" s="219"/>
      <c r="QEY10" s="219"/>
      <c r="QEZ10" s="219"/>
      <c r="QFA10" s="219"/>
      <c r="QFB10" s="219"/>
      <c r="QFC10" s="219"/>
      <c r="QFD10" s="219"/>
      <c r="QFE10" s="219"/>
      <c r="QFF10" s="219"/>
      <c r="QFG10" s="219"/>
      <c r="QFH10" s="219"/>
      <c r="QFI10" s="219"/>
      <c r="QFJ10" s="219"/>
      <c r="QFK10" s="219"/>
      <c r="QFL10" s="219"/>
      <c r="QFM10" s="219"/>
      <c r="QFN10" s="219"/>
      <c r="QFO10" s="219"/>
      <c r="QFP10" s="219"/>
      <c r="QFQ10" s="219"/>
      <c r="QFR10" s="219"/>
      <c r="QFS10" s="219"/>
      <c r="QFT10" s="219"/>
      <c r="QFU10" s="219"/>
      <c r="QFV10" s="219"/>
      <c r="QFW10" s="219"/>
      <c r="QFX10" s="219"/>
      <c r="QFY10" s="219"/>
      <c r="QFZ10" s="219"/>
      <c r="QGA10" s="219"/>
      <c r="QGB10" s="219"/>
      <c r="QGC10" s="219"/>
      <c r="QGD10" s="219"/>
      <c r="QGE10" s="219"/>
      <c r="QGF10" s="219"/>
      <c r="QGG10" s="219"/>
      <c r="QGH10" s="219"/>
      <c r="QGI10" s="219"/>
      <c r="QGJ10" s="219"/>
      <c r="QGK10" s="219"/>
      <c r="QGL10" s="219"/>
      <c r="QGM10" s="219"/>
      <c r="QGN10" s="219"/>
      <c r="QGO10" s="219"/>
      <c r="QGP10" s="219"/>
      <c r="QGQ10" s="219"/>
      <c r="QGR10" s="219"/>
      <c r="QGS10" s="219"/>
      <c r="QGT10" s="219"/>
      <c r="QGU10" s="219"/>
      <c r="QGV10" s="219"/>
      <c r="QGW10" s="219"/>
      <c r="QGX10" s="219"/>
      <c r="QGY10" s="219"/>
      <c r="QGZ10" s="219"/>
      <c r="QHA10" s="219"/>
      <c r="QHB10" s="219"/>
      <c r="QHC10" s="219"/>
      <c r="QHD10" s="219"/>
      <c r="QHE10" s="219"/>
      <c r="QHF10" s="219"/>
      <c r="QHG10" s="219"/>
      <c r="QHH10" s="219"/>
      <c r="QHI10" s="219"/>
      <c r="QHJ10" s="219"/>
      <c r="QHK10" s="219"/>
      <c r="QHL10" s="219"/>
      <c r="QHM10" s="219"/>
      <c r="QHN10" s="219"/>
      <c r="QHO10" s="219"/>
      <c r="QHP10" s="219"/>
      <c r="QHQ10" s="219"/>
      <c r="QHR10" s="219"/>
      <c r="QHS10" s="219"/>
      <c r="QHT10" s="219"/>
      <c r="QHU10" s="219"/>
      <c r="QHV10" s="219"/>
      <c r="QHW10" s="219"/>
      <c r="QHX10" s="219"/>
      <c r="QHY10" s="219"/>
      <c r="QHZ10" s="219"/>
      <c r="QIA10" s="219"/>
      <c r="QIB10" s="219"/>
      <c r="QIC10" s="219"/>
      <c r="QID10" s="219"/>
      <c r="QIE10" s="219"/>
      <c r="QIF10" s="219"/>
      <c r="QIG10" s="219"/>
      <c r="QIH10" s="219"/>
      <c r="QII10" s="219"/>
      <c r="QIJ10" s="219"/>
      <c r="QIK10" s="219"/>
      <c r="QIL10" s="219"/>
      <c r="QIM10" s="219"/>
      <c r="QIN10" s="219"/>
      <c r="QIO10" s="219"/>
      <c r="QIP10" s="219"/>
      <c r="QIQ10" s="219"/>
      <c r="QIR10" s="219"/>
      <c r="QIS10" s="219"/>
      <c r="QIT10" s="219"/>
      <c r="QIU10" s="219"/>
      <c r="QIV10" s="219"/>
      <c r="QIW10" s="219"/>
      <c r="QIX10" s="219"/>
      <c r="QIY10" s="219"/>
      <c r="QIZ10" s="219"/>
      <c r="QJA10" s="219"/>
      <c r="QJB10" s="219"/>
      <c r="QJC10" s="219"/>
      <c r="QJD10" s="219"/>
      <c r="QJE10" s="219"/>
      <c r="QJF10" s="219"/>
      <c r="QJG10" s="219"/>
      <c r="QJH10" s="219"/>
      <c r="QJI10" s="219"/>
      <c r="QJJ10" s="219"/>
      <c r="QJK10" s="219"/>
      <c r="QJL10" s="219"/>
      <c r="QJM10" s="219"/>
      <c r="QJN10" s="219"/>
      <c r="QJO10" s="219"/>
      <c r="QJP10" s="219"/>
      <c r="QJQ10" s="219"/>
      <c r="QJR10" s="219"/>
      <c r="QJS10" s="219"/>
      <c r="QJT10" s="219"/>
      <c r="QJU10" s="219"/>
      <c r="QJV10" s="219"/>
      <c r="QJW10" s="219"/>
      <c r="QJX10" s="219"/>
      <c r="QJY10" s="219"/>
      <c r="QJZ10" s="219"/>
      <c r="QKA10" s="219"/>
      <c r="QKB10" s="219"/>
      <c r="QKC10" s="219"/>
      <c r="QKD10" s="219"/>
      <c r="QKE10" s="219"/>
      <c r="QKF10" s="219"/>
      <c r="QKG10" s="219"/>
      <c r="QKH10" s="219"/>
      <c r="QKI10" s="219"/>
      <c r="QKJ10" s="219"/>
      <c r="QKK10" s="219"/>
      <c r="QKL10" s="219"/>
      <c r="QKM10" s="219"/>
      <c r="QKN10" s="219"/>
      <c r="QKO10" s="219"/>
      <c r="QKP10" s="219"/>
      <c r="QKQ10" s="219"/>
      <c r="QKR10" s="219"/>
      <c r="QKS10" s="219"/>
      <c r="QKT10" s="219"/>
      <c r="QKU10" s="219"/>
      <c r="QKV10" s="219"/>
      <c r="QKW10" s="219"/>
      <c r="QKX10" s="219"/>
      <c r="QKY10" s="219"/>
      <c r="QKZ10" s="219"/>
      <c r="QLA10" s="219"/>
      <c r="QLB10" s="219"/>
      <c r="QLC10" s="219"/>
      <c r="QLD10" s="219"/>
      <c r="QLE10" s="219"/>
      <c r="QLF10" s="219"/>
      <c r="QLG10" s="219"/>
      <c r="QLH10" s="219"/>
      <c r="QLI10" s="219"/>
      <c r="QLJ10" s="219"/>
      <c r="QLK10" s="219"/>
      <c r="QLL10" s="219"/>
      <c r="QLM10" s="219"/>
      <c r="QLN10" s="219"/>
      <c r="QLO10" s="219"/>
      <c r="QLP10" s="219"/>
      <c r="QLQ10" s="219"/>
      <c r="QLR10" s="219"/>
      <c r="QLS10" s="219"/>
      <c r="QLT10" s="219"/>
      <c r="QLU10" s="219"/>
      <c r="QLV10" s="219"/>
      <c r="QLW10" s="219"/>
      <c r="QLX10" s="219"/>
      <c r="QLY10" s="219"/>
      <c r="QLZ10" s="219"/>
      <c r="QMA10" s="219"/>
      <c r="QMB10" s="219"/>
      <c r="QMC10" s="219"/>
      <c r="QMD10" s="219"/>
      <c r="QME10" s="219"/>
      <c r="QMF10" s="219"/>
      <c r="QMG10" s="219"/>
      <c r="QMH10" s="219"/>
      <c r="QMI10" s="219"/>
      <c r="QMJ10" s="219"/>
      <c r="QMK10" s="219"/>
      <c r="QML10" s="219"/>
      <c r="QMM10" s="219"/>
      <c r="QMN10" s="219"/>
      <c r="QMO10" s="219"/>
      <c r="QMP10" s="219"/>
      <c r="QMQ10" s="219"/>
      <c r="QMR10" s="219"/>
      <c r="QMS10" s="219"/>
      <c r="QMT10" s="219"/>
      <c r="QMU10" s="219"/>
      <c r="QMV10" s="219"/>
      <c r="QMW10" s="219"/>
      <c r="QMX10" s="219"/>
      <c r="QMY10" s="219"/>
      <c r="QMZ10" s="219"/>
      <c r="QNA10" s="219"/>
      <c r="QNB10" s="219"/>
      <c r="QNC10" s="219"/>
      <c r="QND10" s="219"/>
      <c r="QNE10" s="219"/>
      <c r="QNF10" s="219"/>
      <c r="QNG10" s="219"/>
      <c r="QNH10" s="219"/>
      <c r="QNI10" s="219"/>
      <c r="QNJ10" s="219"/>
      <c r="QNK10" s="219"/>
      <c r="QNL10" s="219"/>
      <c r="QNM10" s="219"/>
      <c r="QNN10" s="219"/>
      <c r="QNO10" s="219"/>
      <c r="QNP10" s="219"/>
      <c r="QNQ10" s="219"/>
      <c r="QNR10" s="219"/>
      <c r="QNS10" s="219"/>
      <c r="QNT10" s="219"/>
      <c r="QNU10" s="219"/>
      <c r="QNV10" s="219"/>
      <c r="QNW10" s="219"/>
      <c r="QNX10" s="219"/>
      <c r="QNY10" s="219"/>
      <c r="QNZ10" s="219"/>
      <c r="QOA10" s="219"/>
      <c r="QOB10" s="219"/>
      <c r="QOC10" s="219"/>
      <c r="QOD10" s="219"/>
      <c r="QOE10" s="219"/>
      <c r="QOF10" s="219"/>
      <c r="QOG10" s="219"/>
      <c r="QOH10" s="219"/>
      <c r="QOI10" s="219"/>
      <c r="QOJ10" s="219"/>
      <c r="QOK10" s="219"/>
      <c r="QOL10" s="219"/>
      <c r="QOM10" s="219"/>
      <c r="QON10" s="219"/>
      <c r="QOO10" s="219"/>
      <c r="QOP10" s="219"/>
      <c r="QOQ10" s="219"/>
      <c r="QOR10" s="219"/>
      <c r="QOS10" s="219"/>
      <c r="QOT10" s="219"/>
      <c r="QOU10" s="219"/>
      <c r="QOV10" s="219"/>
      <c r="QOW10" s="219"/>
      <c r="QOX10" s="219"/>
      <c r="QOY10" s="219"/>
      <c r="QOZ10" s="219"/>
      <c r="QPA10" s="219"/>
      <c r="QPB10" s="219"/>
      <c r="QPC10" s="219"/>
      <c r="QPD10" s="219"/>
      <c r="QPE10" s="219"/>
      <c r="QPF10" s="219"/>
      <c r="QPG10" s="219"/>
      <c r="QPH10" s="219"/>
      <c r="QPI10" s="219"/>
      <c r="QPJ10" s="219"/>
      <c r="QPK10" s="219"/>
      <c r="QPL10" s="219"/>
      <c r="QPM10" s="219"/>
      <c r="QPN10" s="219"/>
      <c r="QPO10" s="219"/>
      <c r="QPP10" s="219"/>
      <c r="QPQ10" s="219"/>
      <c r="QPR10" s="219"/>
      <c r="QPS10" s="219"/>
      <c r="QPT10" s="219"/>
      <c r="QPU10" s="219"/>
      <c r="QPV10" s="219"/>
      <c r="QPW10" s="219"/>
      <c r="QPX10" s="219"/>
      <c r="QPY10" s="219"/>
      <c r="QPZ10" s="219"/>
      <c r="QQA10" s="219"/>
      <c r="QQB10" s="219"/>
      <c r="QQC10" s="219"/>
      <c r="QQD10" s="219"/>
      <c r="QQE10" s="219"/>
      <c r="QQF10" s="219"/>
      <c r="QQG10" s="219"/>
      <c r="QQH10" s="219"/>
      <c r="QQI10" s="219"/>
      <c r="QQJ10" s="219"/>
      <c r="QQK10" s="219"/>
      <c r="QQL10" s="219"/>
      <c r="QQM10" s="219"/>
      <c r="QQN10" s="219"/>
      <c r="QQO10" s="219"/>
      <c r="QQP10" s="219"/>
      <c r="QQQ10" s="219"/>
      <c r="QQR10" s="219"/>
      <c r="QQS10" s="219"/>
      <c r="QQT10" s="219"/>
      <c r="QQU10" s="219"/>
      <c r="QQV10" s="219"/>
      <c r="QQW10" s="219"/>
      <c r="QQX10" s="219"/>
      <c r="QQY10" s="219"/>
      <c r="QQZ10" s="219"/>
      <c r="QRA10" s="219"/>
      <c r="QRB10" s="219"/>
      <c r="QRC10" s="219"/>
      <c r="QRD10" s="219"/>
      <c r="QRE10" s="219"/>
      <c r="QRF10" s="219"/>
      <c r="QRG10" s="219"/>
      <c r="QRH10" s="219"/>
      <c r="QRI10" s="219"/>
      <c r="QRJ10" s="219"/>
      <c r="QRK10" s="219"/>
      <c r="QRL10" s="219"/>
      <c r="QRM10" s="219"/>
      <c r="QRN10" s="219"/>
      <c r="QRO10" s="219"/>
      <c r="QRP10" s="219"/>
      <c r="QRQ10" s="219"/>
      <c r="QRR10" s="219"/>
      <c r="QRS10" s="219"/>
      <c r="QRT10" s="219"/>
      <c r="QRU10" s="219"/>
      <c r="QRV10" s="219"/>
      <c r="QRW10" s="219"/>
      <c r="QRX10" s="219"/>
      <c r="QRY10" s="219"/>
      <c r="QRZ10" s="219"/>
      <c r="QSA10" s="219"/>
      <c r="QSB10" s="219"/>
      <c r="QSC10" s="219"/>
      <c r="QSD10" s="219"/>
      <c r="QSE10" s="219"/>
      <c r="QSF10" s="219"/>
      <c r="QSG10" s="219"/>
      <c r="QSH10" s="219"/>
      <c r="QSI10" s="219"/>
      <c r="QSJ10" s="219"/>
      <c r="QSK10" s="219"/>
      <c r="QSL10" s="219"/>
      <c r="QSM10" s="219"/>
      <c r="QSN10" s="219"/>
      <c r="QSO10" s="219"/>
      <c r="QSP10" s="219"/>
      <c r="QSQ10" s="219"/>
      <c r="QSR10" s="219"/>
      <c r="QSS10" s="219"/>
      <c r="QST10" s="219"/>
      <c r="QSU10" s="219"/>
      <c r="QSV10" s="219"/>
      <c r="QSW10" s="219"/>
      <c r="QSX10" s="219"/>
      <c r="QSY10" s="219"/>
      <c r="QSZ10" s="219"/>
      <c r="QTA10" s="219"/>
      <c r="QTB10" s="219"/>
      <c r="QTC10" s="219"/>
      <c r="QTD10" s="219"/>
      <c r="QTE10" s="219"/>
      <c r="QTF10" s="219"/>
      <c r="QTG10" s="219"/>
      <c r="QTH10" s="219"/>
      <c r="QTI10" s="219"/>
      <c r="QTJ10" s="219"/>
      <c r="QTK10" s="219"/>
      <c r="QTL10" s="219"/>
      <c r="QTM10" s="219"/>
      <c r="QTN10" s="219"/>
      <c r="QTO10" s="219"/>
      <c r="QTP10" s="219"/>
      <c r="QTQ10" s="219"/>
      <c r="QTR10" s="219"/>
      <c r="QTS10" s="219"/>
      <c r="QTT10" s="219"/>
      <c r="QTU10" s="219"/>
      <c r="QTV10" s="219"/>
      <c r="QTW10" s="219"/>
      <c r="QTX10" s="219"/>
      <c r="QTY10" s="219"/>
      <c r="QTZ10" s="219"/>
      <c r="QUA10" s="219"/>
      <c r="QUB10" s="219"/>
      <c r="QUC10" s="219"/>
      <c r="QUD10" s="219"/>
      <c r="QUE10" s="219"/>
      <c r="QUF10" s="219"/>
      <c r="QUG10" s="219"/>
      <c r="QUH10" s="219"/>
      <c r="QUI10" s="219"/>
      <c r="QUJ10" s="219"/>
      <c r="QUK10" s="219"/>
      <c r="QUL10" s="219"/>
      <c r="QUM10" s="219"/>
      <c r="QUN10" s="219"/>
      <c r="QUO10" s="219"/>
      <c r="QUP10" s="219"/>
      <c r="QUQ10" s="219"/>
      <c r="QUR10" s="219"/>
      <c r="QUS10" s="219"/>
      <c r="QUT10" s="219"/>
      <c r="QUU10" s="219"/>
      <c r="QUV10" s="219"/>
      <c r="QUW10" s="219"/>
      <c r="QUX10" s="219"/>
      <c r="QUY10" s="219"/>
      <c r="QUZ10" s="219"/>
      <c r="QVA10" s="219"/>
      <c r="QVB10" s="219"/>
      <c r="QVC10" s="219"/>
      <c r="QVD10" s="219"/>
      <c r="QVE10" s="219"/>
      <c r="QVF10" s="219"/>
      <c r="QVG10" s="219"/>
      <c r="QVH10" s="219"/>
      <c r="QVI10" s="219"/>
      <c r="QVJ10" s="219"/>
      <c r="QVK10" s="219"/>
      <c r="QVL10" s="219"/>
      <c r="QVM10" s="219"/>
      <c r="QVN10" s="219"/>
      <c r="QVO10" s="219"/>
      <c r="QVP10" s="219"/>
      <c r="QVQ10" s="219"/>
      <c r="QVR10" s="219"/>
      <c r="QVS10" s="219"/>
      <c r="QVT10" s="219"/>
      <c r="QVU10" s="219"/>
      <c r="QVV10" s="219"/>
      <c r="QVW10" s="219"/>
      <c r="QVX10" s="219"/>
      <c r="QVY10" s="219"/>
      <c r="QVZ10" s="219"/>
      <c r="QWA10" s="219"/>
      <c r="QWB10" s="219"/>
      <c r="QWC10" s="219"/>
      <c r="QWD10" s="219"/>
      <c r="QWE10" s="219"/>
      <c r="QWF10" s="219"/>
      <c r="QWG10" s="219"/>
      <c r="QWH10" s="219"/>
      <c r="QWI10" s="219"/>
      <c r="QWJ10" s="219"/>
      <c r="QWK10" s="219"/>
      <c r="QWL10" s="219"/>
      <c r="QWM10" s="219"/>
      <c r="QWN10" s="219"/>
      <c r="QWO10" s="219"/>
      <c r="QWP10" s="219"/>
      <c r="QWQ10" s="219"/>
      <c r="QWR10" s="219"/>
      <c r="QWS10" s="219"/>
      <c r="QWT10" s="219"/>
      <c r="QWU10" s="219"/>
      <c r="QWV10" s="219"/>
      <c r="QWW10" s="219"/>
      <c r="QWX10" s="219"/>
      <c r="QWY10" s="219"/>
      <c r="QWZ10" s="219"/>
      <c r="QXA10" s="219"/>
      <c r="QXB10" s="219"/>
      <c r="QXC10" s="219"/>
      <c r="QXD10" s="219"/>
      <c r="QXE10" s="219"/>
      <c r="QXF10" s="219"/>
      <c r="QXG10" s="219"/>
      <c r="QXH10" s="219"/>
      <c r="QXI10" s="219"/>
      <c r="QXJ10" s="219"/>
      <c r="QXK10" s="219"/>
      <c r="QXL10" s="219"/>
      <c r="QXM10" s="219"/>
      <c r="QXN10" s="219"/>
      <c r="QXO10" s="219"/>
      <c r="QXP10" s="219"/>
      <c r="QXQ10" s="219"/>
      <c r="QXR10" s="219"/>
      <c r="QXS10" s="219"/>
      <c r="QXT10" s="219"/>
      <c r="QXU10" s="219"/>
      <c r="QXV10" s="219"/>
      <c r="QXW10" s="219"/>
      <c r="QXX10" s="219"/>
      <c r="QXY10" s="219"/>
      <c r="QXZ10" s="219"/>
      <c r="QYA10" s="219"/>
      <c r="QYB10" s="219"/>
      <c r="QYC10" s="219"/>
      <c r="QYD10" s="219"/>
      <c r="QYE10" s="219"/>
      <c r="QYF10" s="219"/>
      <c r="QYG10" s="219"/>
      <c r="QYH10" s="219"/>
      <c r="QYI10" s="219"/>
      <c r="QYJ10" s="219"/>
      <c r="QYK10" s="219"/>
      <c r="QYL10" s="219"/>
      <c r="QYM10" s="219"/>
      <c r="QYN10" s="219"/>
      <c r="QYO10" s="219"/>
      <c r="QYP10" s="219"/>
      <c r="QYQ10" s="219"/>
      <c r="QYR10" s="219"/>
      <c r="QYS10" s="219"/>
      <c r="QYT10" s="219"/>
      <c r="QYU10" s="219"/>
      <c r="QYV10" s="219"/>
      <c r="QYW10" s="219"/>
      <c r="QYX10" s="219"/>
      <c r="QYY10" s="219"/>
      <c r="QYZ10" s="219"/>
      <c r="QZA10" s="219"/>
      <c r="QZB10" s="219"/>
      <c r="QZC10" s="219"/>
      <c r="QZD10" s="219"/>
      <c r="QZE10" s="219"/>
      <c r="QZF10" s="219"/>
      <c r="QZG10" s="219"/>
      <c r="QZH10" s="219"/>
      <c r="QZI10" s="219"/>
      <c r="QZJ10" s="219"/>
      <c r="QZK10" s="219"/>
      <c r="QZL10" s="219"/>
      <c r="QZM10" s="219"/>
      <c r="QZN10" s="219"/>
      <c r="QZO10" s="219"/>
      <c r="QZP10" s="219"/>
      <c r="QZQ10" s="219"/>
      <c r="QZR10" s="219"/>
      <c r="QZS10" s="219"/>
      <c r="QZT10" s="219"/>
      <c r="QZU10" s="219"/>
      <c r="QZV10" s="219"/>
      <c r="QZW10" s="219"/>
      <c r="QZX10" s="219"/>
      <c r="QZY10" s="219"/>
      <c r="QZZ10" s="219"/>
      <c r="RAA10" s="219"/>
      <c r="RAB10" s="219"/>
      <c r="RAC10" s="219"/>
      <c r="RAD10" s="219"/>
      <c r="RAE10" s="219"/>
      <c r="RAF10" s="219"/>
      <c r="RAG10" s="219"/>
      <c r="RAH10" s="219"/>
      <c r="RAI10" s="219"/>
      <c r="RAJ10" s="219"/>
      <c r="RAK10" s="219"/>
      <c r="RAL10" s="219"/>
      <c r="RAM10" s="219"/>
      <c r="RAN10" s="219"/>
      <c r="RAO10" s="219"/>
      <c r="RAP10" s="219"/>
      <c r="RAQ10" s="219"/>
      <c r="RAR10" s="219"/>
      <c r="RAS10" s="219"/>
      <c r="RAT10" s="219"/>
      <c r="RAU10" s="219"/>
      <c r="RAV10" s="219"/>
      <c r="RAW10" s="219"/>
      <c r="RAX10" s="219"/>
      <c r="RAY10" s="219"/>
      <c r="RAZ10" s="219"/>
      <c r="RBA10" s="219"/>
      <c r="RBB10" s="219"/>
      <c r="RBC10" s="219"/>
      <c r="RBD10" s="219"/>
      <c r="RBE10" s="219"/>
      <c r="RBF10" s="219"/>
      <c r="RBG10" s="219"/>
      <c r="RBH10" s="219"/>
      <c r="RBI10" s="219"/>
      <c r="RBJ10" s="219"/>
      <c r="RBK10" s="219"/>
      <c r="RBL10" s="219"/>
      <c r="RBM10" s="219"/>
      <c r="RBN10" s="219"/>
      <c r="RBO10" s="219"/>
      <c r="RBP10" s="219"/>
      <c r="RBQ10" s="219"/>
      <c r="RBR10" s="219"/>
      <c r="RBS10" s="219"/>
      <c r="RBT10" s="219"/>
      <c r="RBU10" s="219"/>
      <c r="RBV10" s="219"/>
      <c r="RBW10" s="219"/>
      <c r="RBX10" s="219"/>
      <c r="RBY10" s="219"/>
      <c r="RBZ10" s="219"/>
      <c r="RCA10" s="219"/>
      <c r="RCB10" s="219"/>
      <c r="RCC10" s="219"/>
      <c r="RCD10" s="219"/>
      <c r="RCE10" s="219"/>
      <c r="RCF10" s="219"/>
      <c r="RCG10" s="219"/>
      <c r="RCH10" s="219"/>
      <c r="RCI10" s="219"/>
      <c r="RCJ10" s="219"/>
      <c r="RCK10" s="219"/>
      <c r="RCL10" s="219"/>
      <c r="RCM10" s="219"/>
      <c r="RCN10" s="219"/>
      <c r="RCO10" s="219"/>
      <c r="RCP10" s="219"/>
      <c r="RCQ10" s="219"/>
      <c r="RCR10" s="219"/>
      <c r="RCS10" s="219"/>
      <c r="RCT10" s="219"/>
      <c r="RCU10" s="219"/>
      <c r="RCV10" s="219"/>
      <c r="RCW10" s="219"/>
      <c r="RCX10" s="219"/>
      <c r="RCY10" s="219"/>
      <c r="RCZ10" s="219"/>
      <c r="RDA10" s="219"/>
      <c r="RDB10" s="219"/>
      <c r="RDC10" s="219"/>
      <c r="RDD10" s="219"/>
      <c r="RDE10" s="219"/>
      <c r="RDF10" s="219"/>
      <c r="RDG10" s="219"/>
      <c r="RDH10" s="219"/>
      <c r="RDI10" s="219"/>
      <c r="RDJ10" s="219"/>
      <c r="RDK10" s="219"/>
      <c r="RDL10" s="219"/>
      <c r="RDM10" s="219"/>
      <c r="RDN10" s="219"/>
      <c r="RDO10" s="219"/>
      <c r="RDP10" s="219"/>
      <c r="RDQ10" s="219"/>
      <c r="RDR10" s="219"/>
      <c r="RDS10" s="219"/>
      <c r="RDT10" s="219"/>
      <c r="RDU10" s="219"/>
      <c r="RDV10" s="219"/>
      <c r="RDW10" s="219"/>
      <c r="RDX10" s="219"/>
      <c r="RDY10" s="219"/>
      <c r="RDZ10" s="219"/>
      <c r="REA10" s="219"/>
      <c r="REB10" s="219"/>
      <c r="REC10" s="219"/>
      <c r="RED10" s="219"/>
      <c r="REE10" s="219"/>
      <c r="REF10" s="219"/>
      <c r="REG10" s="219"/>
      <c r="REH10" s="219"/>
      <c r="REI10" s="219"/>
      <c r="REJ10" s="219"/>
      <c r="REK10" s="219"/>
      <c r="REL10" s="219"/>
      <c r="REM10" s="219"/>
      <c r="REN10" s="219"/>
      <c r="REO10" s="219"/>
      <c r="REP10" s="219"/>
      <c r="REQ10" s="219"/>
      <c r="RER10" s="219"/>
      <c r="RES10" s="219"/>
      <c r="RET10" s="219"/>
      <c r="REU10" s="219"/>
      <c r="REV10" s="219"/>
      <c r="REW10" s="219"/>
      <c r="REX10" s="219"/>
      <c r="REY10" s="219"/>
      <c r="REZ10" s="219"/>
      <c r="RFA10" s="219"/>
      <c r="RFB10" s="219"/>
      <c r="RFC10" s="219"/>
      <c r="RFD10" s="219"/>
      <c r="RFE10" s="219"/>
      <c r="RFF10" s="219"/>
      <c r="RFG10" s="219"/>
      <c r="RFH10" s="219"/>
      <c r="RFI10" s="219"/>
      <c r="RFJ10" s="219"/>
      <c r="RFK10" s="219"/>
      <c r="RFL10" s="219"/>
      <c r="RFM10" s="219"/>
      <c r="RFN10" s="219"/>
      <c r="RFO10" s="219"/>
      <c r="RFP10" s="219"/>
      <c r="RFQ10" s="219"/>
      <c r="RFR10" s="219"/>
      <c r="RFS10" s="219"/>
      <c r="RFT10" s="219"/>
      <c r="RFU10" s="219"/>
      <c r="RFV10" s="219"/>
      <c r="RFW10" s="219"/>
      <c r="RFX10" s="219"/>
      <c r="RFY10" s="219"/>
      <c r="RFZ10" s="219"/>
      <c r="RGA10" s="219"/>
      <c r="RGB10" s="219"/>
      <c r="RGC10" s="219"/>
      <c r="RGD10" s="219"/>
      <c r="RGE10" s="219"/>
      <c r="RGF10" s="219"/>
      <c r="RGG10" s="219"/>
      <c r="RGH10" s="219"/>
      <c r="RGI10" s="219"/>
      <c r="RGJ10" s="219"/>
      <c r="RGK10" s="219"/>
      <c r="RGL10" s="219"/>
      <c r="RGM10" s="219"/>
      <c r="RGN10" s="219"/>
      <c r="RGO10" s="219"/>
      <c r="RGP10" s="219"/>
      <c r="RGQ10" s="219"/>
      <c r="RGR10" s="219"/>
      <c r="RGS10" s="219"/>
      <c r="RGT10" s="219"/>
      <c r="RGU10" s="219"/>
      <c r="RGV10" s="219"/>
      <c r="RGW10" s="219"/>
      <c r="RGX10" s="219"/>
      <c r="RGY10" s="219"/>
      <c r="RGZ10" s="219"/>
      <c r="RHA10" s="219"/>
      <c r="RHB10" s="219"/>
      <c r="RHC10" s="219"/>
      <c r="RHD10" s="219"/>
      <c r="RHE10" s="219"/>
      <c r="RHF10" s="219"/>
      <c r="RHG10" s="219"/>
      <c r="RHH10" s="219"/>
      <c r="RHI10" s="219"/>
      <c r="RHJ10" s="219"/>
      <c r="RHK10" s="219"/>
      <c r="RHL10" s="219"/>
      <c r="RHM10" s="219"/>
      <c r="RHN10" s="219"/>
      <c r="RHO10" s="219"/>
      <c r="RHP10" s="219"/>
      <c r="RHQ10" s="219"/>
      <c r="RHR10" s="219"/>
      <c r="RHS10" s="219"/>
      <c r="RHT10" s="219"/>
      <c r="RHU10" s="219"/>
      <c r="RHV10" s="219"/>
      <c r="RHW10" s="219"/>
      <c r="RHX10" s="219"/>
      <c r="RHY10" s="219"/>
      <c r="RHZ10" s="219"/>
      <c r="RIA10" s="219"/>
      <c r="RIB10" s="219"/>
      <c r="RIC10" s="219"/>
      <c r="RID10" s="219"/>
      <c r="RIE10" s="219"/>
      <c r="RIF10" s="219"/>
      <c r="RIG10" s="219"/>
      <c r="RIH10" s="219"/>
      <c r="RII10" s="219"/>
      <c r="RIJ10" s="219"/>
      <c r="RIK10" s="219"/>
      <c r="RIL10" s="219"/>
      <c r="RIM10" s="219"/>
      <c r="RIN10" s="219"/>
      <c r="RIO10" s="219"/>
      <c r="RIP10" s="219"/>
      <c r="RIQ10" s="219"/>
      <c r="RIR10" s="219"/>
      <c r="RIS10" s="219"/>
      <c r="RIT10" s="219"/>
      <c r="RIU10" s="219"/>
      <c r="RIV10" s="219"/>
      <c r="RIW10" s="219"/>
      <c r="RIX10" s="219"/>
      <c r="RIY10" s="219"/>
      <c r="RIZ10" s="219"/>
      <c r="RJA10" s="219"/>
      <c r="RJB10" s="219"/>
      <c r="RJC10" s="219"/>
      <c r="RJD10" s="219"/>
      <c r="RJE10" s="219"/>
      <c r="RJF10" s="219"/>
      <c r="RJG10" s="219"/>
      <c r="RJH10" s="219"/>
      <c r="RJI10" s="219"/>
      <c r="RJJ10" s="219"/>
      <c r="RJK10" s="219"/>
      <c r="RJL10" s="219"/>
      <c r="RJM10" s="219"/>
      <c r="RJN10" s="219"/>
      <c r="RJO10" s="219"/>
      <c r="RJP10" s="219"/>
      <c r="RJQ10" s="219"/>
      <c r="RJR10" s="219"/>
      <c r="RJS10" s="219"/>
      <c r="RJT10" s="219"/>
      <c r="RJU10" s="219"/>
      <c r="RJV10" s="219"/>
      <c r="RJW10" s="219"/>
      <c r="RJX10" s="219"/>
      <c r="RJY10" s="219"/>
      <c r="RJZ10" s="219"/>
      <c r="RKA10" s="219"/>
      <c r="RKB10" s="219"/>
      <c r="RKC10" s="219"/>
      <c r="RKD10" s="219"/>
      <c r="RKE10" s="219"/>
      <c r="RKF10" s="219"/>
      <c r="RKG10" s="219"/>
      <c r="RKH10" s="219"/>
      <c r="RKI10" s="219"/>
      <c r="RKJ10" s="219"/>
      <c r="RKK10" s="219"/>
      <c r="RKL10" s="219"/>
      <c r="RKM10" s="219"/>
      <c r="RKN10" s="219"/>
      <c r="RKO10" s="219"/>
      <c r="RKP10" s="219"/>
      <c r="RKQ10" s="219"/>
      <c r="RKR10" s="219"/>
      <c r="RKS10" s="219"/>
      <c r="RKT10" s="219"/>
      <c r="RKU10" s="219"/>
      <c r="RKV10" s="219"/>
      <c r="RKW10" s="219"/>
      <c r="RKX10" s="219"/>
      <c r="RKY10" s="219"/>
      <c r="RKZ10" s="219"/>
      <c r="RLA10" s="219"/>
      <c r="RLB10" s="219"/>
      <c r="RLC10" s="219"/>
      <c r="RLD10" s="219"/>
      <c r="RLE10" s="219"/>
      <c r="RLF10" s="219"/>
      <c r="RLG10" s="219"/>
      <c r="RLH10" s="219"/>
      <c r="RLI10" s="219"/>
      <c r="RLJ10" s="219"/>
      <c r="RLK10" s="219"/>
      <c r="RLL10" s="219"/>
      <c r="RLM10" s="219"/>
      <c r="RLN10" s="219"/>
      <c r="RLO10" s="219"/>
      <c r="RLP10" s="219"/>
      <c r="RLQ10" s="219"/>
      <c r="RLR10" s="219"/>
      <c r="RLS10" s="219"/>
      <c r="RLT10" s="219"/>
      <c r="RLU10" s="219"/>
      <c r="RLV10" s="219"/>
      <c r="RLW10" s="219"/>
      <c r="RLX10" s="219"/>
      <c r="RLY10" s="219"/>
      <c r="RLZ10" s="219"/>
      <c r="RMA10" s="219"/>
      <c r="RMB10" s="219"/>
      <c r="RMC10" s="219"/>
      <c r="RMD10" s="219"/>
      <c r="RME10" s="219"/>
      <c r="RMF10" s="219"/>
      <c r="RMG10" s="219"/>
      <c r="RMH10" s="219"/>
      <c r="RMI10" s="219"/>
      <c r="RMJ10" s="219"/>
      <c r="RMK10" s="219"/>
      <c r="RML10" s="219"/>
      <c r="RMM10" s="219"/>
      <c r="RMN10" s="219"/>
      <c r="RMO10" s="219"/>
      <c r="RMP10" s="219"/>
      <c r="RMQ10" s="219"/>
      <c r="RMR10" s="219"/>
      <c r="RMS10" s="219"/>
      <c r="RMT10" s="219"/>
      <c r="RMU10" s="219"/>
      <c r="RMV10" s="219"/>
      <c r="RMW10" s="219"/>
      <c r="RMX10" s="219"/>
      <c r="RMY10" s="219"/>
      <c r="RMZ10" s="219"/>
      <c r="RNA10" s="219"/>
      <c r="RNB10" s="219"/>
      <c r="RNC10" s="219"/>
      <c r="RND10" s="219"/>
      <c r="RNE10" s="219"/>
      <c r="RNF10" s="219"/>
      <c r="RNG10" s="219"/>
      <c r="RNH10" s="219"/>
      <c r="RNI10" s="219"/>
      <c r="RNJ10" s="219"/>
      <c r="RNK10" s="219"/>
      <c r="RNL10" s="219"/>
      <c r="RNM10" s="219"/>
      <c r="RNN10" s="219"/>
      <c r="RNO10" s="219"/>
      <c r="RNP10" s="219"/>
      <c r="RNQ10" s="219"/>
      <c r="RNR10" s="219"/>
      <c r="RNS10" s="219"/>
      <c r="RNT10" s="219"/>
      <c r="RNU10" s="219"/>
      <c r="RNV10" s="219"/>
      <c r="RNW10" s="219"/>
      <c r="RNX10" s="219"/>
      <c r="RNY10" s="219"/>
      <c r="RNZ10" s="219"/>
      <c r="ROA10" s="219"/>
      <c r="ROB10" s="219"/>
      <c r="ROC10" s="219"/>
      <c r="ROD10" s="219"/>
      <c r="ROE10" s="219"/>
      <c r="ROF10" s="219"/>
      <c r="ROG10" s="219"/>
      <c r="ROH10" s="219"/>
      <c r="ROI10" s="219"/>
      <c r="ROJ10" s="219"/>
      <c r="ROK10" s="219"/>
      <c r="ROL10" s="219"/>
      <c r="ROM10" s="219"/>
      <c r="RON10" s="219"/>
      <c r="ROO10" s="219"/>
      <c r="ROP10" s="219"/>
      <c r="ROQ10" s="219"/>
      <c r="ROR10" s="219"/>
      <c r="ROS10" s="219"/>
      <c r="ROT10" s="219"/>
      <c r="ROU10" s="219"/>
      <c r="ROV10" s="219"/>
      <c r="ROW10" s="219"/>
      <c r="ROX10" s="219"/>
      <c r="ROY10" s="219"/>
      <c r="ROZ10" s="219"/>
      <c r="RPA10" s="219"/>
      <c r="RPB10" s="219"/>
      <c r="RPC10" s="219"/>
      <c r="RPD10" s="219"/>
      <c r="RPE10" s="219"/>
      <c r="RPF10" s="219"/>
      <c r="RPG10" s="219"/>
      <c r="RPH10" s="219"/>
      <c r="RPI10" s="219"/>
      <c r="RPJ10" s="219"/>
      <c r="RPK10" s="219"/>
      <c r="RPL10" s="219"/>
      <c r="RPM10" s="219"/>
      <c r="RPN10" s="219"/>
      <c r="RPO10" s="219"/>
      <c r="RPP10" s="219"/>
      <c r="RPQ10" s="219"/>
      <c r="RPR10" s="219"/>
      <c r="RPS10" s="219"/>
      <c r="RPT10" s="219"/>
      <c r="RPU10" s="219"/>
      <c r="RPV10" s="219"/>
      <c r="RPW10" s="219"/>
      <c r="RPX10" s="219"/>
      <c r="RPY10" s="219"/>
      <c r="RPZ10" s="219"/>
      <c r="RQA10" s="219"/>
      <c r="RQB10" s="219"/>
      <c r="RQC10" s="219"/>
      <c r="RQD10" s="219"/>
      <c r="RQE10" s="219"/>
      <c r="RQF10" s="219"/>
      <c r="RQG10" s="219"/>
      <c r="RQH10" s="219"/>
      <c r="RQI10" s="219"/>
      <c r="RQJ10" s="219"/>
      <c r="RQK10" s="219"/>
      <c r="RQL10" s="219"/>
      <c r="RQM10" s="219"/>
      <c r="RQN10" s="219"/>
      <c r="RQO10" s="219"/>
      <c r="RQP10" s="219"/>
      <c r="RQQ10" s="219"/>
      <c r="RQR10" s="219"/>
      <c r="RQS10" s="219"/>
      <c r="RQT10" s="219"/>
      <c r="RQU10" s="219"/>
      <c r="RQV10" s="219"/>
      <c r="RQW10" s="219"/>
      <c r="RQX10" s="219"/>
      <c r="RQY10" s="219"/>
      <c r="RQZ10" s="219"/>
      <c r="RRA10" s="219"/>
      <c r="RRB10" s="219"/>
      <c r="RRC10" s="219"/>
      <c r="RRD10" s="219"/>
      <c r="RRE10" s="219"/>
      <c r="RRF10" s="219"/>
      <c r="RRG10" s="219"/>
      <c r="RRH10" s="219"/>
      <c r="RRI10" s="219"/>
      <c r="RRJ10" s="219"/>
      <c r="RRK10" s="219"/>
      <c r="RRL10" s="219"/>
      <c r="RRM10" s="219"/>
      <c r="RRN10" s="219"/>
      <c r="RRO10" s="219"/>
      <c r="RRP10" s="219"/>
      <c r="RRQ10" s="219"/>
      <c r="RRR10" s="219"/>
      <c r="RRS10" s="219"/>
      <c r="RRT10" s="219"/>
      <c r="RRU10" s="219"/>
      <c r="RRV10" s="219"/>
      <c r="RRW10" s="219"/>
      <c r="RRX10" s="219"/>
      <c r="RRY10" s="219"/>
      <c r="RRZ10" s="219"/>
      <c r="RSA10" s="219"/>
      <c r="RSB10" s="219"/>
      <c r="RSC10" s="219"/>
      <c r="RSD10" s="219"/>
      <c r="RSE10" s="219"/>
      <c r="RSF10" s="219"/>
      <c r="RSG10" s="219"/>
      <c r="RSH10" s="219"/>
      <c r="RSI10" s="219"/>
      <c r="RSJ10" s="219"/>
      <c r="RSK10" s="219"/>
      <c r="RSL10" s="219"/>
      <c r="RSM10" s="219"/>
      <c r="RSN10" s="219"/>
      <c r="RSO10" s="219"/>
      <c r="RSP10" s="219"/>
      <c r="RSQ10" s="219"/>
      <c r="RSR10" s="219"/>
      <c r="RSS10" s="219"/>
      <c r="RST10" s="219"/>
      <c r="RSU10" s="219"/>
      <c r="RSV10" s="219"/>
      <c r="RSW10" s="219"/>
      <c r="RSX10" s="219"/>
      <c r="RSY10" s="219"/>
      <c r="RSZ10" s="219"/>
      <c r="RTA10" s="219"/>
      <c r="RTB10" s="219"/>
      <c r="RTC10" s="219"/>
      <c r="RTD10" s="219"/>
      <c r="RTE10" s="219"/>
      <c r="RTF10" s="219"/>
      <c r="RTG10" s="219"/>
      <c r="RTH10" s="219"/>
      <c r="RTI10" s="219"/>
      <c r="RTJ10" s="219"/>
      <c r="RTK10" s="219"/>
      <c r="RTL10" s="219"/>
      <c r="RTM10" s="219"/>
      <c r="RTN10" s="219"/>
      <c r="RTO10" s="219"/>
      <c r="RTP10" s="219"/>
      <c r="RTQ10" s="219"/>
      <c r="RTR10" s="219"/>
      <c r="RTS10" s="219"/>
      <c r="RTT10" s="219"/>
      <c r="RTU10" s="219"/>
      <c r="RTV10" s="219"/>
      <c r="RTW10" s="219"/>
      <c r="RTX10" s="219"/>
      <c r="RTY10" s="219"/>
      <c r="RTZ10" s="219"/>
      <c r="RUA10" s="219"/>
      <c r="RUB10" s="219"/>
      <c r="RUC10" s="219"/>
      <c r="RUD10" s="219"/>
      <c r="RUE10" s="219"/>
      <c r="RUF10" s="219"/>
      <c r="RUG10" s="219"/>
      <c r="RUH10" s="219"/>
      <c r="RUI10" s="219"/>
      <c r="RUJ10" s="219"/>
      <c r="RUK10" s="219"/>
      <c r="RUL10" s="219"/>
      <c r="RUM10" s="219"/>
      <c r="RUN10" s="219"/>
      <c r="RUO10" s="219"/>
      <c r="RUP10" s="219"/>
      <c r="RUQ10" s="219"/>
      <c r="RUR10" s="219"/>
      <c r="RUS10" s="219"/>
      <c r="RUT10" s="219"/>
      <c r="RUU10" s="219"/>
      <c r="RUV10" s="219"/>
      <c r="RUW10" s="219"/>
      <c r="RUX10" s="219"/>
      <c r="RUY10" s="219"/>
      <c r="RUZ10" s="219"/>
      <c r="RVA10" s="219"/>
      <c r="RVB10" s="219"/>
      <c r="RVC10" s="219"/>
      <c r="RVD10" s="219"/>
      <c r="RVE10" s="219"/>
      <c r="RVF10" s="219"/>
      <c r="RVG10" s="219"/>
      <c r="RVH10" s="219"/>
      <c r="RVI10" s="219"/>
      <c r="RVJ10" s="219"/>
      <c r="RVK10" s="219"/>
      <c r="RVL10" s="219"/>
      <c r="RVM10" s="219"/>
      <c r="RVN10" s="219"/>
      <c r="RVO10" s="219"/>
      <c r="RVP10" s="219"/>
      <c r="RVQ10" s="219"/>
      <c r="RVR10" s="219"/>
      <c r="RVS10" s="219"/>
      <c r="RVT10" s="219"/>
      <c r="RVU10" s="219"/>
      <c r="RVV10" s="219"/>
      <c r="RVW10" s="219"/>
      <c r="RVX10" s="219"/>
      <c r="RVY10" s="219"/>
      <c r="RVZ10" s="219"/>
      <c r="RWA10" s="219"/>
      <c r="RWB10" s="219"/>
      <c r="RWC10" s="219"/>
      <c r="RWD10" s="219"/>
      <c r="RWE10" s="219"/>
      <c r="RWF10" s="219"/>
      <c r="RWG10" s="219"/>
      <c r="RWH10" s="219"/>
      <c r="RWI10" s="219"/>
      <c r="RWJ10" s="219"/>
      <c r="RWK10" s="219"/>
      <c r="RWL10" s="219"/>
      <c r="RWM10" s="219"/>
      <c r="RWN10" s="219"/>
      <c r="RWO10" s="219"/>
      <c r="RWP10" s="219"/>
      <c r="RWQ10" s="219"/>
      <c r="RWR10" s="219"/>
      <c r="RWS10" s="219"/>
      <c r="RWT10" s="219"/>
      <c r="RWU10" s="219"/>
      <c r="RWV10" s="219"/>
      <c r="RWW10" s="219"/>
      <c r="RWX10" s="219"/>
      <c r="RWY10" s="219"/>
      <c r="RWZ10" s="219"/>
      <c r="RXA10" s="219"/>
      <c r="RXB10" s="219"/>
      <c r="RXC10" s="219"/>
      <c r="RXD10" s="219"/>
      <c r="RXE10" s="219"/>
      <c r="RXF10" s="219"/>
      <c r="RXG10" s="219"/>
      <c r="RXH10" s="219"/>
      <c r="RXI10" s="219"/>
      <c r="RXJ10" s="219"/>
      <c r="RXK10" s="219"/>
      <c r="RXL10" s="219"/>
      <c r="RXM10" s="219"/>
      <c r="RXN10" s="219"/>
      <c r="RXO10" s="219"/>
      <c r="RXP10" s="219"/>
      <c r="RXQ10" s="219"/>
      <c r="RXR10" s="219"/>
      <c r="RXS10" s="219"/>
      <c r="RXT10" s="219"/>
      <c r="RXU10" s="219"/>
      <c r="RXV10" s="219"/>
      <c r="RXW10" s="219"/>
      <c r="RXX10" s="219"/>
      <c r="RXY10" s="219"/>
      <c r="RXZ10" s="219"/>
      <c r="RYA10" s="219"/>
      <c r="RYB10" s="219"/>
      <c r="RYC10" s="219"/>
      <c r="RYD10" s="219"/>
      <c r="RYE10" s="219"/>
      <c r="RYF10" s="219"/>
      <c r="RYG10" s="219"/>
      <c r="RYH10" s="219"/>
      <c r="RYI10" s="219"/>
      <c r="RYJ10" s="219"/>
      <c r="RYK10" s="219"/>
      <c r="RYL10" s="219"/>
      <c r="RYM10" s="219"/>
      <c r="RYN10" s="219"/>
      <c r="RYO10" s="219"/>
      <c r="RYP10" s="219"/>
      <c r="RYQ10" s="219"/>
      <c r="RYR10" s="219"/>
      <c r="RYS10" s="219"/>
      <c r="RYT10" s="219"/>
      <c r="RYU10" s="219"/>
      <c r="RYV10" s="219"/>
      <c r="RYW10" s="219"/>
      <c r="RYX10" s="219"/>
      <c r="RYY10" s="219"/>
      <c r="RYZ10" s="219"/>
      <c r="RZA10" s="219"/>
      <c r="RZB10" s="219"/>
      <c r="RZC10" s="219"/>
      <c r="RZD10" s="219"/>
      <c r="RZE10" s="219"/>
      <c r="RZF10" s="219"/>
      <c r="RZG10" s="219"/>
      <c r="RZH10" s="219"/>
      <c r="RZI10" s="219"/>
      <c r="RZJ10" s="219"/>
      <c r="RZK10" s="219"/>
      <c r="RZL10" s="219"/>
      <c r="RZM10" s="219"/>
      <c r="RZN10" s="219"/>
      <c r="RZO10" s="219"/>
      <c r="RZP10" s="219"/>
      <c r="RZQ10" s="219"/>
      <c r="RZR10" s="219"/>
      <c r="RZS10" s="219"/>
      <c r="RZT10" s="219"/>
      <c r="RZU10" s="219"/>
      <c r="RZV10" s="219"/>
      <c r="RZW10" s="219"/>
      <c r="RZX10" s="219"/>
      <c r="RZY10" s="219"/>
      <c r="RZZ10" s="219"/>
      <c r="SAA10" s="219"/>
      <c r="SAB10" s="219"/>
      <c r="SAC10" s="219"/>
      <c r="SAD10" s="219"/>
      <c r="SAE10" s="219"/>
      <c r="SAF10" s="219"/>
      <c r="SAG10" s="219"/>
      <c r="SAH10" s="219"/>
      <c r="SAI10" s="219"/>
      <c r="SAJ10" s="219"/>
      <c r="SAK10" s="219"/>
      <c r="SAL10" s="219"/>
      <c r="SAM10" s="219"/>
      <c r="SAN10" s="219"/>
      <c r="SAO10" s="219"/>
      <c r="SAP10" s="219"/>
      <c r="SAQ10" s="219"/>
      <c r="SAR10" s="219"/>
      <c r="SAS10" s="219"/>
      <c r="SAT10" s="219"/>
      <c r="SAU10" s="219"/>
      <c r="SAV10" s="219"/>
      <c r="SAW10" s="219"/>
      <c r="SAX10" s="219"/>
      <c r="SAY10" s="219"/>
      <c r="SAZ10" s="219"/>
      <c r="SBA10" s="219"/>
      <c r="SBB10" s="219"/>
      <c r="SBC10" s="219"/>
      <c r="SBD10" s="219"/>
      <c r="SBE10" s="219"/>
      <c r="SBF10" s="219"/>
      <c r="SBG10" s="219"/>
      <c r="SBH10" s="219"/>
      <c r="SBI10" s="219"/>
      <c r="SBJ10" s="219"/>
      <c r="SBK10" s="219"/>
      <c r="SBL10" s="219"/>
      <c r="SBM10" s="219"/>
      <c r="SBN10" s="219"/>
      <c r="SBO10" s="219"/>
      <c r="SBP10" s="219"/>
      <c r="SBQ10" s="219"/>
      <c r="SBR10" s="219"/>
      <c r="SBS10" s="219"/>
      <c r="SBT10" s="219"/>
      <c r="SBU10" s="219"/>
      <c r="SBV10" s="219"/>
      <c r="SBW10" s="219"/>
      <c r="SBX10" s="219"/>
      <c r="SBY10" s="219"/>
      <c r="SBZ10" s="219"/>
      <c r="SCA10" s="219"/>
      <c r="SCB10" s="219"/>
      <c r="SCC10" s="219"/>
      <c r="SCD10" s="219"/>
      <c r="SCE10" s="219"/>
      <c r="SCF10" s="219"/>
      <c r="SCG10" s="219"/>
      <c r="SCH10" s="219"/>
      <c r="SCI10" s="219"/>
      <c r="SCJ10" s="219"/>
      <c r="SCK10" s="219"/>
      <c r="SCL10" s="219"/>
      <c r="SCM10" s="219"/>
      <c r="SCN10" s="219"/>
      <c r="SCO10" s="219"/>
      <c r="SCP10" s="219"/>
      <c r="SCQ10" s="219"/>
      <c r="SCR10" s="219"/>
      <c r="SCS10" s="219"/>
      <c r="SCT10" s="219"/>
      <c r="SCU10" s="219"/>
      <c r="SCV10" s="219"/>
      <c r="SCW10" s="219"/>
      <c r="SCX10" s="219"/>
      <c r="SCY10" s="219"/>
      <c r="SCZ10" s="219"/>
      <c r="SDA10" s="219"/>
      <c r="SDB10" s="219"/>
      <c r="SDC10" s="219"/>
      <c r="SDD10" s="219"/>
      <c r="SDE10" s="219"/>
      <c r="SDF10" s="219"/>
      <c r="SDG10" s="219"/>
      <c r="SDH10" s="219"/>
      <c r="SDI10" s="219"/>
      <c r="SDJ10" s="219"/>
      <c r="SDK10" s="219"/>
      <c r="SDL10" s="219"/>
      <c r="SDM10" s="219"/>
      <c r="SDN10" s="219"/>
      <c r="SDO10" s="219"/>
      <c r="SDP10" s="219"/>
      <c r="SDQ10" s="219"/>
      <c r="SDR10" s="219"/>
      <c r="SDS10" s="219"/>
      <c r="SDT10" s="219"/>
      <c r="SDU10" s="219"/>
      <c r="SDV10" s="219"/>
      <c r="SDW10" s="219"/>
      <c r="SDX10" s="219"/>
      <c r="SDY10" s="219"/>
      <c r="SDZ10" s="219"/>
      <c r="SEA10" s="219"/>
      <c r="SEB10" s="219"/>
      <c r="SEC10" s="219"/>
      <c r="SED10" s="219"/>
      <c r="SEE10" s="219"/>
      <c r="SEF10" s="219"/>
      <c r="SEG10" s="219"/>
      <c r="SEH10" s="219"/>
      <c r="SEI10" s="219"/>
      <c r="SEJ10" s="219"/>
      <c r="SEK10" s="219"/>
      <c r="SEL10" s="219"/>
      <c r="SEM10" s="219"/>
      <c r="SEN10" s="219"/>
      <c r="SEO10" s="219"/>
      <c r="SEP10" s="219"/>
      <c r="SEQ10" s="219"/>
      <c r="SER10" s="219"/>
      <c r="SES10" s="219"/>
      <c r="SET10" s="219"/>
      <c r="SEU10" s="219"/>
      <c r="SEV10" s="219"/>
      <c r="SEW10" s="219"/>
      <c r="SEX10" s="219"/>
      <c r="SEY10" s="219"/>
      <c r="SEZ10" s="219"/>
      <c r="SFA10" s="219"/>
      <c r="SFB10" s="219"/>
      <c r="SFC10" s="219"/>
      <c r="SFD10" s="219"/>
      <c r="SFE10" s="219"/>
      <c r="SFF10" s="219"/>
      <c r="SFG10" s="219"/>
      <c r="SFH10" s="219"/>
      <c r="SFI10" s="219"/>
      <c r="SFJ10" s="219"/>
      <c r="SFK10" s="219"/>
      <c r="SFL10" s="219"/>
      <c r="SFM10" s="219"/>
      <c r="SFN10" s="219"/>
      <c r="SFO10" s="219"/>
      <c r="SFP10" s="219"/>
      <c r="SFQ10" s="219"/>
      <c r="SFR10" s="219"/>
      <c r="SFS10" s="219"/>
      <c r="SFT10" s="219"/>
      <c r="SFU10" s="219"/>
      <c r="SFV10" s="219"/>
      <c r="SFW10" s="219"/>
      <c r="SFX10" s="219"/>
      <c r="SFY10" s="219"/>
      <c r="SFZ10" s="219"/>
      <c r="SGA10" s="219"/>
      <c r="SGB10" s="219"/>
      <c r="SGC10" s="219"/>
      <c r="SGD10" s="219"/>
      <c r="SGE10" s="219"/>
      <c r="SGF10" s="219"/>
      <c r="SGG10" s="219"/>
      <c r="SGH10" s="219"/>
      <c r="SGI10" s="219"/>
      <c r="SGJ10" s="219"/>
      <c r="SGK10" s="219"/>
      <c r="SGL10" s="219"/>
      <c r="SGM10" s="219"/>
      <c r="SGN10" s="219"/>
      <c r="SGO10" s="219"/>
      <c r="SGP10" s="219"/>
      <c r="SGQ10" s="219"/>
      <c r="SGR10" s="219"/>
      <c r="SGS10" s="219"/>
      <c r="SGT10" s="219"/>
      <c r="SGU10" s="219"/>
      <c r="SGV10" s="219"/>
      <c r="SGW10" s="219"/>
      <c r="SGX10" s="219"/>
      <c r="SGY10" s="219"/>
      <c r="SGZ10" s="219"/>
      <c r="SHA10" s="219"/>
      <c r="SHB10" s="219"/>
      <c r="SHC10" s="219"/>
      <c r="SHD10" s="219"/>
      <c r="SHE10" s="219"/>
      <c r="SHF10" s="219"/>
      <c r="SHG10" s="219"/>
      <c r="SHH10" s="219"/>
      <c r="SHI10" s="219"/>
      <c r="SHJ10" s="219"/>
      <c r="SHK10" s="219"/>
      <c r="SHL10" s="219"/>
      <c r="SHM10" s="219"/>
      <c r="SHN10" s="219"/>
      <c r="SHO10" s="219"/>
      <c r="SHP10" s="219"/>
      <c r="SHQ10" s="219"/>
      <c r="SHR10" s="219"/>
      <c r="SHS10" s="219"/>
      <c r="SHT10" s="219"/>
      <c r="SHU10" s="219"/>
      <c r="SHV10" s="219"/>
      <c r="SHW10" s="219"/>
      <c r="SHX10" s="219"/>
      <c r="SHY10" s="219"/>
      <c r="SHZ10" s="219"/>
      <c r="SIA10" s="219"/>
      <c r="SIB10" s="219"/>
      <c r="SIC10" s="219"/>
      <c r="SID10" s="219"/>
      <c r="SIE10" s="219"/>
      <c r="SIF10" s="219"/>
      <c r="SIG10" s="219"/>
      <c r="SIH10" s="219"/>
      <c r="SII10" s="219"/>
      <c r="SIJ10" s="219"/>
      <c r="SIK10" s="219"/>
      <c r="SIL10" s="219"/>
      <c r="SIM10" s="219"/>
      <c r="SIN10" s="219"/>
      <c r="SIO10" s="219"/>
      <c r="SIP10" s="219"/>
      <c r="SIQ10" s="219"/>
      <c r="SIR10" s="219"/>
      <c r="SIS10" s="219"/>
      <c r="SIT10" s="219"/>
      <c r="SIU10" s="219"/>
      <c r="SIV10" s="219"/>
      <c r="SIW10" s="219"/>
      <c r="SIX10" s="219"/>
      <c r="SIY10" s="219"/>
      <c r="SIZ10" s="219"/>
      <c r="SJA10" s="219"/>
      <c r="SJB10" s="219"/>
      <c r="SJC10" s="219"/>
      <c r="SJD10" s="219"/>
      <c r="SJE10" s="219"/>
      <c r="SJF10" s="219"/>
      <c r="SJG10" s="219"/>
      <c r="SJH10" s="219"/>
      <c r="SJI10" s="219"/>
      <c r="SJJ10" s="219"/>
      <c r="SJK10" s="219"/>
      <c r="SJL10" s="219"/>
      <c r="SJM10" s="219"/>
      <c r="SJN10" s="219"/>
      <c r="SJO10" s="219"/>
      <c r="SJP10" s="219"/>
      <c r="SJQ10" s="219"/>
      <c r="SJR10" s="219"/>
      <c r="SJS10" s="219"/>
      <c r="SJT10" s="219"/>
      <c r="SJU10" s="219"/>
      <c r="SJV10" s="219"/>
      <c r="SJW10" s="219"/>
      <c r="SJX10" s="219"/>
      <c r="SJY10" s="219"/>
      <c r="SJZ10" s="219"/>
      <c r="SKA10" s="219"/>
      <c r="SKB10" s="219"/>
      <c r="SKC10" s="219"/>
      <c r="SKD10" s="219"/>
      <c r="SKE10" s="219"/>
      <c r="SKF10" s="219"/>
      <c r="SKG10" s="219"/>
      <c r="SKH10" s="219"/>
      <c r="SKI10" s="219"/>
      <c r="SKJ10" s="219"/>
      <c r="SKK10" s="219"/>
      <c r="SKL10" s="219"/>
      <c r="SKM10" s="219"/>
      <c r="SKN10" s="219"/>
      <c r="SKO10" s="219"/>
      <c r="SKP10" s="219"/>
      <c r="SKQ10" s="219"/>
      <c r="SKR10" s="219"/>
      <c r="SKS10" s="219"/>
      <c r="SKT10" s="219"/>
      <c r="SKU10" s="219"/>
      <c r="SKV10" s="219"/>
      <c r="SKW10" s="219"/>
      <c r="SKX10" s="219"/>
      <c r="SKY10" s="219"/>
      <c r="SKZ10" s="219"/>
      <c r="SLA10" s="219"/>
      <c r="SLB10" s="219"/>
      <c r="SLC10" s="219"/>
      <c r="SLD10" s="219"/>
      <c r="SLE10" s="219"/>
      <c r="SLF10" s="219"/>
      <c r="SLG10" s="219"/>
      <c r="SLH10" s="219"/>
      <c r="SLI10" s="219"/>
      <c r="SLJ10" s="219"/>
      <c r="SLK10" s="219"/>
      <c r="SLL10" s="219"/>
      <c r="SLM10" s="219"/>
      <c r="SLN10" s="219"/>
      <c r="SLO10" s="219"/>
      <c r="SLP10" s="219"/>
      <c r="SLQ10" s="219"/>
      <c r="SLR10" s="219"/>
      <c r="SLS10" s="219"/>
      <c r="SLT10" s="219"/>
      <c r="SLU10" s="219"/>
      <c r="SLV10" s="219"/>
      <c r="SLW10" s="219"/>
      <c r="SLX10" s="219"/>
      <c r="SLY10" s="219"/>
      <c r="SLZ10" s="219"/>
      <c r="SMA10" s="219"/>
      <c r="SMB10" s="219"/>
      <c r="SMC10" s="219"/>
      <c r="SMD10" s="219"/>
      <c r="SME10" s="219"/>
      <c r="SMF10" s="219"/>
      <c r="SMG10" s="219"/>
      <c r="SMH10" s="219"/>
      <c r="SMI10" s="219"/>
      <c r="SMJ10" s="219"/>
      <c r="SMK10" s="219"/>
      <c r="SML10" s="219"/>
      <c r="SMM10" s="219"/>
      <c r="SMN10" s="219"/>
      <c r="SMO10" s="219"/>
      <c r="SMP10" s="219"/>
      <c r="SMQ10" s="219"/>
      <c r="SMR10" s="219"/>
      <c r="SMS10" s="219"/>
      <c r="SMT10" s="219"/>
      <c r="SMU10" s="219"/>
      <c r="SMV10" s="219"/>
      <c r="SMW10" s="219"/>
      <c r="SMX10" s="219"/>
      <c r="SMY10" s="219"/>
      <c r="SMZ10" s="219"/>
      <c r="SNA10" s="219"/>
      <c r="SNB10" s="219"/>
      <c r="SNC10" s="219"/>
      <c r="SND10" s="219"/>
      <c r="SNE10" s="219"/>
      <c r="SNF10" s="219"/>
      <c r="SNG10" s="219"/>
      <c r="SNH10" s="219"/>
      <c r="SNI10" s="219"/>
      <c r="SNJ10" s="219"/>
      <c r="SNK10" s="219"/>
      <c r="SNL10" s="219"/>
      <c r="SNM10" s="219"/>
      <c r="SNN10" s="219"/>
      <c r="SNO10" s="219"/>
      <c r="SNP10" s="219"/>
      <c r="SNQ10" s="219"/>
      <c r="SNR10" s="219"/>
      <c r="SNS10" s="219"/>
      <c r="SNT10" s="219"/>
      <c r="SNU10" s="219"/>
      <c r="SNV10" s="219"/>
      <c r="SNW10" s="219"/>
      <c r="SNX10" s="219"/>
      <c r="SNY10" s="219"/>
      <c r="SNZ10" s="219"/>
      <c r="SOA10" s="219"/>
      <c r="SOB10" s="219"/>
      <c r="SOC10" s="219"/>
      <c r="SOD10" s="219"/>
      <c r="SOE10" s="219"/>
      <c r="SOF10" s="219"/>
      <c r="SOG10" s="219"/>
      <c r="SOH10" s="219"/>
      <c r="SOI10" s="219"/>
      <c r="SOJ10" s="219"/>
      <c r="SOK10" s="219"/>
      <c r="SOL10" s="219"/>
      <c r="SOM10" s="219"/>
      <c r="SON10" s="219"/>
      <c r="SOO10" s="219"/>
      <c r="SOP10" s="219"/>
      <c r="SOQ10" s="219"/>
      <c r="SOR10" s="219"/>
      <c r="SOS10" s="219"/>
      <c r="SOT10" s="219"/>
      <c r="SOU10" s="219"/>
      <c r="SOV10" s="219"/>
      <c r="SOW10" s="219"/>
      <c r="SOX10" s="219"/>
      <c r="SOY10" s="219"/>
      <c r="SOZ10" s="219"/>
      <c r="SPA10" s="219"/>
      <c r="SPB10" s="219"/>
      <c r="SPC10" s="219"/>
      <c r="SPD10" s="219"/>
      <c r="SPE10" s="219"/>
      <c r="SPF10" s="219"/>
      <c r="SPG10" s="219"/>
      <c r="SPH10" s="219"/>
      <c r="SPI10" s="219"/>
      <c r="SPJ10" s="219"/>
      <c r="SPK10" s="219"/>
      <c r="SPL10" s="219"/>
      <c r="SPM10" s="219"/>
      <c r="SPN10" s="219"/>
      <c r="SPO10" s="219"/>
      <c r="SPP10" s="219"/>
      <c r="SPQ10" s="219"/>
      <c r="SPR10" s="219"/>
      <c r="SPS10" s="219"/>
      <c r="SPT10" s="219"/>
      <c r="SPU10" s="219"/>
      <c r="SPV10" s="219"/>
      <c r="SPW10" s="219"/>
      <c r="SPX10" s="219"/>
      <c r="SPY10" s="219"/>
      <c r="SPZ10" s="219"/>
      <c r="SQA10" s="219"/>
      <c r="SQB10" s="219"/>
      <c r="SQC10" s="219"/>
      <c r="SQD10" s="219"/>
      <c r="SQE10" s="219"/>
      <c r="SQF10" s="219"/>
      <c r="SQG10" s="219"/>
      <c r="SQH10" s="219"/>
      <c r="SQI10" s="219"/>
      <c r="SQJ10" s="219"/>
      <c r="SQK10" s="219"/>
      <c r="SQL10" s="219"/>
      <c r="SQM10" s="219"/>
      <c r="SQN10" s="219"/>
      <c r="SQO10" s="219"/>
      <c r="SQP10" s="219"/>
      <c r="SQQ10" s="219"/>
      <c r="SQR10" s="219"/>
      <c r="SQS10" s="219"/>
      <c r="SQT10" s="219"/>
      <c r="SQU10" s="219"/>
      <c r="SQV10" s="219"/>
      <c r="SQW10" s="219"/>
      <c r="SQX10" s="219"/>
      <c r="SQY10" s="219"/>
      <c r="SQZ10" s="219"/>
      <c r="SRA10" s="219"/>
      <c r="SRB10" s="219"/>
      <c r="SRC10" s="219"/>
      <c r="SRD10" s="219"/>
      <c r="SRE10" s="219"/>
      <c r="SRF10" s="219"/>
      <c r="SRG10" s="219"/>
      <c r="SRH10" s="219"/>
      <c r="SRI10" s="219"/>
      <c r="SRJ10" s="219"/>
      <c r="SRK10" s="219"/>
      <c r="SRL10" s="219"/>
      <c r="SRM10" s="219"/>
      <c r="SRN10" s="219"/>
      <c r="SRO10" s="219"/>
      <c r="SRP10" s="219"/>
      <c r="SRQ10" s="219"/>
      <c r="SRR10" s="219"/>
      <c r="SRS10" s="219"/>
      <c r="SRT10" s="219"/>
      <c r="SRU10" s="219"/>
      <c r="SRV10" s="219"/>
      <c r="SRW10" s="219"/>
      <c r="SRX10" s="219"/>
      <c r="SRY10" s="219"/>
      <c r="SRZ10" s="219"/>
      <c r="SSA10" s="219"/>
      <c r="SSB10" s="219"/>
      <c r="SSC10" s="219"/>
      <c r="SSD10" s="219"/>
      <c r="SSE10" s="219"/>
      <c r="SSF10" s="219"/>
      <c r="SSG10" s="219"/>
      <c r="SSH10" s="219"/>
      <c r="SSI10" s="219"/>
      <c r="SSJ10" s="219"/>
      <c r="SSK10" s="219"/>
      <c r="SSL10" s="219"/>
      <c r="SSM10" s="219"/>
      <c r="SSN10" s="219"/>
      <c r="SSO10" s="219"/>
      <c r="SSP10" s="219"/>
      <c r="SSQ10" s="219"/>
      <c r="SSR10" s="219"/>
      <c r="SSS10" s="219"/>
      <c r="SST10" s="219"/>
      <c r="SSU10" s="219"/>
      <c r="SSV10" s="219"/>
      <c r="SSW10" s="219"/>
      <c r="SSX10" s="219"/>
      <c r="SSY10" s="219"/>
      <c r="SSZ10" s="219"/>
      <c r="STA10" s="219"/>
      <c r="STB10" s="219"/>
      <c r="STC10" s="219"/>
      <c r="STD10" s="219"/>
      <c r="STE10" s="219"/>
      <c r="STF10" s="219"/>
      <c r="STG10" s="219"/>
      <c r="STH10" s="219"/>
      <c r="STI10" s="219"/>
      <c r="STJ10" s="219"/>
      <c r="STK10" s="219"/>
      <c r="STL10" s="219"/>
      <c r="STM10" s="219"/>
      <c r="STN10" s="219"/>
      <c r="STO10" s="219"/>
      <c r="STP10" s="219"/>
      <c r="STQ10" s="219"/>
      <c r="STR10" s="219"/>
      <c r="STS10" s="219"/>
      <c r="STT10" s="219"/>
      <c r="STU10" s="219"/>
      <c r="STV10" s="219"/>
      <c r="STW10" s="219"/>
      <c r="STX10" s="219"/>
      <c r="STY10" s="219"/>
      <c r="STZ10" s="219"/>
      <c r="SUA10" s="219"/>
      <c r="SUB10" s="219"/>
      <c r="SUC10" s="219"/>
      <c r="SUD10" s="219"/>
      <c r="SUE10" s="219"/>
      <c r="SUF10" s="219"/>
      <c r="SUG10" s="219"/>
      <c r="SUH10" s="219"/>
      <c r="SUI10" s="219"/>
      <c r="SUJ10" s="219"/>
      <c r="SUK10" s="219"/>
      <c r="SUL10" s="219"/>
      <c r="SUM10" s="219"/>
      <c r="SUN10" s="219"/>
      <c r="SUO10" s="219"/>
      <c r="SUP10" s="219"/>
      <c r="SUQ10" s="219"/>
      <c r="SUR10" s="219"/>
      <c r="SUS10" s="219"/>
      <c r="SUT10" s="219"/>
      <c r="SUU10" s="219"/>
      <c r="SUV10" s="219"/>
      <c r="SUW10" s="219"/>
      <c r="SUX10" s="219"/>
      <c r="SUY10" s="219"/>
      <c r="SUZ10" s="219"/>
      <c r="SVA10" s="219"/>
      <c r="SVB10" s="219"/>
      <c r="SVC10" s="219"/>
      <c r="SVD10" s="219"/>
      <c r="SVE10" s="219"/>
      <c r="SVF10" s="219"/>
      <c r="SVG10" s="219"/>
      <c r="SVH10" s="219"/>
      <c r="SVI10" s="219"/>
      <c r="SVJ10" s="219"/>
      <c r="SVK10" s="219"/>
      <c r="SVL10" s="219"/>
      <c r="SVM10" s="219"/>
      <c r="SVN10" s="219"/>
      <c r="SVO10" s="219"/>
      <c r="SVP10" s="219"/>
      <c r="SVQ10" s="219"/>
      <c r="SVR10" s="219"/>
      <c r="SVS10" s="219"/>
      <c r="SVT10" s="219"/>
      <c r="SVU10" s="219"/>
      <c r="SVV10" s="219"/>
      <c r="SVW10" s="219"/>
      <c r="SVX10" s="219"/>
      <c r="SVY10" s="219"/>
      <c r="SVZ10" s="219"/>
      <c r="SWA10" s="219"/>
      <c r="SWB10" s="219"/>
      <c r="SWC10" s="219"/>
      <c r="SWD10" s="219"/>
      <c r="SWE10" s="219"/>
      <c r="SWF10" s="219"/>
      <c r="SWG10" s="219"/>
      <c r="SWH10" s="219"/>
      <c r="SWI10" s="219"/>
      <c r="SWJ10" s="219"/>
      <c r="SWK10" s="219"/>
      <c r="SWL10" s="219"/>
      <c r="SWM10" s="219"/>
      <c r="SWN10" s="219"/>
      <c r="SWO10" s="219"/>
      <c r="SWP10" s="219"/>
      <c r="SWQ10" s="219"/>
      <c r="SWR10" s="219"/>
      <c r="SWS10" s="219"/>
      <c r="SWT10" s="219"/>
      <c r="SWU10" s="219"/>
      <c r="SWV10" s="219"/>
      <c r="SWW10" s="219"/>
      <c r="SWX10" s="219"/>
      <c r="SWY10" s="219"/>
      <c r="SWZ10" s="219"/>
      <c r="SXA10" s="219"/>
      <c r="SXB10" s="219"/>
      <c r="SXC10" s="219"/>
      <c r="SXD10" s="219"/>
      <c r="SXE10" s="219"/>
      <c r="SXF10" s="219"/>
      <c r="SXG10" s="219"/>
      <c r="SXH10" s="219"/>
      <c r="SXI10" s="219"/>
      <c r="SXJ10" s="219"/>
      <c r="SXK10" s="219"/>
      <c r="SXL10" s="219"/>
      <c r="SXM10" s="219"/>
      <c r="SXN10" s="219"/>
      <c r="SXO10" s="219"/>
      <c r="SXP10" s="219"/>
      <c r="SXQ10" s="219"/>
      <c r="SXR10" s="219"/>
      <c r="SXS10" s="219"/>
      <c r="SXT10" s="219"/>
      <c r="SXU10" s="219"/>
      <c r="SXV10" s="219"/>
      <c r="SXW10" s="219"/>
      <c r="SXX10" s="219"/>
      <c r="SXY10" s="219"/>
      <c r="SXZ10" s="219"/>
      <c r="SYA10" s="219"/>
      <c r="SYB10" s="219"/>
      <c r="SYC10" s="219"/>
      <c r="SYD10" s="219"/>
      <c r="SYE10" s="219"/>
      <c r="SYF10" s="219"/>
      <c r="SYG10" s="219"/>
      <c r="SYH10" s="219"/>
      <c r="SYI10" s="219"/>
      <c r="SYJ10" s="219"/>
      <c r="SYK10" s="219"/>
      <c r="SYL10" s="219"/>
      <c r="SYM10" s="219"/>
      <c r="SYN10" s="219"/>
      <c r="SYO10" s="219"/>
      <c r="SYP10" s="219"/>
      <c r="SYQ10" s="219"/>
      <c r="SYR10" s="219"/>
      <c r="SYS10" s="219"/>
      <c r="SYT10" s="219"/>
      <c r="SYU10" s="219"/>
      <c r="SYV10" s="219"/>
      <c r="SYW10" s="219"/>
      <c r="SYX10" s="219"/>
      <c r="SYY10" s="219"/>
      <c r="SYZ10" s="219"/>
      <c r="SZA10" s="219"/>
      <c r="SZB10" s="219"/>
      <c r="SZC10" s="219"/>
      <c r="SZD10" s="219"/>
      <c r="SZE10" s="219"/>
      <c r="SZF10" s="219"/>
      <c r="SZG10" s="219"/>
      <c r="SZH10" s="219"/>
      <c r="SZI10" s="219"/>
      <c r="SZJ10" s="219"/>
      <c r="SZK10" s="219"/>
      <c r="SZL10" s="219"/>
      <c r="SZM10" s="219"/>
      <c r="SZN10" s="219"/>
      <c r="SZO10" s="219"/>
      <c r="SZP10" s="219"/>
      <c r="SZQ10" s="219"/>
      <c r="SZR10" s="219"/>
      <c r="SZS10" s="219"/>
      <c r="SZT10" s="219"/>
      <c r="SZU10" s="219"/>
      <c r="SZV10" s="219"/>
      <c r="SZW10" s="219"/>
      <c r="SZX10" s="219"/>
      <c r="SZY10" s="219"/>
      <c r="SZZ10" s="219"/>
      <c r="TAA10" s="219"/>
      <c r="TAB10" s="219"/>
      <c r="TAC10" s="219"/>
      <c r="TAD10" s="219"/>
      <c r="TAE10" s="219"/>
      <c r="TAF10" s="219"/>
      <c r="TAG10" s="219"/>
      <c r="TAH10" s="219"/>
      <c r="TAI10" s="219"/>
      <c r="TAJ10" s="219"/>
      <c r="TAK10" s="219"/>
      <c r="TAL10" s="219"/>
      <c r="TAM10" s="219"/>
      <c r="TAN10" s="219"/>
      <c r="TAO10" s="219"/>
      <c r="TAP10" s="219"/>
      <c r="TAQ10" s="219"/>
      <c r="TAR10" s="219"/>
      <c r="TAS10" s="219"/>
      <c r="TAT10" s="219"/>
      <c r="TAU10" s="219"/>
      <c r="TAV10" s="219"/>
      <c r="TAW10" s="219"/>
      <c r="TAX10" s="219"/>
      <c r="TAY10" s="219"/>
      <c r="TAZ10" s="219"/>
      <c r="TBA10" s="219"/>
      <c r="TBB10" s="219"/>
      <c r="TBC10" s="219"/>
      <c r="TBD10" s="219"/>
      <c r="TBE10" s="219"/>
      <c r="TBF10" s="219"/>
      <c r="TBG10" s="219"/>
      <c r="TBH10" s="219"/>
      <c r="TBI10" s="219"/>
      <c r="TBJ10" s="219"/>
      <c r="TBK10" s="219"/>
      <c r="TBL10" s="219"/>
      <c r="TBM10" s="219"/>
      <c r="TBN10" s="219"/>
      <c r="TBO10" s="219"/>
      <c r="TBP10" s="219"/>
      <c r="TBQ10" s="219"/>
      <c r="TBR10" s="219"/>
      <c r="TBS10" s="219"/>
      <c r="TBT10" s="219"/>
      <c r="TBU10" s="219"/>
      <c r="TBV10" s="219"/>
      <c r="TBW10" s="219"/>
      <c r="TBX10" s="219"/>
      <c r="TBY10" s="219"/>
      <c r="TBZ10" s="219"/>
      <c r="TCA10" s="219"/>
      <c r="TCB10" s="219"/>
      <c r="TCC10" s="219"/>
      <c r="TCD10" s="219"/>
      <c r="TCE10" s="219"/>
      <c r="TCF10" s="219"/>
      <c r="TCG10" s="219"/>
      <c r="TCH10" s="219"/>
      <c r="TCI10" s="219"/>
      <c r="TCJ10" s="219"/>
      <c r="TCK10" s="219"/>
      <c r="TCL10" s="219"/>
      <c r="TCM10" s="219"/>
      <c r="TCN10" s="219"/>
      <c r="TCO10" s="219"/>
      <c r="TCP10" s="219"/>
      <c r="TCQ10" s="219"/>
      <c r="TCR10" s="219"/>
      <c r="TCS10" s="219"/>
      <c r="TCT10" s="219"/>
      <c r="TCU10" s="219"/>
      <c r="TCV10" s="219"/>
      <c r="TCW10" s="219"/>
      <c r="TCX10" s="219"/>
      <c r="TCY10" s="219"/>
      <c r="TCZ10" s="219"/>
      <c r="TDA10" s="219"/>
      <c r="TDB10" s="219"/>
      <c r="TDC10" s="219"/>
      <c r="TDD10" s="219"/>
      <c r="TDE10" s="219"/>
      <c r="TDF10" s="219"/>
      <c r="TDG10" s="219"/>
      <c r="TDH10" s="219"/>
      <c r="TDI10" s="219"/>
      <c r="TDJ10" s="219"/>
      <c r="TDK10" s="219"/>
      <c r="TDL10" s="219"/>
      <c r="TDM10" s="219"/>
      <c r="TDN10" s="219"/>
      <c r="TDO10" s="219"/>
      <c r="TDP10" s="219"/>
      <c r="TDQ10" s="219"/>
      <c r="TDR10" s="219"/>
      <c r="TDS10" s="219"/>
      <c r="TDT10" s="219"/>
      <c r="TDU10" s="219"/>
      <c r="TDV10" s="219"/>
      <c r="TDW10" s="219"/>
      <c r="TDX10" s="219"/>
      <c r="TDY10" s="219"/>
      <c r="TDZ10" s="219"/>
      <c r="TEA10" s="219"/>
      <c r="TEB10" s="219"/>
      <c r="TEC10" s="219"/>
      <c r="TED10" s="219"/>
      <c r="TEE10" s="219"/>
      <c r="TEF10" s="219"/>
      <c r="TEG10" s="219"/>
      <c r="TEH10" s="219"/>
      <c r="TEI10" s="219"/>
      <c r="TEJ10" s="219"/>
      <c r="TEK10" s="219"/>
      <c r="TEL10" s="219"/>
      <c r="TEM10" s="219"/>
      <c r="TEN10" s="219"/>
      <c r="TEO10" s="219"/>
      <c r="TEP10" s="219"/>
      <c r="TEQ10" s="219"/>
      <c r="TER10" s="219"/>
      <c r="TES10" s="219"/>
      <c r="TET10" s="219"/>
      <c r="TEU10" s="219"/>
      <c r="TEV10" s="219"/>
      <c r="TEW10" s="219"/>
      <c r="TEX10" s="219"/>
      <c r="TEY10" s="219"/>
      <c r="TEZ10" s="219"/>
      <c r="TFA10" s="219"/>
      <c r="TFB10" s="219"/>
      <c r="TFC10" s="219"/>
      <c r="TFD10" s="219"/>
      <c r="TFE10" s="219"/>
      <c r="TFF10" s="219"/>
      <c r="TFG10" s="219"/>
      <c r="TFH10" s="219"/>
      <c r="TFI10" s="219"/>
      <c r="TFJ10" s="219"/>
      <c r="TFK10" s="219"/>
      <c r="TFL10" s="219"/>
      <c r="TFM10" s="219"/>
      <c r="TFN10" s="219"/>
      <c r="TFO10" s="219"/>
      <c r="TFP10" s="219"/>
      <c r="TFQ10" s="219"/>
      <c r="TFR10" s="219"/>
      <c r="TFS10" s="219"/>
      <c r="TFT10" s="219"/>
      <c r="TFU10" s="219"/>
      <c r="TFV10" s="219"/>
      <c r="TFW10" s="219"/>
      <c r="TFX10" s="219"/>
      <c r="TFY10" s="219"/>
      <c r="TFZ10" s="219"/>
      <c r="TGA10" s="219"/>
      <c r="TGB10" s="219"/>
      <c r="TGC10" s="219"/>
      <c r="TGD10" s="219"/>
      <c r="TGE10" s="219"/>
      <c r="TGF10" s="219"/>
      <c r="TGG10" s="219"/>
      <c r="TGH10" s="219"/>
      <c r="TGI10" s="219"/>
      <c r="TGJ10" s="219"/>
      <c r="TGK10" s="219"/>
      <c r="TGL10" s="219"/>
      <c r="TGM10" s="219"/>
      <c r="TGN10" s="219"/>
      <c r="TGO10" s="219"/>
      <c r="TGP10" s="219"/>
      <c r="TGQ10" s="219"/>
      <c r="TGR10" s="219"/>
      <c r="TGS10" s="219"/>
      <c r="TGT10" s="219"/>
      <c r="TGU10" s="219"/>
      <c r="TGV10" s="219"/>
      <c r="TGW10" s="219"/>
      <c r="TGX10" s="219"/>
      <c r="TGY10" s="219"/>
      <c r="TGZ10" s="219"/>
      <c r="THA10" s="219"/>
      <c r="THB10" s="219"/>
      <c r="THC10" s="219"/>
      <c r="THD10" s="219"/>
      <c r="THE10" s="219"/>
      <c r="THF10" s="219"/>
      <c r="THG10" s="219"/>
      <c r="THH10" s="219"/>
      <c r="THI10" s="219"/>
      <c r="THJ10" s="219"/>
      <c r="THK10" s="219"/>
      <c r="THL10" s="219"/>
      <c r="THM10" s="219"/>
      <c r="THN10" s="219"/>
      <c r="THO10" s="219"/>
      <c r="THP10" s="219"/>
      <c r="THQ10" s="219"/>
      <c r="THR10" s="219"/>
      <c r="THS10" s="219"/>
      <c r="THT10" s="219"/>
      <c r="THU10" s="219"/>
      <c r="THV10" s="219"/>
      <c r="THW10" s="219"/>
      <c r="THX10" s="219"/>
      <c r="THY10" s="219"/>
      <c r="THZ10" s="219"/>
      <c r="TIA10" s="219"/>
      <c r="TIB10" s="219"/>
      <c r="TIC10" s="219"/>
      <c r="TID10" s="219"/>
      <c r="TIE10" s="219"/>
      <c r="TIF10" s="219"/>
      <c r="TIG10" s="219"/>
      <c r="TIH10" s="219"/>
      <c r="TII10" s="219"/>
      <c r="TIJ10" s="219"/>
      <c r="TIK10" s="219"/>
      <c r="TIL10" s="219"/>
      <c r="TIM10" s="219"/>
      <c r="TIN10" s="219"/>
      <c r="TIO10" s="219"/>
      <c r="TIP10" s="219"/>
      <c r="TIQ10" s="219"/>
      <c r="TIR10" s="219"/>
      <c r="TIS10" s="219"/>
      <c r="TIT10" s="219"/>
      <c r="TIU10" s="219"/>
      <c r="TIV10" s="219"/>
      <c r="TIW10" s="219"/>
      <c r="TIX10" s="219"/>
      <c r="TIY10" s="219"/>
      <c r="TIZ10" s="219"/>
      <c r="TJA10" s="219"/>
      <c r="TJB10" s="219"/>
      <c r="TJC10" s="219"/>
      <c r="TJD10" s="219"/>
      <c r="TJE10" s="219"/>
      <c r="TJF10" s="219"/>
      <c r="TJG10" s="219"/>
      <c r="TJH10" s="219"/>
      <c r="TJI10" s="219"/>
      <c r="TJJ10" s="219"/>
      <c r="TJK10" s="219"/>
      <c r="TJL10" s="219"/>
      <c r="TJM10" s="219"/>
      <c r="TJN10" s="219"/>
      <c r="TJO10" s="219"/>
      <c r="TJP10" s="219"/>
      <c r="TJQ10" s="219"/>
      <c r="TJR10" s="219"/>
      <c r="TJS10" s="219"/>
      <c r="TJT10" s="219"/>
      <c r="TJU10" s="219"/>
      <c r="TJV10" s="219"/>
      <c r="TJW10" s="219"/>
      <c r="TJX10" s="219"/>
      <c r="TJY10" s="219"/>
      <c r="TJZ10" s="219"/>
      <c r="TKA10" s="219"/>
      <c r="TKB10" s="219"/>
      <c r="TKC10" s="219"/>
      <c r="TKD10" s="219"/>
      <c r="TKE10" s="219"/>
      <c r="TKF10" s="219"/>
      <c r="TKG10" s="219"/>
      <c r="TKH10" s="219"/>
      <c r="TKI10" s="219"/>
      <c r="TKJ10" s="219"/>
      <c r="TKK10" s="219"/>
      <c r="TKL10" s="219"/>
      <c r="TKM10" s="219"/>
      <c r="TKN10" s="219"/>
      <c r="TKO10" s="219"/>
      <c r="TKP10" s="219"/>
      <c r="TKQ10" s="219"/>
      <c r="TKR10" s="219"/>
      <c r="TKS10" s="219"/>
      <c r="TKT10" s="219"/>
      <c r="TKU10" s="219"/>
      <c r="TKV10" s="219"/>
      <c r="TKW10" s="219"/>
      <c r="TKX10" s="219"/>
      <c r="TKY10" s="219"/>
      <c r="TKZ10" s="219"/>
      <c r="TLA10" s="219"/>
      <c r="TLB10" s="219"/>
      <c r="TLC10" s="219"/>
      <c r="TLD10" s="219"/>
      <c r="TLE10" s="219"/>
      <c r="TLF10" s="219"/>
      <c r="TLG10" s="219"/>
      <c r="TLH10" s="219"/>
      <c r="TLI10" s="219"/>
      <c r="TLJ10" s="219"/>
      <c r="TLK10" s="219"/>
      <c r="TLL10" s="219"/>
      <c r="TLM10" s="219"/>
      <c r="TLN10" s="219"/>
      <c r="TLO10" s="219"/>
      <c r="TLP10" s="219"/>
      <c r="TLQ10" s="219"/>
      <c r="TLR10" s="219"/>
      <c r="TLS10" s="219"/>
      <c r="TLT10" s="219"/>
      <c r="TLU10" s="219"/>
      <c r="TLV10" s="219"/>
      <c r="TLW10" s="219"/>
      <c r="TLX10" s="219"/>
      <c r="TLY10" s="219"/>
      <c r="TLZ10" s="219"/>
      <c r="TMA10" s="219"/>
      <c r="TMB10" s="219"/>
      <c r="TMC10" s="219"/>
      <c r="TMD10" s="219"/>
      <c r="TME10" s="219"/>
      <c r="TMF10" s="219"/>
      <c r="TMG10" s="219"/>
      <c r="TMH10" s="219"/>
      <c r="TMI10" s="219"/>
      <c r="TMJ10" s="219"/>
      <c r="TMK10" s="219"/>
      <c r="TML10" s="219"/>
      <c r="TMM10" s="219"/>
      <c r="TMN10" s="219"/>
      <c r="TMO10" s="219"/>
      <c r="TMP10" s="219"/>
      <c r="TMQ10" s="219"/>
      <c r="TMR10" s="219"/>
      <c r="TMS10" s="219"/>
      <c r="TMT10" s="219"/>
      <c r="TMU10" s="219"/>
      <c r="TMV10" s="219"/>
      <c r="TMW10" s="219"/>
      <c r="TMX10" s="219"/>
      <c r="TMY10" s="219"/>
      <c r="TMZ10" s="219"/>
      <c r="TNA10" s="219"/>
      <c r="TNB10" s="219"/>
      <c r="TNC10" s="219"/>
      <c r="TND10" s="219"/>
      <c r="TNE10" s="219"/>
      <c r="TNF10" s="219"/>
      <c r="TNG10" s="219"/>
      <c r="TNH10" s="219"/>
      <c r="TNI10" s="219"/>
      <c r="TNJ10" s="219"/>
      <c r="TNK10" s="219"/>
      <c r="TNL10" s="219"/>
      <c r="TNM10" s="219"/>
      <c r="TNN10" s="219"/>
      <c r="TNO10" s="219"/>
      <c r="TNP10" s="219"/>
      <c r="TNQ10" s="219"/>
      <c r="TNR10" s="219"/>
      <c r="TNS10" s="219"/>
      <c r="TNT10" s="219"/>
      <c r="TNU10" s="219"/>
      <c r="TNV10" s="219"/>
      <c r="TNW10" s="219"/>
      <c r="TNX10" s="219"/>
      <c r="TNY10" s="219"/>
      <c r="TNZ10" s="219"/>
      <c r="TOA10" s="219"/>
      <c r="TOB10" s="219"/>
      <c r="TOC10" s="219"/>
      <c r="TOD10" s="219"/>
      <c r="TOE10" s="219"/>
      <c r="TOF10" s="219"/>
      <c r="TOG10" s="219"/>
      <c r="TOH10" s="219"/>
      <c r="TOI10" s="219"/>
      <c r="TOJ10" s="219"/>
      <c r="TOK10" s="219"/>
      <c r="TOL10" s="219"/>
      <c r="TOM10" s="219"/>
      <c r="TON10" s="219"/>
      <c r="TOO10" s="219"/>
      <c r="TOP10" s="219"/>
      <c r="TOQ10" s="219"/>
      <c r="TOR10" s="219"/>
      <c r="TOS10" s="219"/>
      <c r="TOT10" s="219"/>
      <c r="TOU10" s="219"/>
      <c r="TOV10" s="219"/>
      <c r="TOW10" s="219"/>
      <c r="TOX10" s="219"/>
      <c r="TOY10" s="219"/>
      <c r="TOZ10" s="219"/>
      <c r="TPA10" s="219"/>
      <c r="TPB10" s="219"/>
      <c r="TPC10" s="219"/>
      <c r="TPD10" s="219"/>
      <c r="TPE10" s="219"/>
      <c r="TPF10" s="219"/>
      <c r="TPG10" s="219"/>
      <c r="TPH10" s="219"/>
      <c r="TPI10" s="219"/>
      <c r="TPJ10" s="219"/>
      <c r="TPK10" s="219"/>
      <c r="TPL10" s="219"/>
      <c r="TPM10" s="219"/>
      <c r="TPN10" s="219"/>
      <c r="TPO10" s="219"/>
      <c r="TPP10" s="219"/>
      <c r="TPQ10" s="219"/>
      <c r="TPR10" s="219"/>
      <c r="TPS10" s="219"/>
      <c r="TPT10" s="219"/>
      <c r="TPU10" s="219"/>
      <c r="TPV10" s="219"/>
      <c r="TPW10" s="219"/>
      <c r="TPX10" s="219"/>
      <c r="TPY10" s="219"/>
      <c r="TPZ10" s="219"/>
      <c r="TQA10" s="219"/>
      <c r="TQB10" s="219"/>
      <c r="TQC10" s="219"/>
      <c r="TQD10" s="219"/>
      <c r="TQE10" s="219"/>
      <c r="TQF10" s="219"/>
      <c r="TQG10" s="219"/>
      <c r="TQH10" s="219"/>
      <c r="TQI10" s="219"/>
      <c r="TQJ10" s="219"/>
      <c r="TQK10" s="219"/>
      <c r="TQL10" s="219"/>
      <c r="TQM10" s="219"/>
      <c r="TQN10" s="219"/>
      <c r="TQO10" s="219"/>
      <c r="TQP10" s="219"/>
      <c r="TQQ10" s="219"/>
      <c r="TQR10" s="219"/>
      <c r="TQS10" s="219"/>
      <c r="TQT10" s="219"/>
      <c r="TQU10" s="219"/>
      <c r="TQV10" s="219"/>
      <c r="TQW10" s="219"/>
      <c r="TQX10" s="219"/>
      <c r="TQY10" s="219"/>
      <c r="TQZ10" s="219"/>
      <c r="TRA10" s="219"/>
      <c r="TRB10" s="219"/>
      <c r="TRC10" s="219"/>
      <c r="TRD10" s="219"/>
      <c r="TRE10" s="219"/>
      <c r="TRF10" s="219"/>
      <c r="TRG10" s="219"/>
      <c r="TRH10" s="219"/>
      <c r="TRI10" s="219"/>
      <c r="TRJ10" s="219"/>
      <c r="TRK10" s="219"/>
      <c r="TRL10" s="219"/>
      <c r="TRM10" s="219"/>
      <c r="TRN10" s="219"/>
      <c r="TRO10" s="219"/>
      <c r="TRP10" s="219"/>
      <c r="TRQ10" s="219"/>
      <c r="TRR10" s="219"/>
      <c r="TRS10" s="219"/>
      <c r="TRT10" s="219"/>
      <c r="TRU10" s="219"/>
      <c r="TRV10" s="219"/>
      <c r="TRW10" s="219"/>
      <c r="TRX10" s="219"/>
      <c r="TRY10" s="219"/>
      <c r="TRZ10" s="219"/>
      <c r="TSA10" s="219"/>
      <c r="TSB10" s="219"/>
      <c r="TSC10" s="219"/>
      <c r="TSD10" s="219"/>
      <c r="TSE10" s="219"/>
      <c r="TSF10" s="219"/>
      <c r="TSG10" s="219"/>
      <c r="TSH10" s="219"/>
      <c r="TSI10" s="219"/>
      <c r="TSJ10" s="219"/>
      <c r="TSK10" s="219"/>
      <c r="TSL10" s="219"/>
      <c r="TSM10" s="219"/>
      <c r="TSN10" s="219"/>
      <c r="TSO10" s="219"/>
      <c r="TSP10" s="219"/>
      <c r="TSQ10" s="219"/>
      <c r="TSR10" s="219"/>
      <c r="TSS10" s="219"/>
      <c r="TST10" s="219"/>
      <c r="TSU10" s="219"/>
      <c r="TSV10" s="219"/>
      <c r="TSW10" s="219"/>
      <c r="TSX10" s="219"/>
      <c r="TSY10" s="219"/>
      <c r="TSZ10" s="219"/>
      <c r="TTA10" s="219"/>
      <c r="TTB10" s="219"/>
      <c r="TTC10" s="219"/>
      <c r="TTD10" s="219"/>
      <c r="TTE10" s="219"/>
      <c r="TTF10" s="219"/>
      <c r="TTG10" s="219"/>
      <c r="TTH10" s="219"/>
      <c r="TTI10" s="219"/>
      <c r="TTJ10" s="219"/>
      <c r="TTK10" s="219"/>
      <c r="TTL10" s="219"/>
      <c r="TTM10" s="219"/>
      <c r="TTN10" s="219"/>
      <c r="TTO10" s="219"/>
      <c r="TTP10" s="219"/>
      <c r="TTQ10" s="219"/>
      <c r="TTR10" s="219"/>
      <c r="TTS10" s="219"/>
      <c r="TTT10" s="219"/>
      <c r="TTU10" s="219"/>
      <c r="TTV10" s="219"/>
      <c r="TTW10" s="219"/>
      <c r="TTX10" s="219"/>
      <c r="TTY10" s="219"/>
      <c r="TTZ10" s="219"/>
      <c r="TUA10" s="219"/>
      <c r="TUB10" s="219"/>
      <c r="TUC10" s="219"/>
      <c r="TUD10" s="219"/>
      <c r="TUE10" s="219"/>
      <c r="TUF10" s="219"/>
      <c r="TUG10" s="219"/>
      <c r="TUH10" s="219"/>
      <c r="TUI10" s="219"/>
      <c r="TUJ10" s="219"/>
      <c r="TUK10" s="219"/>
      <c r="TUL10" s="219"/>
      <c r="TUM10" s="219"/>
      <c r="TUN10" s="219"/>
      <c r="TUO10" s="219"/>
      <c r="TUP10" s="219"/>
      <c r="TUQ10" s="219"/>
      <c r="TUR10" s="219"/>
      <c r="TUS10" s="219"/>
      <c r="TUT10" s="219"/>
      <c r="TUU10" s="219"/>
      <c r="TUV10" s="219"/>
      <c r="TUW10" s="219"/>
      <c r="TUX10" s="219"/>
      <c r="TUY10" s="219"/>
      <c r="TUZ10" s="219"/>
      <c r="TVA10" s="219"/>
      <c r="TVB10" s="219"/>
      <c r="TVC10" s="219"/>
      <c r="TVD10" s="219"/>
      <c r="TVE10" s="219"/>
      <c r="TVF10" s="219"/>
      <c r="TVG10" s="219"/>
      <c r="TVH10" s="219"/>
      <c r="TVI10" s="219"/>
      <c r="TVJ10" s="219"/>
      <c r="TVK10" s="219"/>
      <c r="TVL10" s="219"/>
      <c r="TVM10" s="219"/>
      <c r="TVN10" s="219"/>
      <c r="TVO10" s="219"/>
      <c r="TVP10" s="219"/>
      <c r="TVQ10" s="219"/>
      <c r="TVR10" s="219"/>
      <c r="TVS10" s="219"/>
      <c r="TVT10" s="219"/>
      <c r="TVU10" s="219"/>
      <c r="TVV10" s="219"/>
      <c r="TVW10" s="219"/>
      <c r="TVX10" s="219"/>
      <c r="TVY10" s="219"/>
      <c r="TVZ10" s="219"/>
      <c r="TWA10" s="219"/>
      <c r="TWB10" s="219"/>
      <c r="TWC10" s="219"/>
      <c r="TWD10" s="219"/>
      <c r="TWE10" s="219"/>
      <c r="TWF10" s="219"/>
      <c r="TWG10" s="219"/>
      <c r="TWH10" s="219"/>
      <c r="TWI10" s="219"/>
      <c r="TWJ10" s="219"/>
      <c r="TWK10" s="219"/>
      <c r="TWL10" s="219"/>
      <c r="TWM10" s="219"/>
      <c r="TWN10" s="219"/>
      <c r="TWO10" s="219"/>
      <c r="TWP10" s="219"/>
      <c r="TWQ10" s="219"/>
      <c r="TWR10" s="219"/>
      <c r="TWS10" s="219"/>
      <c r="TWT10" s="219"/>
      <c r="TWU10" s="219"/>
      <c r="TWV10" s="219"/>
      <c r="TWW10" s="219"/>
      <c r="TWX10" s="219"/>
      <c r="TWY10" s="219"/>
      <c r="TWZ10" s="219"/>
      <c r="TXA10" s="219"/>
      <c r="TXB10" s="219"/>
      <c r="TXC10" s="219"/>
      <c r="TXD10" s="219"/>
      <c r="TXE10" s="219"/>
      <c r="TXF10" s="219"/>
      <c r="TXG10" s="219"/>
      <c r="TXH10" s="219"/>
      <c r="TXI10" s="219"/>
      <c r="TXJ10" s="219"/>
      <c r="TXK10" s="219"/>
      <c r="TXL10" s="219"/>
      <c r="TXM10" s="219"/>
      <c r="TXN10" s="219"/>
      <c r="TXO10" s="219"/>
      <c r="TXP10" s="219"/>
      <c r="TXQ10" s="219"/>
      <c r="TXR10" s="219"/>
      <c r="TXS10" s="219"/>
      <c r="TXT10" s="219"/>
      <c r="TXU10" s="219"/>
      <c r="TXV10" s="219"/>
      <c r="TXW10" s="219"/>
      <c r="TXX10" s="219"/>
      <c r="TXY10" s="219"/>
      <c r="TXZ10" s="219"/>
      <c r="TYA10" s="219"/>
      <c r="TYB10" s="219"/>
      <c r="TYC10" s="219"/>
      <c r="TYD10" s="219"/>
      <c r="TYE10" s="219"/>
      <c r="TYF10" s="219"/>
      <c r="TYG10" s="219"/>
      <c r="TYH10" s="219"/>
      <c r="TYI10" s="219"/>
      <c r="TYJ10" s="219"/>
      <c r="TYK10" s="219"/>
      <c r="TYL10" s="219"/>
      <c r="TYM10" s="219"/>
      <c r="TYN10" s="219"/>
      <c r="TYO10" s="219"/>
      <c r="TYP10" s="219"/>
      <c r="TYQ10" s="219"/>
      <c r="TYR10" s="219"/>
      <c r="TYS10" s="219"/>
      <c r="TYT10" s="219"/>
      <c r="TYU10" s="219"/>
      <c r="TYV10" s="219"/>
      <c r="TYW10" s="219"/>
      <c r="TYX10" s="219"/>
      <c r="TYY10" s="219"/>
      <c r="TYZ10" s="219"/>
      <c r="TZA10" s="219"/>
      <c r="TZB10" s="219"/>
      <c r="TZC10" s="219"/>
      <c r="TZD10" s="219"/>
      <c r="TZE10" s="219"/>
      <c r="TZF10" s="219"/>
      <c r="TZG10" s="219"/>
      <c r="TZH10" s="219"/>
      <c r="TZI10" s="219"/>
      <c r="TZJ10" s="219"/>
      <c r="TZK10" s="219"/>
      <c r="TZL10" s="219"/>
      <c r="TZM10" s="219"/>
      <c r="TZN10" s="219"/>
      <c r="TZO10" s="219"/>
      <c r="TZP10" s="219"/>
      <c r="TZQ10" s="219"/>
      <c r="TZR10" s="219"/>
      <c r="TZS10" s="219"/>
      <c r="TZT10" s="219"/>
      <c r="TZU10" s="219"/>
      <c r="TZV10" s="219"/>
      <c r="TZW10" s="219"/>
      <c r="TZX10" s="219"/>
      <c r="TZY10" s="219"/>
      <c r="TZZ10" s="219"/>
      <c r="UAA10" s="219"/>
      <c r="UAB10" s="219"/>
      <c r="UAC10" s="219"/>
      <c r="UAD10" s="219"/>
      <c r="UAE10" s="219"/>
      <c r="UAF10" s="219"/>
      <c r="UAG10" s="219"/>
      <c r="UAH10" s="219"/>
      <c r="UAI10" s="219"/>
      <c r="UAJ10" s="219"/>
      <c r="UAK10" s="219"/>
      <c r="UAL10" s="219"/>
      <c r="UAM10" s="219"/>
      <c r="UAN10" s="219"/>
      <c r="UAO10" s="219"/>
      <c r="UAP10" s="219"/>
      <c r="UAQ10" s="219"/>
      <c r="UAR10" s="219"/>
      <c r="UAS10" s="219"/>
      <c r="UAT10" s="219"/>
      <c r="UAU10" s="219"/>
      <c r="UAV10" s="219"/>
      <c r="UAW10" s="219"/>
      <c r="UAX10" s="219"/>
      <c r="UAY10" s="219"/>
      <c r="UAZ10" s="219"/>
      <c r="UBA10" s="219"/>
      <c r="UBB10" s="219"/>
      <c r="UBC10" s="219"/>
      <c r="UBD10" s="219"/>
      <c r="UBE10" s="219"/>
      <c r="UBF10" s="219"/>
      <c r="UBG10" s="219"/>
      <c r="UBH10" s="219"/>
      <c r="UBI10" s="219"/>
      <c r="UBJ10" s="219"/>
      <c r="UBK10" s="219"/>
      <c r="UBL10" s="219"/>
      <c r="UBM10" s="219"/>
      <c r="UBN10" s="219"/>
      <c r="UBO10" s="219"/>
      <c r="UBP10" s="219"/>
      <c r="UBQ10" s="219"/>
      <c r="UBR10" s="219"/>
      <c r="UBS10" s="219"/>
      <c r="UBT10" s="219"/>
      <c r="UBU10" s="219"/>
      <c r="UBV10" s="219"/>
      <c r="UBW10" s="219"/>
      <c r="UBX10" s="219"/>
      <c r="UBY10" s="219"/>
      <c r="UBZ10" s="219"/>
      <c r="UCA10" s="219"/>
      <c r="UCB10" s="219"/>
      <c r="UCC10" s="219"/>
      <c r="UCD10" s="219"/>
      <c r="UCE10" s="219"/>
      <c r="UCF10" s="219"/>
      <c r="UCG10" s="219"/>
      <c r="UCH10" s="219"/>
      <c r="UCI10" s="219"/>
      <c r="UCJ10" s="219"/>
      <c r="UCK10" s="219"/>
      <c r="UCL10" s="219"/>
      <c r="UCM10" s="219"/>
      <c r="UCN10" s="219"/>
      <c r="UCO10" s="219"/>
      <c r="UCP10" s="219"/>
      <c r="UCQ10" s="219"/>
      <c r="UCR10" s="219"/>
      <c r="UCS10" s="219"/>
      <c r="UCT10" s="219"/>
      <c r="UCU10" s="219"/>
      <c r="UCV10" s="219"/>
      <c r="UCW10" s="219"/>
      <c r="UCX10" s="219"/>
      <c r="UCY10" s="219"/>
      <c r="UCZ10" s="219"/>
      <c r="UDA10" s="219"/>
      <c r="UDB10" s="219"/>
      <c r="UDC10" s="219"/>
      <c r="UDD10" s="219"/>
      <c r="UDE10" s="219"/>
      <c r="UDF10" s="219"/>
      <c r="UDG10" s="219"/>
      <c r="UDH10" s="219"/>
      <c r="UDI10" s="219"/>
      <c r="UDJ10" s="219"/>
      <c r="UDK10" s="219"/>
      <c r="UDL10" s="219"/>
      <c r="UDM10" s="219"/>
      <c r="UDN10" s="219"/>
      <c r="UDO10" s="219"/>
      <c r="UDP10" s="219"/>
      <c r="UDQ10" s="219"/>
      <c r="UDR10" s="219"/>
      <c r="UDS10" s="219"/>
      <c r="UDT10" s="219"/>
      <c r="UDU10" s="219"/>
      <c r="UDV10" s="219"/>
      <c r="UDW10" s="219"/>
      <c r="UDX10" s="219"/>
      <c r="UDY10" s="219"/>
      <c r="UDZ10" s="219"/>
      <c r="UEA10" s="219"/>
      <c r="UEB10" s="219"/>
      <c r="UEC10" s="219"/>
      <c r="UED10" s="219"/>
      <c r="UEE10" s="219"/>
      <c r="UEF10" s="219"/>
      <c r="UEG10" s="219"/>
      <c r="UEH10" s="219"/>
      <c r="UEI10" s="219"/>
      <c r="UEJ10" s="219"/>
      <c r="UEK10" s="219"/>
      <c r="UEL10" s="219"/>
      <c r="UEM10" s="219"/>
      <c r="UEN10" s="219"/>
      <c r="UEO10" s="219"/>
      <c r="UEP10" s="219"/>
      <c r="UEQ10" s="219"/>
      <c r="UER10" s="219"/>
      <c r="UES10" s="219"/>
      <c r="UET10" s="219"/>
      <c r="UEU10" s="219"/>
      <c r="UEV10" s="219"/>
      <c r="UEW10" s="219"/>
      <c r="UEX10" s="219"/>
      <c r="UEY10" s="219"/>
      <c r="UEZ10" s="219"/>
      <c r="UFA10" s="219"/>
      <c r="UFB10" s="219"/>
      <c r="UFC10" s="219"/>
      <c r="UFD10" s="219"/>
      <c r="UFE10" s="219"/>
      <c r="UFF10" s="219"/>
      <c r="UFG10" s="219"/>
      <c r="UFH10" s="219"/>
      <c r="UFI10" s="219"/>
      <c r="UFJ10" s="219"/>
      <c r="UFK10" s="219"/>
      <c r="UFL10" s="219"/>
      <c r="UFM10" s="219"/>
      <c r="UFN10" s="219"/>
      <c r="UFO10" s="219"/>
      <c r="UFP10" s="219"/>
      <c r="UFQ10" s="219"/>
      <c r="UFR10" s="219"/>
      <c r="UFS10" s="219"/>
      <c r="UFT10" s="219"/>
      <c r="UFU10" s="219"/>
      <c r="UFV10" s="219"/>
      <c r="UFW10" s="219"/>
      <c r="UFX10" s="219"/>
      <c r="UFY10" s="219"/>
      <c r="UFZ10" s="219"/>
      <c r="UGA10" s="219"/>
      <c r="UGB10" s="219"/>
      <c r="UGC10" s="219"/>
      <c r="UGD10" s="219"/>
      <c r="UGE10" s="219"/>
      <c r="UGF10" s="219"/>
      <c r="UGG10" s="219"/>
      <c r="UGH10" s="219"/>
      <c r="UGI10" s="219"/>
      <c r="UGJ10" s="219"/>
      <c r="UGK10" s="219"/>
      <c r="UGL10" s="219"/>
      <c r="UGM10" s="219"/>
      <c r="UGN10" s="219"/>
      <c r="UGO10" s="219"/>
      <c r="UGP10" s="219"/>
      <c r="UGQ10" s="219"/>
      <c r="UGR10" s="219"/>
      <c r="UGS10" s="219"/>
      <c r="UGT10" s="219"/>
      <c r="UGU10" s="219"/>
      <c r="UGV10" s="219"/>
      <c r="UGW10" s="219"/>
      <c r="UGX10" s="219"/>
      <c r="UGY10" s="219"/>
      <c r="UGZ10" s="219"/>
      <c r="UHA10" s="219"/>
      <c r="UHB10" s="219"/>
      <c r="UHC10" s="219"/>
      <c r="UHD10" s="219"/>
      <c r="UHE10" s="219"/>
      <c r="UHF10" s="219"/>
      <c r="UHG10" s="219"/>
      <c r="UHH10" s="219"/>
      <c r="UHI10" s="219"/>
      <c r="UHJ10" s="219"/>
      <c r="UHK10" s="219"/>
      <c r="UHL10" s="219"/>
      <c r="UHM10" s="219"/>
      <c r="UHN10" s="219"/>
      <c r="UHO10" s="219"/>
      <c r="UHP10" s="219"/>
      <c r="UHQ10" s="219"/>
      <c r="UHR10" s="219"/>
      <c r="UHS10" s="219"/>
      <c r="UHT10" s="219"/>
      <c r="UHU10" s="219"/>
      <c r="UHV10" s="219"/>
      <c r="UHW10" s="219"/>
      <c r="UHX10" s="219"/>
      <c r="UHY10" s="219"/>
      <c r="UHZ10" s="219"/>
      <c r="UIA10" s="219"/>
      <c r="UIB10" s="219"/>
      <c r="UIC10" s="219"/>
      <c r="UID10" s="219"/>
      <c r="UIE10" s="219"/>
      <c r="UIF10" s="219"/>
      <c r="UIG10" s="219"/>
      <c r="UIH10" s="219"/>
      <c r="UII10" s="219"/>
      <c r="UIJ10" s="219"/>
      <c r="UIK10" s="219"/>
      <c r="UIL10" s="219"/>
      <c r="UIM10" s="219"/>
      <c r="UIN10" s="219"/>
      <c r="UIO10" s="219"/>
      <c r="UIP10" s="219"/>
      <c r="UIQ10" s="219"/>
      <c r="UIR10" s="219"/>
      <c r="UIS10" s="219"/>
      <c r="UIT10" s="219"/>
      <c r="UIU10" s="219"/>
      <c r="UIV10" s="219"/>
      <c r="UIW10" s="219"/>
      <c r="UIX10" s="219"/>
      <c r="UIY10" s="219"/>
      <c r="UIZ10" s="219"/>
      <c r="UJA10" s="219"/>
      <c r="UJB10" s="219"/>
      <c r="UJC10" s="219"/>
      <c r="UJD10" s="219"/>
      <c r="UJE10" s="219"/>
      <c r="UJF10" s="219"/>
      <c r="UJG10" s="219"/>
      <c r="UJH10" s="219"/>
      <c r="UJI10" s="219"/>
      <c r="UJJ10" s="219"/>
      <c r="UJK10" s="219"/>
      <c r="UJL10" s="219"/>
      <c r="UJM10" s="219"/>
      <c r="UJN10" s="219"/>
      <c r="UJO10" s="219"/>
      <c r="UJP10" s="219"/>
      <c r="UJQ10" s="219"/>
      <c r="UJR10" s="219"/>
      <c r="UJS10" s="219"/>
      <c r="UJT10" s="219"/>
      <c r="UJU10" s="219"/>
      <c r="UJV10" s="219"/>
      <c r="UJW10" s="219"/>
      <c r="UJX10" s="219"/>
      <c r="UJY10" s="219"/>
      <c r="UJZ10" s="219"/>
      <c r="UKA10" s="219"/>
      <c r="UKB10" s="219"/>
      <c r="UKC10" s="219"/>
      <c r="UKD10" s="219"/>
      <c r="UKE10" s="219"/>
      <c r="UKF10" s="219"/>
      <c r="UKG10" s="219"/>
      <c r="UKH10" s="219"/>
      <c r="UKI10" s="219"/>
      <c r="UKJ10" s="219"/>
      <c r="UKK10" s="219"/>
      <c r="UKL10" s="219"/>
      <c r="UKM10" s="219"/>
      <c r="UKN10" s="219"/>
      <c r="UKO10" s="219"/>
      <c r="UKP10" s="219"/>
      <c r="UKQ10" s="219"/>
      <c r="UKR10" s="219"/>
      <c r="UKS10" s="219"/>
      <c r="UKT10" s="219"/>
      <c r="UKU10" s="219"/>
      <c r="UKV10" s="219"/>
      <c r="UKW10" s="219"/>
      <c r="UKX10" s="219"/>
      <c r="UKY10" s="219"/>
      <c r="UKZ10" s="219"/>
      <c r="ULA10" s="219"/>
      <c r="ULB10" s="219"/>
      <c r="ULC10" s="219"/>
      <c r="ULD10" s="219"/>
      <c r="ULE10" s="219"/>
      <c r="ULF10" s="219"/>
      <c r="ULG10" s="219"/>
      <c r="ULH10" s="219"/>
      <c r="ULI10" s="219"/>
      <c r="ULJ10" s="219"/>
      <c r="ULK10" s="219"/>
      <c r="ULL10" s="219"/>
      <c r="ULM10" s="219"/>
      <c r="ULN10" s="219"/>
      <c r="ULO10" s="219"/>
      <c r="ULP10" s="219"/>
      <c r="ULQ10" s="219"/>
      <c r="ULR10" s="219"/>
      <c r="ULS10" s="219"/>
      <c r="ULT10" s="219"/>
      <c r="ULU10" s="219"/>
      <c r="ULV10" s="219"/>
      <c r="ULW10" s="219"/>
      <c r="ULX10" s="219"/>
      <c r="ULY10" s="219"/>
      <c r="ULZ10" s="219"/>
      <c r="UMA10" s="219"/>
      <c r="UMB10" s="219"/>
      <c r="UMC10" s="219"/>
      <c r="UMD10" s="219"/>
      <c r="UME10" s="219"/>
      <c r="UMF10" s="219"/>
      <c r="UMG10" s="219"/>
      <c r="UMH10" s="219"/>
      <c r="UMI10" s="219"/>
      <c r="UMJ10" s="219"/>
      <c r="UMK10" s="219"/>
      <c r="UML10" s="219"/>
      <c r="UMM10" s="219"/>
      <c r="UMN10" s="219"/>
      <c r="UMO10" s="219"/>
      <c r="UMP10" s="219"/>
      <c r="UMQ10" s="219"/>
      <c r="UMR10" s="219"/>
      <c r="UMS10" s="219"/>
      <c r="UMT10" s="219"/>
      <c r="UMU10" s="219"/>
      <c r="UMV10" s="219"/>
      <c r="UMW10" s="219"/>
      <c r="UMX10" s="219"/>
      <c r="UMY10" s="219"/>
      <c r="UMZ10" s="219"/>
      <c r="UNA10" s="219"/>
      <c r="UNB10" s="219"/>
      <c r="UNC10" s="219"/>
      <c r="UND10" s="219"/>
      <c r="UNE10" s="219"/>
      <c r="UNF10" s="219"/>
      <c r="UNG10" s="219"/>
      <c r="UNH10" s="219"/>
      <c r="UNI10" s="219"/>
      <c r="UNJ10" s="219"/>
      <c r="UNK10" s="219"/>
      <c r="UNL10" s="219"/>
      <c r="UNM10" s="219"/>
      <c r="UNN10" s="219"/>
      <c r="UNO10" s="219"/>
      <c r="UNP10" s="219"/>
      <c r="UNQ10" s="219"/>
      <c r="UNR10" s="219"/>
      <c r="UNS10" s="219"/>
      <c r="UNT10" s="219"/>
      <c r="UNU10" s="219"/>
      <c r="UNV10" s="219"/>
      <c r="UNW10" s="219"/>
      <c r="UNX10" s="219"/>
      <c r="UNY10" s="219"/>
      <c r="UNZ10" s="219"/>
      <c r="UOA10" s="219"/>
      <c r="UOB10" s="219"/>
      <c r="UOC10" s="219"/>
      <c r="UOD10" s="219"/>
      <c r="UOE10" s="219"/>
      <c r="UOF10" s="219"/>
      <c r="UOG10" s="219"/>
      <c r="UOH10" s="219"/>
      <c r="UOI10" s="219"/>
      <c r="UOJ10" s="219"/>
      <c r="UOK10" s="219"/>
      <c r="UOL10" s="219"/>
      <c r="UOM10" s="219"/>
      <c r="UON10" s="219"/>
      <c r="UOO10" s="219"/>
      <c r="UOP10" s="219"/>
      <c r="UOQ10" s="219"/>
      <c r="UOR10" s="219"/>
      <c r="UOS10" s="219"/>
      <c r="UOT10" s="219"/>
      <c r="UOU10" s="219"/>
      <c r="UOV10" s="219"/>
      <c r="UOW10" s="219"/>
      <c r="UOX10" s="219"/>
      <c r="UOY10" s="219"/>
      <c r="UOZ10" s="219"/>
      <c r="UPA10" s="219"/>
      <c r="UPB10" s="219"/>
      <c r="UPC10" s="219"/>
      <c r="UPD10" s="219"/>
      <c r="UPE10" s="219"/>
      <c r="UPF10" s="219"/>
      <c r="UPG10" s="219"/>
      <c r="UPH10" s="219"/>
      <c r="UPI10" s="219"/>
      <c r="UPJ10" s="219"/>
      <c r="UPK10" s="219"/>
      <c r="UPL10" s="219"/>
      <c r="UPM10" s="219"/>
      <c r="UPN10" s="219"/>
      <c r="UPO10" s="219"/>
      <c r="UPP10" s="219"/>
      <c r="UPQ10" s="219"/>
      <c r="UPR10" s="219"/>
      <c r="UPS10" s="219"/>
      <c r="UPT10" s="219"/>
      <c r="UPU10" s="219"/>
      <c r="UPV10" s="219"/>
      <c r="UPW10" s="219"/>
      <c r="UPX10" s="219"/>
      <c r="UPY10" s="219"/>
      <c r="UPZ10" s="219"/>
      <c r="UQA10" s="219"/>
      <c r="UQB10" s="219"/>
      <c r="UQC10" s="219"/>
      <c r="UQD10" s="219"/>
      <c r="UQE10" s="219"/>
      <c r="UQF10" s="219"/>
      <c r="UQG10" s="219"/>
      <c r="UQH10" s="219"/>
      <c r="UQI10" s="219"/>
      <c r="UQJ10" s="219"/>
      <c r="UQK10" s="219"/>
      <c r="UQL10" s="219"/>
      <c r="UQM10" s="219"/>
      <c r="UQN10" s="219"/>
      <c r="UQO10" s="219"/>
      <c r="UQP10" s="219"/>
      <c r="UQQ10" s="219"/>
      <c r="UQR10" s="219"/>
      <c r="UQS10" s="219"/>
      <c r="UQT10" s="219"/>
      <c r="UQU10" s="219"/>
      <c r="UQV10" s="219"/>
      <c r="UQW10" s="219"/>
      <c r="UQX10" s="219"/>
      <c r="UQY10" s="219"/>
      <c r="UQZ10" s="219"/>
      <c r="URA10" s="219"/>
      <c r="URB10" s="219"/>
      <c r="URC10" s="219"/>
      <c r="URD10" s="219"/>
      <c r="URE10" s="219"/>
      <c r="URF10" s="219"/>
      <c r="URG10" s="219"/>
      <c r="URH10" s="219"/>
      <c r="URI10" s="219"/>
      <c r="URJ10" s="219"/>
      <c r="URK10" s="219"/>
      <c r="URL10" s="219"/>
      <c r="URM10" s="219"/>
      <c r="URN10" s="219"/>
      <c r="URO10" s="219"/>
      <c r="URP10" s="219"/>
      <c r="URQ10" s="219"/>
      <c r="URR10" s="219"/>
      <c r="URS10" s="219"/>
      <c r="URT10" s="219"/>
      <c r="URU10" s="219"/>
      <c r="URV10" s="219"/>
      <c r="URW10" s="219"/>
      <c r="URX10" s="219"/>
      <c r="URY10" s="219"/>
      <c r="URZ10" s="219"/>
      <c r="USA10" s="219"/>
      <c r="USB10" s="219"/>
      <c r="USC10" s="219"/>
      <c r="USD10" s="219"/>
      <c r="USE10" s="219"/>
      <c r="USF10" s="219"/>
      <c r="USG10" s="219"/>
      <c r="USH10" s="219"/>
      <c r="USI10" s="219"/>
      <c r="USJ10" s="219"/>
      <c r="USK10" s="219"/>
      <c r="USL10" s="219"/>
      <c r="USM10" s="219"/>
      <c r="USN10" s="219"/>
      <c r="USO10" s="219"/>
      <c r="USP10" s="219"/>
      <c r="USQ10" s="219"/>
      <c r="USR10" s="219"/>
      <c r="USS10" s="219"/>
      <c r="UST10" s="219"/>
      <c r="USU10" s="219"/>
      <c r="USV10" s="219"/>
      <c r="USW10" s="219"/>
      <c r="USX10" s="219"/>
      <c r="USY10" s="219"/>
      <c r="USZ10" s="219"/>
      <c r="UTA10" s="219"/>
      <c r="UTB10" s="219"/>
      <c r="UTC10" s="219"/>
      <c r="UTD10" s="219"/>
      <c r="UTE10" s="219"/>
      <c r="UTF10" s="219"/>
      <c r="UTG10" s="219"/>
      <c r="UTH10" s="219"/>
      <c r="UTI10" s="219"/>
      <c r="UTJ10" s="219"/>
      <c r="UTK10" s="219"/>
      <c r="UTL10" s="219"/>
      <c r="UTM10" s="219"/>
      <c r="UTN10" s="219"/>
      <c r="UTO10" s="219"/>
      <c r="UTP10" s="219"/>
      <c r="UTQ10" s="219"/>
      <c r="UTR10" s="219"/>
      <c r="UTS10" s="219"/>
      <c r="UTT10" s="219"/>
      <c r="UTU10" s="219"/>
      <c r="UTV10" s="219"/>
      <c r="UTW10" s="219"/>
      <c r="UTX10" s="219"/>
      <c r="UTY10" s="219"/>
      <c r="UTZ10" s="219"/>
      <c r="UUA10" s="219"/>
      <c r="UUB10" s="219"/>
      <c r="UUC10" s="219"/>
      <c r="UUD10" s="219"/>
      <c r="UUE10" s="219"/>
      <c r="UUF10" s="219"/>
      <c r="UUG10" s="219"/>
      <c r="UUH10" s="219"/>
      <c r="UUI10" s="219"/>
      <c r="UUJ10" s="219"/>
      <c r="UUK10" s="219"/>
      <c r="UUL10" s="219"/>
      <c r="UUM10" s="219"/>
      <c r="UUN10" s="219"/>
      <c r="UUO10" s="219"/>
      <c r="UUP10" s="219"/>
      <c r="UUQ10" s="219"/>
      <c r="UUR10" s="219"/>
      <c r="UUS10" s="219"/>
      <c r="UUT10" s="219"/>
      <c r="UUU10" s="219"/>
      <c r="UUV10" s="219"/>
      <c r="UUW10" s="219"/>
      <c r="UUX10" s="219"/>
      <c r="UUY10" s="219"/>
      <c r="UUZ10" s="219"/>
      <c r="UVA10" s="219"/>
      <c r="UVB10" s="219"/>
      <c r="UVC10" s="219"/>
      <c r="UVD10" s="219"/>
      <c r="UVE10" s="219"/>
      <c r="UVF10" s="219"/>
      <c r="UVG10" s="219"/>
      <c r="UVH10" s="219"/>
      <c r="UVI10" s="219"/>
      <c r="UVJ10" s="219"/>
      <c r="UVK10" s="219"/>
      <c r="UVL10" s="219"/>
      <c r="UVM10" s="219"/>
      <c r="UVN10" s="219"/>
      <c r="UVO10" s="219"/>
      <c r="UVP10" s="219"/>
      <c r="UVQ10" s="219"/>
      <c r="UVR10" s="219"/>
      <c r="UVS10" s="219"/>
      <c r="UVT10" s="219"/>
      <c r="UVU10" s="219"/>
      <c r="UVV10" s="219"/>
      <c r="UVW10" s="219"/>
      <c r="UVX10" s="219"/>
      <c r="UVY10" s="219"/>
      <c r="UVZ10" s="219"/>
      <c r="UWA10" s="219"/>
      <c r="UWB10" s="219"/>
      <c r="UWC10" s="219"/>
      <c r="UWD10" s="219"/>
      <c r="UWE10" s="219"/>
      <c r="UWF10" s="219"/>
      <c r="UWG10" s="219"/>
      <c r="UWH10" s="219"/>
      <c r="UWI10" s="219"/>
      <c r="UWJ10" s="219"/>
      <c r="UWK10" s="219"/>
      <c r="UWL10" s="219"/>
      <c r="UWM10" s="219"/>
      <c r="UWN10" s="219"/>
      <c r="UWO10" s="219"/>
      <c r="UWP10" s="219"/>
      <c r="UWQ10" s="219"/>
      <c r="UWR10" s="219"/>
      <c r="UWS10" s="219"/>
      <c r="UWT10" s="219"/>
      <c r="UWU10" s="219"/>
      <c r="UWV10" s="219"/>
      <c r="UWW10" s="219"/>
      <c r="UWX10" s="219"/>
      <c r="UWY10" s="219"/>
      <c r="UWZ10" s="219"/>
      <c r="UXA10" s="219"/>
      <c r="UXB10" s="219"/>
      <c r="UXC10" s="219"/>
      <c r="UXD10" s="219"/>
      <c r="UXE10" s="219"/>
      <c r="UXF10" s="219"/>
      <c r="UXG10" s="219"/>
      <c r="UXH10" s="219"/>
      <c r="UXI10" s="219"/>
      <c r="UXJ10" s="219"/>
      <c r="UXK10" s="219"/>
      <c r="UXL10" s="219"/>
      <c r="UXM10" s="219"/>
      <c r="UXN10" s="219"/>
      <c r="UXO10" s="219"/>
      <c r="UXP10" s="219"/>
      <c r="UXQ10" s="219"/>
      <c r="UXR10" s="219"/>
      <c r="UXS10" s="219"/>
      <c r="UXT10" s="219"/>
      <c r="UXU10" s="219"/>
      <c r="UXV10" s="219"/>
      <c r="UXW10" s="219"/>
      <c r="UXX10" s="219"/>
      <c r="UXY10" s="219"/>
      <c r="UXZ10" s="219"/>
      <c r="UYA10" s="219"/>
      <c r="UYB10" s="219"/>
      <c r="UYC10" s="219"/>
      <c r="UYD10" s="219"/>
      <c r="UYE10" s="219"/>
      <c r="UYF10" s="219"/>
      <c r="UYG10" s="219"/>
      <c r="UYH10" s="219"/>
      <c r="UYI10" s="219"/>
      <c r="UYJ10" s="219"/>
      <c r="UYK10" s="219"/>
      <c r="UYL10" s="219"/>
      <c r="UYM10" s="219"/>
      <c r="UYN10" s="219"/>
      <c r="UYO10" s="219"/>
      <c r="UYP10" s="219"/>
      <c r="UYQ10" s="219"/>
      <c r="UYR10" s="219"/>
      <c r="UYS10" s="219"/>
      <c r="UYT10" s="219"/>
      <c r="UYU10" s="219"/>
      <c r="UYV10" s="219"/>
      <c r="UYW10" s="219"/>
      <c r="UYX10" s="219"/>
      <c r="UYY10" s="219"/>
      <c r="UYZ10" s="219"/>
      <c r="UZA10" s="219"/>
      <c r="UZB10" s="219"/>
      <c r="UZC10" s="219"/>
      <c r="UZD10" s="219"/>
      <c r="UZE10" s="219"/>
      <c r="UZF10" s="219"/>
      <c r="UZG10" s="219"/>
      <c r="UZH10" s="219"/>
      <c r="UZI10" s="219"/>
      <c r="UZJ10" s="219"/>
      <c r="UZK10" s="219"/>
      <c r="UZL10" s="219"/>
      <c r="UZM10" s="219"/>
      <c r="UZN10" s="219"/>
      <c r="UZO10" s="219"/>
      <c r="UZP10" s="219"/>
      <c r="UZQ10" s="219"/>
      <c r="UZR10" s="219"/>
      <c r="UZS10" s="219"/>
      <c r="UZT10" s="219"/>
      <c r="UZU10" s="219"/>
      <c r="UZV10" s="219"/>
      <c r="UZW10" s="219"/>
      <c r="UZX10" s="219"/>
      <c r="UZY10" s="219"/>
      <c r="UZZ10" s="219"/>
      <c r="VAA10" s="219"/>
      <c r="VAB10" s="219"/>
      <c r="VAC10" s="219"/>
      <c r="VAD10" s="219"/>
      <c r="VAE10" s="219"/>
      <c r="VAF10" s="219"/>
      <c r="VAG10" s="219"/>
      <c r="VAH10" s="219"/>
      <c r="VAI10" s="219"/>
      <c r="VAJ10" s="219"/>
      <c r="VAK10" s="219"/>
      <c r="VAL10" s="219"/>
      <c r="VAM10" s="219"/>
      <c r="VAN10" s="219"/>
      <c r="VAO10" s="219"/>
      <c r="VAP10" s="219"/>
      <c r="VAQ10" s="219"/>
      <c r="VAR10" s="219"/>
      <c r="VAS10" s="219"/>
      <c r="VAT10" s="219"/>
      <c r="VAU10" s="219"/>
      <c r="VAV10" s="219"/>
      <c r="VAW10" s="219"/>
      <c r="VAX10" s="219"/>
      <c r="VAY10" s="219"/>
      <c r="VAZ10" s="219"/>
      <c r="VBA10" s="219"/>
      <c r="VBB10" s="219"/>
      <c r="VBC10" s="219"/>
      <c r="VBD10" s="219"/>
      <c r="VBE10" s="219"/>
      <c r="VBF10" s="219"/>
      <c r="VBG10" s="219"/>
      <c r="VBH10" s="219"/>
      <c r="VBI10" s="219"/>
      <c r="VBJ10" s="219"/>
      <c r="VBK10" s="219"/>
      <c r="VBL10" s="219"/>
      <c r="VBM10" s="219"/>
      <c r="VBN10" s="219"/>
      <c r="VBO10" s="219"/>
      <c r="VBP10" s="219"/>
      <c r="VBQ10" s="219"/>
      <c r="VBR10" s="219"/>
      <c r="VBS10" s="219"/>
      <c r="VBT10" s="219"/>
      <c r="VBU10" s="219"/>
      <c r="VBV10" s="219"/>
      <c r="VBW10" s="219"/>
      <c r="VBX10" s="219"/>
      <c r="VBY10" s="219"/>
      <c r="VBZ10" s="219"/>
      <c r="VCA10" s="219"/>
      <c r="VCB10" s="219"/>
      <c r="VCC10" s="219"/>
      <c r="VCD10" s="219"/>
      <c r="VCE10" s="219"/>
      <c r="VCF10" s="219"/>
      <c r="VCG10" s="219"/>
      <c r="VCH10" s="219"/>
      <c r="VCI10" s="219"/>
      <c r="VCJ10" s="219"/>
      <c r="VCK10" s="219"/>
      <c r="VCL10" s="219"/>
      <c r="VCM10" s="219"/>
      <c r="VCN10" s="219"/>
      <c r="VCO10" s="219"/>
      <c r="VCP10" s="219"/>
      <c r="VCQ10" s="219"/>
      <c r="VCR10" s="219"/>
      <c r="VCS10" s="219"/>
      <c r="VCT10" s="219"/>
      <c r="VCU10" s="219"/>
      <c r="VCV10" s="219"/>
      <c r="VCW10" s="219"/>
      <c r="VCX10" s="219"/>
      <c r="VCY10" s="219"/>
      <c r="VCZ10" s="219"/>
      <c r="VDA10" s="219"/>
      <c r="VDB10" s="219"/>
      <c r="VDC10" s="219"/>
      <c r="VDD10" s="219"/>
      <c r="VDE10" s="219"/>
      <c r="VDF10" s="219"/>
      <c r="VDG10" s="219"/>
      <c r="VDH10" s="219"/>
      <c r="VDI10" s="219"/>
      <c r="VDJ10" s="219"/>
      <c r="VDK10" s="219"/>
      <c r="VDL10" s="219"/>
      <c r="VDM10" s="219"/>
      <c r="VDN10" s="219"/>
      <c r="VDO10" s="219"/>
      <c r="VDP10" s="219"/>
      <c r="VDQ10" s="219"/>
      <c r="VDR10" s="219"/>
      <c r="VDS10" s="219"/>
      <c r="VDT10" s="219"/>
      <c r="VDU10" s="219"/>
      <c r="VDV10" s="219"/>
      <c r="VDW10" s="219"/>
      <c r="VDX10" s="219"/>
      <c r="VDY10" s="219"/>
      <c r="VDZ10" s="219"/>
      <c r="VEA10" s="219"/>
      <c r="VEB10" s="219"/>
      <c r="VEC10" s="219"/>
      <c r="VED10" s="219"/>
      <c r="VEE10" s="219"/>
      <c r="VEF10" s="219"/>
      <c r="VEG10" s="219"/>
      <c r="VEH10" s="219"/>
      <c r="VEI10" s="219"/>
      <c r="VEJ10" s="219"/>
      <c r="VEK10" s="219"/>
      <c r="VEL10" s="219"/>
      <c r="VEM10" s="219"/>
      <c r="VEN10" s="219"/>
      <c r="VEO10" s="219"/>
      <c r="VEP10" s="219"/>
      <c r="VEQ10" s="219"/>
      <c r="VER10" s="219"/>
      <c r="VES10" s="219"/>
      <c r="VET10" s="219"/>
      <c r="VEU10" s="219"/>
      <c r="VEV10" s="219"/>
      <c r="VEW10" s="219"/>
      <c r="VEX10" s="219"/>
      <c r="VEY10" s="219"/>
      <c r="VEZ10" s="219"/>
      <c r="VFA10" s="219"/>
      <c r="VFB10" s="219"/>
      <c r="VFC10" s="219"/>
      <c r="VFD10" s="219"/>
      <c r="VFE10" s="219"/>
      <c r="VFF10" s="219"/>
      <c r="VFG10" s="219"/>
      <c r="VFH10" s="219"/>
      <c r="VFI10" s="219"/>
      <c r="VFJ10" s="219"/>
      <c r="VFK10" s="219"/>
      <c r="VFL10" s="219"/>
      <c r="VFM10" s="219"/>
      <c r="VFN10" s="219"/>
      <c r="VFO10" s="219"/>
      <c r="VFP10" s="219"/>
      <c r="VFQ10" s="219"/>
      <c r="VFR10" s="219"/>
      <c r="VFS10" s="219"/>
      <c r="VFT10" s="219"/>
      <c r="VFU10" s="219"/>
      <c r="VFV10" s="219"/>
      <c r="VFW10" s="219"/>
      <c r="VFX10" s="219"/>
      <c r="VFY10" s="219"/>
      <c r="VFZ10" s="219"/>
      <c r="VGA10" s="219"/>
      <c r="VGB10" s="219"/>
      <c r="VGC10" s="219"/>
      <c r="VGD10" s="219"/>
      <c r="VGE10" s="219"/>
      <c r="VGF10" s="219"/>
      <c r="VGG10" s="219"/>
      <c r="VGH10" s="219"/>
      <c r="VGI10" s="219"/>
      <c r="VGJ10" s="219"/>
      <c r="VGK10" s="219"/>
      <c r="VGL10" s="219"/>
      <c r="VGM10" s="219"/>
      <c r="VGN10" s="219"/>
      <c r="VGO10" s="219"/>
      <c r="VGP10" s="219"/>
      <c r="VGQ10" s="219"/>
      <c r="VGR10" s="219"/>
      <c r="VGS10" s="219"/>
      <c r="VGT10" s="219"/>
      <c r="VGU10" s="219"/>
      <c r="VGV10" s="219"/>
      <c r="VGW10" s="219"/>
      <c r="VGX10" s="219"/>
      <c r="VGY10" s="219"/>
      <c r="VGZ10" s="219"/>
      <c r="VHA10" s="219"/>
      <c r="VHB10" s="219"/>
      <c r="VHC10" s="219"/>
      <c r="VHD10" s="219"/>
      <c r="VHE10" s="219"/>
      <c r="VHF10" s="219"/>
      <c r="VHG10" s="219"/>
      <c r="VHH10" s="219"/>
      <c r="VHI10" s="219"/>
      <c r="VHJ10" s="219"/>
      <c r="VHK10" s="219"/>
      <c r="VHL10" s="219"/>
      <c r="VHM10" s="219"/>
      <c r="VHN10" s="219"/>
      <c r="VHO10" s="219"/>
      <c r="VHP10" s="219"/>
      <c r="VHQ10" s="219"/>
      <c r="VHR10" s="219"/>
      <c r="VHS10" s="219"/>
      <c r="VHT10" s="219"/>
      <c r="VHU10" s="219"/>
      <c r="VHV10" s="219"/>
      <c r="VHW10" s="219"/>
      <c r="VHX10" s="219"/>
      <c r="VHY10" s="219"/>
      <c r="VHZ10" s="219"/>
      <c r="VIA10" s="219"/>
      <c r="VIB10" s="219"/>
      <c r="VIC10" s="219"/>
      <c r="VID10" s="219"/>
      <c r="VIE10" s="219"/>
      <c r="VIF10" s="219"/>
      <c r="VIG10" s="219"/>
      <c r="VIH10" s="219"/>
      <c r="VII10" s="219"/>
      <c r="VIJ10" s="219"/>
      <c r="VIK10" s="219"/>
      <c r="VIL10" s="219"/>
      <c r="VIM10" s="219"/>
      <c r="VIN10" s="219"/>
      <c r="VIO10" s="219"/>
      <c r="VIP10" s="219"/>
      <c r="VIQ10" s="219"/>
      <c r="VIR10" s="219"/>
      <c r="VIS10" s="219"/>
      <c r="VIT10" s="219"/>
      <c r="VIU10" s="219"/>
      <c r="VIV10" s="219"/>
      <c r="VIW10" s="219"/>
      <c r="VIX10" s="219"/>
      <c r="VIY10" s="219"/>
      <c r="VIZ10" s="219"/>
      <c r="VJA10" s="219"/>
      <c r="VJB10" s="219"/>
      <c r="VJC10" s="219"/>
      <c r="VJD10" s="219"/>
      <c r="VJE10" s="219"/>
      <c r="VJF10" s="219"/>
      <c r="VJG10" s="219"/>
      <c r="VJH10" s="219"/>
      <c r="VJI10" s="219"/>
      <c r="VJJ10" s="219"/>
      <c r="VJK10" s="219"/>
      <c r="VJL10" s="219"/>
      <c r="VJM10" s="219"/>
      <c r="VJN10" s="219"/>
      <c r="VJO10" s="219"/>
      <c r="VJP10" s="219"/>
      <c r="VJQ10" s="219"/>
      <c r="VJR10" s="219"/>
      <c r="VJS10" s="219"/>
      <c r="VJT10" s="219"/>
      <c r="VJU10" s="219"/>
      <c r="VJV10" s="219"/>
      <c r="VJW10" s="219"/>
      <c r="VJX10" s="219"/>
      <c r="VJY10" s="219"/>
      <c r="VJZ10" s="219"/>
      <c r="VKA10" s="219"/>
      <c r="VKB10" s="219"/>
      <c r="VKC10" s="219"/>
      <c r="VKD10" s="219"/>
      <c r="VKE10" s="219"/>
      <c r="VKF10" s="219"/>
      <c r="VKG10" s="219"/>
      <c r="VKH10" s="219"/>
      <c r="VKI10" s="219"/>
      <c r="VKJ10" s="219"/>
      <c r="VKK10" s="219"/>
      <c r="VKL10" s="219"/>
      <c r="VKM10" s="219"/>
      <c r="VKN10" s="219"/>
      <c r="VKO10" s="219"/>
      <c r="VKP10" s="219"/>
      <c r="VKQ10" s="219"/>
      <c r="VKR10" s="219"/>
      <c r="VKS10" s="219"/>
      <c r="VKT10" s="219"/>
      <c r="VKU10" s="219"/>
      <c r="VKV10" s="219"/>
      <c r="VKW10" s="219"/>
      <c r="VKX10" s="219"/>
      <c r="VKY10" s="219"/>
      <c r="VKZ10" s="219"/>
      <c r="VLA10" s="219"/>
      <c r="VLB10" s="219"/>
      <c r="VLC10" s="219"/>
      <c r="VLD10" s="219"/>
      <c r="VLE10" s="219"/>
      <c r="VLF10" s="219"/>
      <c r="VLG10" s="219"/>
      <c r="VLH10" s="219"/>
      <c r="VLI10" s="219"/>
      <c r="VLJ10" s="219"/>
      <c r="VLK10" s="219"/>
      <c r="VLL10" s="219"/>
      <c r="VLM10" s="219"/>
      <c r="VLN10" s="219"/>
      <c r="VLO10" s="219"/>
      <c r="VLP10" s="219"/>
      <c r="VLQ10" s="219"/>
      <c r="VLR10" s="219"/>
      <c r="VLS10" s="219"/>
      <c r="VLT10" s="219"/>
      <c r="VLU10" s="219"/>
      <c r="VLV10" s="219"/>
      <c r="VLW10" s="219"/>
      <c r="VLX10" s="219"/>
      <c r="VLY10" s="219"/>
      <c r="VLZ10" s="219"/>
      <c r="VMA10" s="219"/>
      <c r="VMB10" s="219"/>
      <c r="VMC10" s="219"/>
      <c r="VMD10" s="219"/>
      <c r="VME10" s="219"/>
      <c r="VMF10" s="219"/>
      <c r="VMG10" s="219"/>
      <c r="VMH10" s="219"/>
      <c r="VMI10" s="219"/>
      <c r="VMJ10" s="219"/>
      <c r="VMK10" s="219"/>
      <c r="VML10" s="219"/>
      <c r="VMM10" s="219"/>
      <c r="VMN10" s="219"/>
      <c r="VMO10" s="219"/>
      <c r="VMP10" s="219"/>
      <c r="VMQ10" s="219"/>
      <c r="VMR10" s="219"/>
      <c r="VMS10" s="219"/>
      <c r="VMT10" s="219"/>
      <c r="VMU10" s="219"/>
      <c r="VMV10" s="219"/>
      <c r="VMW10" s="219"/>
      <c r="VMX10" s="219"/>
      <c r="VMY10" s="219"/>
      <c r="VMZ10" s="219"/>
      <c r="VNA10" s="219"/>
      <c r="VNB10" s="219"/>
      <c r="VNC10" s="219"/>
      <c r="VND10" s="219"/>
      <c r="VNE10" s="219"/>
      <c r="VNF10" s="219"/>
      <c r="VNG10" s="219"/>
      <c r="VNH10" s="219"/>
      <c r="VNI10" s="219"/>
      <c r="VNJ10" s="219"/>
      <c r="VNK10" s="219"/>
      <c r="VNL10" s="219"/>
      <c r="VNM10" s="219"/>
      <c r="VNN10" s="219"/>
      <c r="VNO10" s="219"/>
      <c r="VNP10" s="219"/>
      <c r="VNQ10" s="219"/>
      <c r="VNR10" s="219"/>
      <c r="VNS10" s="219"/>
      <c r="VNT10" s="219"/>
      <c r="VNU10" s="219"/>
      <c r="VNV10" s="219"/>
      <c r="VNW10" s="219"/>
      <c r="VNX10" s="219"/>
      <c r="VNY10" s="219"/>
      <c r="VNZ10" s="219"/>
      <c r="VOA10" s="219"/>
      <c r="VOB10" s="219"/>
      <c r="VOC10" s="219"/>
      <c r="VOD10" s="219"/>
      <c r="VOE10" s="219"/>
      <c r="VOF10" s="219"/>
      <c r="VOG10" s="219"/>
      <c r="VOH10" s="219"/>
      <c r="VOI10" s="219"/>
      <c r="VOJ10" s="219"/>
      <c r="VOK10" s="219"/>
      <c r="VOL10" s="219"/>
      <c r="VOM10" s="219"/>
      <c r="VON10" s="219"/>
      <c r="VOO10" s="219"/>
      <c r="VOP10" s="219"/>
      <c r="VOQ10" s="219"/>
      <c r="VOR10" s="219"/>
      <c r="VOS10" s="219"/>
      <c r="VOT10" s="219"/>
      <c r="VOU10" s="219"/>
      <c r="VOV10" s="219"/>
      <c r="VOW10" s="219"/>
      <c r="VOX10" s="219"/>
      <c r="VOY10" s="219"/>
      <c r="VOZ10" s="219"/>
      <c r="VPA10" s="219"/>
      <c r="VPB10" s="219"/>
      <c r="VPC10" s="219"/>
      <c r="VPD10" s="219"/>
      <c r="VPE10" s="219"/>
      <c r="VPF10" s="219"/>
      <c r="VPG10" s="219"/>
      <c r="VPH10" s="219"/>
      <c r="VPI10" s="219"/>
      <c r="VPJ10" s="219"/>
      <c r="VPK10" s="219"/>
      <c r="VPL10" s="219"/>
      <c r="VPM10" s="219"/>
      <c r="VPN10" s="219"/>
      <c r="VPO10" s="219"/>
      <c r="VPP10" s="219"/>
      <c r="VPQ10" s="219"/>
      <c r="VPR10" s="219"/>
      <c r="VPS10" s="219"/>
      <c r="VPT10" s="219"/>
      <c r="VPU10" s="219"/>
      <c r="VPV10" s="219"/>
      <c r="VPW10" s="219"/>
      <c r="VPX10" s="219"/>
      <c r="VPY10" s="219"/>
      <c r="VPZ10" s="219"/>
      <c r="VQA10" s="219"/>
      <c r="VQB10" s="219"/>
      <c r="VQC10" s="219"/>
      <c r="VQD10" s="219"/>
      <c r="VQE10" s="219"/>
      <c r="VQF10" s="219"/>
      <c r="VQG10" s="219"/>
      <c r="VQH10" s="219"/>
      <c r="VQI10" s="219"/>
      <c r="VQJ10" s="219"/>
      <c r="VQK10" s="219"/>
      <c r="VQL10" s="219"/>
      <c r="VQM10" s="219"/>
      <c r="VQN10" s="219"/>
      <c r="VQO10" s="219"/>
      <c r="VQP10" s="219"/>
      <c r="VQQ10" s="219"/>
      <c r="VQR10" s="219"/>
      <c r="VQS10" s="219"/>
      <c r="VQT10" s="219"/>
      <c r="VQU10" s="219"/>
      <c r="VQV10" s="219"/>
      <c r="VQW10" s="219"/>
      <c r="VQX10" s="219"/>
      <c r="VQY10" s="219"/>
      <c r="VQZ10" s="219"/>
      <c r="VRA10" s="219"/>
      <c r="VRB10" s="219"/>
      <c r="VRC10" s="219"/>
      <c r="VRD10" s="219"/>
      <c r="VRE10" s="219"/>
      <c r="VRF10" s="219"/>
      <c r="VRG10" s="219"/>
      <c r="VRH10" s="219"/>
      <c r="VRI10" s="219"/>
      <c r="VRJ10" s="219"/>
      <c r="VRK10" s="219"/>
      <c r="VRL10" s="219"/>
      <c r="VRM10" s="219"/>
      <c r="VRN10" s="219"/>
      <c r="VRO10" s="219"/>
      <c r="VRP10" s="219"/>
      <c r="VRQ10" s="219"/>
      <c r="VRR10" s="219"/>
      <c r="VRS10" s="219"/>
      <c r="VRT10" s="219"/>
      <c r="VRU10" s="219"/>
      <c r="VRV10" s="219"/>
      <c r="VRW10" s="219"/>
      <c r="VRX10" s="219"/>
      <c r="VRY10" s="219"/>
      <c r="VRZ10" s="219"/>
      <c r="VSA10" s="219"/>
      <c r="VSB10" s="219"/>
      <c r="VSC10" s="219"/>
      <c r="VSD10" s="219"/>
      <c r="VSE10" s="219"/>
      <c r="VSF10" s="219"/>
      <c r="VSG10" s="219"/>
      <c r="VSH10" s="219"/>
      <c r="VSI10" s="219"/>
      <c r="VSJ10" s="219"/>
      <c r="VSK10" s="219"/>
      <c r="VSL10" s="219"/>
      <c r="VSM10" s="219"/>
      <c r="VSN10" s="219"/>
      <c r="VSO10" s="219"/>
      <c r="VSP10" s="219"/>
      <c r="VSQ10" s="219"/>
      <c r="VSR10" s="219"/>
      <c r="VSS10" s="219"/>
      <c r="VST10" s="219"/>
      <c r="VSU10" s="219"/>
      <c r="VSV10" s="219"/>
      <c r="VSW10" s="219"/>
      <c r="VSX10" s="219"/>
      <c r="VSY10" s="219"/>
      <c r="VSZ10" s="219"/>
      <c r="VTA10" s="219"/>
      <c r="VTB10" s="219"/>
      <c r="VTC10" s="219"/>
      <c r="VTD10" s="219"/>
      <c r="VTE10" s="219"/>
      <c r="VTF10" s="219"/>
      <c r="VTG10" s="219"/>
      <c r="VTH10" s="219"/>
      <c r="VTI10" s="219"/>
      <c r="VTJ10" s="219"/>
      <c r="VTK10" s="219"/>
      <c r="VTL10" s="219"/>
      <c r="VTM10" s="219"/>
      <c r="VTN10" s="219"/>
      <c r="VTO10" s="219"/>
      <c r="VTP10" s="219"/>
      <c r="VTQ10" s="219"/>
      <c r="VTR10" s="219"/>
      <c r="VTS10" s="219"/>
      <c r="VTT10" s="219"/>
      <c r="VTU10" s="219"/>
      <c r="VTV10" s="219"/>
      <c r="VTW10" s="219"/>
      <c r="VTX10" s="219"/>
      <c r="VTY10" s="219"/>
      <c r="VTZ10" s="219"/>
      <c r="VUA10" s="219"/>
      <c r="VUB10" s="219"/>
      <c r="VUC10" s="219"/>
      <c r="VUD10" s="219"/>
      <c r="VUE10" s="219"/>
      <c r="VUF10" s="219"/>
      <c r="VUG10" s="219"/>
      <c r="VUH10" s="219"/>
      <c r="VUI10" s="219"/>
      <c r="VUJ10" s="219"/>
      <c r="VUK10" s="219"/>
      <c r="VUL10" s="219"/>
      <c r="VUM10" s="219"/>
      <c r="VUN10" s="219"/>
      <c r="VUO10" s="219"/>
      <c r="VUP10" s="219"/>
      <c r="VUQ10" s="219"/>
      <c r="VUR10" s="219"/>
      <c r="VUS10" s="219"/>
      <c r="VUT10" s="219"/>
      <c r="VUU10" s="219"/>
      <c r="VUV10" s="219"/>
      <c r="VUW10" s="219"/>
      <c r="VUX10" s="219"/>
      <c r="VUY10" s="219"/>
      <c r="VUZ10" s="219"/>
      <c r="VVA10" s="219"/>
      <c r="VVB10" s="219"/>
      <c r="VVC10" s="219"/>
      <c r="VVD10" s="219"/>
      <c r="VVE10" s="219"/>
      <c r="VVF10" s="219"/>
      <c r="VVG10" s="219"/>
      <c r="VVH10" s="219"/>
      <c r="VVI10" s="219"/>
      <c r="VVJ10" s="219"/>
      <c r="VVK10" s="219"/>
      <c r="VVL10" s="219"/>
      <c r="VVM10" s="219"/>
      <c r="VVN10" s="219"/>
      <c r="VVO10" s="219"/>
      <c r="VVP10" s="219"/>
      <c r="VVQ10" s="219"/>
      <c r="VVR10" s="219"/>
      <c r="VVS10" s="219"/>
      <c r="VVT10" s="219"/>
      <c r="VVU10" s="219"/>
      <c r="VVV10" s="219"/>
      <c r="VVW10" s="219"/>
      <c r="VVX10" s="219"/>
      <c r="VVY10" s="219"/>
      <c r="VVZ10" s="219"/>
      <c r="VWA10" s="219"/>
      <c r="VWB10" s="219"/>
      <c r="VWC10" s="219"/>
      <c r="VWD10" s="219"/>
      <c r="VWE10" s="219"/>
      <c r="VWF10" s="219"/>
      <c r="VWG10" s="219"/>
      <c r="VWH10" s="219"/>
      <c r="VWI10" s="219"/>
      <c r="VWJ10" s="219"/>
      <c r="VWK10" s="219"/>
      <c r="VWL10" s="219"/>
      <c r="VWM10" s="219"/>
      <c r="VWN10" s="219"/>
      <c r="VWO10" s="219"/>
      <c r="VWP10" s="219"/>
      <c r="VWQ10" s="219"/>
      <c r="VWR10" s="219"/>
      <c r="VWS10" s="219"/>
      <c r="VWT10" s="219"/>
      <c r="VWU10" s="219"/>
      <c r="VWV10" s="219"/>
      <c r="VWW10" s="219"/>
      <c r="VWX10" s="219"/>
      <c r="VWY10" s="219"/>
      <c r="VWZ10" s="219"/>
      <c r="VXA10" s="219"/>
      <c r="VXB10" s="219"/>
      <c r="VXC10" s="219"/>
      <c r="VXD10" s="219"/>
      <c r="VXE10" s="219"/>
      <c r="VXF10" s="219"/>
      <c r="VXG10" s="219"/>
      <c r="VXH10" s="219"/>
      <c r="VXI10" s="219"/>
      <c r="VXJ10" s="219"/>
      <c r="VXK10" s="219"/>
      <c r="VXL10" s="219"/>
      <c r="VXM10" s="219"/>
      <c r="VXN10" s="219"/>
      <c r="VXO10" s="219"/>
      <c r="VXP10" s="219"/>
      <c r="VXQ10" s="219"/>
      <c r="VXR10" s="219"/>
      <c r="VXS10" s="219"/>
      <c r="VXT10" s="219"/>
      <c r="VXU10" s="219"/>
      <c r="VXV10" s="219"/>
      <c r="VXW10" s="219"/>
      <c r="VXX10" s="219"/>
      <c r="VXY10" s="219"/>
      <c r="VXZ10" s="219"/>
      <c r="VYA10" s="219"/>
      <c r="VYB10" s="219"/>
      <c r="VYC10" s="219"/>
      <c r="VYD10" s="219"/>
      <c r="VYE10" s="219"/>
      <c r="VYF10" s="219"/>
      <c r="VYG10" s="219"/>
      <c r="VYH10" s="219"/>
      <c r="VYI10" s="219"/>
      <c r="VYJ10" s="219"/>
      <c r="VYK10" s="219"/>
      <c r="VYL10" s="219"/>
      <c r="VYM10" s="219"/>
      <c r="VYN10" s="219"/>
      <c r="VYO10" s="219"/>
      <c r="VYP10" s="219"/>
      <c r="VYQ10" s="219"/>
      <c r="VYR10" s="219"/>
      <c r="VYS10" s="219"/>
      <c r="VYT10" s="219"/>
      <c r="VYU10" s="219"/>
      <c r="VYV10" s="219"/>
      <c r="VYW10" s="219"/>
      <c r="VYX10" s="219"/>
      <c r="VYY10" s="219"/>
      <c r="VYZ10" s="219"/>
      <c r="VZA10" s="219"/>
      <c r="VZB10" s="219"/>
      <c r="VZC10" s="219"/>
      <c r="VZD10" s="219"/>
      <c r="VZE10" s="219"/>
      <c r="VZF10" s="219"/>
      <c r="VZG10" s="219"/>
      <c r="VZH10" s="219"/>
      <c r="VZI10" s="219"/>
      <c r="VZJ10" s="219"/>
      <c r="VZK10" s="219"/>
      <c r="VZL10" s="219"/>
      <c r="VZM10" s="219"/>
      <c r="VZN10" s="219"/>
      <c r="VZO10" s="219"/>
      <c r="VZP10" s="219"/>
      <c r="VZQ10" s="219"/>
      <c r="VZR10" s="219"/>
      <c r="VZS10" s="219"/>
      <c r="VZT10" s="219"/>
      <c r="VZU10" s="219"/>
      <c r="VZV10" s="219"/>
      <c r="VZW10" s="219"/>
      <c r="VZX10" s="219"/>
      <c r="VZY10" s="219"/>
      <c r="VZZ10" s="219"/>
      <c r="WAA10" s="219"/>
      <c r="WAB10" s="219"/>
      <c r="WAC10" s="219"/>
      <c r="WAD10" s="219"/>
      <c r="WAE10" s="219"/>
      <c r="WAF10" s="219"/>
      <c r="WAG10" s="219"/>
      <c r="WAH10" s="219"/>
      <c r="WAI10" s="219"/>
      <c r="WAJ10" s="219"/>
      <c r="WAK10" s="219"/>
      <c r="WAL10" s="219"/>
      <c r="WAM10" s="219"/>
      <c r="WAN10" s="219"/>
      <c r="WAO10" s="219"/>
      <c r="WAP10" s="219"/>
      <c r="WAQ10" s="219"/>
      <c r="WAR10" s="219"/>
      <c r="WAS10" s="219"/>
      <c r="WAT10" s="219"/>
      <c r="WAU10" s="219"/>
      <c r="WAV10" s="219"/>
      <c r="WAW10" s="219"/>
      <c r="WAX10" s="219"/>
      <c r="WAY10" s="219"/>
      <c r="WAZ10" s="219"/>
      <c r="WBA10" s="219"/>
      <c r="WBB10" s="219"/>
      <c r="WBC10" s="219"/>
      <c r="WBD10" s="219"/>
      <c r="WBE10" s="219"/>
      <c r="WBF10" s="219"/>
      <c r="WBG10" s="219"/>
      <c r="WBH10" s="219"/>
      <c r="WBI10" s="219"/>
      <c r="WBJ10" s="219"/>
      <c r="WBK10" s="219"/>
      <c r="WBL10" s="219"/>
      <c r="WBM10" s="219"/>
      <c r="WBN10" s="219"/>
      <c r="WBO10" s="219"/>
      <c r="WBP10" s="219"/>
      <c r="WBQ10" s="219"/>
      <c r="WBR10" s="219"/>
      <c r="WBS10" s="219"/>
      <c r="WBT10" s="219"/>
      <c r="WBU10" s="219"/>
      <c r="WBV10" s="219"/>
      <c r="WBW10" s="219"/>
      <c r="WBX10" s="219"/>
      <c r="WBY10" s="219"/>
      <c r="WBZ10" s="219"/>
      <c r="WCA10" s="219"/>
      <c r="WCB10" s="219"/>
      <c r="WCC10" s="219"/>
      <c r="WCD10" s="219"/>
      <c r="WCE10" s="219"/>
      <c r="WCF10" s="219"/>
      <c r="WCG10" s="219"/>
      <c r="WCH10" s="219"/>
      <c r="WCI10" s="219"/>
      <c r="WCJ10" s="219"/>
      <c r="WCK10" s="219"/>
      <c r="WCL10" s="219"/>
      <c r="WCM10" s="219"/>
      <c r="WCN10" s="219"/>
      <c r="WCO10" s="219"/>
      <c r="WCP10" s="219"/>
      <c r="WCQ10" s="219"/>
      <c r="WCR10" s="219"/>
      <c r="WCS10" s="219"/>
      <c r="WCT10" s="219"/>
      <c r="WCU10" s="219"/>
      <c r="WCV10" s="219"/>
      <c r="WCW10" s="219"/>
      <c r="WCX10" s="219"/>
      <c r="WCY10" s="219"/>
      <c r="WCZ10" s="219"/>
      <c r="WDA10" s="219"/>
      <c r="WDB10" s="219"/>
      <c r="WDC10" s="219"/>
      <c r="WDD10" s="219"/>
      <c r="WDE10" s="219"/>
      <c r="WDF10" s="219"/>
      <c r="WDG10" s="219"/>
      <c r="WDH10" s="219"/>
      <c r="WDI10" s="219"/>
      <c r="WDJ10" s="219"/>
      <c r="WDK10" s="219"/>
      <c r="WDL10" s="219"/>
      <c r="WDM10" s="219"/>
      <c r="WDN10" s="219"/>
      <c r="WDO10" s="219"/>
      <c r="WDP10" s="219"/>
      <c r="WDQ10" s="219"/>
      <c r="WDR10" s="219"/>
      <c r="WDS10" s="219"/>
      <c r="WDT10" s="219"/>
      <c r="WDU10" s="219"/>
      <c r="WDV10" s="219"/>
      <c r="WDW10" s="219"/>
      <c r="WDX10" s="219"/>
      <c r="WDY10" s="219"/>
      <c r="WDZ10" s="219"/>
      <c r="WEA10" s="219"/>
      <c r="WEB10" s="219"/>
      <c r="WEC10" s="219"/>
      <c r="WED10" s="219"/>
      <c r="WEE10" s="219"/>
      <c r="WEF10" s="219"/>
      <c r="WEG10" s="219"/>
      <c r="WEH10" s="219"/>
      <c r="WEI10" s="219"/>
      <c r="WEJ10" s="219"/>
      <c r="WEK10" s="219"/>
      <c r="WEL10" s="219"/>
      <c r="WEM10" s="219"/>
      <c r="WEN10" s="219"/>
      <c r="WEO10" s="219"/>
      <c r="WEP10" s="219"/>
      <c r="WEQ10" s="219"/>
      <c r="WER10" s="219"/>
      <c r="WES10" s="219"/>
      <c r="WET10" s="219"/>
      <c r="WEU10" s="219"/>
      <c r="WEV10" s="219"/>
      <c r="WEW10" s="219"/>
      <c r="WEX10" s="219"/>
      <c r="WEY10" s="219"/>
      <c r="WEZ10" s="219"/>
      <c r="WFA10" s="219"/>
      <c r="WFB10" s="219"/>
      <c r="WFC10" s="219"/>
      <c r="WFD10" s="219"/>
      <c r="WFE10" s="219"/>
      <c r="WFF10" s="219"/>
      <c r="WFG10" s="219"/>
      <c r="WFH10" s="219"/>
      <c r="WFI10" s="219"/>
      <c r="WFJ10" s="219"/>
      <c r="WFK10" s="219"/>
      <c r="WFL10" s="219"/>
      <c r="WFM10" s="219"/>
      <c r="WFN10" s="219"/>
      <c r="WFO10" s="219"/>
      <c r="WFP10" s="219"/>
      <c r="WFQ10" s="219"/>
      <c r="WFR10" s="219"/>
      <c r="WFS10" s="219"/>
      <c r="WFT10" s="219"/>
      <c r="WFU10" s="219"/>
      <c r="WFV10" s="219"/>
      <c r="WFW10" s="219"/>
      <c r="WFX10" s="219"/>
      <c r="WFY10" s="219"/>
      <c r="WFZ10" s="219"/>
      <c r="WGA10" s="219"/>
      <c r="WGB10" s="219"/>
      <c r="WGC10" s="219"/>
      <c r="WGD10" s="219"/>
      <c r="WGE10" s="219"/>
      <c r="WGF10" s="219"/>
      <c r="WGG10" s="219"/>
      <c r="WGH10" s="219"/>
      <c r="WGI10" s="219"/>
      <c r="WGJ10" s="219"/>
      <c r="WGK10" s="219"/>
      <c r="WGL10" s="219"/>
      <c r="WGM10" s="219"/>
      <c r="WGN10" s="219"/>
      <c r="WGO10" s="219"/>
      <c r="WGP10" s="219"/>
      <c r="WGQ10" s="219"/>
      <c r="WGR10" s="219"/>
      <c r="WGS10" s="219"/>
      <c r="WGT10" s="219"/>
      <c r="WGU10" s="219"/>
      <c r="WGV10" s="219"/>
      <c r="WGW10" s="219"/>
      <c r="WGX10" s="219"/>
      <c r="WGY10" s="219"/>
      <c r="WGZ10" s="219"/>
      <c r="WHA10" s="219"/>
      <c r="WHB10" s="219"/>
      <c r="WHC10" s="219"/>
      <c r="WHD10" s="219"/>
      <c r="WHE10" s="219"/>
      <c r="WHF10" s="219"/>
      <c r="WHG10" s="219"/>
      <c r="WHH10" s="219"/>
      <c r="WHI10" s="219"/>
      <c r="WHJ10" s="219"/>
      <c r="WHK10" s="219"/>
      <c r="WHL10" s="219"/>
      <c r="WHM10" s="219"/>
      <c r="WHN10" s="219"/>
      <c r="WHO10" s="219"/>
      <c r="WHP10" s="219"/>
      <c r="WHQ10" s="219"/>
      <c r="WHR10" s="219"/>
      <c r="WHS10" s="219"/>
      <c r="WHT10" s="219"/>
      <c r="WHU10" s="219"/>
      <c r="WHV10" s="219"/>
      <c r="WHW10" s="219"/>
      <c r="WHX10" s="219"/>
      <c r="WHY10" s="219"/>
      <c r="WHZ10" s="219"/>
      <c r="WIA10" s="219"/>
      <c r="WIB10" s="219"/>
      <c r="WIC10" s="219"/>
      <c r="WID10" s="219"/>
      <c r="WIE10" s="219"/>
      <c r="WIF10" s="219"/>
      <c r="WIG10" s="219"/>
      <c r="WIH10" s="219"/>
      <c r="WII10" s="219"/>
      <c r="WIJ10" s="219"/>
      <c r="WIK10" s="219"/>
      <c r="WIL10" s="219"/>
      <c r="WIM10" s="219"/>
      <c r="WIN10" s="219"/>
      <c r="WIO10" s="219"/>
      <c r="WIP10" s="219"/>
      <c r="WIQ10" s="219"/>
      <c r="WIR10" s="219"/>
      <c r="WIS10" s="219"/>
      <c r="WIT10" s="219"/>
      <c r="WIU10" s="219"/>
      <c r="WIV10" s="219"/>
      <c r="WIW10" s="219"/>
      <c r="WIX10" s="219"/>
      <c r="WIY10" s="219"/>
      <c r="WIZ10" s="219"/>
      <c r="WJA10" s="219"/>
      <c r="WJB10" s="219"/>
      <c r="WJC10" s="219"/>
      <c r="WJD10" s="219"/>
      <c r="WJE10" s="219"/>
      <c r="WJF10" s="219"/>
      <c r="WJG10" s="219"/>
      <c r="WJH10" s="219"/>
      <c r="WJI10" s="219"/>
      <c r="WJJ10" s="219"/>
      <c r="WJK10" s="219"/>
      <c r="WJL10" s="219"/>
      <c r="WJM10" s="219"/>
      <c r="WJN10" s="219"/>
      <c r="WJO10" s="219"/>
      <c r="WJP10" s="219"/>
      <c r="WJQ10" s="219"/>
      <c r="WJR10" s="219"/>
      <c r="WJS10" s="219"/>
      <c r="WJT10" s="219"/>
      <c r="WJU10" s="219"/>
      <c r="WJV10" s="219"/>
      <c r="WJW10" s="219"/>
      <c r="WJX10" s="219"/>
      <c r="WJY10" s="219"/>
      <c r="WJZ10" s="219"/>
      <c r="WKA10" s="219"/>
      <c r="WKB10" s="219"/>
      <c r="WKC10" s="219"/>
      <c r="WKD10" s="219"/>
      <c r="WKE10" s="219"/>
      <c r="WKF10" s="219"/>
      <c r="WKG10" s="219"/>
      <c r="WKH10" s="219"/>
      <c r="WKI10" s="219"/>
      <c r="WKJ10" s="219"/>
      <c r="WKK10" s="219"/>
      <c r="WKL10" s="219"/>
      <c r="WKM10" s="219"/>
      <c r="WKN10" s="219"/>
      <c r="WKO10" s="219"/>
      <c r="WKP10" s="219"/>
      <c r="WKQ10" s="219"/>
      <c r="WKR10" s="219"/>
      <c r="WKS10" s="219"/>
      <c r="WKT10" s="219"/>
      <c r="WKU10" s="219"/>
      <c r="WKV10" s="219"/>
      <c r="WKW10" s="219"/>
      <c r="WKX10" s="219"/>
      <c r="WKY10" s="219"/>
      <c r="WKZ10" s="219"/>
      <c r="WLA10" s="219"/>
      <c r="WLB10" s="219"/>
      <c r="WLC10" s="219"/>
      <c r="WLD10" s="219"/>
      <c r="WLE10" s="219"/>
      <c r="WLF10" s="219"/>
      <c r="WLG10" s="219"/>
      <c r="WLH10" s="219"/>
      <c r="WLI10" s="219"/>
      <c r="WLJ10" s="219"/>
      <c r="WLK10" s="219"/>
      <c r="WLL10" s="219"/>
      <c r="WLM10" s="219"/>
      <c r="WLN10" s="219"/>
      <c r="WLO10" s="219"/>
      <c r="WLP10" s="219"/>
      <c r="WLQ10" s="219"/>
      <c r="WLR10" s="219"/>
      <c r="WLS10" s="219"/>
      <c r="WLT10" s="219"/>
      <c r="WLU10" s="219"/>
      <c r="WLV10" s="219"/>
      <c r="WLW10" s="219"/>
      <c r="WLX10" s="219"/>
      <c r="WLY10" s="219"/>
      <c r="WLZ10" s="219"/>
      <c r="WMA10" s="219"/>
      <c r="WMB10" s="219"/>
      <c r="WMC10" s="219"/>
      <c r="WMD10" s="219"/>
      <c r="WME10" s="219"/>
      <c r="WMF10" s="219"/>
      <c r="WMG10" s="219"/>
      <c r="WMH10" s="219"/>
      <c r="WMI10" s="219"/>
      <c r="WMJ10" s="219"/>
      <c r="WMK10" s="219"/>
      <c r="WML10" s="219"/>
      <c r="WMM10" s="219"/>
      <c r="WMN10" s="219"/>
      <c r="WMO10" s="219"/>
      <c r="WMP10" s="219"/>
      <c r="WMQ10" s="219"/>
      <c r="WMR10" s="219"/>
      <c r="WMS10" s="219"/>
      <c r="WMT10" s="219"/>
      <c r="WMU10" s="219"/>
      <c r="WMV10" s="219"/>
      <c r="WMW10" s="219"/>
      <c r="WMX10" s="219"/>
      <c r="WMY10" s="219"/>
      <c r="WMZ10" s="219"/>
      <c r="WNA10" s="219"/>
      <c r="WNB10" s="219"/>
      <c r="WNC10" s="219"/>
      <c r="WND10" s="219"/>
      <c r="WNE10" s="219"/>
      <c r="WNF10" s="219"/>
      <c r="WNG10" s="219"/>
      <c r="WNH10" s="219"/>
      <c r="WNI10" s="219"/>
      <c r="WNJ10" s="219"/>
      <c r="WNK10" s="219"/>
      <c r="WNL10" s="219"/>
      <c r="WNM10" s="219"/>
      <c r="WNN10" s="219"/>
      <c r="WNO10" s="219"/>
      <c r="WNP10" s="219"/>
      <c r="WNQ10" s="219"/>
      <c r="WNR10" s="219"/>
      <c r="WNS10" s="219"/>
      <c r="WNT10" s="219"/>
      <c r="WNU10" s="219"/>
      <c r="WNV10" s="219"/>
      <c r="WNW10" s="219"/>
      <c r="WNX10" s="219"/>
      <c r="WNY10" s="219"/>
      <c r="WNZ10" s="219"/>
      <c r="WOA10" s="219"/>
      <c r="WOB10" s="219"/>
      <c r="WOC10" s="219"/>
      <c r="WOD10" s="219"/>
      <c r="WOE10" s="219"/>
      <c r="WOF10" s="219"/>
      <c r="WOG10" s="219"/>
      <c r="WOH10" s="219"/>
      <c r="WOI10" s="219"/>
      <c r="WOJ10" s="219"/>
      <c r="WOK10" s="219"/>
      <c r="WOL10" s="219"/>
      <c r="WOM10" s="219"/>
      <c r="WON10" s="219"/>
      <c r="WOO10" s="219"/>
      <c r="WOP10" s="219"/>
      <c r="WOQ10" s="219"/>
      <c r="WOR10" s="219"/>
      <c r="WOS10" s="219"/>
      <c r="WOT10" s="219"/>
      <c r="WOU10" s="219"/>
      <c r="WOV10" s="219"/>
      <c r="WOW10" s="219"/>
      <c r="WOX10" s="219"/>
      <c r="WOY10" s="219"/>
      <c r="WOZ10" s="219"/>
      <c r="WPA10" s="219"/>
      <c r="WPB10" s="219"/>
      <c r="WPC10" s="219"/>
      <c r="WPD10" s="219"/>
      <c r="WPE10" s="219"/>
      <c r="WPF10" s="219"/>
      <c r="WPG10" s="219"/>
      <c r="WPH10" s="219"/>
      <c r="WPI10" s="219"/>
      <c r="WPJ10" s="219"/>
      <c r="WPK10" s="219"/>
      <c r="WPL10" s="219"/>
      <c r="WPM10" s="219"/>
      <c r="WPN10" s="219"/>
      <c r="WPO10" s="219"/>
      <c r="WPP10" s="219"/>
      <c r="WPQ10" s="219"/>
      <c r="WPR10" s="219"/>
      <c r="WPS10" s="219"/>
      <c r="WPT10" s="219"/>
      <c r="WPU10" s="219"/>
      <c r="WPV10" s="219"/>
      <c r="WPW10" s="219"/>
      <c r="WPX10" s="219"/>
      <c r="WPY10" s="219"/>
      <c r="WPZ10" s="219"/>
      <c r="WQA10" s="219"/>
      <c r="WQB10" s="219"/>
      <c r="WQC10" s="219"/>
      <c r="WQD10" s="219"/>
      <c r="WQE10" s="219"/>
      <c r="WQF10" s="219"/>
      <c r="WQG10" s="219"/>
      <c r="WQH10" s="219"/>
      <c r="WQI10" s="219"/>
      <c r="WQJ10" s="219"/>
      <c r="WQK10" s="219"/>
      <c r="WQL10" s="219"/>
      <c r="WQM10" s="219"/>
      <c r="WQN10" s="219"/>
      <c r="WQO10" s="219"/>
      <c r="WQP10" s="219"/>
      <c r="WQQ10" s="219"/>
      <c r="WQR10" s="219"/>
      <c r="WQS10" s="219"/>
      <c r="WQT10" s="219"/>
      <c r="WQU10" s="219"/>
      <c r="WQV10" s="219"/>
      <c r="WQW10" s="219"/>
      <c r="WQX10" s="219"/>
      <c r="WQY10" s="219"/>
      <c r="WQZ10" s="219"/>
      <c r="WRA10" s="219"/>
      <c r="WRB10" s="219"/>
      <c r="WRC10" s="219"/>
      <c r="WRD10" s="219"/>
      <c r="WRE10" s="219"/>
      <c r="WRF10" s="219"/>
      <c r="WRG10" s="219"/>
      <c r="WRH10" s="219"/>
      <c r="WRI10" s="219"/>
      <c r="WRJ10" s="219"/>
      <c r="WRK10" s="219"/>
      <c r="WRL10" s="219"/>
      <c r="WRM10" s="219"/>
      <c r="WRN10" s="219"/>
      <c r="WRO10" s="219"/>
      <c r="WRP10" s="219"/>
      <c r="WRQ10" s="219"/>
      <c r="WRR10" s="219"/>
      <c r="WRS10" s="219"/>
      <c r="WRT10" s="219"/>
      <c r="WRU10" s="219"/>
      <c r="WRV10" s="219"/>
      <c r="WRW10" s="219"/>
      <c r="WRX10" s="219"/>
      <c r="WRY10" s="219"/>
      <c r="WRZ10" s="219"/>
      <c r="WSA10" s="219"/>
      <c r="WSB10" s="219"/>
      <c r="WSC10" s="219"/>
      <c r="WSD10" s="219"/>
      <c r="WSE10" s="219"/>
      <c r="WSF10" s="219"/>
      <c r="WSG10" s="219"/>
      <c r="WSH10" s="219"/>
      <c r="WSI10" s="219"/>
      <c r="WSJ10" s="219"/>
      <c r="WSK10" s="219"/>
      <c r="WSL10" s="219"/>
      <c r="WSM10" s="219"/>
      <c r="WSN10" s="219"/>
      <c r="WSO10" s="219"/>
      <c r="WSP10" s="219"/>
      <c r="WSQ10" s="219"/>
      <c r="WSR10" s="219"/>
      <c r="WSS10" s="219"/>
      <c r="WST10" s="219"/>
      <c r="WSU10" s="219"/>
      <c r="WSV10" s="219"/>
      <c r="WSW10" s="219"/>
      <c r="WSX10" s="219"/>
      <c r="WSY10" s="219"/>
      <c r="WSZ10" s="219"/>
      <c r="WTA10" s="219"/>
      <c r="WTB10" s="219"/>
      <c r="WTC10" s="219"/>
      <c r="WTD10" s="219"/>
      <c r="WTE10" s="219"/>
      <c r="WTF10" s="219"/>
      <c r="WTG10" s="219"/>
      <c r="WTH10" s="219"/>
      <c r="WTI10" s="219"/>
      <c r="WTJ10" s="219"/>
      <c r="WTK10" s="219"/>
      <c r="WTL10" s="219"/>
      <c r="WTM10" s="219"/>
      <c r="WTN10" s="219"/>
      <c r="WTO10" s="219"/>
      <c r="WTP10" s="219"/>
      <c r="WTQ10" s="219"/>
      <c r="WTR10" s="219"/>
      <c r="WTS10" s="219"/>
      <c r="WTT10" s="219"/>
      <c r="WTU10" s="219"/>
      <c r="WTV10" s="219"/>
      <c r="WTW10" s="219"/>
      <c r="WTX10" s="219"/>
      <c r="WTY10" s="219"/>
      <c r="WTZ10" s="219"/>
      <c r="WUA10" s="219"/>
      <c r="WUB10" s="219"/>
      <c r="WUC10" s="219"/>
      <c r="WUD10" s="219"/>
      <c r="WUE10" s="219"/>
      <c r="WUF10" s="219"/>
      <c r="WUG10" s="219"/>
      <c r="WUH10" s="219"/>
      <c r="WUI10" s="219"/>
      <c r="WUJ10" s="219"/>
      <c r="WUK10" s="219"/>
      <c r="WUL10" s="219"/>
      <c r="WUM10" s="219"/>
      <c r="WUN10" s="219"/>
      <c r="WUO10" s="219"/>
      <c r="WUP10" s="219"/>
      <c r="WUQ10" s="219"/>
      <c r="WUR10" s="219"/>
      <c r="WUS10" s="219"/>
      <c r="WUT10" s="219"/>
      <c r="WUU10" s="219"/>
      <c r="WUV10" s="219"/>
      <c r="WUW10" s="219"/>
      <c r="WUX10" s="219"/>
      <c r="WUY10" s="219"/>
      <c r="WUZ10" s="219"/>
      <c r="WVA10" s="219"/>
      <c r="WVB10" s="219"/>
      <c r="WVC10" s="219"/>
      <c r="WVD10" s="219"/>
      <c r="WVE10" s="219"/>
      <c r="WVF10" s="219"/>
      <c r="WVG10" s="219"/>
      <c r="WVH10" s="219"/>
      <c r="WVI10" s="219"/>
      <c r="WVJ10" s="219"/>
      <c r="WVK10" s="219"/>
      <c r="WVL10" s="219"/>
      <c r="WVM10" s="219"/>
      <c r="WVN10" s="219"/>
      <c r="WVO10" s="219"/>
      <c r="WVP10" s="219"/>
      <c r="WVQ10" s="219"/>
      <c r="WVR10" s="219"/>
      <c r="WVS10" s="219"/>
      <c r="WVT10" s="219"/>
      <c r="WVU10" s="219"/>
      <c r="WVV10" s="219"/>
      <c r="WVW10" s="219"/>
      <c r="WVX10" s="219"/>
      <c r="WVY10" s="219"/>
      <c r="WVZ10" s="219"/>
      <c r="WWA10" s="219"/>
      <c r="WWB10" s="219"/>
      <c r="WWC10" s="219"/>
      <c r="WWD10" s="219"/>
      <c r="WWE10" s="219"/>
      <c r="WWF10" s="219"/>
      <c r="WWG10" s="219"/>
      <c r="WWH10" s="219"/>
      <c r="WWI10" s="219"/>
      <c r="WWJ10" s="219"/>
      <c r="WWK10" s="219"/>
      <c r="WWL10" s="219"/>
      <c r="WWM10" s="219"/>
      <c r="WWN10" s="219"/>
      <c r="WWO10" s="219"/>
      <c r="WWP10" s="219"/>
      <c r="WWQ10" s="219"/>
      <c r="WWR10" s="219"/>
      <c r="WWS10" s="219"/>
      <c r="WWT10" s="219"/>
      <c r="WWU10" s="219"/>
      <c r="WWV10" s="219"/>
      <c r="WWW10" s="219"/>
      <c r="WWX10" s="219"/>
      <c r="WWY10" s="219"/>
      <c r="WWZ10" s="219"/>
      <c r="WXA10" s="219"/>
      <c r="WXB10" s="219"/>
      <c r="WXC10" s="219"/>
      <c r="WXD10" s="219"/>
      <c r="WXE10" s="219"/>
      <c r="WXF10" s="219"/>
      <c r="WXG10" s="219"/>
      <c r="WXH10" s="219"/>
      <c r="WXI10" s="219"/>
      <c r="WXJ10" s="219"/>
      <c r="WXK10" s="219"/>
      <c r="WXL10" s="219"/>
      <c r="WXM10" s="219"/>
      <c r="WXN10" s="219"/>
      <c r="WXO10" s="219"/>
      <c r="WXP10" s="219"/>
      <c r="WXQ10" s="219"/>
      <c r="WXR10" s="219"/>
      <c r="WXS10" s="219"/>
      <c r="WXT10" s="219"/>
      <c r="WXU10" s="219"/>
      <c r="WXV10" s="219"/>
      <c r="WXW10" s="219"/>
      <c r="WXX10" s="219"/>
      <c r="WXY10" s="219"/>
      <c r="WXZ10" s="219"/>
      <c r="WYA10" s="219"/>
      <c r="WYB10" s="219"/>
      <c r="WYC10" s="219"/>
      <c r="WYD10" s="219"/>
      <c r="WYE10" s="219"/>
      <c r="WYF10" s="219"/>
      <c r="WYG10" s="219"/>
      <c r="WYH10" s="219"/>
      <c r="WYI10" s="219"/>
      <c r="WYJ10" s="219"/>
      <c r="WYK10" s="219"/>
      <c r="WYL10" s="219"/>
      <c r="WYM10" s="219"/>
      <c r="WYN10" s="219"/>
      <c r="WYO10" s="219"/>
      <c r="WYP10" s="219"/>
      <c r="WYQ10" s="219"/>
      <c r="WYR10" s="219"/>
      <c r="WYS10" s="219"/>
      <c r="WYT10" s="219"/>
      <c r="WYU10" s="219"/>
      <c r="WYV10" s="219"/>
      <c r="WYW10" s="219"/>
      <c r="WYX10" s="219"/>
      <c r="WYY10" s="219"/>
      <c r="WYZ10" s="219"/>
      <c r="WZA10" s="219"/>
      <c r="WZB10" s="219"/>
      <c r="WZC10" s="219"/>
      <c r="WZD10" s="219"/>
      <c r="WZE10" s="219"/>
      <c r="WZF10" s="219"/>
      <c r="WZG10" s="219"/>
      <c r="WZH10" s="219"/>
      <c r="WZI10" s="219"/>
      <c r="WZJ10" s="219"/>
      <c r="WZK10" s="219"/>
      <c r="WZL10" s="219"/>
      <c r="WZM10" s="219"/>
      <c r="WZN10" s="219"/>
      <c r="WZO10" s="219"/>
      <c r="WZP10" s="219"/>
      <c r="WZQ10" s="219"/>
      <c r="WZR10" s="219"/>
      <c r="WZS10" s="219"/>
      <c r="WZT10" s="219"/>
      <c r="WZU10" s="219"/>
      <c r="WZV10" s="219"/>
      <c r="WZW10" s="219"/>
      <c r="WZX10" s="219"/>
      <c r="WZY10" s="219"/>
      <c r="WZZ10" s="219"/>
      <c r="XAA10" s="219"/>
      <c r="XAB10" s="219"/>
      <c r="XAC10" s="219"/>
      <c r="XAD10" s="219"/>
      <c r="XAE10" s="219"/>
      <c r="XAF10" s="219"/>
      <c r="XAG10" s="219"/>
      <c r="XAH10" s="219"/>
      <c r="XAI10" s="219"/>
      <c r="XAJ10" s="219"/>
      <c r="XAK10" s="219"/>
      <c r="XAL10" s="219"/>
      <c r="XAM10" s="219"/>
      <c r="XAN10" s="219"/>
      <c r="XAO10" s="219"/>
      <c r="XAP10" s="219"/>
      <c r="XAQ10" s="219"/>
      <c r="XAR10" s="219"/>
      <c r="XAS10" s="219"/>
      <c r="XAT10" s="219"/>
      <c r="XAU10" s="219"/>
      <c r="XAV10" s="219"/>
      <c r="XAW10" s="219"/>
      <c r="XAX10" s="219"/>
      <c r="XAY10" s="219"/>
      <c r="XAZ10" s="219"/>
      <c r="XBA10" s="219"/>
      <c r="XBB10" s="219"/>
      <c r="XBC10" s="219"/>
      <c r="XBD10" s="219"/>
      <c r="XBE10" s="219"/>
      <c r="XBF10" s="219"/>
      <c r="XBG10" s="219"/>
      <c r="XBH10" s="219"/>
      <c r="XBI10" s="219"/>
      <c r="XBJ10" s="219"/>
      <c r="XBK10" s="219"/>
      <c r="XBL10" s="219"/>
      <c r="XBM10" s="219"/>
      <c r="XBN10" s="219"/>
      <c r="XBO10" s="219"/>
      <c r="XBP10" s="219"/>
      <c r="XBQ10" s="219"/>
      <c r="XBR10" s="219"/>
      <c r="XBS10" s="219"/>
      <c r="XBT10" s="219"/>
      <c r="XBU10" s="219"/>
      <c r="XBV10" s="219"/>
      <c r="XBW10" s="219"/>
      <c r="XBX10" s="219"/>
      <c r="XBY10" s="219"/>
      <c r="XBZ10" s="219"/>
      <c r="XCA10" s="219"/>
      <c r="XCB10" s="219"/>
      <c r="XCC10" s="219"/>
      <c r="XCD10" s="219"/>
      <c r="XCE10" s="219"/>
      <c r="XCF10" s="219"/>
      <c r="XCG10" s="219"/>
      <c r="XCH10" s="219"/>
      <c r="XCI10" s="219"/>
      <c r="XCJ10" s="219"/>
      <c r="XCK10" s="219"/>
      <c r="XCL10" s="219"/>
      <c r="XCM10" s="219"/>
      <c r="XCN10" s="219"/>
      <c r="XCO10" s="219"/>
      <c r="XCP10" s="219"/>
      <c r="XCQ10" s="219"/>
      <c r="XCR10" s="219"/>
      <c r="XCS10" s="219"/>
      <c r="XCT10" s="219"/>
      <c r="XCU10" s="219"/>
      <c r="XCV10" s="219"/>
      <c r="XCW10" s="219"/>
      <c r="XCX10" s="219"/>
      <c r="XCY10" s="219"/>
      <c r="XCZ10" s="219"/>
      <c r="XDA10" s="219"/>
      <c r="XDB10" s="219"/>
      <c r="XDC10" s="219"/>
      <c r="XDD10" s="219"/>
      <c r="XDE10" s="219"/>
      <c r="XDF10" s="219"/>
      <c r="XDG10" s="219"/>
      <c r="XDH10" s="219"/>
      <c r="XDI10" s="219"/>
      <c r="XDJ10" s="219"/>
      <c r="XDK10" s="219"/>
      <c r="XDL10" s="219"/>
      <c r="XDM10" s="219"/>
      <c r="XDN10" s="219"/>
      <c r="XDO10" s="219"/>
      <c r="XDP10" s="219"/>
      <c r="XDQ10" s="219"/>
      <c r="XDR10" s="219"/>
      <c r="XDS10" s="219"/>
      <c r="XDT10" s="219"/>
      <c r="XDU10" s="219"/>
      <c r="XDV10" s="219"/>
      <c r="XDW10" s="219"/>
      <c r="XDX10" s="219"/>
      <c r="XDY10" s="219"/>
      <c r="XDZ10" s="219"/>
      <c r="XEA10" s="219"/>
      <c r="XEB10" s="219"/>
      <c r="XEC10" s="219"/>
      <c r="XED10" s="219"/>
      <c r="XEE10" s="219"/>
      <c r="XEF10" s="219"/>
      <c r="XEG10" s="219"/>
      <c r="XEH10" s="219"/>
      <c r="XEI10" s="219"/>
      <c r="XEJ10" s="219"/>
      <c r="XEK10" s="219"/>
      <c r="XEL10" s="219"/>
      <c r="XEM10" s="219"/>
      <c r="XEN10" s="219"/>
      <c r="XEO10" s="219"/>
      <c r="XEP10" s="219"/>
      <c r="XEQ10" s="219"/>
      <c r="XER10" s="219"/>
      <c r="XES10" s="219"/>
      <c r="XET10" s="219"/>
      <c r="XEU10" s="219"/>
      <c r="XEV10" s="219"/>
      <c r="XEW10" s="219"/>
      <c r="XEX10" s="219"/>
      <c r="XEY10" s="219"/>
      <c r="XEZ10" s="219"/>
      <c r="XFA10" s="219"/>
      <c r="XFB10" s="219"/>
      <c r="XFC10" s="219"/>
    </row>
    <row r="11" spans="1:16383">
      <c r="A11" s="1256"/>
      <c r="C11" s="220" t="s">
        <v>388</v>
      </c>
      <c r="D11" s="221">
        <v>7.0000000000000007E-2</v>
      </c>
      <c r="E11" s="222" t="s">
        <v>464</v>
      </c>
      <c r="F11" s="223"/>
      <c r="G11" s="223"/>
      <c r="H11" s="223"/>
      <c r="I11" s="224"/>
      <c r="J11" s="224"/>
      <c r="K11" s="224"/>
      <c r="L11" s="224"/>
      <c r="M11" s="224"/>
      <c r="N11" s="224"/>
      <c r="O11" s="224"/>
      <c r="P11" s="224"/>
      <c r="Q11" s="224"/>
      <c r="R11" s="224"/>
      <c r="S11" s="224"/>
      <c r="T11" s="224"/>
      <c r="U11" s="224"/>
      <c r="V11" s="224"/>
      <c r="W11" s="224"/>
      <c r="X11" s="224"/>
      <c r="Y11" s="224"/>
      <c r="Z11" s="224"/>
      <c r="AA11" s="224"/>
      <c r="AB11" s="224"/>
      <c r="AC11" s="224"/>
      <c r="AD11" s="224"/>
      <c r="AE11" s="224"/>
      <c r="AF11" s="224"/>
      <c r="AG11" s="224"/>
      <c r="AH11" s="224"/>
      <c r="AI11" s="224"/>
      <c r="AJ11" s="224"/>
      <c r="AK11" s="224"/>
      <c r="AL11" s="224"/>
      <c r="AM11" s="224"/>
      <c r="AN11" s="224"/>
      <c r="AO11" s="224"/>
      <c r="AP11" s="224"/>
      <c r="AQ11" s="224"/>
      <c r="AR11" s="224"/>
      <c r="AS11" s="224"/>
      <c r="AT11" s="224"/>
      <c r="AU11" s="224"/>
      <c r="AV11" s="224"/>
      <c r="AW11" s="224"/>
      <c r="AX11" s="224"/>
      <c r="AY11" s="224"/>
      <c r="AZ11" s="224"/>
      <c r="BA11" s="224"/>
      <c r="BB11" s="224"/>
      <c r="BC11" s="224"/>
      <c r="BD11" s="224"/>
      <c r="BE11" s="224"/>
      <c r="BF11" s="224"/>
      <c r="BG11" s="224"/>
      <c r="BH11" s="224"/>
      <c r="BI11" s="224"/>
      <c r="BJ11" s="224"/>
      <c r="BK11" s="224"/>
      <c r="BL11" s="224"/>
      <c r="BM11" s="224"/>
      <c r="BN11" s="224"/>
      <c r="BO11" s="224"/>
      <c r="BP11" s="224"/>
      <c r="BQ11" s="224"/>
      <c r="BR11" s="224"/>
      <c r="BS11" s="224"/>
      <c r="BT11" s="224"/>
      <c r="BU11" s="224"/>
      <c r="BV11" s="224"/>
      <c r="BW11" s="224"/>
      <c r="BX11" s="224"/>
      <c r="BY11" s="224"/>
      <c r="BZ11" s="224"/>
      <c r="CA11" s="224"/>
      <c r="CB11" s="224"/>
      <c r="CC11" s="224"/>
      <c r="CD11" s="224"/>
      <c r="CE11" s="224"/>
      <c r="CF11" s="224"/>
      <c r="CG11" s="224"/>
      <c r="CH11" s="224"/>
      <c r="CI11" s="224"/>
      <c r="CJ11" s="224"/>
      <c r="CK11" s="224"/>
      <c r="CL11" s="224"/>
      <c r="CM11" s="224"/>
      <c r="CN11" s="224"/>
      <c r="CO11" s="224"/>
      <c r="CP11" s="224"/>
      <c r="CQ11" s="224"/>
      <c r="CR11" s="224"/>
      <c r="CS11" s="224"/>
      <c r="CT11" s="224"/>
      <c r="CU11" s="224"/>
      <c r="CV11" s="224"/>
      <c r="CW11" s="224"/>
      <c r="CX11" s="224"/>
      <c r="CY11" s="224"/>
      <c r="CZ11" s="224"/>
      <c r="DA11" s="224"/>
      <c r="DB11" s="224"/>
      <c r="DC11" s="224"/>
      <c r="DD11" s="224"/>
      <c r="DE11" s="224"/>
      <c r="DF11" s="224"/>
      <c r="DG11" s="224"/>
      <c r="DH11" s="224"/>
      <c r="DI11" s="224"/>
      <c r="DJ11" s="224"/>
      <c r="DK11" s="224"/>
      <c r="DL11" s="224"/>
      <c r="DM11" s="224"/>
      <c r="DN11" s="224"/>
      <c r="DO11" s="224"/>
      <c r="DP11" s="224"/>
      <c r="DQ11" s="224"/>
      <c r="DR11" s="224"/>
      <c r="DS11" s="224"/>
      <c r="DT11" s="224"/>
      <c r="DU11" s="224"/>
      <c r="DV11" s="224"/>
      <c r="DW11" s="224"/>
      <c r="DX11" s="224"/>
      <c r="DY11" s="224"/>
      <c r="DZ11" s="224"/>
      <c r="EA11" s="224"/>
      <c r="EB11" s="224"/>
      <c r="EC11" s="224"/>
      <c r="ED11" s="224"/>
      <c r="EE11" s="224"/>
      <c r="EF11" s="224"/>
      <c r="EG11" s="224"/>
      <c r="EH11" s="224"/>
      <c r="EI11" s="224"/>
      <c r="EJ11" s="224"/>
      <c r="EK11" s="224"/>
      <c r="EL11" s="224"/>
      <c r="EM11" s="224"/>
      <c r="EN11" s="224"/>
      <c r="EO11" s="224"/>
      <c r="EP11" s="224"/>
      <c r="EQ11" s="224"/>
      <c r="ER11" s="224"/>
      <c r="ES11" s="224"/>
      <c r="ET11" s="224"/>
      <c r="EU11" s="224"/>
      <c r="EV11" s="224"/>
      <c r="EW11" s="224"/>
      <c r="EX11" s="224"/>
      <c r="EY11" s="224"/>
      <c r="EZ11" s="224"/>
      <c r="FA11" s="224"/>
      <c r="FB11" s="224"/>
      <c r="FC11" s="224"/>
      <c r="FD11" s="224"/>
      <c r="FE11" s="224"/>
      <c r="FF11" s="224"/>
      <c r="FG11" s="224"/>
      <c r="FH11" s="224"/>
      <c r="FI11" s="224"/>
      <c r="FJ11" s="224"/>
      <c r="FK11" s="224"/>
      <c r="FL11" s="224"/>
      <c r="FM11" s="224"/>
      <c r="FN11" s="224"/>
      <c r="FO11" s="224"/>
      <c r="FP11" s="224"/>
      <c r="FQ11" s="224"/>
      <c r="FR11" s="224"/>
      <c r="FS11" s="224"/>
      <c r="FT11" s="224"/>
      <c r="FU11" s="224"/>
      <c r="FV11" s="224"/>
      <c r="FW11" s="224"/>
      <c r="FX11" s="224"/>
      <c r="FY11" s="224"/>
      <c r="FZ11" s="224"/>
      <c r="GA11" s="224"/>
      <c r="GB11" s="224"/>
      <c r="GC11" s="224"/>
      <c r="GD11" s="224"/>
      <c r="GE11" s="224"/>
      <c r="GF11" s="224"/>
      <c r="GG11" s="224"/>
      <c r="GH11" s="224"/>
      <c r="GI11" s="224"/>
      <c r="GJ11" s="224"/>
      <c r="GK11" s="224"/>
      <c r="GL11" s="224"/>
      <c r="GM11" s="224"/>
      <c r="GN11" s="224"/>
      <c r="GO11" s="224"/>
      <c r="GP11" s="224"/>
      <c r="GQ11" s="224"/>
      <c r="GR11" s="224"/>
      <c r="GS11" s="224"/>
      <c r="GT11" s="225"/>
      <c r="GU11" s="224"/>
      <c r="GV11" s="224"/>
      <c r="GW11" s="224"/>
      <c r="GX11" s="218"/>
      <c r="GY11" s="219"/>
      <c r="GZ11" s="219"/>
      <c r="HA11" s="219"/>
      <c r="HB11" s="219"/>
      <c r="HC11" s="219"/>
      <c r="HD11" s="219"/>
      <c r="HE11" s="219"/>
      <c r="HF11" s="219"/>
      <c r="HG11" s="219"/>
      <c r="HH11" s="219"/>
      <c r="HI11" s="219"/>
      <c r="HJ11" s="219"/>
      <c r="HK11" s="219"/>
      <c r="HL11" s="219"/>
      <c r="HM11" s="219"/>
      <c r="HN11" s="219"/>
      <c r="HO11" s="219"/>
      <c r="HP11" s="219"/>
      <c r="HQ11" s="219"/>
      <c r="HR11" s="219"/>
      <c r="HS11" s="219"/>
      <c r="HT11" s="219"/>
      <c r="HU11" s="219"/>
      <c r="HV11" s="219"/>
      <c r="HW11" s="219"/>
      <c r="HX11" s="219"/>
      <c r="HY11" s="219"/>
      <c r="HZ11" s="219"/>
      <c r="IA11" s="219"/>
      <c r="IB11" s="219"/>
      <c r="IC11" s="219"/>
      <c r="ID11" s="219"/>
      <c r="IE11" s="219"/>
      <c r="IF11" s="219"/>
      <c r="IG11" s="219"/>
      <c r="IH11" s="219"/>
      <c r="II11" s="219"/>
      <c r="IJ11" s="219"/>
      <c r="IK11" s="219"/>
      <c r="IL11" s="219"/>
      <c r="IM11" s="219"/>
      <c r="IN11" s="219"/>
      <c r="IO11" s="219"/>
      <c r="IP11" s="219"/>
      <c r="IQ11" s="219"/>
      <c r="IR11" s="219"/>
      <c r="IS11" s="219"/>
      <c r="IT11" s="219"/>
      <c r="IU11" s="219"/>
      <c r="IV11" s="219"/>
      <c r="IW11" s="219"/>
      <c r="IX11" s="219"/>
      <c r="IY11" s="219"/>
      <c r="IZ11" s="219"/>
      <c r="JA11" s="219"/>
      <c r="JB11" s="219"/>
      <c r="JC11" s="219"/>
      <c r="JD11" s="219"/>
      <c r="JE11" s="219"/>
      <c r="JF11" s="219"/>
      <c r="JG11" s="219"/>
      <c r="JH11" s="219"/>
      <c r="JI11" s="219"/>
      <c r="JJ11" s="219"/>
      <c r="JK11" s="219"/>
      <c r="JL11" s="219"/>
      <c r="JM11" s="219"/>
      <c r="JN11" s="219"/>
      <c r="JO11" s="219"/>
      <c r="JP11" s="219"/>
      <c r="JQ11" s="219"/>
      <c r="JR11" s="219"/>
      <c r="JS11" s="219"/>
      <c r="JT11" s="219"/>
      <c r="JU11" s="219"/>
      <c r="JV11" s="219"/>
      <c r="JW11" s="219"/>
      <c r="JX11" s="219"/>
      <c r="JY11" s="219"/>
      <c r="JZ11" s="219"/>
      <c r="KA11" s="219"/>
      <c r="KB11" s="219"/>
      <c r="KC11" s="219"/>
      <c r="KD11" s="219"/>
      <c r="KE11" s="219"/>
      <c r="KF11" s="219"/>
      <c r="KG11" s="219"/>
      <c r="KH11" s="219"/>
      <c r="KI11" s="219"/>
      <c r="KJ11" s="219"/>
      <c r="KK11" s="219"/>
      <c r="KL11" s="219"/>
      <c r="KM11" s="219"/>
      <c r="KN11" s="219"/>
      <c r="KO11" s="219"/>
      <c r="KP11" s="219"/>
      <c r="KQ11" s="219"/>
      <c r="KR11" s="219"/>
      <c r="KS11" s="219"/>
      <c r="KT11" s="219"/>
      <c r="KU11" s="219"/>
      <c r="KV11" s="219"/>
      <c r="KW11" s="219"/>
      <c r="KX11" s="219"/>
      <c r="KY11" s="219"/>
      <c r="KZ11" s="219"/>
      <c r="LA11" s="219"/>
      <c r="LB11" s="219"/>
      <c r="LC11" s="219"/>
      <c r="LD11" s="219"/>
      <c r="LE11" s="219"/>
      <c r="LF11" s="219"/>
      <c r="LG11" s="219"/>
      <c r="LH11" s="219"/>
      <c r="LI11" s="219"/>
      <c r="LJ11" s="219"/>
      <c r="LK11" s="219"/>
      <c r="LL11" s="219"/>
      <c r="LM11" s="219"/>
      <c r="LN11" s="219"/>
      <c r="LO11" s="219"/>
      <c r="LP11" s="219"/>
      <c r="LQ11" s="219"/>
      <c r="LR11" s="219"/>
      <c r="LS11" s="219"/>
      <c r="LT11" s="219"/>
      <c r="LU11" s="219"/>
      <c r="LV11" s="219"/>
      <c r="LW11" s="219"/>
      <c r="LX11" s="219"/>
      <c r="LY11" s="219"/>
      <c r="LZ11" s="219"/>
      <c r="MA11" s="219"/>
      <c r="MB11" s="219"/>
      <c r="MC11" s="219"/>
      <c r="MD11" s="219"/>
      <c r="ME11" s="219"/>
      <c r="MF11" s="219"/>
      <c r="MG11" s="219"/>
      <c r="MH11" s="219"/>
      <c r="MI11" s="219"/>
      <c r="MJ11" s="219"/>
      <c r="MK11" s="219"/>
      <c r="ML11" s="219"/>
      <c r="MM11" s="219"/>
      <c r="MN11" s="219"/>
      <c r="MO11" s="219"/>
      <c r="MP11" s="219"/>
      <c r="MQ11" s="219"/>
      <c r="MR11" s="219"/>
      <c r="MS11" s="219"/>
      <c r="MT11" s="219"/>
      <c r="MU11" s="219"/>
      <c r="MV11" s="219"/>
      <c r="MW11" s="219"/>
      <c r="MX11" s="219"/>
      <c r="MY11" s="219"/>
      <c r="MZ11" s="219"/>
      <c r="NA11" s="219"/>
      <c r="NB11" s="219"/>
      <c r="NC11" s="219"/>
      <c r="ND11" s="219"/>
      <c r="NE11" s="219"/>
      <c r="NF11" s="219"/>
      <c r="NG11" s="219"/>
      <c r="NH11" s="219"/>
      <c r="NI11" s="219"/>
      <c r="NJ11" s="219"/>
      <c r="NK11" s="219"/>
      <c r="NL11" s="219"/>
      <c r="NM11" s="219"/>
      <c r="NN11" s="219"/>
      <c r="NO11" s="219"/>
      <c r="NP11" s="219"/>
      <c r="NQ11" s="219"/>
      <c r="NR11" s="219"/>
      <c r="NS11" s="219"/>
      <c r="NT11" s="219"/>
      <c r="NU11" s="219"/>
      <c r="NV11" s="219"/>
      <c r="NW11" s="219"/>
      <c r="NX11" s="219"/>
      <c r="NY11" s="219"/>
      <c r="NZ11" s="219"/>
      <c r="OA11" s="219"/>
      <c r="OB11" s="219"/>
      <c r="OC11" s="219"/>
      <c r="OD11" s="219"/>
      <c r="OE11" s="219"/>
      <c r="OF11" s="219"/>
      <c r="OG11" s="219"/>
      <c r="OH11" s="219"/>
      <c r="OI11" s="219"/>
      <c r="OJ11" s="219"/>
      <c r="OK11" s="219"/>
      <c r="OL11" s="219"/>
      <c r="OM11" s="219"/>
      <c r="ON11" s="219"/>
      <c r="OO11" s="219"/>
      <c r="OP11" s="219"/>
      <c r="OQ11" s="219"/>
      <c r="OR11" s="219"/>
      <c r="OS11" s="219"/>
      <c r="OT11" s="219"/>
      <c r="OU11" s="219"/>
      <c r="OV11" s="219"/>
      <c r="OW11" s="219"/>
      <c r="OX11" s="219"/>
      <c r="OY11" s="219"/>
      <c r="OZ11" s="219"/>
      <c r="PA11" s="219"/>
      <c r="PB11" s="219"/>
      <c r="PC11" s="219"/>
      <c r="PD11" s="219"/>
      <c r="PE11" s="219"/>
      <c r="PF11" s="219"/>
      <c r="PG11" s="219"/>
      <c r="PH11" s="219"/>
      <c r="PI11" s="219"/>
      <c r="PJ11" s="219"/>
      <c r="PK11" s="219"/>
      <c r="PL11" s="219"/>
      <c r="PM11" s="219"/>
      <c r="PN11" s="219"/>
      <c r="PO11" s="219"/>
      <c r="PP11" s="219"/>
      <c r="PQ11" s="219"/>
      <c r="PR11" s="219"/>
      <c r="PS11" s="219"/>
      <c r="PT11" s="219"/>
      <c r="PU11" s="219"/>
      <c r="PV11" s="219"/>
      <c r="PW11" s="219"/>
      <c r="PX11" s="219"/>
      <c r="PY11" s="219"/>
      <c r="PZ11" s="219"/>
      <c r="QA11" s="219"/>
      <c r="QB11" s="219"/>
      <c r="QC11" s="219"/>
      <c r="QD11" s="219"/>
      <c r="QE11" s="219"/>
      <c r="QF11" s="219"/>
      <c r="QG11" s="219"/>
      <c r="QH11" s="219"/>
      <c r="QI11" s="219"/>
      <c r="QJ11" s="219"/>
      <c r="QK11" s="219"/>
      <c r="QL11" s="219"/>
      <c r="QM11" s="219"/>
      <c r="QN11" s="219"/>
      <c r="QO11" s="219"/>
      <c r="QP11" s="219"/>
      <c r="QQ11" s="219"/>
      <c r="QR11" s="219"/>
      <c r="QS11" s="219"/>
      <c r="QT11" s="219"/>
      <c r="QU11" s="219"/>
      <c r="QV11" s="219"/>
      <c r="QW11" s="219"/>
      <c r="QX11" s="219"/>
      <c r="QY11" s="219"/>
      <c r="QZ11" s="219"/>
      <c r="RA11" s="219"/>
      <c r="RB11" s="219"/>
      <c r="RC11" s="219"/>
      <c r="RD11" s="219"/>
      <c r="RE11" s="219"/>
      <c r="RF11" s="219"/>
      <c r="RG11" s="219"/>
      <c r="RH11" s="219"/>
      <c r="RI11" s="219"/>
      <c r="RJ11" s="219"/>
      <c r="RK11" s="219"/>
      <c r="RL11" s="219"/>
      <c r="RM11" s="219"/>
      <c r="RN11" s="219"/>
      <c r="RO11" s="219"/>
      <c r="RP11" s="219"/>
      <c r="RQ11" s="219"/>
      <c r="RR11" s="219"/>
      <c r="RS11" s="219"/>
      <c r="RT11" s="219"/>
      <c r="RU11" s="219"/>
      <c r="RV11" s="219"/>
      <c r="RW11" s="219"/>
      <c r="RX11" s="219"/>
      <c r="RY11" s="219"/>
      <c r="RZ11" s="219"/>
      <c r="SA11" s="219"/>
      <c r="SB11" s="219"/>
      <c r="SC11" s="219"/>
      <c r="SD11" s="219"/>
      <c r="SE11" s="219"/>
      <c r="SF11" s="219"/>
      <c r="SG11" s="219"/>
      <c r="SH11" s="219"/>
      <c r="SI11" s="219"/>
      <c r="SJ11" s="219"/>
      <c r="SK11" s="219"/>
      <c r="SL11" s="219"/>
      <c r="SM11" s="219"/>
      <c r="SN11" s="219"/>
      <c r="SO11" s="219"/>
      <c r="SP11" s="219"/>
      <c r="SQ11" s="219"/>
      <c r="SR11" s="219"/>
      <c r="SS11" s="219"/>
      <c r="ST11" s="219"/>
      <c r="SU11" s="219"/>
      <c r="SV11" s="219"/>
      <c r="SW11" s="219"/>
      <c r="SX11" s="219"/>
      <c r="SY11" s="219"/>
      <c r="SZ11" s="219"/>
      <c r="TA11" s="219"/>
      <c r="TB11" s="219"/>
      <c r="TC11" s="219"/>
      <c r="TD11" s="219"/>
      <c r="TE11" s="219"/>
      <c r="TF11" s="219"/>
      <c r="TG11" s="219"/>
      <c r="TH11" s="219"/>
      <c r="TI11" s="219"/>
      <c r="TJ11" s="219"/>
      <c r="TK11" s="219"/>
      <c r="TL11" s="219"/>
      <c r="TM11" s="219"/>
      <c r="TN11" s="219"/>
      <c r="TO11" s="219"/>
      <c r="TP11" s="219"/>
      <c r="TQ11" s="219"/>
      <c r="TR11" s="219"/>
      <c r="TS11" s="219"/>
      <c r="TT11" s="219"/>
      <c r="TU11" s="219"/>
      <c r="TV11" s="219"/>
      <c r="TW11" s="219"/>
      <c r="TX11" s="219"/>
      <c r="TY11" s="219"/>
      <c r="TZ11" s="219"/>
      <c r="UA11" s="219"/>
      <c r="UB11" s="219"/>
      <c r="UC11" s="219"/>
      <c r="UD11" s="219"/>
      <c r="UE11" s="219"/>
      <c r="UF11" s="219"/>
      <c r="UG11" s="219"/>
      <c r="UH11" s="219"/>
      <c r="UI11" s="219"/>
      <c r="UJ11" s="219"/>
      <c r="UK11" s="219"/>
      <c r="UL11" s="219"/>
      <c r="UM11" s="219"/>
      <c r="UN11" s="219"/>
      <c r="UO11" s="219"/>
      <c r="UP11" s="219"/>
      <c r="UQ11" s="219"/>
      <c r="UR11" s="219"/>
      <c r="US11" s="219"/>
      <c r="UT11" s="219"/>
      <c r="UU11" s="219"/>
      <c r="UV11" s="219"/>
      <c r="UW11" s="219"/>
      <c r="UX11" s="219"/>
      <c r="UY11" s="219"/>
      <c r="UZ11" s="219"/>
      <c r="VA11" s="219"/>
      <c r="VB11" s="219"/>
      <c r="VC11" s="219"/>
      <c r="VD11" s="219"/>
      <c r="VE11" s="219"/>
      <c r="VF11" s="219"/>
      <c r="VG11" s="219"/>
      <c r="VH11" s="219"/>
      <c r="VI11" s="219"/>
      <c r="VJ11" s="219"/>
      <c r="VK11" s="219"/>
      <c r="VL11" s="219"/>
      <c r="VM11" s="219"/>
      <c r="VN11" s="219"/>
      <c r="VO11" s="219"/>
      <c r="VP11" s="219"/>
      <c r="VQ11" s="219"/>
      <c r="VR11" s="219"/>
      <c r="VS11" s="219"/>
      <c r="VT11" s="219"/>
      <c r="VU11" s="219"/>
      <c r="VV11" s="219"/>
      <c r="VW11" s="219"/>
      <c r="VX11" s="219"/>
      <c r="VY11" s="219"/>
      <c r="VZ11" s="219"/>
      <c r="WA11" s="219"/>
      <c r="WB11" s="219"/>
      <c r="WC11" s="219"/>
      <c r="WD11" s="219"/>
      <c r="WE11" s="219"/>
      <c r="WF11" s="219"/>
      <c r="WG11" s="219"/>
      <c r="WH11" s="219"/>
      <c r="WI11" s="219"/>
      <c r="WJ11" s="219"/>
      <c r="WK11" s="219"/>
      <c r="WL11" s="219"/>
      <c r="WM11" s="219"/>
      <c r="WN11" s="219"/>
      <c r="WO11" s="219"/>
      <c r="WP11" s="219"/>
      <c r="WQ11" s="219"/>
      <c r="WR11" s="219"/>
      <c r="WS11" s="219"/>
      <c r="WT11" s="219"/>
      <c r="WU11" s="219"/>
      <c r="WV11" s="219"/>
      <c r="WW11" s="219"/>
      <c r="WX11" s="219"/>
      <c r="WY11" s="219"/>
      <c r="WZ11" s="219"/>
      <c r="XA11" s="219"/>
      <c r="XB11" s="219"/>
      <c r="XC11" s="219"/>
      <c r="XD11" s="219"/>
      <c r="XE11" s="219"/>
      <c r="XF11" s="219"/>
      <c r="XG11" s="219"/>
      <c r="XH11" s="219"/>
      <c r="XI11" s="219"/>
      <c r="XJ11" s="219"/>
      <c r="XK11" s="219"/>
      <c r="XL11" s="219"/>
      <c r="XM11" s="219"/>
      <c r="XN11" s="219"/>
      <c r="XO11" s="219"/>
      <c r="XP11" s="219"/>
      <c r="XQ11" s="219"/>
      <c r="XR11" s="219"/>
      <c r="XS11" s="219"/>
      <c r="XT11" s="219"/>
      <c r="XU11" s="219"/>
      <c r="XV11" s="219"/>
      <c r="XW11" s="219"/>
      <c r="XX11" s="219"/>
      <c r="XY11" s="219"/>
      <c r="XZ11" s="219"/>
      <c r="YA11" s="219"/>
      <c r="YB11" s="219"/>
      <c r="YC11" s="219"/>
      <c r="YD11" s="219"/>
      <c r="YE11" s="219"/>
      <c r="YF11" s="219"/>
      <c r="YG11" s="219"/>
      <c r="YH11" s="219"/>
      <c r="YI11" s="219"/>
      <c r="YJ11" s="219"/>
      <c r="YK11" s="219"/>
      <c r="YL11" s="219"/>
      <c r="YM11" s="219"/>
      <c r="YN11" s="219"/>
      <c r="YO11" s="219"/>
      <c r="YP11" s="219"/>
      <c r="YQ11" s="219"/>
      <c r="YR11" s="219"/>
      <c r="YS11" s="219"/>
      <c r="YT11" s="219"/>
      <c r="YU11" s="219"/>
      <c r="YV11" s="219"/>
      <c r="YW11" s="219"/>
      <c r="YX11" s="219"/>
      <c r="YY11" s="219"/>
      <c r="YZ11" s="219"/>
      <c r="ZA11" s="219"/>
      <c r="ZB11" s="219"/>
      <c r="ZC11" s="219"/>
      <c r="ZD11" s="219"/>
      <c r="ZE11" s="219"/>
      <c r="ZF11" s="219"/>
      <c r="ZG11" s="219"/>
      <c r="ZH11" s="219"/>
      <c r="ZI11" s="219"/>
      <c r="ZJ11" s="219"/>
      <c r="ZK11" s="219"/>
      <c r="ZL11" s="219"/>
      <c r="ZM11" s="219"/>
      <c r="ZN11" s="219"/>
      <c r="ZO11" s="219"/>
      <c r="ZP11" s="219"/>
      <c r="ZQ11" s="219"/>
      <c r="ZR11" s="219"/>
      <c r="ZS11" s="219"/>
      <c r="ZT11" s="219"/>
      <c r="ZU11" s="219"/>
      <c r="ZV11" s="219"/>
      <c r="ZW11" s="219"/>
      <c r="ZX11" s="219"/>
      <c r="ZY11" s="219"/>
      <c r="ZZ11" s="219"/>
      <c r="AAA11" s="219"/>
      <c r="AAB11" s="219"/>
      <c r="AAC11" s="219"/>
      <c r="AAD11" s="219"/>
      <c r="AAE11" s="219"/>
      <c r="AAF11" s="219"/>
      <c r="AAG11" s="219"/>
      <c r="AAH11" s="219"/>
      <c r="AAI11" s="219"/>
      <c r="AAJ11" s="219"/>
      <c r="AAK11" s="219"/>
      <c r="AAL11" s="219"/>
      <c r="AAM11" s="219"/>
      <c r="AAN11" s="219"/>
      <c r="AAO11" s="219"/>
      <c r="AAP11" s="219"/>
      <c r="AAQ11" s="219"/>
      <c r="AAR11" s="219"/>
      <c r="AAS11" s="219"/>
      <c r="AAT11" s="219"/>
      <c r="AAU11" s="219"/>
      <c r="AAV11" s="219"/>
      <c r="AAW11" s="219"/>
      <c r="AAX11" s="219"/>
      <c r="AAY11" s="219"/>
      <c r="AAZ11" s="219"/>
      <c r="ABA11" s="219"/>
      <c r="ABB11" s="219"/>
      <c r="ABC11" s="219"/>
      <c r="ABD11" s="219"/>
      <c r="ABE11" s="219"/>
      <c r="ABF11" s="219"/>
      <c r="ABG11" s="219"/>
      <c r="ABH11" s="219"/>
      <c r="ABI11" s="219"/>
      <c r="ABJ11" s="219"/>
      <c r="ABK11" s="219"/>
      <c r="ABL11" s="219"/>
      <c r="ABM11" s="219"/>
      <c r="ABN11" s="219"/>
      <c r="ABO11" s="219"/>
      <c r="ABP11" s="219"/>
      <c r="ABQ11" s="219"/>
      <c r="ABR11" s="219"/>
      <c r="ABS11" s="219"/>
      <c r="ABT11" s="219"/>
      <c r="ABU11" s="219"/>
      <c r="ABV11" s="219"/>
      <c r="ABW11" s="219"/>
      <c r="ABX11" s="219"/>
      <c r="ABY11" s="219"/>
      <c r="ABZ11" s="219"/>
      <c r="ACA11" s="219"/>
      <c r="ACB11" s="219"/>
      <c r="ACC11" s="219"/>
      <c r="ACD11" s="219"/>
      <c r="ACE11" s="219"/>
      <c r="ACF11" s="219"/>
      <c r="ACG11" s="219"/>
      <c r="ACH11" s="219"/>
      <c r="ACI11" s="219"/>
      <c r="ACJ11" s="219"/>
      <c r="ACK11" s="219"/>
      <c r="ACL11" s="219"/>
      <c r="ACM11" s="219"/>
      <c r="ACN11" s="219"/>
      <c r="ACO11" s="219"/>
      <c r="ACP11" s="219"/>
      <c r="ACQ11" s="219"/>
      <c r="ACR11" s="219"/>
      <c r="ACS11" s="219"/>
      <c r="ACT11" s="219"/>
      <c r="ACU11" s="219"/>
      <c r="ACV11" s="219"/>
      <c r="ACW11" s="219"/>
      <c r="ACX11" s="219"/>
      <c r="ACY11" s="219"/>
      <c r="ACZ11" s="219"/>
      <c r="ADA11" s="219"/>
      <c r="ADB11" s="219"/>
      <c r="ADC11" s="219"/>
      <c r="ADD11" s="219"/>
      <c r="ADE11" s="219"/>
      <c r="ADF11" s="219"/>
      <c r="ADG11" s="219"/>
      <c r="ADH11" s="219"/>
      <c r="ADI11" s="219"/>
      <c r="ADJ11" s="219"/>
      <c r="ADK11" s="219"/>
      <c r="ADL11" s="219"/>
      <c r="ADM11" s="219"/>
      <c r="ADN11" s="219"/>
      <c r="ADO11" s="219"/>
      <c r="ADP11" s="219"/>
      <c r="ADQ11" s="219"/>
      <c r="ADR11" s="219"/>
      <c r="ADS11" s="219"/>
      <c r="ADT11" s="219"/>
      <c r="ADU11" s="219"/>
      <c r="ADV11" s="219"/>
      <c r="ADW11" s="219"/>
      <c r="ADX11" s="219"/>
      <c r="ADY11" s="219"/>
      <c r="ADZ11" s="219"/>
      <c r="AEA11" s="219"/>
      <c r="AEB11" s="219"/>
      <c r="AEC11" s="219"/>
      <c r="AED11" s="219"/>
      <c r="AEE11" s="219"/>
      <c r="AEF11" s="219"/>
      <c r="AEG11" s="219"/>
      <c r="AEH11" s="219"/>
      <c r="AEI11" s="219"/>
      <c r="AEJ11" s="219"/>
      <c r="AEK11" s="219"/>
      <c r="AEL11" s="219"/>
      <c r="AEM11" s="219"/>
      <c r="AEN11" s="219"/>
      <c r="AEO11" s="219"/>
      <c r="AEP11" s="219"/>
      <c r="AEQ11" s="219"/>
      <c r="AER11" s="219"/>
      <c r="AES11" s="219"/>
      <c r="AET11" s="219"/>
      <c r="AEU11" s="219"/>
      <c r="AEV11" s="219"/>
      <c r="AEW11" s="219"/>
      <c r="AEX11" s="219"/>
      <c r="AEY11" s="219"/>
      <c r="AEZ11" s="219"/>
      <c r="AFA11" s="219"/>
      <c r="AFB11" s="219"/>
      <c r="AFC11" s="219"/>
      <c r="AFD11" s="219"/>
      <c r="AFE11" s="219"/>
      <c r="AFF11" s="219"/>
      <c r="AFG11" s="219"/>
      <c r="AFH11" s="219"/>
      <c r="AFI11" s="219"/>
      <c r="AFJ11" s="219"/>
      <c r="AFK11" s="219"/>
      <c r="AFL11" s="219"/>
      <c r="AFM11" s="219"/>
      <c r="AFN11" s="219"/>
      <c r="AFO11" s="219"/>
      <c r="AFP11" s="219"/>
      <c r="AFQ11" s="219"/>
      <c r="AFR11" s="219"/>
      <c r="AFS11" s="219"/>
      <c r="AFT11" s="219"/>
      <c r="AFU11" s="219"/>
      <c r="AFV11" s="219"/>
      <c r="AFW11" s="219"/>
      <c r="AFX11" s="219"/>
      <c r="AFY11" s="219"/>
      <c r="AFZ11" s="219"/>
      <c r="AGA11" s="219"/>
      <c r="AGB11" s="219"/>
      <c r="AGC11" s="219"/>
      <c r="AGD11" s="219"/>
      <c r="AGE11" s="219"/>
      <c r="AGF11" s="219"/>
      <c r="AGG11" s="219"/>
      <c r="AGH11" s="219"/>
      <c r="AGI11" s="219"/>
      <c r="AGJ11" s="219"/>
      <c r="AGK11" s="219"/>
      <c r="AGL11" s="219"/>
      <c r="AGM11" s="219"/>
      <c r="AGN11" s="219"/>
      <c r="AGO11" s="219"/>
      <c r="AGP11" s="219"/>
      <c r="AGQ11" s="219"/>
      <c r="AGR11" s="219"/>
      <c r="AGS11" s="219"/>
      <c r="AGT11" s="219"/>
      <c r="AGU11" s="219"/>
      <c r="AGV11" s="219"/>
      <c r="AGW11" s="219"/>
      <c r="AGX11" s="219"/>
      <c r="AGY11" s="219"/>
      <c r="AGZ11" s="219"/>
      <c r="AHA11" s="219"/>
      <c r="AHB11" s="219"/>
      <c r="AHC11" s="219"/>
      <c r="AHD11" s="219"/>
      <c r="AHE11" s="219"/>
      <c r="AHF11" s="219"/>
      <c r="AHG11" s="219"/>
      <c r="AHH11" s="219"/>
      <c r="AHI11" s="219"/>
      <c r="AHJ11" s="219"/>
      <c r="AHK11" s="219"/>
      <c r="AHL11" s="219"/>
      <c r="AHM11" s="219"/>
      <c r="AHN11" s="219"/>
      <c r="AHO11" s="219"/>
      <c r="AHP11" s="219"/>
      <c r="AHQ11" s="219"/>
      <c r="AHR11" s="219"/>
      <c r="AHS11" s="219"/>
      <c r="AHT11" s="219"/>
      <c r="AHU11" s="219"/>
      <c r="AHV11" s="219"/>
      <c r="AHW11" s="219"/>
      <c r="AHX11" s="219"/>
      <c r="AHY11" s="219"/>
      <c r="AHZ11" s="219"/>
      <c r="AIA11" s="219"/>
      <c r="AIB11" s="219"/>
      <c r="AIC11" s="219"/>
      <c r="AID11" s="219"/>
      <c r="AIE11" s="219"/>
      <c r="AIF11" s="219"/>
      <c r="AIG11" s="219"/>
      <c r="AIH11" s="219"/>
      <c r="AII11" s="219"/>
      <c r="AIJ11" s="219"/>
      <c r="AIK11" s="219"/>
      <c r="AIL11" s="219"/>
      <c r="AIM11" s="219"/>
      <c r="AIN11" s="219"/>
      <c r="AIO11" s="219"/>
      <c r="AIP11" s="219"/>
      <c r="AIQ11" s="219"/>
      <c r="AIR11" s="219"/>
      <c r="AIS11" s="219"/>
      <c r="AIT11" s="219"/>
      <c r="AIU11" s="219"/>
      <c r="AIV11" s="219"/>
      <c r="AIW11" s="219"/>
      <c r="AIX11" s="219"/>
      <c r="AIY11" s="219"/>
      <c r="AIZ11" s="219"/>
      <c r="AJA11" s="219"/>
      <c r="AJB11" s="219"/>
      <c r="AJC11" s="219"/>
      <c r="AJD11" s="219"/>
      <c r="AJE11" s="219"/>
      <c r="AJF11" s="219"/>
      <c r="AJG11" s="219"/>
      <c r="AJH11" s="219"/>
      <c r="AJI11" s="219"/>
      <c r="AJJ11" s="219"/>
      <c r="AJK11" s="219"/>
      <c r="AJL11" s="219"/>
      <c r="AJM11" s="219"/>
      <c r="AJN11" s="219"/>
      <c r="AJO11" s="219"/>
      <c r="AJP11" s="219"/>
      <c r="AJQ11" s="219"/>
      <c r="AJR11" s="219"/>
      <c r="AJS11" s="219"/>
      <c r="AJT11" s="219"/>
      <c r="AJU11" s="219"/>
      <c r="AJV11" s="219"/>
      <c r="AJW11" s="219"/>
      <c r="AJX11" s="219"/>
      <c r="AJY11" s="219"/>
      <c r="AJZ11" s="219"/>
      <c r="AKA11" s="219"/>
      <c r="AKB11" s="219"/>
      <c r="AKC11" s="219"/>
      <c r="AKD11" s="219"/>
      <c r="AKE11" s="219"/>
      <c r="AKF11" s="219"/>
      <c r="AKG11" s="219"/>
      <c r="AKH11" s="219"/>
      <c r="AKI11" s="219"/>
      <c r="AKJ11" s="219"/>
      <c r="AKK11" s="219"/>
      <c r="AKL11" s="219"/>
      <c r="AKM11" s="219"/>
      <c r="AKN11" s="219"/>
      <c r="AKO11" s="219"/>
      <c r="AKP11" s="219"/>
      <c r="AKQ11" s="219"/>
      <c r="AKR11" s="219"/>
      <c r="AKS11" s="219"/>
      <c r="AKT11" s="219"/>
      <c r="AKU11" s="219"/>
      <c r="AKV11" s="219"/>
      <c r="AKW11" s="219"/>
      <c r="AKX11" s="219"/>
      <c r="AKY11" s="219"/>
      <c r="AKZ11" s="219"/>
      <c r="ALA11" s="219"/>
      <c r="ALB11" s="219"/>
      <c r="ALC11" s="219"/>
      <c r="ALD11" s="219"/>
      <c r="ALE11" s="219"/>
      <c r="ALF11" s="219"/>
      <c r="ALG11" s="219"/>
      <c r="ALH11" s="219"/>
      <c r="ALI11" s="219"/>
      <c r="ALJ11" s="219"/>
      <c r="ALK11" s="219"/>
      <c r="ALL11" s="219"/>
      <c r="ALM11" s="219"/>
      <c r="ALN11" s="219"/>
      <c r="ALO11" s="219"/>
      <c r="ALP11" s="219"/>
      <c r="ALQ11" s="219"/>
      <c r="ALR11" s="219"/>
      <c r="ALS11" s="219"/>
      <c r="ALT11" s="219"/>
      <c r="ALU11" s="219"/>
      <c r="ALV11" s="219"/>
      <c r="ALW11" s="219"/>
      <c r="ALX11" s="219"/>
      <c r="ALY11" s="219"/>
      <c r="ALZ11" s="219"/>
      <c r="AMA11" s="219"/>
      <c r="AMB11" s="219"/>
      <c r="AMC11" s="219"/>
      <c r="AMD11" s="219"/>
      <c r="AME11" s="219"/>
      <c r="AMF11" s="219"/>
      <c r="AMG11" s="219"/>
      <c r="AMH11" s="219"/>
      <c r="AMI11" s="219"/>
      <c r="AMJ11" s="219"/>
      <c r="AMK11" s="219"/>
      <c r="AML11" s="219"/>
      <c r="AMM11" s="219"/>
      <c r="AMN11" s="219"/>
      <c r="AMO11" s="219"/>
      <c r="AMP11" s="219"/>
      <c r="AMQ11" s="219"/>
      <c r="AMR11" s="219"/>
      <c r="AMS11" s="219"/>
      <c r="AMT11" s="219"/>
      <c r="AMU11" s="219"/>
      <c r="AMV11" s="219"/>
      <c r="AMW11" s="219"/>
      <c r="AMX11" s="219"/>
      <c r="AMY11" s="219"/>
      <c r="AMZ11" s="219"/>
      <c r="ANA11" s="219"/>
      <c r="ANB11" s="219"/>
      <c r="ANC11" s="219"/>
      <c r="AND11" s="219"/>
      <c r="ANE11" s="219"/>
      <c r="ANF11" s="219"/>
      <c r="ANG11" s="219"/>
      <c r="ANH11" s="219"/>
      <c r="ANI11" s="219"/>
      <c r="ANJ11" s="219"/>
      <c r="ANK11" s="219"/>
      <c r="ANL11" s="219"/>
      <c r="ANM11" s="219"/>
      <c r="ANN11" s="219"/>
      <c r="ANO11" s="219"/>
      <c r="ANP11" s="219"/>
      <c r="ANQ11" s="219"/>
      <c r="ANR11" s="219"/>
      <c r="ANS11" s="219"/>
      <c r="ANT11" s="219"/>
      <c r="ANU11" s="219"/>
      <c r="ANV11" s="219"/>
      <c r="ANW11" s="219"/>
      <c r="ANX11" s="219"/>
      <c r="ANY11" s="219"/>
      <c r="ANZ11" s="219"/>
      <c r="AOA11" s="219"/>
      <c r="AOB11" s="219"/>
      <c r="AOC11" s="219"/>
      <c r="AOD11" s="219"/>
      <c r="AOE11" s="219"/>
      <c r="AOF11" s="219"/>
      <c r="AOG11" s="219"/>
      <c r="AOH11" s="219"/>
      <c r="AOI11" s="219"/>
      <c r="AOJ11" s="219"/>
      <c r="AOK11" s="219"/>
      <c r="AOL11" s="219"/>
      <c r="AOM11" s="219"/>
      <c r="AON11" s="219"/>
      <c r="AOO11" s="219"/>
      <c r="AOP11" s="219"/>
      <c r="AOQ11" s="219"/>
      <c r="AOR11" s="219"/>
      <c r="AOS11" s="219"/>
      <c r="AOT11" s="219"/>
      <c r="AOU11" s="219"/>
      <c r="AOV11" s="219"/>
      <c r="AOW11" s="219"/>
      <c r="AOX11" s="219"/>
      <c r="AOY11" s="219"/>
      <c r="AOZ11" s="219"/>
      <c r="APA11" s="219"/>
      <c r="APB11" s="219"/>
      <c r="APC11" s="219"/>
      <c r="APD11" s="219"/>
      <c r="APE11" s="219"/>
      <c r="APF11" s="219"/>
      <c r="APG11" s="219"/>
      <c r="APH11" s="219"/>
      <c r="API11" s="219"/>
      <c r="APJ11" s="219"/>
      <c r="APK11" s="219"/>
      <c r="APL11" s="219"/>
      <c r="APM11" s="219"/>
      <c r="APN11" s="219"/>
      <c r="APO11" s="219"/>
      <c r="APP11" s="219"/>
      <c r="APQ11" s="219"/>
      <c r="APR11" s="219"/>
      <c r="APS11" s="219"/>
      <c r="APT11" s="219"/>
      <c r="APU11" s="219"/>
      <c r="APV11" s="219"/>
      <c r="APW11" s="219"/>
      <c r="APX11" s="219"/>
      <c r="APY11" s="219"/>
      <c r="APZ11" s="219"/>
      <c r="AQA11" s="219"/>
      <c r="AQB11" s="219"/>
      <c r="AQC11" s="219"/>
      <c r="AQD11" s="219"/>
      <c r="AQE11" s="219"/>
      <c r="AQF11" s="219"/>
      <c r="AQG11" s="219"/>
      <c r="AQH11" s="219"/>
      <c r="AQI11" s="219"/>
      <c r="AQJ11" s="219"/>
      <c r="AQK11" s="219"/>
      <c r="AQL11" s="219"/>
      <c r="AQM11" s="219"/>
      <c r="AQN11" s="219"/>
      <c r="AQO11" s="219"/>
      <c r="AQP11" s="219"/>
      <c r="AQQ11" s="219"/>
      <c r="AQR11" s="219"/>
      <c r="AQS11" s="219"/>
      <c r="AQT11" s="219"/>
      <c r="AQU11" s="219"/>
      <c r="AQV11" s="219"/>
      <c r="AQW11" s="219"/>
      <c r="AQX11" s="219"/>
      <c r="AQY11" s="219"/>
      <c r="AQZ11" s="219"/>
      <c r="ARA11" s="219"/>
      <c r="ARB11" s="219"/>
      <c r="ARC11" s="219"/>
      <c r="ARD11" s="219"/>
      <c r="ARE11" s="219"/>
      <c r="ARF11" s="219"/>
      <c r="ARG11" s="219"/>
      <c r="ARH11" s="219"/>
      <c r="ARI11" s="219"/>
      <c r="ARJ11" s="219"/>
      <c r="ARK11" s="219"/>
      <c r="ARL11" s="219"/>
      <c r="ARM11" s="219"/>
      <c r="ARN11" s="219"/>
      <c r="ARO11" s="219"/>
      <c r="ARP11" s="219"/>
      <c r="ARQ11" s="219"/>
      <c r="ARR11" s="219"/>
      <c r="ARS11" s="219"/>
      <c r="ART11" s="219"/>
      <c r="ARU11" s="219"/>
      <c r="ARV11" s="219"/>
      <c r="ARW11" s="219"/>
      <c r="ARX11" s="219"/>
      <c r="ARY11" s="219"/>
      <c r="ARZ11" s="219"/>
      <c r="ASA11" s="219"/>
      <c r="ASB11" s="219"/>
      <c r="ASC11" s="219"/>
      <c r="ASD11" s="219"/>
      <c r="ASE11" s="219"/>
      <c r="ASF11" s="219"/>
      <c r="ASG11" s="219"/>
      <c r="ASH11" s="219"/>
      <c r="ASI11" s="219"/>
      <c r="ASJ11" s="219"/>
      <c r="ASK11" s="219"/>
      <c r="ASL11" s="219"/>
      <c r="ASM11" s="219"/>
      <c r="ASN11" s="219"/>
      <c r="ASO11" s="219"/>
      <c r="ASP11" s="219"/>
      <c r="ASQ11" s="219"/>
      <c r="ASR11" s="219"/>
      <c r="ASS11" s="219"/>
      <c r="AST11" s="219"/>
      <c r="ASU11" s="219"/>
      <c r="ASV11" s="219"/>
      <c r="ASW11" s="219"/>
      <c r="ASX11" s="219"/>
      <c r="ASY11" s="219"/>
      <c r="ASZ11" s="219"/>
      <c r="ATA11" s="219"/>
      <c r="ATB11" s="219"/>
      <c r="ATC11" s="219"/>
      <c r="ATD11" s="219"/>
      <c r="ATE11" s="219"/>
      <c r="ATF11" s="219"/>
      <c r="ATG11" s="219"/>
      <c r="ATH11" s="219"/>
      <c r="ATI11" s="219"/>
      <c r="ATJ11" s="219"/>
      <c r="ATK11" s="219"/>
      <c r="ATL11" s="219"/>
      <c r="ATM11" s="219"/>
      <c r="ATN11" s="219"/>
      <c r="ATO11" s="219"/>
      <c r="ATP11" s="219"/>
      <c r="ATQ11" s="219"/>
      <c r="ATR11" s="219"/>
      <c r="ATS11" s="219"/>
      <c r="ATT11" s="219"/>
      <c r="ATU11" s="219"/>
      <c r="ATV11" s="219"/>
      <c r="ATW11" s="219"/>
      <c r="ATX11" s="219"/>
      <c r="ATY11" s="219"/>
      <c r="ATZ11" s="219"/>
      <c r="AUA11" s="219"/>
      <c r="AUB11" s="219"/>
      <c r="AUC11" s="219"/>
      <c r="AUD11" s="219"/>
      <c r="AUE11" s="219"/>
      <c r="AUF11" s="219"/>
      <c r="AUG11" s="219"/>
      <c r="AUH11" s="219"/>
      <c r="AUI11" s="219"/>
      <c r="AUJ11" s="219"/>
      <c r="AUK11" s="219"/>
      <c r="AUL11" s="219"/>
      <c r="AUM11" s="219"/>
      <c r="AUN11" s="219"/>
      <c r="AUO11" s="219"/>
      <c r="AUP11" s="219"/>
      <c r="AUQ11" s="219"/>
      <c r="AUR11" s="219"/>
      <c r="AUS11" s="219"/>
      <c r="AUT11" s="219"/>
      <c r="AUU11" s="219"/>
      <c r="AUV11" s="219"/>
      <c r="AUW11" s="219"/>
      <c r="AUX11" s="219"/>
      <c r="AUY11" s="219"/>
      <c r="AUZ11" s="219"/>
      <c r="AVA11" s="219"/>
      <c r="AVB11" s="219"/>
      <c r="AVC11" s="219"/>
      <c r="AVD11" s="219"/>
      <c r="AVE11" s="219"/>
      <c r="AVF11" s="219"/>
      <c r="AVG11" s="219"/>
      <c r="AVH11" s="219"/>
      <c r="AVI11" s="219"/>
      <c r="AVJ11" s="219"/>
      <c r="AVK11" s="219"/>
      <c r="AVL11" s="219"/>
      <c r="AVM11" s="219"/>
      <c r="AVN11" s="219"/>
      <c r="AVO11" s="219"/>
      <c r="AVP11" s="219"/>
      <c r="AVQ11" s="219"/>
      <c r="AVR11" s="219"/>
      <c r="AVS11" s="219"/>
      <c r="AVT11" s="219"/>
      <c r="AVU11" s="219"/>
      <c r="AVV11" s="219"/>
      <c r="AVW11" s="219"/>
      <c r="AVX11" s="219"/>
      <c r="AVY11" s="219"/>
      <c r="AVZ11" s="219"/>
      <c r="AWA11" s="219"/>
      <c r="AWB11" s="219"/>
      <c r="AWC11" s="219"/>
      <c r="AWD11" s="219"/>
      <c r="AWE11" s="219"/>
      <c r="AWF11" s="219"/>
      <c r="AWG11" s="219"/>
      <c r="AWH11" s="219"/>
      <c r="AWI11" s="219"/>
      <c r="AWJ11" s="219"/>
      <c r="AWK11" s="219"/>
      <c r="AWL11" s="219"/>
      <c r="AWM11" s="219"/>
      <c r="AWN11" s="219"/>
      <c r="AWO11" s="219"/>
      <c r="AWP11" s="219"/>
      <c r="AWQ11" s="219"/>
      <c r="AWR11" s="219"/>
      <c r="AWS11" s="219"/>
      <c r="AWT11" s="219"/>
      <c r="AWU11" s="219"/>
      <c r="AWV11" s="219"/>
      <c r="AWW11" s="219"/>
      <c r="AWX11" s="219"/>
      <c r="AWY11" s="219"/>
      <c r="AWZ11" s="219"/>
      <c r="AXA11" s="219"/>
      <c r="AXB11" s="219"/>
      <c r="AXC11" s="219"/>
      <c r="AXD11" s="219"/>
      <c r="AXE11" s="219"/>
      <c r="AXF11" s="219"/>
      <c r="AXG11" s="219"/>
      <c r="AXH11" s="219"/>
      <c r="AXI11" s="219"/>
      <c r="AXJ11" s="219"/>
      <c r="AXK11" s="219"/>
      <c r="AXL11" s="219"/>
      <c r="AXM11" s="219"/>
      <c r="AXN11" s="219"/>
      <c r="AXO11" s="219"/>
      <c r="AXP11" s="219"/>
      <c r="AXQ11" s="219"/>
      <c r="AXR11" s="219"/>
      <c r="AXS11" s="219"/>
      <c r="AXT11" s="219"/>
      <c r="AXU11" s="219"/>
      <c r="AXV11" s="219"/>
      <c r="AXW11" s="219"/>
      <c r="AXX11" s="219"/>
      <c r="AXY11" s="219"/>
      <c r="AXZ11" s="219"/>
      <c r="AYA11" s="219"/>
      <c r="AYB11" s="219"/>
      <c r="AYC11" s="219"/>
      <c r="AYD11" s="219"/>
      <c r="AYE11" s="219"/>
      <c r="AYF11" s="219"/>
      <c r="AYG11" s="219"/>
      <c r="AYH11" s="219"/>
      <c r="AYI11" s="219"/>
      <c r="AYJ11" s="219"/>
      <c r="AYK11" s="219"/>
      <c r="AYL11" s="219"/>
      <c r="AYM11" s="219"/>
      <c r="AYN11" s="219"/>
      <c r="AYO11" s="219"/>
      <c r="AYP11" s="219"/>
      <c r="AYQ11" s="219"/>
      <c r="AYR11" s="219"/>
      <c r="AYS11" s="219"/>
      <c r="AYT11" s="219"/>
      <c r="AYU11" s="219"/>
      <c r="AYV11" s="219"/>
      <c r="AYW11" s="219"/>
      <c r="AYX11" s="219"/>
      <c r="AYY11" s="219"/>
      <c r="AYZ11" s="219"/>
      <c r="AZA11" s="219"/>
      <c r="AZB11" s="219"/>
      <c r="AZC11" s="219"/>
      <c r="AZD11" s="219"/>
      <c r="AZE11" s="219"/>
      <c r="AZF11" s="219"/>
      <c r="AZG11" s="219"/>
      <c r="AZH11" s="219"/>
      <c r="AZI11" s="219"/>
      <c r="AZJ11" s="219"/>
      <c r="AZK11" s="219"/>
      <c r="AZL11" s="219"/>
      <c r="AZM11" s="219"/>
      <c r="AZN11" s="219"/>
      <c r="AZO11" s="219"/>
      <c r="AZP11" s="219"/>
      <c r="AZQ11" s="219"/>
      <c r="AZR11" s="219"/>
      <c r="AZS11" s="219"/>
      <c r="AZT11" s="219"/>
      <c r="AZU11" s="219"/>
      <c r="AZV11" s="219"/>
      <c r="AZW11" s="219"/>
      <c r="AZX11" s="219"/>
      <c r="AZY11" s="219"/>
      <c r="AZZ11" s="219"/>
      <c r="BAA11" s="219"/>
      <c r="BAB11" s="219"/>
      <c r="BAC11" s="219"/>
      <c r="BAD11" s="219"/>
      <c r="BAE11" s="219"/>
      <c r="BAF11" s="219"/>
      <c r="BAG11" s="219"/>
      <c r="BAH11" s="219"/>
      <c r="BAI11" s="219"/>
      <c r="BAJ11" s="219"/>
      <c r="BAK11" s="219"/>
      <c r="BAL11" s="219"/>
      <c r="BAM11" s="219"/>
      <c r="BAN11" s="219"/>
      <c r="BAO11" s="219"/>
      <c r="BAP11" s="219"/>
      <c r="BAQ11" s="219"/>
      <c r="BAR11" s="219"/>
      <c r="BAS11" s="219"/>
      <c r="BAT11" s="219"/>
      <c r="BAU11" s="219"/>
      <c r="BAV11" s="219"/>
      <c r="BAW11" s="219"/>
      <c r="BAX11" s="219"/>
      <c r="BAY11" s="219"/>
      <c r="BAZ11" s="219"/>
      <c r="BBA11" s="219"/>
      <c r="BBB11" s="219"/>
      <c r="BBC11" s="219"/>
      <c r="BBD11" s="219"/>
      <c r="BBE11" s="219"/>
      <c r="BBF11" s="219"/>
      <c r="BBG11" s="219"/>
      <c r="BBH11" s="219"/>
      <c r="BBI11" s="219"/>
      <c r="BBJ11" s="219"/>
      <c r="BBK11" s="219"/>
      <c r="BBL11" s="219"/>
      <c r="BBM11" s="219"/>
      <c r="BBN11" s="219"/>
      <c r="BBO11" s="219"/>
      <c r="BBP11" s="219"/>
      <c r="BBQ11" s="219"/>
      <c r="BBR11" s="219"/>
      <c r="BBS11" s="219"/>
      <c r="BBT11" s="219"/>
      <c r="BBU11" s="219"/>
      <c r="BBV11" s="219"/>
      <c r="BBW11" s="219"/>
      <c r="BBX11" s="219"/>
      <c r="BBY11" s="219"/>
      <c r="BBZ11" s="219"/>
      <c r="BCA11" s="219"/>
      <c r="BCB11" s="219"/>
      <c r="BCC11" s="219"/>
      <c r="BCD11" s="219"/>
      <c r="BCE11" s="219"/>
      <c r="BCF11" s="219"/>
      <c r="BCG11" s="219"/>
      <c r="BCH11" s="219"/>
      <c r="BCI11" s="219"/>
      <c r="BCJ11" s="219"/>
      <c r="BCK11" s="219"/>
      <c r="BCL11" s="219"/>
      <c r="BCM11" s="219"/>
      <c r="BCN11" s="219"/>
      <c r="BCO11" s="219"/>
      <c r="BCP11" s="219"/>
      <c r="BCQ11" s="219"/>
      <c r="BCR11" s="219"/>
      <c r="BCS11" s="219"/>
      <c r="BCT11" s="219"/>
      <c r="BCU11" s="219"/>
      <c r="BCV11" s="219"/>
      <c r="BCW11" s="219"/>
      <c r="BCX11" s="219"/>
      <c r="BCY11" s="219"/>
      <c r="BCZ11" s="219"/>
      <c r="BDA11" s="219"/>
      <c r="BDB11" s="219"/>
      <c r="BDC11" s="219"/>
      <c r="BDD11" s="219"/>
      <c r="BDE11" s="219"/>
      <c r="BDF11" s="219"/>
      <c r="BDG11" s="219"/>
      <c r="BDH11" s="219"/>
      <c r="BDI11" s="219"/>
      <c r="BDJ11" s="219"/>
      <c r="BDK11" s="219"/>
      <c r="BDL11" s="219"/>
      <c r="BDM11" s="219"/>
      <c r="BDN11" s="219"/>
      <c r="BDO11" s="219"/>
      <c r="BDP11" s="219"/>
      <c r="BDQ11" s="219"/>
      <c r="BDR11" s="219"/>
      <c r="BDS11" s="219"/>
      <c r="BDT11" s="219"/>
      <c r="BDU11" s="219"/>
      <c r="BDV11" s="219"/>
      <c r="BDW11" s="219"/>
      <c r="BDX11" s="219"/>
      <c r="BDY11" s="219"/>
      <c r="BDZ11" s="219"/>
      <c r="BEA11" s="219"/>
      <c r="BEB11" s="219"/>
      <c r="BEC11" s="219"/>
      <c r="BED11" s="219"/>
      <c r="BEE11" s="219"/>
      <c r="BEF11" s="219"/>
      <c r="BEG11" s="219"/>
      <c r="BEH11" s="219"/>
      <c r="BEI11" s="219"/>
      <c r="BEJ11" s="219"/>
      <c r="BEK11" s="219"/>
      <c r="BEL11" s="219"/>
      <c r="BEM11" s="219"/>
      <c r="BEN11" s="219"/>
      <c r="BEO11" s="219"/>
      <c r="BEP11" s="219"/>
      <c r="BEQ11" s="219"/>
      <c r="BER11" s="219"/>
      <c r="BES11" s="219"/>
      <c r="BET11" s="219"/>
      <c r="BEU11" s="219"/>
      <c r="BEV11" s="219"/>
      <c r="BEW11" s="219"/>
      <c r="BEX11" s="219"/>
      <c r="BEY11" s="219"/>
      <c r="BEZ11" s="219"/>
      <c r="BFA11" s="219"/>
      <c r="BFB11" s="219"/>
      <c r="BFC11" s="219"/>
      <c r="BFD11" s="219"/>
      <c r="BFE11" s="219"/>
      <c r="BFF11" s="219"/>
      <c r="BFG11" s="219"/>
      <c r="BFH11" s="219"/>
      <c r="BFI11" s="219"/>
      <c r="BFJ11" s="219"/>
      <c r="BFK11" s="219"/>
      <c r="BFL11" s="219"/>
      <c r="BFM11" s="219"/>
      <c r="BFN11" s="219"/>
      <c r="BFO11" s="219"/>
      <c r="BFP11" s="219"/>
      <c r="BFQ11" s="219"/>
      <c r="BFR11" s="219"/>
      <c r="BFS11" s="219"/>
      <c r="BFT11" s="219"/>
      <c r="BFU11" s="219"/>
      <c r="BFV11" s="219"/>
      <c r="BFW11" s="219"/>
      <c r="BFX11" s="219"/>
      <c r="BFY11" s="219"/>
      <c r="BFZ11" s="219"/>
      <c r="BGA11" s="219"/>
      <c r="BGB11" s="219"/>
      <c r="BGC11" s="219"/>
      <c r="BGD11" s="219"/>
      <c r="BGE11" s="219"/>
      <c r="BGF11" s="219"/>
      <c r="BGG11" s="219"/>
      <c r="BGH11" s="219"/>
      <c r="BGI11" s="219"/>
      <c r="BGJ11" s="219"/>
      <c r="BGK11" s="219"/>
      <c r="BGL11" s="219"/>
      <c r="BGM11" s="219"/>
      <c r="BGN11" s="219"/>
      <c r="BGO11" s="219"/>
      <c r="BGP11" s="219"/>
      <c r="BGQ11" s="219"/>
      <c r="BGR11" s="219"/>
      <c r="BGS11" s="219"/>
      <c r="BGT11" s="219"/>
      <c r="BGU11" s="219"/>
      <c r="BGV11" s="219"/>
      <c r="BGW11" s="219"/>
      <c r="BGX11" s="219"/>
      <c r="BGY11" s="219"/>
      <c r="BGZ11" s="219"/>
      <c r="BHA11" s="219"/>
      <c r="BHB11" s="219"/>
      <c r="BHC11" s="219"/>
      <c r="BHD11" s="219"/>
      <c r="BHE11" s="219"/>
      <c r="BHF11" s="219"/>
      <c r="BHG11" s="219"/>
      <c r="BHH11" s="219"/>
      <c r="BHI11" s="219"/>
      <c r="BHJ11" s="219"/>
      <c r="BHK11" s="219"/>
      <c r="BHL11" s="219"/>
      <c r="BHM11" s="219"/>
      <c r="BHN11" s="219"/>
      <c r="BHO11" s="219"/>
      <c r="BHP11" s="219"/>
      <c r="BHQ11" s="219"/>
      <c r="BHR11" s="219"/>
      <c r="BHS11" s="219"/>
      <c r="BHT11" s="219"/>
      <c r="BHU11" s="219"/>
      <c r="BHV11" s="219"/>
      <c r="BHW11" s="219"/>
      <c r="BHX11" s="219"/>
      <c r="BHY11" s="219"/>
      <c r="BHZ11" s="219"/>
      <c r="BIA11" s="219"/>
      <c r="BIB11" s="219"/>
      <c r="BIC11" s="219"/>
      <c r="BID11" s="219"/>
      <c r="BIE11" s="219"/>
      <c r="BIF11" s="219"/>
      <c r="BIG11" s="219"/>
      <c r="BIH11" s="219"/>
      <c r="BII11" s="219"/>
      <c r="BIJ11" s="219"/>
      <c r="BIK11" s="219"/>
      <c r="BIL11" s="219"/>
      <c r="BIM11" s="219"/>
      <c r="BIN11" s="219"/>
      <c r="BIO11" s="219"/>
      <c r="BIP11" s="219"/>
      <c r="BIQ11" s="219"/>
      <c r="BIR11" s="219"/>
      <c r="BIS11" s="219"/>
      <c r="BIT11" s="219"/>
      <c r="BIU11" s="219"/>
      <c r="BIV11" s="219"/>
      <c r="BIW11" s="219"/>
      <c r="BIX11" s="219"/>
      <c r="BIY11" s="219"/>
      <c r="BIZ11" s="219"/>
      <c r="BJA11" s="219"/>
      <c r="BJB11" s="219"/>
      <c r="BJC11" s="219"/>
      <c r="BJD11" s="219"/>
      <c r="BJE11" s="219"/>
      <c r="BJF11" s="219"/>
      <c r="BJG11" s="219"/>
      <c r="BJH11" s="219"/>
      <c r="BJI11" s="219"/>
      <c r="BJJ11" s="219"/>
      <c r="BJK11" s="219"/>
      <c r="BJL11" s="219"/>
      <c r="BJM11" s="219"/>
      <c r="BJN11" s="219"/>
      <c r="BJO11" s="219"/>
      <c r="BJP11" s="219"/>
      <c r="BJQ11" s="219"/>
      <c r="BJR11" s="219"/>
      <c r="BJS11" s="219"/>
      <c r="BJT11" s="219"/>
      <c r="BJU11" s="219"/>
      <c r="BJV11" s="219"/>
      <c r="BJW11" s="219"/>
      <c r="BJX11" s="219"/>
      <c r="BJY11" s="219"/>
      <c r="BJZ11" s="219"/>
      <c r="BKA11" s="219"/>
      <c r="BKB11" s="219"/>
      <c r="BKC11" s="219"/>
      <c r="BKD11" s="219"/>
      <c r="BKE11" s="219"/>
      <c r="BKF11" s="219"/>
      <c r="BKG11" s="219"/>
      <c r="BKH11" s="219"/>
      <c r="BKI11" s="219"/>
      <c r="BKJ11" s="219"/>
      <c r="BKK11" s="219"/>
      <c r="BKL11" s="219"/>
      <c r="BKM11" s="219"/>
      <c r="BKN11" s="219"/>
      <c r="BKO11" s="219"/>
      <c r="BKP11" s="219"/>
      <c r="BKQ11" s="219"/>
      <c r="BKR11" s="219"/>
      <c r="BKS11" s="219"/>
      <c r="BKT11" s="219"/>
      <c r="BKU11" s="219"/>
      <c r="BKV11" s="219"/>
      <c r="BKW11" s="219"/>
      <c r="BKX11" s="219"/>
      <c r="BKY11" s="219"/>
      <c r="BKZ11" s="219"/>
      <c r="BLA11" s="219"/>
      <c r="BLB11" s="219"/>
      <c r="BLC11" s="219"/>
      <c r="BLD11" s="219"/>
      <c r="BLE11" s="219"/>
      <c r="BLF11" s="219"/>
      <c r="BLG11" s="219"/>
      <c r="BLH11" s="219"/>
      <c r="BLI11" s="219"/>
      <c r="BLJ11" s="219"/>
      <c r="BLK11" s="219"/>
      <c r="BLL11" s="219"/>
      <c r="BLM11" s="219"/>
      <c r="BLN11" s="219"/>
      <c r="BLO11" s="219"/>
      <c r="BLP11" s="219"/>
      <c r="BLQ11" s="219"/>
      <c r="BLR11" s="219"/>
      <c r="BLS11" s="219"/>
      <c r="BLT11" s="219"/>
      <c r="BLU11" s="219"/>
      <c r="BLV11" s="219"/>
      <c r="BLW11" s="219"/>
      <c r="BLX11" s="219"/>
      <c r="BLY11" s="219"/>
      <c r="BLZ11" s="219"/>
      <c r="BMA11" s="219"/>
      <c r="BMB11" s="219"/>
      <c r="BMC11" s="219"/>
      <c r="BMD11" s="219"/>
      <c r="BME11" s="219"/>
      <c r="BMF11" s="219"/>
      <c r="BMG11" s="219"/>
      <c r="BMH11" s="219"/>
      <c r="BMI11" s="219"/>
      <c r="BMJ11" s="219"/>
      <c r="BMK11" s="219"/>
      <c r="BML11" s="219"/>
      <c r="BMM11" s="219"/>
      <c r="BMN11" s="219"/>
      <c r="BMO11" s="219"/>
      <c r="BMP11" s="219"/>
      <c r="BMQ11" s="219"/>
      <c r="BMR11" s="219"/>
      <c r="BMS11" s="219"/>
      <c r="BMT11" s="219"/>
      <c r="BMU11" s="219"/>
      <c r="BMV11" s="219"/>
      <c r="BMW11" s="219"/>
      <c r="BMX11" s="219"/>
      <c r="BMY11" s="219"/>
      <c r="BMZ11" s="219"/>
      <c r="BNA11" s="219"/>
      <c r="BNB11" s="219"/>
      <c r="BNC11" s="219"/>
      <c r="BND11" s="219"/>
      <c r="BNE11" s="219"/>
      <c r="BNF11" s="219"/>
      <c r="BNG11" s="219"/>
      <c r="BNH11" s="219"/>
      <c r="BNI11" s="219"/>
      <c r="BNJ11" s="219"/>
      <c r="BNK11" s="219"/>
      <c r="BNL11" s="219"/>
      <c r="BNM11" s="219"/>
      <c r="BNN11" s="219"/>
      <c r="BNO11" s="219"/>
      <c r="BNP11" s="219"/>
      <c r="BNQ11" s="219"/>
      <c r="BNR11" s="219"/>
      <c r="BNS11" s="219"/>
      <c r="BNT11" s="219"/>
      <c r="BNU11" s="219"/>
      <c r="BNV11" s="219"/>
      <c r="BNW11" s="219"/>
      <c r="BNX11" s="219"/>
      <c r="BNY11" s="219"/>
      <c r="BNZ11" s="219"/>
      <c r="BOA11" s="219"/>
      <c r="BOB11" s="219"/>
      <c r="BOC11" s="219"/>
      <c r="BOD11" s="219"/>
      <c r="BOE11" s="219"/>
      <c r="BOF11" s="219"/>
      <c r="BOG11" s="219"/>
      <c r="BOH11" s="219"/>
      <c r="BOI11" s="219"/>
      <c r="BOJ11" s="219"/>
      <c r="BOK11" s="219"/>
      <c r="BOL11" s="219"/>
      <c r="BOM11" s="219"/>
      <c r="BON11" s="219"/>
      <c r="BOO11" s="219"/>
      <c r="BOP11" s="219"/>
      <c r="BOQ11" s="219"/>
      <c r="BOR11" s="219"/>
      <c r="BOS11" s="219"/>
      <c r="BOT11" s="219"/>
      <c r="BOU11" s="219"/>
      <c r="BOV11" s="219"/>
      <c r="BOW11" s="219"/>
      <c r="BOX11" s="219"/>
      <c r="BOY11" s="219"/>
      <c r="BOZ11" s="219"/>
      <c r="BPA11" s="219"/>
      <c r="BPB11" s="219"/>
      <c r="BPC11" s="219"/>
      <c r="BPD11" s="219"/>
      <c r="BPE11" s="219"/>
      <c r="BPF11" s="219"/>
      <c r="BPG11" s="219"/>
      <c r="BPH11" s="219"/>
      <c r="BPI11" s="219"/>
      <c r="BPJ11" s="219"/>
      <c r="BPK11" s="219"/>
      <c r="BPL11" s="219"/>
      <c r="BPM11" s="219"/>
      <c r="BPN11" s="219"/>
      <c r="BPO11" s="219"/>
      <c r="BPP11" s="219"/>
      <c r="BPQ11" s="219"/>
      <c r="BPR11" s="219"/>
      <c r="BPS11" s="219"/>
      <c r="BPT11" s="219"/>
      <c r="BPU11" s="219"/>
      <c r="BPV11" s="219"/>
      <c r="BPW11" s="219"/>
      <c r="BPX11" s="219"/>
      <c r="BPY11" s="219"/>
      <c r="BPZ11" s="219"/>
      <c r="BQA11" s="219"/>
      <c r="BQB11" s="219"/>
      <c r="BQC11" s="219"/>
      <c r="BQD11" s="219"/>
      <c r="BQE11" s="219"/>
      <c r="BQF11" s="219"/>
      <c r="BQG11" s="219"/>
      <c r="BQH11" s="219"/>
      <c r="BQI11" s="219"/>
      <c r="BQJ11" s="219"/>
      <c r="BQK11" s="219"/>
      <c r="BQL11" s="219"/>
      <c r="BQM11" s="219"/>
      <c r="BQN11" s="219"/>
      <c r="BQO11" s="219"/>
      <c r="BQP11" s="219"/>
      <c r="BQQ11" s="219"/>
      <c r="BQR11" s="219"/>
      <c r="BQS11" s="219"/>
      <c r="BQT11" s="219"/>
      <c r="BQU11" s="219"/>
      <c r="BQV11" s="219"/>
      <c r="BQW11" s="219"/>
      <c r="BQX11" s="219"/>
      <c r="BQY11" s="219"/>
      <c r="BQZ11" s="219"/>
      <c r="BRA11" s="219"/>
      <c r="BRB11" s="219"/>
      <c r="BRC11" s="219"/>
      <c r="BRD11" s="219"/>
      <c r="BRE11" s="219"/>
      <c r="BRF11" s="219"/>
      <c r="BRG11" s="219"/>
      <c r="BRH11" s="219"/>
      <c r="BRI11" s="219"/>
      <c r="BRJ11" s="219"/>
      <c r="BRK11" s="219"/>
      <c r="BRL11" s="219"/>
      <c r="BRM11" s="219"/>
      <c r="BRN11" s="219"/>
      <c r="BRO11" s="219"/>
      <c r="BRP11" s="219"/>
      <c r="BRQ11" s="219"/>
      <c r="BRR11" s="219"/>
      <c r="BRS11" s="219"/>
      <c r="BRT11" s="219"/>
      <c r="BRU11" s="219"/>
      <c r="BRV11" s="219"/>
      <c r="BRW11" s="219"/>
      <c r="BRX11" s="219"/>
      <c r="BRY11" s="219"/>
      <c r="BRZ11" s="219"/>
      <c r="BSA11" s="219"/>
      <c r="BSB11" s="219"/>
      <c r="BSC11" s="219"/>
      <c r="BSD11" s="219"/>
      <c r="BSE11" s="219"/>
      <c r="BSF11" s="219"/>
      <c r="BSG11" s="219"/>
      <c r="BSH11" s="219"/>
      <c r="BSI11" s="219"/>
      <c r="BSJ11" s="219"/>
      <c r="BSK11" s="219"/>
      <c r="BSL11" s="219"/>
      <c r="BSM11" s="219"/>
      <c r="BSN11" s="219"/>
      <c r="BSO11" s="219"/>
      <c r="BSP11" s="219"/>
      <c r="BSQ11" s="219"/>
      <c r="BSR11" s="219"/>
      <c r="BSS11" s="219"/>
      <c r="BST11" s="219"/>
      <c r="BSU11" s="219"/>
      <c r="BSV11" s="219"/>
      <c r="BSW11" s="219"/>
      <c r="BSX11" s="219"/>
      <c r="BSY11" s="219"/>
      <c r="BSZ11" s="219"/>
      <c r="BTA11" s="219"/>
      <c r="BTB11" s="219"/>
      <c r="BTC11" s="219"/>
      <c r="BTD11" s="219"/>
      <c r="BTE11" s="219"/>
      <c r="BTF11" s="219"/>
      <c r="BTG11" s="219"/>
      <c r="BTH11" s="219"/>
      <c r="BTI11" s="219"/>
      <c r="BTJ11" s="219"/>
      <c r="BTK11" s="219"/>
      <c r="BTL11" s="219"/>
      <c r="BTM11" s="219"/>
      <c r="BTN11" s="219"/>
      <c r="BTO11" s="219"/>
      <c r="BTP11" s="219"/>
      <c r="BTQ11" s="219"/>
      <c r="BTR11" s="219"/>
      <c r="BTS11" s="219"/>
      <c r="BTT11" s="219"/>
      <c r="BTU11" s="219"/>
      <c r="BTV11" s="219"/>
      <c r="BTW11" s="219"/>
      <c r="BTX11" s="219"/>
      <c r="BTY11" s="219"/>
      <c r="BTZ11" s="219"/>
      <c r="BUA11" s="219"/>
      <c r="BUB11" s="219"/>
      <c r="BUC11" s="219"/>
      <c r="BUD11" s="219"/>
      <c r="BUE11" s="219"/>
      <c r="BUF11" s="219"/>
      <c r="BUG11" s="219"/>
      <c r="BUH11" s="219"/>
      <c r="BUI11" s="219"/>
      <c r="BUJ11" s="219"/>
      <c r="BUK11" s="219"/>
      <c r="BUL11" s="219"/>
      <c r="BUM11" s="219"/>
      <c r="BUN11" s="219"/>
      <c r="BUO11" s="219"/>
      <c r="BUP11" s="219"/>
      <c r="BUQ11" s="219"/>
      <c r="BUR11" s="219"/>
      <c r="BUS11" s="219"/>
      <c r="BUT11" s="219"/>
      <c r="BUU11" s="219"/>
      <c r="BUV11" s="219"/>
      <c r="BUW11" s="219"/>
      <c r="BUX11" s="219"/>
      <c r="BUY11" s="219"/>
      <c r="BUZ11" s="219"/>
      <c r="BVA11" s="219"/>
      <c r="BVB11" s="219"/>
      <c r="BVC11" s="219"/>
      <c r="BVD11" s="219"/>
      <c r="BVE11" s="219"/>
      <c r="BVF11" s="219"/>
      <c r="BVG11" s="219"/>
      <c r="BVH11" s="219"/>
      <c r="BVI11" s="219"/>
      <c r="BVJ11" s="219"/>
      <c r="BVK11" s="219"/>
      <c r="BVL11" s="219"/>
      <c r="BVM11" s="219"/>
      <c r="BVN11" s="219"/>
      <c r="BVO11" s="219"/>
      <c r="BVP11" s="219"/>
      <c r="BVQ11" s="219"/>
      <c r="BVR11" s="219"/>
      <c r="BVS11" s="219"/>
      <c r="BVT11" s="219"/>
      <c r="BVU11" s="219"/>
      <c r="BVV11" s="219"/>
      <c r="BVW11" s="219"/>
      <c r="BVX11" s="219"/>
      <c r="BVY11" s="219"/>
      <c r="BVZ11" s="219"/>
      <c r="BWA11" s="219"/>
      <c r="BWB11" s="219"/>
      <c r="BWC11" s="219"/>
      <c r="BWD11" s="219"/>
      <c r="BWE11" s="219"/>
      <c r="BWF11" s="219"/>
      <c r="BWG11" s="219"/>
      <c r="BWH11" s="219"/>
      <c r="BWI11" s="219"/>
      <c r="BWJ11" s="219"/>
      <c r="BWK11" s="219"/>
      <c r="BWL11" s="219"/>
      <c r="BWM11" s="219"/>
      <c r="BWN11" s="219"/>
      <c r="BWO11" s="219"/>
      <c r="BWP11" s="219"/>
      <c r="BWQ11" s="219"/>
      <c r="BWR11" s="219"/>
      <c r="BWS11" s="219"/>
      <c r="BWT11" s="219"/>
      <c r="BWU11" s="219"/>
      <c r="BWV11" s="219"/>
      <c r="BWW11" s="219"/>
      <c r="BWX11" s="219"/>
      <c r="BWY11" s="219"/>
      <c r="BWZ11" s="219"/>
      <c r="BXA11" s="219"/>
      <c r="BXB11" s="219"/>
      <c r="BXC11" s="219"/>
      <c r="BXD11" s="219"/>
      <c r="BXE11" s="219"/>
      <c r="BXF11" s="219"/>
      <c r="BXG11" s="219"/>
      <c r="BXH11" s="219"/>
      <c r="BXI11" s="219"/>
      <c r="BXJ11" s="219"/>
      <c r="BXK11" s="219"/>
      <c r="BXL11" s="219"/>
      <c r="BXM11" s="219"/>
      <c r="BXN11" s="219"/>
      <c r="BXO11" s="219"/>
      <c r="BXP11" s="219"/>
      <c r="BXQ11" s="219"/>
      <c r="BXR11" s="219"/>
      <c r="BXS11" s="219"/>
      <c r="BXT11" s="219"/>
      <c r="BXU11" s="219"/>
      <c r="BXV11" s="219"/>
      <c r="BXW11" s="219"/>
      <c r="BXX11" s="219"/>
      <c r="BXY11" s="219"/>
      <c r="BXZ11" s="219"/>
      <c r="BYA11" s="219"/>
      <c r="BYB11" s="219"/>
      <c r="BYC11" s="219"/>
      <c r="BYD11" s="219"/>
      <c r="BYE11" s="219"/>
      <c r="BYF11" s="219"/>
      <c r="BYG11" s="219"/>
      <c r="BYH11" s="219"/>
      <c r="BYI11" s="219"/>
      <c r="BYJ11" s="219"/>
      <c r="BYK11" s="219"/>
      <c r="BYL11" s="219"/>
      <c r="BYM11" s="219"/>
      <c r="BYN11" s="219"/>
      <c r="BYO11" s="219"/>
      <c r="BYP11" s="219"/>
      <c r="BYQ11" s="219"/>
      <c r="BYR11" s="219"/>
      <c r="BYS11" s="219"/>
      <c r="BYT11" s="219"/>
      <c r="BYU11" s="219"/>
      <c r="BYV11" s="219"/>
      <c r="BYW11" s="219"/>
      <c r="BYX11" s="219"/>
      <c r="BYY11" s="219"/>
      <c r="BYZ11" s="219"/>
      <c r="BZA11" s="219"/>
      <c r="BZB11" s="219"/>
      <c r="BZC11" s="219"/>
      <c r="BZD11" s="219"/>
      <c r="BZE11" s="219"/>
      <c r="BZF11" s="219"/>
      <c r="BZG11" s="219"/>
      <c r="BZH11" s="219"/>
      <c r="BZI11" s="219"/>
      <c r="BZJ11" s="219"/>
      <c r="BZK11" s="219"/>
      <c r="BZL11" s="219"/>
      <c r="BZM11" s="219"/>
      <c r="BZN11" s="219"/>
      <c r="BZO11" s="219"/>
      <c r="BZP11" s="219"/>
      <c r="BZQ11" s="219"/>
      <c r="BZR11" s="219"/>
      <c r="BZS11" s="219"/>
      <c r="BZT11" s="219"/>
      <c r="BZU11" s="219"/>
      <c r="BZV11" s="219"/>
      <c r="BZW11" s="219"/>
      <c r="BZX11" s="219"/>
      <c r="BZY11" s="219"/>
      <c r="BZZ11" s="219"/>
      <c r="CAA11" s="219"/>
      <c r="CAB11" s="219"/>
      <c r="CAC11" s="219"/>
      <c r="CAD11" s="219"/>
      <c r="CAE11" s="219"/>
      <c r="CAF11" s="219"/>
      <c r="CAG11" s="219"/>
      <c r="CAH11" s="219"/>
      <c r="CAI11" s="219"/>
      <c r="CAJ11" s="219"/>
      <c r="CAK11" s="219"/>
      <c r="CAL11" s="219"/>
      <c r="CAM11" s="219"/>
      <c r="CAN11" s="219"/>
      <c r="CAO11" s="219"/>
      <c r="CAP11" s="219"/>
      <c r="CAQ11" s="219"/>
      <c r="CAR11" s="219"/>
      <c r="CAS11" s="219"/>
      <c r="CAT11" s="219"/>
      <c r="CAU11" s="219"/>
      <c r="CAV11" s="219"/>
      <c r="CAW11" s="219"/>
      <c r="CAX11" s="219"/>
      <c r="CAY11" s="219"/>
      <c r="CAZ11" s="219"/>
      <c r="CBA11" s="219"/>
      <c r="CBB11" s="219"/>
      <c r="CBC11" s="219"/>
      <c r="CBD11" s="219"/>
      <c r="CBE11" s="219"/>
      <c r="CBF11" s="219"/>
      <c r="CBG11" s="219"/>
      <c r="CBH11" s="219"/>
      <c r="CBI11" s="219"/>
      <c r="CBJ11" s="219"/>
      <c r="CBK11" s="219"/>
      <c r="CBL11" s="219"/>
      <c r="CBM11" s="219"/>
      <c r="CBN11" s="219"/>
      <c r="CBO11" s="219"/>
      <c r="CBP11" s="219"/>
      <c r="CBQ11" s="219"/>
      <c r="CBR11" s="219"/>
      <c r="CBS11" s="219"/>
      <c r="CBT11" s="219"/>
      <c r="CBU11" s="219"/>
      <c r="CBV11" s="219"/>
      <c r="CBW11" s="219"/>
      <c r="CBX11" s="219"/>
      <c r="CBY11" s="219"/>
      <c r="CBZ11" s="219"/>
      <c r="CCA11" s="219"/>
      <c r="CCB11" s="219"/>
      <c r="CCC11" s="219"/>
      <c r="CCD11" s="219"/>
      <c r="CCE11" s="219"/>
      <c r="CCF11" s="219"/>
      <c r="CCG11" s="219"/>
      <c r="CCH11" s="219"/>
      <c r="CCI11" s="219"/>
      <c r="CCJ11" s="219"/>
      <c r="CCK11" s="219"/>
      <c r="CCL11" s="219"/>
      <c r="CCM11" s="219"/>
      <c r="CCN11" s="219"/>
      <c r="CCO11" s="219"/>
      <c r="CCP11" s="219"/>
      <c r="CCQ11" s="219"/>
      <c r="CCR11" s="219"/>
      <c r="CCS11" s="219"/>
      <c r="CCT11" s="219"/>
      <c r="CCU11" s="219"/>
      <c r="CCV11" s="219"/>
      <c r="CCW11" s="219"/>
      <c r="CCX11" s="219"/>
      <c r="CCY11" s="219"/>
      <c r="CCZ11" s="219"/>
      <c r="CDA11" s="219"/>
      <c r="CDB11" s="219"/>
      <c r="CDC11" s="219"/>
      <c r="CDD11" s="219"/>
      <c r="CDE11" s="219"/>
      <c r="CDF11" s="219"/>
      <c r="CDG11" s="219"/>
      <c r="CDH11" s="219"/>
      <c r="CDI11" s="219"/>
      <c r="CDJ11" s="219"/>
      <c r="CDK11" s="219"/>
      <c r="CDL11" s="219"/>
      <c r="CDM11" s="219"/>
      <c r="CDN11" s="219"/>
      <c r="CDO11" s="219"/>
      <c r="CDP11" s="219"/>
      <c r="CDQ11" s="219"/>
      <c r="CDR11" s="219"/>
      <c r="CDS11" s="219"/>
      <c r="CDT11" s="219"/>
      <c r="CDU11" s="219"/>
      <c r="CDV11" s="219"/>
      <c r="CDW11" s="219"/>
      <c r="CDX11" s="219"/>
      <c r="CDY11" s="219"/>
      <c r="CDZ11" s="219"/>
      <c r="CEA11" s="219"/>
      <c r="CEB11" s="219"/>
      <c r="CEC11" s="219"/>
      <c r="CED11" s="219"/>
      <c r="CEE11" s="219"/>
      <c r="CEF11" s="219"/>
      <c r="CEG11" s="219"/>
      <c r="CEH11" s="219"/>
      <c r="CEI11" s="219"/>
      <c r="CEJ11" s="219"/>
      <c r="CEK11" s="219"/>
      <c r="CEL11" s="219"/>
      <c r="CEM11" s="219"/>
      <c r="CEN11" s="219"/>
      <c r="CEO11" s="219"/>
      <c r="CEP11" s="219"/>
      <c r="CEQ11" s="219"/>
      <c r="CER11" s="219"/>
      <c r="CES11" s="219"/>
      <c r="CET11" s="219"/>
      <c r="CEU11" s="219"/>
      <c r="CEV11" s="219"/>
      <c r="CEW11" s="219"/>
      <c r="CEX11" s="219"/>
      <c r="CEY11" s="219"/>
      <c r="CEZ11" s="219"/>
      <c r="CFA11" s="219"/>
      <c r="CFB11" s="219"/>
      <c r="CFC11" s="219"/>
      <c r="CFD11" s="219"/>
      <c r="CFE11" s="219"/>
      <c r="CFF11" s="219"/>
      <c r="CFG11" s="219"/>
      <c r="CFH11" s="219"/>
      <c r="CFI11" s="219"/>
      <c r="CFJ11" s="219"/>
      <c r="CFK11" s="219"/>
      <c r="CFL11" s="219"/>
      <c r="CFM11" s="219"/>
      <c r="CFN11" s="219"/>
      <c r="CFO11" s="219"/>
      <c r="CFP11" s="219"/>
      <c r="CFQ11" s="219"/>
      <c r="CFR11" s="219"/>
      <c r="CFS11" s="219"/>
      <c r="CFT11" s="219"/>
      <c r="CFU11" s="219"/>
      <c r="CFV11" s="219"/>
      <c r="CFW11" s="219"/>
      <c r="CFX11" s="219"/>
      <c r="CFY11" s="219"/>
      <c r="CFZ11" s="219"/>
      <c r="CGA11" s="219"/>
      <c r="CGB11" s="219"/>
      <c r="CGC11" s="219"/>
      <c r="CGD11" s="219"/>
      <c r="CGE11" s="219"/>
      <c r="CGF11" s="219"/>
      <c r="CGG11" s="219"/>
      <c r="CGH11" s="219"/>
      <c r="CGI11" s="219"/>
      <c r="CGJ11" s="219"/>
      <c r="CGK11" s="219"/>
      <c r="CGL11" s="219"/>
      <c r="CGM11" s="219"/>
      <c r="CGN11" s="219"/>
      <c r="CGO11" s="219"/>
      <c r="CGP11" s="219"/>
      <c r="CGQ11" s="219"/>
      <c r="CGR11" s="219"/>
      <c r="CGS11" s="219"/>
      <c r="CGT11" s="219"/>
      <c r="CGU11" s="219"/>
      <c r="CGV11" s="219"/>
      <c r="CGW11" s="219"/>
      <c r="CGX11" s="219"/>
      <c r="CGY11" s="219"/>
      <c r="CGZ11" s="219"/>
      <c r="CHA11" s="219"/>
      <c r="CHB11" s="219"/>
      <c r="CHC11" s="219"/>
      <c r="CHD11" s="219"/>
      <c r="CHE11" s="219"/>
      <c r="CHF11" s="219"/>
      <c r="CHG11" s="219"/>
      <c r="CHH11" s="219"/>
      <c r="CHI11" s="219"/>
      <c r="CHJ11" s="219"/>
      <c r="CHK11" s="219"/>
      <c r="CHL11" s="219"/>
      <c r="CHM11" s="219"/>
      <c r="CHN11" s="219"/>
      <c r="CHO11" s="219"/>
      <c r="CHP11" s="219"/>
      <c r="CHQ11" s="219"/>
      <c r="CHR11" s="219"/>
      <c r="CHS11" s="219"/>
      <c r="CHT11" s="219"/>
      <c r="CHU11" s="219"/>
      <c r="CHV11" s="219"/>
      <c r="CHW11" s="219"/>
      <c r="CHX11" s="219"/>
      <c r="CHY11" s="219"/>
      <c r="CHZ11" s="219"/>
      <c r="CIA11" s="219"/>
      <c r="CIB11" s="219"/>
      <c r="CIC11" s="219"/>
      <c r="CID11" s="219"/>
      <c r="CIE11" s="219"/>
      <c r="CIF11" s="219"/>
      <c r="CIG11" s="219"/>
      <c r="CIH11" s="219"/>
      <c r="CII11" s="219"/>
      <c r="CIJ11" s="219"/>
      <c r="CIK11" s="219"/>
      <c r="CIL11" s="219"/>
      <c r="CIM11" s="219"/>
      <c r="CIN11" s="219"/>
      <c r="CIO11" s="219"/>
      <c r="CIP11" s="219"/>
      <c r="CIQ11" s="219"/>
      <c r="CIR11" s="219"/>
      <c r="CIS11" s="219"/>
      <c r="CIT11" s="219"/>
      <c r="CIU11" s="219"/>
      <c r="CIV11" s="219"/>
      <c r="CIW11" s="219"/>
      <c r="CIX11" s="219"/>
      <c r="CIY11" s="219"/>
      <c r="CIZ11" s="219"/>
      <c r="CJA11" s="219"/>
      <c r="CJB11" s="219"/>
      <c r="CJC11" s="219"/>
      <c r="CJD11" s="219"/>
      <c r="CJE11" s="219"/>
      <c r="CJF11" s="219"/>
      <c r="CJG11" s="219"/>
      <c r="CJH11" s="219"/>
      <c r="CJI11" s="219"/>
      <c r="CJJ11" s="219"/>
      <c r="CJK11" s="219"/>
      <c r="CJL11" s="219"/>
      <c r="CJM11" s="219"/>
      <c r="CJN11" s="219"/>
      <c r="CJO11" s="219"/>
      <c r="CJP11" s="219"/>
      <c r="CJQ11" s="219"/>
      <c r="CJR11" s="219"/>
      <c r="CJS11" s="219"/>
      <c r="CJT11" s="219"/>
      <c r="CJU11" s="219"/>
      <c r="CJV11" s="219"/>
      <c r="CJW11" s="219"/>
      <c r="CJX11" s="219"/>
      <c r="CJY11" s="219"/>
      <c r="CJZ11" s="219"/>
      <c r="CKA11" s="219"/>
      <c r="CKB11" s="219"/>
      <c r="CKC11" s="219"/>
      <c r="CKD11" s="219"/>
      <c r="CKE11" s="219"/>
      <c r="CKF11" s="219"/>
      <c r="CKG11" s="219"/>
      <c r="CKH11" s="219"/>
      <c r="CKI11" s="219"/>
      <c r="CKJ11" s="219"/>
      <c r="CKK11" s="219"/>
      <c r="CKL11" s="219"/>
      <c r="CKM11" s="219"/>
      <c r="CKN11" s="219"/>
      <c r="CKO11" s="219"/>
      <c r="CKP11" s="219"/>
      <c r="CKQ11" s="219"/>
      <c r="CKR11" s="219"/>
      <c r="CKS11" s="219"/>
      <c r="CKT11" s="219"/>
      <c r="CKU11" s="219"/>
      <c r="CKV11" s="219"/>
      <c r="CKW11" s="219"/>
      <c r="CKX11" s="219"/>
      <c r="CKY11" s="219"/>
      <c r="CKZ11" s="219"/>
      <c r="CLA11" s="219"/>
      <c r="CLB11" s="219"/>
      <c r="CLC11" s="219"/>
      <c r="CLD11" s="219"/>
      <c r="CLE11" s="219"/>
      <c r="CLF11" s="219"/>
      <c r="CLG11" s="219"/>
      <c r="CLH11" s="219"/>
      <c r="CLI11" s="219"/>
      <c r="CLJ11" s="219"/>
      <c r="CLK11" s="219"/>
      <c r="CLL11" s="219"/>
      <c r="CLM11" s="219"/>
      <c r="CLN11" s="219"/>
      <c r="CLO11" s="219"/>
      <c r="CLP11" s="219"/>
      <c r="CLQ11" s="219"/>
      <c r="CLR11" s="219"/>
      <c r="CLS11" s="219"/>
      <c r="CLT11" s="219"/>
      <c r="CLU11" s="219"/>
      <c r="CLV11" s="219"/>
      <c r="CLW11" s="219"/>
      <c r="CLX11" s="219"/>
      <c r="CLY11" s="219"/>
      <c r="CLZ11" s="219"/>
      <c r="CMA11" s="219"/>
      <c r="CMB11" s="219"/>
      <c r="CMC11" s="219"/>
      <c r="CMD11" s="219"/>
      <c r="CME11" s="219"/>
      <c r="CMF11" s="219"/>
      <c r="CMG11" s="219"/>
      <c r="CMH11" s="219"/>
      <c r="CMI11" s="219"/>
      <c r="CMJ11" s="219"/>
      <c r="CMK11" s="219"/>
      <c r="CML11" s="219"/>
      <c r="CMM11" s="219"/>
      <c r="CMN11" s="219"/>
      <c r="CMO11" s="219"/>
      <c r="CMP11" s="219"/>
      <c r="CMQ11" s="219"/>
      <c r="CMR11" s="219"/>
      <c r="CMS11" s="219"/>
      <c r="CMT11" s="219"/>
      <c r="CMU11" s="219"/>
      <c r="CMV11" s="219"/>
      <c r="CMW11" s="219"/>
      <c r="CMX11" s="219"/>
      <c r="CMY11" s="219"/>
      <c r="CMZ11" s="219"/>
      <c r="CNA11" s="219"/>
      <c r="CNB11" s="219"/>
      <c r="CNC11" s="219"/>
      <c r="CND11" s="219"/>
      <c r="CNE11" s="219"/>
      <c r="CNF11" s="219"/>
      <c r="CNG11" s="219"/>
      <c r="CNH11" s="219"/>
      <c r="CNI11" s="219"/>
      <c r="CNJ11" s="219"/>
      <c r="CNK11" s="219"/>
      <c r="CNL11" s="219"/>
      <c r="CNM11" s="219"/>
      <c r="CNN11" s="219"/>
      <c r="CNO11" s="219"/>
      <c r="CNP11" s="219"/>
      <c r="CNQ11" s="219"/>
      <c r="CNR11" s="219"/>
      <c r="CNS11" s="219"/>
      <c r="CNT11" s="219"/>
      <c r="CNU11" s="219"/>
      <c r="CNV11" s="219"/>
      <c r="CNW11" s="219"/>
      <c r="CNX11" s="219"/>
      <c r="CNY11" s="219"/>
      <c r="CNZ11" s="219"/>
      <c r="COA11" s="219"/>
      <c r="COB11" s="219"/>
      <c r="COC11" s="219"/>
      <c r="COD11" s="219"/>
      <c r="COE11" s="219"/>
      <c r="COF11" s="219"/>
      <c r="COG11" s="219"/>
      <c r="COH11" s="219"/>
      <c r="COI11" s="219"/>
      <c r="COJ11" s="219"/>
      <c r="COK11" s="219"/>
      <c r="COL11" s="219"/>
      <c r="COM11" s="219"/>
      <c r="CON11" s="219"/>
      <c r="COO11" s="219"/>
      <c r="COP11" s="219"/>
      <c r="COQ11" s="219"/>
      <c r="COR11" s="219"/>
      <c r="COS11" s="219"/>
      <c r="COT11" s="219"/>
      <c r="COU11" s="219"/>
      <c r="COV11" s="219"/>
      <c r="COW11" s="219"/>
      <c r="COX11" s="219"/>
      <c r="COY11" s="219"/>
      <c r="COZ11" s="219"/>
      <c r="CPA11" s="219"/>
      <c r="CPB11" s="219"/>
      <c r="CPC11" s="219"/>
      <c r="CPD11" s="219"/>
      <c r="CPE11" s="219"/>
      <c r="CPF11" s="219"/>
      <c r="CPG11" s="219"/>
      <c r="CPH11" s="219"/>
      <c r="CPI11" s="219"/>
      <c r="CPJ11" s="219"/>
      <c r="CPK11" s="219"/>
      <c r="CPL11" s="219"/>
      <c r="CPM11" s="219"/>
      <c r="CPN11" s="219"/>
      <c r="CPO11" s="219"/>
      <c r="CPP11" s="219"/>
      <c r="CPQ11" s="219"/>
      <c r="CPR11" s="219"/>
      <c r="CPS11" s="219"/>
      <c r="CPT11" s="219"/>
      <c r="CPU11" s="219"/>
      <c r="CPV11" s="219"/>
      <c r="CPW11" s="219"/>
      <c r="CPX11" s="219"/>
      <c r="CPY11" s="219"/>
      <c r="CPZ11" s="219"/>
      <c r="CQA11" s="219"/>
      <c r="CQB11" s="219"/>
      <c r="CQC11" s="219"/>
      <c r="CQD11" s="219"/>
      <c r="CQE11" s="219"/>
      <c r="CQF11" s="219"/>
      <c r="CQG11" s="219"/>
      <c r="CQH11" s="219"/>
      <c r="CQI11" s="219"/>
      <c r="CQJ11" s="219"/>
      <c r="CQK11" s="219"/>
      <c r="CQL11" s="219"/>
      <c r="CQM11" s="219"/>
      <c r="CQN11" s="219"/>
      <c r="CQO11" s="219"/>
      <c r="CQP11" s="219"/>
      <c r="CQQ11" s="219"/>
      <c r="CQR11" s="219"/>
      <c r="CQS11" s="219"/>
      <c r="CQT11" s="219"/>
      <c r="CQU11" s="219"/>
      <c r="CQV11" s="219"/>
      <c r="CQW11" s="219"/>
      <c r="CQX11" s="219"/>
      <c r="CQY11" s="219"/>
      <c r="CQZ11" s="219"/>
      <c r="CRA11" s="219"/>
      <c r="CRB11" s="219"/>
      <c r="CRC11" s="219"/>
      <c r="CRD11" s="219"/>
      <c r="CRE11" s="219"/>
      <c r="CRF11" s="219"/>
      <c r="CRG11" s="219"/>
      <c r="CRH11" s="219"/>
      <c r="CRI11" s="219"/>
      <c r="CRJ11" s="219"/>
      <c r="CRK11" s="219"/>
      <c r="CRL11" s="219"/>
      <c r="CRM11" s="219"/>
      <c r="CRN11" s="219"/>
      <c r="CRO11" s="219"/>
      <c r="CRP11" s="219"/>
      <c r="CRQ11" s="219"/>
      <c r="CRR11" s="219"/>
      <c r="CRS11" s="219"/>
      <c r="CRT11" s="219"/>
      <c r="CRU11" s="219"/>
      <c r="CRV11" s="219"/>
      <c r="CRW11" s="219"/>
      <c r="CRX11" s="219"/>
      <c r="CRY11" s="219"/>
      <c r="CRZ11" s="219"/>
      <c r="CSA11" s="219"/>
      <c r="CSB11" s="219"/>
      <c r="CSC11" s="219"/>
      <c r="CSD11" s="219"/>
      <c r="CSE11" s="219"/>
      <c r="CSF11" s="219"/>
      <c r="CSG11" s="219"/>
      <c r="CSH11" s="219"/>
      <c r="CSI11" s="219"/>
      <c r="CSJ11" s="219"/>
      <c r="CSK11" s="219"/>
      <c r="CSL11" s="219"/>
      <c r="CSM11" s="219"/>
      <c r="CSN11" s="219"/>
      <c r="CSO11" s="219"/>
      <c r="CSP11" s="219"/>
      <c r="CSQ11" s="219"/>
      <c r="CSR11" s="219"/>
      <c r="CSS11" s="219"/>
      <c r="CST11" s="219"/>
      <c r="CSU11" s="219"/>
      <c r="CSV11" s="219"/>
      <c r="CSW11" s="219"/>
      <c r="CSX11" s="219"/>
      <c r="CSY11" s="219"/>
      <c r="CSZ11" s="219"/>
      <c r="CTA11" s="219"/>
      <c r="CTB11" s="219"/>
      <c r="CTC11" s="219"/>
      <c r="CTD11" s="219"/>
      <c r="CTE11" s="219"/>
      <c r="CTF11" s="219"/>
      <c r="CTG11" s="219"/>
      <c r="CTH11" s="219"/>
      <c r="CTI11" s="219"/>
      <c r="CTJ11" s="219"/>
      <c r="CTK11" s="219"/>
      <c r="CTL11" s="219"/>
      <c r="CTM11" s="219"/>
      <c r="CTN11" s="219"/>
      <c r="CTO11" s="219"/>
      <c r="CTP11" s="219"/>
      <c r="CTQ11" s="219"/>
      <c r="CTR11" s="219"/>
      <c r="CTS11" s="219"/>
      <c r="CTT11" s="219"/>
      <c r="CTU11" s="219"/>
      <c r="CTV11" s="219"/>
      <c r="CTW11" s="219"/>
      <c r="CTX11" s="219"/>
      <c r="CTY11" s="219"/>
      <c r="CTZ11" s="219"/>
      <c r="CUA11" s="219"/>
      <c r="CUB11" s="219"/>
      <c r="CUC11" s="219"/>
      <c r="CUD11" s="219"/>
      <c r="CUE11" s="219"/>
      <c r="CUF11" s="219"/>
      <c r="CUG11" s="219"/>
      <c r="CUH11" s="219"/>
      <c r="CUI11" s="219"/>
      <c r="CUJ11" s="219"/>
      <c r="CUK11" s="219"/>
      <c r="CUL11" s="219"/>
      <c r="CUM11" s="219"/>
      <c r="CUN11" s="219"/>
      <c r="CUO11" s="219"/>
      <c r="CUP11" s="219"/>
      <c r="CUQ11" s="219"/>
      <c r="CUR11" s="219"/>
      <c r="CUS11" s="219"/>
      <c r="CUT11" s="219"/>
      <c r="CUU11" s="219"/>
      <c r="CUV11" s="219"/>
      <c r="CUW11" s="219"/>
      <c r="CUX11" s="219"/>
      <c r="CUY11" s="219"/>
      <c r="CUZ11" s="219"/>
      <c r="CVA11" s="219"/>
      <c r="CVB11" s="219"/>
      <c r="CVC11" s="219"/>
      <c r="CVD11" s="219"/>
      <c r="CVE11" s="219"/>
      <c r="CVF11" s="219"/>
      <c r="CVG11" s="219"/>
      <c r="CVH11" s="219"/>
      <c r="CVI11" s="219"/>
      <c r="CVJ11" s="219"/>
      <c r="CVK11" s="219"/>
      <c r="CVL11" s="219"/>
      <c r="CVM11" s="219"/>
      <c r="CVN11" s="219"/>
      <c r="CVO11" s="219"/>
      <c r="CVP11" s="219"/>
      <c r="CVQ11" s="219"/>
      <c r="CVR11" s="219"/>
      <c r="CVS11" s="219"/>
      <c r="CVT11" s="219"/>
      <c r="CVU11" s="219"/>
      <c r="CVV11" s="219"/>
      <c r="CVW11" s="219"/>
      <c r="CVX11" s="219"/>
      <c r="CVY11" s="219"/>
      <c r="CVZ11" s="219"/>
      <c r="CWA11" s="219"/>
      <c r="CWB11" s="219"/>
      <c r="CWC11" s="219"/>
      <c r="CWD11" s="219"/>
      <c r="CWE11" s="219"/>
      <c r="CWF11" s="219"/>
      <c r="CWG11" s="219"/>
      <c r="CWH11" s="219"/>
      <c r="CWI11" s="219"/>
      <c r="CWJ11" s="219"/>
      <c r="CWK11" s="219"/>
      <c r="CWL11" s="219"/>
      <c r="CWM11" s="219"/>
      <c r="CWN11" s="219"/>
      <c r="CWO11" s="219"/>
      <c r="CWP11" s="219"/>
      <c r="CWQ11" s="219"/>
      <c r="CWR11" s="219"/>
      <c r="CWS11" s="219"/>
      <c r="CWT11" s="219"/>
      <c r="CWU11" s="219"/>
      <c r="CWV11" s="219"/>
      <c r="CWW11" s="219"/>
      <c r="CWX11" s="219"/>
      <c r="CWY11" s="219"/>
      <c r="CWZ11" s="219"/>
      <c r="CXA11" s="219"/>
      <c r="CXB11" s="219"/>
      <c r="CXC11" s="219"/>
      <c r="CXD11" s="219"/>
      <c r="CXE11" s="219"/>
      <c r="CXF11" s="219"/>
      <c r="CXG11" s="219"/>
      <c r="CXH11" s="219"/>
      <c r="CXI11" s="219"/>
      <c r="CXJ11" s="219"/>
      <c r="CXK11" s="219"/>
      <c r="CXL11" s="219"/>
      <c r="CXM11" s="219"/>
      <c r="CXN11" s="219"/>
      <c r="CXO11" s="219"/>
      <c r="CXP11" s="219"/>
      <c r="CXQ11" s="219"/>
      <c r="CXR11" s="219"/>
      <c r="CXS11" s="219"/>
      <c r="CXT11" s="219"/>
      <c r="CXU11" s="219"/>
      <c r="CXV11" s="219"/>
      <c r="CXW11" s="219"/>
      <c r="CXX11" s="219"/>
      <c r="CXY11" s="219"/>
      <c r="CXZ11" s="219"/>
      <c r="CYA11" s="219"/>
      <c r="CYB11" s="219"/>
      <c r="CYC11" s="219"/>
      <c r="CYD11" s="219"/>
      <c r="CYE11" s="219"/>
      <c r="CYF11" s="219"/>
      <c r="CYG11" s="219"/>
      <c r="CYH11" s="219"/>
      <c r="CYI11" s="219"/>
      <c r="CYJ11" s="219"/>
      <c r="CYK11" s="219"/>
      <c r="CYL11" s="219"/>
      <c r="CYM11" s="219"/>
      <c r="CYN11" s="219"/>
      <c r="CYO11" s="219"/>
      <c r="CYP11" s="219"/>
      <c r="CYQ11" s="219"/>
      <c r="CYR11" s="219"/>
      <c r="CYS11" s="219"/>
      <c r="CYT11" s="219"/>
      <c r="CYU11" s="219"/>
      <c r="CYV11" s="219"/>
      <c r="CYW11" s="219"/>
      <c r="CYX11" s="219"/>
      <c r="CYY11" s="219"/>
      <c r="CYZ11" s="219"/>
      <c r="CZA11" s="219"/>
      <c r="CZB11" s="219"/>
      <c r="CZC11" s="219"/>
      <c r="CZD11" s="219"/>
      <c r="CZE11" s="219"/>
      <c r="CZF11" s="219"/>
      <c r="CZG11" s="219"/>
      <c r="CZH11" s="219"/>
      <c r="CZI11" s="219"/>
      <c r="CZJ11" s="219"/>
      <c r="CZK11" s="219"/>
      <c r="CZL11" s="219"/>
      <c r="CZM11" s="219"/>
      <c r="CZN11" s="219"/>
      <c r="CZO11" s="219"/>
      <c r="CZP11" s="219"/>
      <c r="CZQ11" s="219"/>
      <c r="CZR11" s="219"/>
      <c r="CZS11" s="219"/>
      <c r="CZT11" s="219"/>
      <c r="CZU11" s="219"/>
      <c r="CZV11" s="219"/>
      <c r="CZW11" s="219"/>
      <c r="CZX11" s="219"/>
      <c r="CZY11" s="219"/>
      <c r="CZZ11" s="219"/>
      <c r="DAA11" s="219"/>
      <c r="DAB11" s="219"/>
      <c r="DAC11" s="219"/>
      <c r="DAD11" s="219"/>
      <c r="DAE11" s="219"/>
      <c r="DAF11" s="219"/>
      <c r="DAG11" s="219"/>
      <c r="DAH11" s="219"/>
      <c r="DAI11" s="219"/>
      <c r="DAJ11" s="219"/>
      <c r="DAK11" s="219"/>
      <c r="DAL11" s="219"/>
      <c r="DAM11" s="219"/>
      <c r="DAN11" s="219"/>
      <c r="DAO11" s="219"/>
      <c r="DAP11" s="219"/>
      <c r="DAQ11" s="219"/>
      <c r="DAR11" s="219"/>
      <c r="DAS11" s="219"/>
      <c r="DAT11" s="219"/>
      <c r="DAU11" s="219"/>
      <c r="DAV11" s="219"/>
      <c r="DAW11" s="219"/>
      <c r="DAX11" s="219"/>
      <c r="DAY11" s="219"/>
      <c r="DAZ11" s="219"/>
      <c r="DBA11" s="219"/>
      <c r="DBB11" s="219"/>
      <c r="DBC11" s="219"/>
      <c r="DBD11" s="219"/>
      <c r="DBE11" s="219"/>
      <c r="DBF11" s="219"/>
      <c r="DBG11" s="219"/>
      <c r="DBH11" s="219"/>
      <c r="DBI11" s="219"/>
      <c r="DBJ11" s="219"/>
      <c r="DBK11" s="219"/>
      <c r="DBL11" s="219"/>
      <c r="DBM11" s="219"/>
      <c r="DBN11" s="219"/>
      <c r="DBO11" s="219"/>
      <c r="DBP11" s="219"/>
      <c r="DBQ11" s="219"/>
      <c r="DBR11" s="219"/>
      <c r="DBS11" s="219"/>
      <c r="DBT11" s="219"/>
      <c r="DBU11" s="219"/>
      <c r="DBV11" s="219"/>
      <c r="DBW11" s="219"/>
      <c r="DBX11" s="219"/>
      <c r="DBY11" s="219"/>
      <c r="DBZ11" s="219"/>
      <c r="DCA11" s="219"/>
      <c r="DCB11" s="219"/>
      <c r="DCC11" s="219"/>
      <c r="DCD11" s="219"/>
      <c r="DCE11" s="219"/>
      <c r="DCF11" s="219"/>
      <c r="DCG11" s="219"/>
      <c r="DCH11" s="219"/>
      <c r="DCI11" s="219"/>
      <c r="DCJ11" s="219"/>
      <c r="DCK11" s="219"/>
      <c r="DCL11" s="219"/>
      <c r="DCM11" s="219"/>
      <c r="DCN11" s="219"/>
      <c r="DCO11" s="219"/>
      <c r="DCP11" s="219"/>
      <c r="DCQ11" s="219"/>
      <c r="DCR11" s="219"/>
      <c r="DCS11" s="219"/>
      <c r="DCT11" s="219"/>
      <c r="DCU11" s="219"/>
      <c r="DCV11" s="219"/>
      <c r="DCW11" s="219"/>
      <c r="DCX11" s="219"/>
      <c r="DCY11" s="219"/>
      <c r="DCZ11" s="219"/>
      <c r="DDA11" s="219"/>
      <c r="DDB11" s="219"/>
      <c r="DDC11" s="219"/>
      <c r="DDD11" s="219"/>
      <c r="DDE11" s="219"/>
      <c r="DDF11" s="219"/>
      <c r="DDG11" s="219"/>
      <c r="DDH11" s="219"/>
      <c r="DDI11" s="219"/>
      <c r="DDJ11" s="219"/>
      <c r="DDK11" s="219"/>
      <c r="DDL11" s="219"/>
      <c r="DDM11" s="219"/>
      <c r="DDN11" s="219"/>
      <c r="DDO11" s="219"/>
      <c r="DDP11" s="219"/>
      <c r="DDQ11" s="219"/>
      <c r="DDR11" s="219"/>
      <c r="DDS11" s="219"/>
      <c r="DDT11" s="219"/>
      <c r="DDU11" s="219"/>
      <c r="DDV11" s="219"/>
      <c r="DDW11" s="219"/>
      <c r="DDX11" s="219"/>
      <c r="DDY11" s="219"/>
      <c r="DDZ11" s="219"/>
      <c r="DEA11" s="219"/>
      <c r="DEB11" s="219"/>
      <c r="DEC11" s="219"/>
      <c r="DED11" s="219"/>
      <c r="DEE11" s="219"/>
      <c r="DEF11" s="219"/>
      <c r="DEG11" s="219"/>
      <c r="DEH11" s="219"/>
      <c r="DEI11" s="219"/>
      <c r="DEJ11" s="219"/>
      <c r="DEK11" s="219"/>
      <c r="DEL11" s="219"/>
      <c r="DEM11" s="219"/>
      <c r="DEN11" s="219"/>
      <c r="DEO11" s="219"/>
      <c r="DEP11" s="219"/>
      <c r="DEQ11" s="219"/>
      <c r="DER11" s="219"/>
      <c r="DES11" s="219"/>
      <c r="DET11" s="219"/>
      <c r="DEU11" s="219"/>
      <c r="DEV11" s="219"/>
      <c r="DEW11" s="219"/>
      <c r="DEX11" s="219"/>
      <c r="DEY11" s="219"/>
      <c r="DEZ11" s="219"/>
      <c r="DFA11" s="219"/>
      <c r="DFB11" s="219"/>
      <c r="DFC11" s="219"/>
      <c r="DFD11" s="219"/>
      <c r="DFE11" s="219"/>
      <c r="DFF11" s="219"/>
      <c r="DFG11" s="219"/>
      <c r="DFH11" s="219"/>
      <c r="DFI11" s="219"/>
      <c r="DFJ11" s="219"/>
      <c r="DFK11" s="219"/>
      <c r="DFL11" s="219"/>
      <c r="DFM11" s="219"/>
      <c r="DFN11" s="219"/>
      <c r="DFO11" s="219"/>
      <c r="DFP11" s="219"/>
      <c r="DFQ11" s="219"/>
      <c r="DFR11" s="219"/>
      <c r="DFS11" s="219"/>
      <c r="DFT11" s="219"/>
      <c r="DFU11" s="219"/>
      <c r="DFV11" s="219"/>
      <c r="DFW11" s="219"/>
      <c r="DFX11" s="219"/>
      <c r="DFY11" s="219"/>
      <c r="DFZ11" s="219"/>
      <c r="DGA11" s="219"/>
      <c r="DGB11" s="219"/>
      <c r="DGC11" s="219"/>
      <c r="DGD11" s="219"/>
      <c r="DGE11" s="219"/>
      <c r="DGF11" s="219"/>
      <c r="DGG11" s="219"/>
      <c r="DGH11" s="219"/>
      <c r="DGI11" s="219"/>
      <c r="DGJ11" s="219"/>
      <c r="DGK11" s="219"/>
      <c r="DGL11" s="219"/>
      <c r="DGM11" s="219"/>
      <c r="DGN11" s="219"/>
      <c r="DGO11" s="219"/>
      <c r="DGP11" s="219"/>
      <c r="DGQ11" s="219"/>
      <c r="DGR11" s="219"/>
      <c r="DGS11" s="219"/>
      <c r="DGT11" s="219"/>
      <c r="DGU11" s="219"/>
      <c r="DGV11" s="219"/>
      <c r="DGW11" s="219"/>
      <c r="DGX11" s="219"/>
      <c r="DGY11" s="219"/>
      <c r="DGZ11" s="219"/>
      <c r="DHA11" s="219"/>
      <c r="DHB11" s="219"/>
      <c r="DHC11" s="219"/>
      <c r="DHD11" s="219"/>
      <c r="DHE11" s="219"/>
      <c r="DHF11" s="219"/>
      <c r="DHG11" s="219"/>
      <c r="DHH11" s="219"/>
      <c r="DHI11" s="219"/>
      <c r="DHJ11" s="219"/>
      <c r="DHK11" s="219"/>
      <c r="DHL11" s="219"/>
      <c r="DHM11" s="219"/>
      <c r="DHN11" s="219"/>
      <c r="DHO11" s="219"/>
      <c r="DHP11" s="219"/>
      <c r="DHQ11" s="219"/>
      <c r="DHR11" s="219"/>
      <c r="DHS11" s="219"/>
      <c r="DHT11" s="219"/>
      <c r="DHU11" s="219"/>
      <c r="DHV11" s="219"/>
      <c r="DHW11" s="219"/>
      <c r="DHX11" s="219"/>
      <c r="DHY11" s="219"/>
      <c r="DHZ11" s="219"/>
      <c r="DIA11" s="219"/>
      <c r="DIB11" s="219"/>
      <c r="DIC11" s="219"/>
      <c r="DID11" s="219"/>
      <c r="DIE11" s="219"/>
      <c r="DIF11" s="219"/>
      <c r="DIG11" s="219"/>
      <c r="DIH11" s="219"/>
      <c r="DII11" s="219"/>
      <c r="DIJ11" s="219"/>
      <c r="DIK11" s="219"/>
      <c r="DIL11" s="219"/>
      <c r="DIM11" s="219"/>
      <c r="DIN11" s="219"/>
      <c r="DIO11" s="219"/>
      <c r="DIP11" s="219"/>
      <c r="DIQ11" s="219"/>
      <c r="DIR11" s="219"/>
      <c r="DIS11" s="219"/>
      <c r="DIT11" s="219"/>
      <c r="DIU11" s="219"/>
      <c r="DIV11" s="219"/>
      <c r="DIW11" s="219"/>
      <c r="DIX11" s="219"/>
      <c r="DIY11" s="219"/>
      <c r="DIZ11" s="219"/>
      <c r="DJA11" s="219"/>
      <c r="DJB11" s="219"/>
      <c r="DJC11" s="219"/>
      <c r="DJD11" s="219"/>
      <c r="DJE11" s="219"/>
      <c r="DJF11" s="219"/>
      <c r="DJG11" s="219"/>
      <c r="DJH11" s="219"/>
      <c r="DJI11" s="219"/>
      <c r="DJJ11" s="219"/>
      <c r="DJK11" s="219"/>
      <c r="DJL11" s="219"/>
      <c r="DJM11" s="219"/>
      <c r="DJN11" s="219"/>
      <c r="DJO11" s="219"/>
      <c r="DJP11" s="219"/>
      <c r="DJQ11" s="219"/>
      <c r="DJR11" s="219"/>
      <c r="DJS11" s="219"/>
      <c r="DJT11" s="219"/>
      <c r="DJU11" s="219"/>
      <c r="DJV11" s="219"/>
      <c r="DJW11" s="219"/>
      <c r="DJX11" s="219"/>
      <c r="DJY11" s="219"/>
      <c r="DJZ11" s="219"/>
      <c r="DKA11" s="219"/>
      <c r="DKB11" s="219"/>
      <c r="DKC11" s="219"/>
      <c r="DKD11" s="219"/>
      <c r="DKE11" s="219"/>
      <c r="DKF11" s="219"/>
      <c r="DKG11" s="219"/>
      <c r="DKH11" s="219"/>
      <c r="DKI11" s="219"/>
      <c r="DKJ11" s="219"/>
      <c r="DKK11" s="219"/>
      <c r="DKL11" s="219"/>
      <c r="DKM11" s="219"/>
      <c r="DKN11" s="219"/>
      <c r="DKO11" s="219"/>
      <c r="DKP11" s="219"/>
      <c r="DKQ11" s="219"/>
      <c r="DKR11" s="219"/>
      <c r="DKS11" s="219"/>
      <c r="DKT11" s="219"/>
      <c r="DKU11" s="219"/>
      <c r="DKV11" s="219"/>
      <c r="DKW11" s="219"/>
      <c r="DKX11" s="219"/>
      <c r="DKY11" s="219"/>
      <c r="DKZ11" s="219"/>
      <c r="DLA11" s="219"/>
      <c r="DLB11" s="219"/>
      <c r="DLC11" s="219"/>
      <c r="DLD11" s="219"/>
      <c r="DLE11" s="219"/>
      <c r="DLF11" s="219"/>
      <c r="DLG11" s="219"/>
      <c r="DLH11" s="219"/>
      <c r="DLI11" s="219"/>
      <c r="DLJ11" s="219"/>
      <c r="DLK11" s="219"/>
      <c r="DLL11" s="219"/>
      <c r="DLM11" s="219"/>
      <c r="DLN11" s="219"/>
      <c r="DLO11" s="219"/>
      <c r="DLP11" s="219"/>
      <c r="DLQ11" s="219"/>
      <c r="DLR11" s="219"/>
      <c r="DLS11" s="219"/>
      <c r="DLT11" s="219"/>
      <c r="DLU11" s="219"/>
      <c r="DLV11" s="219"/>
      <c r="DLW11" s="219"/>
      <c r="DLX11" s="219"/>
      <c r="DLY11" s="219"/>
      <c r="DLZ11" s="219"/>
      <c r="DMA11" s="219"/>
      <c r="DMB11" s="219"/>
      <c r="DMC11" s="219"/>
      <c r="DMD11" s="219"/>
      <c r="DME11" s="219"/>
      <c r="DMF11" s="219"/>
      <c r="DMG11" s="219"/>
      <c r="DMH11" s="219"/>
      <c r="DMI11" s="219"/>
      <c r="DMJ11" s="219"/>
      <c r="DMK11" s="219"/>
      <c r="DML11" s="219"/>
      <c r="DMM11" s="219"/>
      <c r="DMN11" s="219"/>
      <c r="DMO11" s="219"/>
      <c r="DMP11" s="219"/>
      <c r="DMQ11" s="219"/>
      <c r="DMR11" s="219"/>
      <c r="DMS11" s="219"/>
      <c r="DMT11" s="219"/>
      <c r="DMU11" s="219"/>
      <c r="DMV11" s="219"/>
      <c r="DMW11" s="219"/>
      <c r="DMX11" s="219"/>
      <c r="DMY11" s="219"/>
      <c r="DMZ11" s="219"/>
      <c r="DNA11" s="219"/>
      <c r="DNB11" s="219"/>
      <c r="DNC11" s="219"/>
      <c r="DND11" s="219"/>
      <c r="DNE11" s="219"/>
      <c r="DNF11" s="219"/>
      <c r="DNG11" s="219"/>
      <c r="DNH11" s="219"/>
      <c r="DNI11" s="219"/>
      <c r="DNJ11" s="219"/>
      <c r="DNK11" s="219"/>
      <c r="DNL11" s="219"/>
      <c r="DNM11" s="219"/>
      <c r="DNN11" s="219"/>
      <c r="DNO11" s="219"/>
      <c r="DNP11" s="219"/>
      <c r="DNQ11" s="219"/>
      <c r="DNR11" s="219"/>
      <c r="DNS11" s="219"/>
      <c r="DNT11" s="219"/>
      <c r="DNU11" s="219"/>
      <c r="DNV11" s="219"/>
      <c r="DNW11" s="219"/>
      <c r="DNX11" s="219"/>
      <c r="DNY11" s="219"/>
      <c r="DNZ11" s="219"/>
      <c r="DOA11" s="219"/>
      <c r="DOB11" s="219"/>
      <c r="DOC11" s="219"/>
      <c r="DOD11" s="219"/>
      <c r="DOE11" s="219"/>
      <c r="DOF11" s="219"/>
      <c r="DOG11" s="219"/>
      <c r="DOH11" s="219"/>
      <c r="DOI11" s="219"/>
      <c r="DOJ11" s="219"/>
      <c r="DOK11" s="219"/>
      <c r="DOL11" s="219"/>
      <c r="DOM11" s="219"/>
      <c r="DON11" s="219"/>
      <c r="DOO11" s="219"/>
      <c r="DOP11" s="219"/>
      <c r="DOQ11" s="219"/>
      <c r="DOR11" s="219"/>
      <c r="DOS11" s="219"/>
      <c r="DOT11" s="219"/>
      <c r="DOU11" s="219"/>
      <c r="DOV11" s="219"/>
      <c r="DOW11" s="219"/>
      <c r="DOX11" s="219"/>
      <c r="DOY11" s="219"/>
      <c r="DOZ11" s="219"/>
      <c r="DPA11" s="219"/>
      <c r="DPB11" s="219"/>
      <c r="DPC11" s="219"/>
      <c r="DPD11" s="219"/>
      <c r="DPE11" s="219"/>
      <c r="DPF11" s="219"/>
      <c r="DPG11" s="219"/>
      <c r="DPH11" s="219"/>
      <c r="DPI11" s="219"/>
      <c r="DPJ11" s="219"/>
      <c r="DPK11" s="219"/>
      <c r="DPL11" s="219"/>
      <c r="DPM11" s="219"/>
      <c r="DPN11" s="219"/>
      <c r="DPO11" s="219"/>
      <c r="DPP11" s="219"/>
      <c r="DPQ11" s="219"/>
      <c r="DPR11" s="219"/>
      <c r="DPS11" s="219"/>
      <c r="DPT11" s="219"/>
      <c r="DPU11" s="219"/>
      <c r="DPV11" s="219"/>
      <c r="DPW11" s="219"/>
      <c r="DPX11" s="219"/>
      <c r="DPY11" s="219"/>
      <c r="DPZ11" s="219"/>
      <c r="DQA11" s="219"/>
      <c r="DQB11" s="219"/>
      <c r="DQC11" s="219"/>
      <c r="DQD11" s="219"/>
      <c r="DQE11" s="219"/>
      <c r="DQF11" s="219"/>
      <c r="DQG11" s="219"/>
      <c r="DQH11" s="219"/>
      <c r="DQI11" s="219"/>
      <c r="DQJ11" s="219"/>
      <c r="DQK11" s="219"/>
      <c r="DQL11" s="219"/>
      <c r="DQM11" s="219"/>
      <c r="DQN11" s="219"/>
      <c r="DQO11" s="219"/>
      <c r="DQP11" s="219"/>
      <c r="DQQ11" s="219"/>
      <c r="DQR11" s="219"/>
      <c r="DQS11" s="219"/>
      <c r="DQT11" s="219"/>
      <c r="DQU11" s="219"/>
      <c r="DQV11" s="219"/>
      <c r="DQW11" s="219"/>
      <c r="DQX11" s="219"/>
      <c r="DQY11" s="219"/>
      <c r="DQZ11" s="219"/>
      <c r="DRA11" s="219"/>
      <c r="DRB11" s="219"/>
      <c r="DRC11" s="219"/>
      <c r="DRD11" s="219"/>
      <c r="DRE11" s="219"/>
      <c r="DRF11" s="219"/>
      <c r="DRG11" s="219"/>
      <c r="DRH11" s="219"/>
      <c r="DRI11" s="219"/>
      <c r="DRJ11" s="219"/>
      <c r="DRK11" s="219"/>
      <c r="DRL11" s="219"/>
      <c r="DRM11" s="219"/>
      <c r="DRN11" s="219"/>
      <c r="DRO11" s="219"/>
      <c r="DRP11" s="219"/>
      <c r="DRQ11" s="219"/>
      <c r="DRR11" s="219"/>
      <c r="DRS11" s="219"/>
      <c r="DRT11" s="219"/>
      <c r="DRU11" s="219"/>
      <c r="DRV11" s="219"/>
      <c r="DRW11" s="219"/>
      <c r="DRX11" s="219"/>
      <c r="DRY11" s="219"/>
      <c r="DRZ11" s="219"/>
      <c r="DSA11" s="219"/>
      <c r="DSB11" s="219"/>
      <c r="DSC11" s="219"/>
      <c r="DSD11" s="219"/>
      <c r="DSE11" s="219"/>
      <c r="DSF11" s="219"/>
      <c r="DSG11" s="219"/>
      <c r="DSH11" s="219"/>
      <c r="DSI11" s="219"/>
      <c r="DSJ11" s="219"/>
      <c r="DSK11" s="219"/>
      <c r="DSL11" s="219"/>
      <c r="DSM11" s="219"/>
      <c r="DSN11" s="219"/>
      <c r="DSO11" s="219"/>
      <c r="DSP11" s="219"/>
      <c r="DSQ11" s="219"/>
      <c r="DSR11" s="219"/>
      <c r="DSS11" s="219"/>
      <c r="DST11" s="219"/>
      <c r="DSU11" s="219"/>
      <c r="DSV11" s="219"/>
      <c r="DSW11" s="219"/>
      <c r="DSX11" s="219"/>
      <c r="DSY11" s="219"/>
      <c r="DSZ11" s="219"/>
      <c r="DTA11" s="219"/>
      <c r="DTB11" s="219"/>
      <c r="DTC11" s="219"/>
      <c r="DTD11" s="219"/>
      <c r="DTE11" s="219"/>
      <c r="DTF11" s="219"/>
      <c r="DTG11" s="219"/>
      <c r="DTH11" s="219"/>
      <c r="DTI11" s="219"/>
      <c r="DTJ11" s="219"/>
      <c r="DTK11" s="219"/>
      <c r="DTL11" s="219"/>
      <c r="DTM11" s="219"/>
      <c r="DTN11" s="219"/>
      <c r="DTO11" s="219"/>
      <c r="DTP11" s="219"/>
      <c r="DTQ11" s="219"/>
      <c r="DTR11" s="219"/>
      <c r="DTS11" s="219"/>
      <c r="DTT11" s="219"/>
      <c r="DTU11" s="219"/>
      <c r="DTV11" s="219"/>
      <c r="DTW11" s="219"/>
      <c r="DTX11" s="219"/>
      <c r="DTY11" s="219"/>
      <c r="DTZ11" s="219"/>
      <c r="DUA11" s="219"/>
      <c r="DUB11" s="219"/>
      <c r="DUC11" s="219"/>
      <c r="DUD11" s="219"/>
      <c r="DUE11" s="219"/>
      <c r="DUF11" s="219"/>
      <c r="DUG11" s="219"/>
      <c r="DUH11" s="219"/>
      <c r="DUI11" s="219"/>
      <c r="DUJ11" s="219"/>
      <c r="DUK11" s="219"/>
      <c r="DUL11" s="219"/>
      <c r="DUM11" s="219"/>
      <c r="DUN11" s="219"/>
      <c r="DUO11" s="219"/>
      <c r="DUP11" s="219"/>
      <c r="DUQ11" s="219"/>
      <c r="DUR11" s="219"/>
      <c r="DUS11" s="219"/>
      <c r="DUT11" s="219"/>
      <c r="DUU11" s="219"/>
      <c r="DUV11" s="219"/>
      <c r="DUW11" s="219"/>
      <c r="DUX11" s="219"/>
      <c r="DUY11" s="219"/>
      <c r="DUZ11" s="219"/>
      <c r="DVA11" s="219"/>
      <c r="DVB11" s="219"/>
      <c r="DVC11" s="219"/>
      <c r="DVD11" s="219"/>
      <c r="DVE11" s="219"/>
      <c r="DVF11" s="219"/>
      <c r="DVG11" s="219"/>
      <c r="DVH11" s="219"/>
      <c r="DVI11" s="219"/>
      <c r="DVJ11" s="219"/>
      <c r="DVK11" s="219"/>
      <c r="DVL11" s="219"/>
      <c r="DVM11" s="219"/>
      <c r="DVN11" s="219"/>
      <c r="DVO11" s="219"/>
      <c r="DVP11" s="219"/>
      <c r="DVQ11" s="219"/>
      <c r="DVR11" s="219"/>
      <c r="DVS11" s="219"/>
      <c r="DVT11" s="219"/>
      <c r="DVU11" s="219"/>
      <c r="DVV11" s="219"/>
      <c r="DVW11" s="219"/>
      <c r="DVX11" s="219"/>
      <c r="DVY11" s="219"/>
      <c r="DVZ11" s="219"/>
      <c r="DWA11" s="219"/>
      <c r="DWB11" s="219"/>
      <c r="DWC11" s="219"/>
      <c r="DWD11" s="219"/>
      <c r="DWE11" s="219"/>
      <c r="DWF11" s="219"/>
      <c r="DWG11" s="219"/>
      <c r="DWH11" s="219"/>
      <c r="DWI11" s="219"/>
      <c r="DWJ11" s="219"/>
      <c r="DWK11" s="219"/>
      <c r="DWL11" s="219"/>
      <c r="DWM11" s="219"/>
      <c r="DWN11" s="219"/>
      <c r="DWO11" s="219"/>
      <c r="DWP11" s="219"/>
      <c r="DWQ11" s="219"/>
      <c r="DWR11" s="219"/>
      <c r="DWS11" s="219"/>
      <c r="DWT11" s="219"/>
      <c r="DWU11" s="219"/>
      <c r="DWV11" s="219"/>
      <c r="DWW11" s="219"/>
      <c r="DWX11" s="219"/>
      <c r="DWY11" s="219"/>
      <c r="DWZ11" s="219"/>
      <c r="DXA11" s="219"/>
      <c r="DXB11" s="219"/>
      <c r="DXC11" s="219"/>
      <c r="DXD11" s="219"/>
      <c r="DXE11" s="219"/>
      <c r="DXF11" s="219"/>
      <c r="DXG11" s="219"/>
      <c r="DXH11" s="219"/>
      <c r="DXI11" s="219"/>
      <c r="DXJ11" s="219"/>
      <c r="DXK11" s="219"/>
      <c r="DXL11" s="219"/>
      <c r="DXM11" s="219"/>
      <c r="DXN11" s="219"/>
      <c r="DXO11" s="219"/>
      <c r="DXP11" s="219"/>
      <c r="DXQ11" s="219"/>
      <c r="DXR11" s="219"/>
      <c r="DXS11" s="219"/>
      <c r="DXT11" s="219"/>
      <c r="DXU11" s="219"/>
      <c r="DXV11" s="219"/>
      <c r="DXW11" s="219"/>
      <c r="DXX11" s="219"/>
      <c r="DXY11" s="219"/>
      <c r="DXZ11" s="219"/>
      <c r="DYA11" s="219"/>
      <c r="DYB11" s="219"/>
      <c r="DYC11" s="219"/>
      <c r="DYD11" s="219"/>
      <c r="DYE11" s="219"/>
      <c r="DYF11" s="219"/>
      <c r="DYG11" s="219"/>
      <c r="DYH11" s="219"/>
      <c r="DYI11" s="219"/>
      <c r="DYJ11" s="219"/>
      <c r="DYK11" s="219"/>
      <c r="DYL11" s="219"/>
      <c r="DYM11" s="219"/>
      <c r="DYN11" s="219"/>
      <c r="DYO11" s="219"/>
      <c r="DYP11" s="219"/>
      <c r="DYQ11" s="219"/>
      <c r="DYR11" s="219"/>
      <c r="DYS11" s="219"/>
      <c r="DYT11" s="219"/>
      <c r="DYU11" s="219"/>
      <c r="DYV11" s="219"/>
      <c r="DYW11" s="219"/>
      <c r="DYX11" s="219"/>
      <c r="DYY11" s="219"/>
      <c r="DYZ11" s="219"/>
      <c r="DZA11" s="219"/>
      <c r="DZB11" s="219"/>
      <c r="DZC11" s="219"/>
      <c r="DZD11" s="219"/>
      <c r="DZE11" s="219"/>
      <c r="DZF11" s="219"/>
      <c r="DZG11" s="219"/>
      <c r="DZH11" s="219"/>
      <c r="DZI11" s="219"/>
      <c r="DZJ11" s="219"/>
      <c r="DZK11" s="219"/>
      <c r="DZL11" s="219"/>
      <c r="DZM11" s="219"/>
      <c r="DZN11" s="219"/>
      <c r="DZO11" s="219"/>
      <c r="DZP11" s="219"/>
      <c r="DZQ11" s="219"/>
      <c r="DZR11" s="219"/>
      <c r="DZS11" s="219"/>
      <c r="DZT11" s="219"/>
      <c r="DZU11" s="219"/>
      <c r="DZV11" s="219"/>
      <c r="DZW11" s="219"/>
      <c r="DZX11" s="219"/>
      <c r="DZY11" s="219"/>
      <c r="DZZ11" s="219"/>
      <c r="EAA11" s="219"/>
      <c r="EAB11" s="219"/>
      <c r="EAC11" s="219"/>
      <c r="EAD11" s="219"/>
      <c r="EAE11" s="219"/>
      <c r="EAF11" s="219"/>
      <c r="EAG11" s="219"/>
      <c r="EAH11" s="219"/>
      <c r="EAI11" s="219"/>
      <c r="EAJ11" s="219"/>
      <c r="EAK11" s="219"/>
      <c r="EAL11" s="219"/>
      <c r="EAM11" s="219"/>
      <c r="EAN11" s="219"/>
      <c r="EAO11" s="219"/>
      <c r="EAP11" s="219"/>
      <c r="EAQ11" s="219"/>
      <c r="EAR11" s="219"/>
      <c r="EAS11" s="219"/>
      <c r="EAT11" s="219"/>
      <c r="EAU11" s="219"/>
      <c r="EAV11" s="219"/>
      <c r="EAW11" s="219"/>
      <c r="EAX11" s="219"/>
      <c r="EAY11" s="219"/>
      <c r="EAZ11" s="219"/>
      <c r="EBA11" s="219"/>
      <c r="EBB11" s="219"/>
      <c r="EBC11" s="219"/>
      <c r="EBD11" s="219"/>
      <c r="EBE11" s="219"/>
      <c r="EBF11" s="219"/>
      <c r="EBG11" s="219"/>
      <c r="EBH11" s="219"/>
      <c r="EBI11" s="219"/>
      <c r="EBJ11" s="219"/>
      <c r="EBK11" s="219"/>
      <c r="EBL11" s="219"/>
      <c r="EBM11" s="219"/>
      <c r="EBN11" s="219"/>
      <c r="EBO11" s="219"/>
      <c r="EBP11" s="219"/>
      <c r="EBQ11" s="219"/>
      <c r="EBR11" s="219"/>
      <c r="EBS11" s="219"/>
      <c r="EBT11" s="219"/>
      <c r="EBU11" s="219"/>
      <c r="EBV11" s="219"/>
      <c r="EBW11" s="219"/>
      <c r="EBX11" s="219"/>
      <c r="EBY11" s="219"/>
      <c r="EBZ11" s="219"/>
      <c r="ECA11" s="219"/>
      <c r="ECB11" s="219"/>
      <c r="ECC11" s="219"/>
      <c r="ECD11" s="219"/>
      <c r="ECE11" s="219"/>
      <c r="ECF11" s="219"/>
      <c r="ECG11" s="219"/>
      <c r="ECH11" s="219"/>
      <c r="ECI11" s="219"/>
      <c r="ECJ11" s="219"/>
      <c r="ECK11" s="219"/>
      <c r="ECL11" s="219"/>
      <c r="ECM11" s="219"/>
      <c r="ECN11" s="219"/>
      <c r="ECO11" s="219"/>
      <c r="ECP11" s="219"/>
      <c r="ECQ11" s="219"/>
      <c r="ECR11" s="219"/>
      <c r="ECS11" s="219"/>
      <c r="ECT11" s="219"/>
      <c r="ECU11" s="219"/>
      <c r="ECV11" s="219"/>
      <c r="ECW11" s="219"/>
      <c r="ECX11" s="219"/>
      <c r="ECY11" s="219"/>
      <c r="ECZ11" s="219"/>
      <c r="EDA11" s="219"/>
      <c r="EDB11" s="219"/>
      <c r="EDC11" s="219"/>
      <c r="EDD11" s="219"/>
      <c r="EDE11" s="219"/>
      <c r="EDF11" s="219"/>
      <c r="EDG11" s="219"/>
      <c r="EDH11" s="219"/>
      <c r="EDI11" s="219"/>
      <c r="EDJ11" s="219"/>
      <c r="EDK11" s="219"/>
      <c r="EDL11" s="219"/>
      <c r="EDM11" s="219"/>
      <c r="EDN11" s="219"/>
      <c r="EDO11" s="219"/>
      <c r="EDP11" s="219"/>
      <c r="EDQ11" s="219"/>
      <c r="EDR11" s="219"/>
      <c r="EDS11" s="219"/>
      <c r="EDT11" s="219"/>
      <c r="EDU11" s="219"/>
      <c r="EDV11" s="219"/>
      <c r="EDW11" s="219"/>
      <c r="EDX11" s="219"/>
      <c r="EDY11" s="219"/>
      <c r="EDZ11" s="219"/>
      <c r="EEA11" s="219"/>
      <c r="EEB11" s="219"/>
      <c r="EEC11" s="219"/>
      <c r="EED11" s="219"/>
      <c r="EEE11" s="219"/>
      <c r="EEF11" s="219"/>
      <c r="EEG11" s="219"/>
      <c r="EEH11" s="219"/>
      <c r="EEI11" s="219"/>
      <c r="EEJ11" s="219"/>
      <c r="EEK11" s="219"/>
      <c r="EEL11" s="219"/>
      <c r="EEM11" s="219"/>
      <c r="EEN11" s="219"/>
      <c r="EEO11" s="219"/>
      <c r="EEP11" s="219"/>
      <c r="EEQ11" s="219"/>
      <c r="EER11" s="219"/>
      <c r="EES11" s="219"/>
      <c r="EET11" s="219"/>
      <c r="EEU11" s="219"/>
      <c r="EEV11" s="219"/>
      <c r="EEW11" s="219"/>
      <c r="EEX11" s="219"/>
      <c r="EEY11" s="219"/>
      <c r="EEZ11" s="219"/>
      <c r="EFA11" s="219"/>
      <c r="EFB11" s="219"/>
      <c r="EFC11" s="219"/>
      <c r="EFD11" s="219"/>
      <c r="EFE11" s="219"/>
      <c r="EFF11" s="219"/>
      <c r="EFG11" s="219"/>
      <c r="EFH11" s="219"/>
      <c r="EFI11" s="219"/>
      <c r="EFJ11" s="219"/>
      <c r="EFK11" s="219"/>
      <c r="EFL11" s="219"/>
      <c r="EFM11" s="219"/>
      <c r="EFN11" s="219"/>
      <c r="EFO11" s="219"/>
      <c r="EFP11" s="219"/>
      <c r="EFQ11" s="219"/>
      <c r="EFR11" s="219"/>
      <c r="EFS11" s="219"/>
      <c r="EFT11" s="219"/>
      <c r="EFU11" s="219"/>
      <c r="EFV11" s="219"/>
      <c r="EFW11" s="219"/>
      <c r="EFX11" s="219"/>
      <c r="EFY11" s="219"/>
      <c r="EFZ11" s="219"/>
      <c r="EGA11" s="219"/>
      <c r="EGB11" s="219"/>
      <c r="EGC11" s="219"/>
      <c r="EGD11" s="219"/>
      <c r="EGE11" s="219"/>
      <c r="EGF11" s="219"/>
      <c r="EGG11" s="219"/>
      <c r="EGH11" s="219"/>
      <c r="EGI11" s="219"/>
      <c r="EGJ11" s="219"/>
      <c r="EGK11" s="219"/>
      <c r="EGL11" s="219"/>
      <c r="EGM11" s="219"/>
      <c r="EGN11" s="219"/>
      <c r="EGO11" s="219"/>
      <c r="EGP11" s="219"/>
      <c r="EGQ11" s="219"/>
      <c r="EGR11" s="219"/>
      <c r="EGS11" s="219"/>
      <c r="EGT11" s="219"/>
      <c r="EGU11" s="219"/>
      <c r="EGV11" s="219"/>
      <c r="EGW11" s="219"/>
      <c r="EGX11" s="219"/>
      <c r="EGY11" s="219"/>
      <c r="EGZ11" s="219"/>
      <c r="EHA11" s="219"/>
      <c r="EHB11" s="219"/>
      <c r="EHC11" s="219"/>
      <c r="EHD11" s="219"/>
      <c r="EHE11" s="219"/>
      <c r="EHF11" s="219"/>
      <c r="EHG11" s="219"/>
      <c r="EHH11" s="219"/>
      <c r="EHI11" s="219"/>
      <c r="EHJ11" s="219"/>
      <c r="EHK11" s="219"/>
      <c r="EHL11" s="219"/>
      <c r="EHM11" s="219"/>
      <c r="EHN11" s="219"/>
      <c r="EHO11" s="219"/>
      <c r="EHP11" s="219"/>
      <c r="EHQ11" s="219"/>
      <c r="EHR11" s="219"/>
      <c r="EHS11" s="219"/>
      <c r="EHT11" s="219"/>
      <c r="EHU11" s="219"/>
      <c r="EHV11" s="219"/>
      <c r="EHW11" s="219"/>
      <c r="EHX11" s="219"/>
      <c r="EHY11" s="219"/>
      <c r="EHZ11" s="219"/>
      <c r="EIA11" s="219"/>
      <c r="EIB11" s="219"/>
      <c r="EIC11" s="219"/>
      <c r="EID11" s="219"/>
      <c r="EIE11" s="219"/>
      <c r="EIF11" s="219"/>
      <c r="EIG11" s="219"/>
      <c r="EIH11" s="219"/>
      <c r="EII11" s="219"/>
      <c r="EIJ11" s="219"/>
      <c r="EIK11" s="219"/>
      <c r="EIL11" s="219"/>
      <c r="EIM11" s="219"/>
      <c r="EIN11" s="219"/>
      <c r="EIO11" s="219"/>
      <c r="EIP11" s="219"/>
      <c r="EIQ11" s="219"/>
      <c r="EIR11" s="219"/>
      <c r="EIS11" s="219"/>
      <c r="EIT11" s="219"/>
      <c r="EIU11" s="219"/>
      <c r="EIV11" s="219"/>
      <c r="EIW11" s="219"/>
      <c r="EIX11" s="219"/>
      <c r="EIY11" s="219"/>
      <c r="EIZ11" s="219"/>
      <c r="EJA11" s="219"/>
      <c r="EJB11" s="219"/>
      <c r="EJC11" s="219"/>
      <c r="EJD11" s="219"/>
      <c r="EJE11" s="219"/>
      <c r="EJF11" s="219"/>
      <c r="EJG11" s="219"/>
      <c r="EJH11" s="219"/>
      <c r="EJI11" s="219"/>
      <c r="EJJ11" s="219"/>
      <c r="EJK11" s="219"/>
      <c r="EJL11" s="219"/>
      <c r="EJM11" s="219"/>
      <c r="EJN11" s="219"/>
      <c r="EJO11" s="219"/>
      <c r="EJP11" s="219"/>
      <c r="EJQ11" s="219"/>
      <c r="EJR11" s="219"/>
      <c r="EJS11" s="219"/>
      <c r="EJT11" s="219"/>
      <c r="EJU11" s="219"/>
      <c r="EJV11" s="219"/>
      <c r="EJW11" s="219"/>
      <c r="EJX11" s="219"/>
      <c r="EJY11" s="219"/>
      <c r="EJZ11" s="219"/>
      <c r="EKA11" s="219"/>
      <c r="EKB11" s="219"/>
      <c r="EKC11" s="219"/>
      <c r="EKD11" s="219"/>
      <c r="EKE11" s="219"/>
      <c r="EKF11" s="219"/>
      <c r="EKG11" s="219"/>
      <c r="EKH11" s="219"/>
      <c r="EKI11" s="219"/>
      <c r="EKJ11" s="219"/>
      <c r="EKK11" s="219"/>
      <c r="EKL11" s="219"/>
      <c r="EKM11" s="219"/>
      <c r="EKN11" s="219"/>
      <c r="EKO11" s="219"/>
      <c r="EKP11" s="219"/>
      <c r="EKQ11" s="219"/>
      <c r="EKR11" s="219"/>
      <c r="EKS11" s="219"/>
      <c r="EKT11" s="219"/>
      <c r="EKU11" s="219"/>
      <c r="EKV11" s="219"/>
      <c r="EKW11" s="219"/>
      <c r="EKX11" s="219"/>
      <c r="EKY11" s="219"/>
      <c r="EKZ11" s="219"/>
      <c r="ELA11" s="219"/>
      <c r="ELB11" s="219"/>
      <c r="ELC11" s="219"/>
      <c r="ELD11" s="219"/>
      <c r="ELE11" s="219"/>
      <c r="ELF11" s="219"/>
      <c r="ELG11" s="219"/>
      <c r="ELH11" s="219"/>
      <c r="ELI11" s="219"/>
      <c r="ELJ11" s="219"/>
      <c r="ELK11" s="219"/>
      <c r="ELL11" s="219"/>
      <c r="ELM11" s="219"/>
      <c r="ELN11" s="219"/>
      <c r="ELO11" s="219"/>
      <c r="ELP11" s="219"/>
      <c r="ELQ11" s="219"/>
      <c r="ELR11" s="219"/>
      <c r="ELS11" s="219"/>
      <c r="ELT11" s="219"/>
      <c r="ELU11" s="219"/>
      <c r="ELV11" s="219"/>
      <c r="ELW11" s="219"/>
      <c r="ELX11" s="219"/>
      <c r="ELY11" s="219"/>
      <c r="ELZ11" s="219"/>
      <c r="EMA11" s="219"/>
      <c r="EMB11" s="219"/>
      <c r="EMC11" s="219"/>
      <c r="EMD11" s="219"/>
      <c r="EME11" s="219"/>
      <c r="EMF11" s="219"/>
      <c r="EMG11" s="219"/>
      <c r="EMH11" s="219"/>
      <c r="EMI11" s="219"/>
      <c r="EMJ11" s="219"/>
      <c r="EMK11" s="219"/>
      <c r="EML11" s="219"/>
      <c r="EMM11" s="219"/>
      <c r="EMN11" s="219"/>
      <c r="EMO11" s="219"/>
      <c r="EMP11" s="219"/>
      <c r="EMQ11" s="219"/>
      <c r="EMR11" s="219"/>
      <c r="EMS11" s="219"/>
      <c r="EMT11" s="219"/>
      <c r="EMU11" s="219"/>
      <c r="EMV11" s="219"/>
      <c r="EMW11" s="219"/>
      <c r="EMX11" s="219"/>
      <c r="EMY11" s="219"/>
      <c r="EMZ11" s="219"/>
      <c r="ENA11" s="219"/>
      <c r="ENB11" s="219"/>
      <c r="ENC11" s="219"/>
      <c r="END11" s="219"/>
      <c r="ENE11" s="219"/>
      <c r="ENF11" s="219"/>
      <c r="ENG11" s="219"/>
      <c r="ENH11" s="219"/>
      <c r="ENI11" s="219"/>
      <c r="ENJ11" s="219"/>
      <c r="ENK11" s="219"/>
      <c r="ENL11" s="219"/>
      <c r="ENM11" s="219"/>
      <c r="ENN11" s="219"/>
      <c r="ENO11" s="219"/>
      <c r="ENP11" s="219"/>
      <c r="ENQ11" s="219"/>
      <c r="ENR11" s="219"/>
      <c r="ENS11" s="219"/>
      <c r="ENT11" s="219"/>
      <c r="ENU11" s="219"/>
      <c r="ENV11" s="219"/>
      <c r="ENW11" s="219"/>
      <c r="ENX11" s="219"/>
      <c r="ENY11" s="219"/>
      <c r="ENZ11" s="219"/>
      <c r="EOA11" s="219"/>
      <c r="EOB11" s="219"/>
      <c r="EOC11" s="219"/>
      <c r="EOD11" s="219"/>
      <c r="EOE11" s="219"/>
      <c r="EOF11" s="219"/>
      <c r="EOG11" s="219"/>
      <c r="EOH11" s="219"/>
      <c r="EOI11" s="219"/>
      <c r="EOJ11" s="219"/>
      <c r="EOK11" s="219"/>
      <c r="EOL11" s="219"/>
      <c r="EOM11" s="219"/>
      <c r="EON11" s="219"/>
      <c r="EOO11" s="219"/>
      <c r="EOP11" s="219"/>
      <c r="EOQ11" s="219"/>
      <c r="EOR11" s="219"/>
      <c r="EOS11" s="219"/>
      <c r="EOT11" s="219"/>
      <c r="EOU11" s="219"/>
      <c r="EOV11" s="219"/>
      <c r="EOW11" s="219"/>
      <c r="EOX11" s="219"/>
      <c r="EOY11" s="219"/>
      <c r="EOZ11" s="219"/>
      <c r="EPA11" s="219"/>
      <c r="EPB11" s="219"/>
      <c r="EPC11" s="219"/>
      <c r="EPD11" s="219"/>
      <c r="EPE11" s="219"/>
      <c r="EPF11" s="219"/>
      <c r="EPG11" s="219"/>
      <c r="EPH11" s="219"/>
      <c r="EPI11" s="219"/>
      <c r="EPJ11" s="219"/>
      <c r="EPK11" s="219"/>
      <c r="EPL11" s="219"/>
      <c r="EPM11" s="219"/>
      <c r="EPN11" s="219"/>
      <c r="EPO11" s="219"/>
      <c r="EPP11" s="219"/>
      <c r="EPQ11" s="219"/>
      <c r="EPR11" s="219"/>
      <c r="EPS11" s="219"/>
      <c r="EPT11" s="219"/>
      <c r="EPU11" s="219"/>
      <c r="EPV11" s="219"/>
      <c r="EPW11" s="219"/>
      <c r="EPX11" s="219"/>
      <c r="EPY11" s="219"/>
      <c r="EPZ11" s="219"/>
      <c r="EQA11" s="219"/>
      <c r="EQB11" s="219"/>
      <c r="EQC11" s="219"/>
      <c r="EQD11" s="219"/>
      <c r="EQE11" s="219"/>
      <c r="EQF11" s="219"/>
      <c r="EQG11" s="219"/>
      <c r="EQH11" s="219"/>
      <c r="EQI11" s="219"/>
      <c r="EQJ11" s="219"/>
      <c r="EQK11" s="219"/>
      <c r="EQL11" s="219"/>
      <c r="EQM11" s="219"/>
      <c r="EQN11" s="219"/>
      <c r="EQO11" s="219"/>
      <c r="EQP11" s="219"/>
      <c r="EQQ11" s="219"/>
      <c r="EQR11" s="219"/>
      <c r="EQS11" s="219"/>
      <c r="EQT11" s="219"/>
      <c r="EQU11" s="219"/>
      <c r="EQV11" s="219"/>
      <c r="EQW11" s="219"/>
      <c r="EQX11" s="219"/>
      <c r="EQY11" s="219"/>
      <c r="EQZ11" s="219"/>
      <c r="ERA11" s="219"/>
      <c r="ERB11" s="219"/>
      <c r="ERC11" s="219"/>
      <c r="ERD11" s="219"/>
      <c r="ERE11" s="219"/>
      <c r="ERF11" s="219"/>
      <c r="ERG11" s="219"/>
      <c r="ERH11" s="219"/>
      <c r="ERI11" s="219"/>
      <c r="ERJ11" s="219"/>
      <c r="ERK11" s="219"/>
      <c r="ERL11" s="219"/>
      <c r="ERM11" s="219"/>
      <c r="ERN11" s="219"/>
      <c r="ERO11" s="219"/>
      <c r="ERP11" s="219"/>
      <c r="ERQ11" s="219"/>
      <c r="ERR11" s="219"/>
      <c r="ERS11" s="219"/>
      <c r="ERT11" s="219"/>
      <c r="ERU11" s="219"/>
      <c r="ERV11" s="219"/>
      <c r="ERW11" s="219"/>
      <c r="ERX11" s="219"/>
      <c r="ERY11" s="219"/>
      <c r="ERZ11" s="219"/>
      <c r="ESA11" s="219"/>
      <c r="ESB11" s="219"/>
      <c r="ESC11" s="219"/>
      <c r="ESD11" s="219"/>
      <c r="ESE11" s="219"/>
      <c r="ESF11" s="219"/>
      <c r="ESG11" s="219"/>
      <c r="ESH11" s="219"/>
      <c r="ESI11" s="219"/>
      <c r="ESJ11" s="219"/>
      <c r="ESK11" s="219"/>
      <c r="ESL11" s="219"/>
      <c r="ESM11" s="219"/>
      <c r="ESN11" s="219"/>
      <c r="ESO11" s="219"/>
      <c r="ESP11" s="219"/>
      <c r="ESQ11" s="219"/>
      <c r="ESR11" s="219"/>
      <c r="ESS11" s="219"/>
      <c r="EST11" s="219"/>
      <c r="ESU11" s="219"/>
      <c r="ESV11" s="219"/>
      <c r="ESW11" s="219"/>
      <c r="ESX11" s="219"/>
      <c r="ESY11" s="219"/>
      <c r="ESZ11" s="219"/>
      <c r="ETA11" s="219"/>
      <c r="ETB11" s="219"/>
      <c r="ETC11" s="219"/>
      <c r="ETD11" s="219"/>
      <c r="ETE11" s="219"/>
      <c r="ETF11" s="219"/>
      <c r="ETG11" s="219"/>
      <c r="ETH11" s="219"/>
      <c r="ETI11" s="219"/>
      <c r="ETJ11" s="219"/>
      <c r="ETK11" s="219"/>
      <c r="ETL11" s="219"/>
      <c r="ETM11" s="219"/>
      <c r="ETN11" s="219"/>
      <c r="ETO11" s="219"/>
      <c r="ETP11" s="219"/>
      <c r="ETQ11" s="219"/>
      <c r="ETR11" s="219"/>
      <c r="ETS11" s="219"/>
      <c r="ETT11" s="219"/>
      <c r="ETU11" s="219"/>
      <c r="ETV11" s="219"/>
      <c r="ETW11" s="219"/>
      <c r="ETX11" s="219"/>
      <c r="ETY11" s="219"/>
      <c r="ETZ11" s="219"/>
      <c r="EUA11" s="219"/>
      <c r="EUB11" s="219"/>
      <c r="EUC11" s="219"/>
      <c r="EUD11" s="219"/>
      <c r="EUE11" s="219"/>
      <c r="EUF11" s="219"/>
      <c r="EUG11" s="219"/>
      <c r="EUH11" s="219"/>
      <c r="EUI11" s="219"/>
      <c r="EUJ11" s="219"/>
      <c r="EUK11" s="219"/>
      <c r="EUL11" s="219"/>
      <c r="EUM11" s="219"/>
      <c r="EUN11" s="219"/>
      <c r="EUO11" s="219"/>
      <c r="EUP11" s="219"/>
      <c r="EUQ11" s="219"/>
      <c r="EUR11" s="219"/>
      <c r="EUS11" s="219"/>
      <c r="EUT11" s="219"/>
      <c r="EUU11" s="219"/>
      <c r="EUV11" s="219"/>
      <c r="EUW11" s="219"/>
      <c r="EUX11" s="219"/>
      <c r="EUY11" s="219"/>
      <c r="EUZ11" s="219"/>
      <c r="EVA11" s="219"/>
      <c r="EVB11" s="219"/>
      <c r="EVC11" s="219"/>
      <c r="EVD11" s="219"/>
      <c r="EVE11" s="219"/>
      <c r="EVF11" s="219"/>
      <c r="EVG11" s="219"/>
      <c r="EVH11" s="219"/>
      <c r="EVI11" s="219"/>
      <c r="EVJ11" s="219"/>
      <c r="EVK11" s="219"/>
      <c r="EVL11" s="219"/>
      <c r="EVM11" s="219"/>
      <c r="EVN11" s="219"/>
      <c r="EVO11" s="219"/>
      <c r="EVP11" s="219"/>
      <c r="EVQ11" s="219"/>
      <c r="EVR11" s="219"/>
      <c r="EVS11" s="219"/>
      <c r="EVT11" s="219"/>
      <c r="EVU11" s="219"/>
      <c r="EVV11" s="219"/>
      <c r="EVW11" s="219"/>
      <c r="EVX11" s="219"/>
      <c r="EVY11" s="219"/>
      <c r="EVZ11" s="219"/>
      <c r="EWA11" s="219"/>
      <c r="EWB11" s="219"/>
      <c r="EWC11" s="219"/>
      <c r="EWD11" s="219"/>
      <c r="EWE11" s="219"/>
      <c r="EWF11" s="219"/>
      <c r="EWG11" s="219"/>
      <c r="EWH11" s="219"/>
      <c r="EWI11" s="219"/>
      <c r="EWJ11" s="219"/>
      <c r="EWK11" s="219"/>
      <c r="EWL11" s="219"/>
      <c r="EWM11" s="219"/>
      <c r="EWN11" s="219"/>
      <c r="EWO11" s="219"/>
      <c r="EWP11" s="219"/>
      <c r="EWQ11" s="219"/>
      <c r="EWR11" s="219"/>
      <c r="EWS11" s="219"/>
      <c r="EWT11" s="219"/>
      <c r="EWU11" s="219"/>
      <c r="EWV11" s="219"/>
      <c r="EWW11" s="219"/>
      <c r="EWX11" s="219"/>
      <c r="EWY11" s="219"/>
      <c r="EWZ11" s="219"/>
      <c r="EXA11" s="219"/>
      <c r="EXB11" s="219"/>
      <c r="EXC11" s="219"/>
      <c r="EXD11" s="219"/>
      <c r="EXE11" s="219"/>
      <c r="EXF11" s="219"/>
      <c r="EXG11" s="219"/>
      <c r="EXH11" s="219"/>
      <c r="EXI11" s="219"/>
      <c r="EXJ11" s="219"/>
      <c r="EXK11" s="219"/>
      <c r="EXL11" s="219"/>
      <c r="EXM11" s="219"/>
      <c r="EXN11" s="219"/>
      <c r="EXO11" s="219"/>
      <c r="EXP11" s="219"/>
      <c r="EXQ11" s="219"/>
      <c r="EXR11" s="219"/>
      <c r="EXS11" s="219"/>
      <c r="EXT11" s="219"/>
      <c r="EXU11" s="219"/>
      <c r="EXV11" s="219"/>
      <c r="EXW11" s="219"/>
      <c r="EXX11" s="219"/>
      <c r="EXY11" s="219"/>
      <c r="EXZ11" s="219"/>
      <c r="EYA11" s="219"/>
      <c r="EYB11" s="219"/>
      <c r="EYC11" s="219"/>
      <c r="EYD11" s="219"/>
      <c r="EYE11" s="219"/>
      <c r="EYF11" s="219"/>
      <c r="EYG11" s="219"/>
      <c r="EYH11" s="219"/>
      <c r="EYI11" s="219"/>
      <c r="EYJ11" s="219"/>
      <c r="EYK11" s="219"/>
      <c r="EYL11" s="219"/>
      <c r="EYM11" s="219"/>
      <c r="EYN11" s="219"/>
      <c r="EYO11" s="219"/>
      <c r="EYP11" s="219"/>
      <c r="EYQ11" s="219"/>
      <c r="EYR11" s="219"/>
      <c r="EYS11" s="219"/>
      <c r="EYT11" s="219"/>
      <c r="EYU11" s="219"/>
      <c r="EYV11" s="219"/>
      <c r="EYW11" s="219"/>
      <c r="EYX11" s="219"/>
      <c r="EYY11" s="219"/>
      <c r="EYZ11" s="219"/>
      <c r="EZA11" s="219"/>
      <c r="EZB11" s="219"/>
      <c r="EZC11" s="219"/>
      <c r="EZD11" s="219"/>
      <c r="EZE11" s="219"/>
      <c r="EZF11" s="219"/>
      <c r="EZG11" s="219"/>
      <c r="EZH11" s="219"/>
      <c r="EZI11" s="219"/>
      <c r="EZJ11" s="219"/>
      <c r="EZK11" s="219"/>
      <c r="EZL11" s="219"/>
      <c r="EZM11" s="219"/>
      <c r="EZN11" s="219"/>
      <c r="EZO11" s="219"/>
      <c r="EZP11" s="219"/>
      <c r="EZQ11" s="219"/>
      <c r="EZR11" s="219"/>
      <c r="EZS11" s="219"/>
      <c r="EZT11" s="219"/>
      <c r="EZU11" s="219"/>
      <c r="EZV11" s="219"/>
      <c r="EZW11" s="219"/>
      <c r="EZX11" s="219"/>
      <c r="EZY11" s="219"/>
      <c r="EZZ11" s="219"/>
      <c r="FAA11" s="219"/>
      <c r="FAB11" s="219"/>
      <c r="FAC11" s="219"/>
      <c r="FAD11" s="219"/>
      <c r="FAE11" s="219"/>
      <c r="FAF11" s="219"/>
      <c r="FAG11" s="219"/>
      <c r="FAH11" s="219"/>
      <c r="FAI11" s="219"/>
      <c r="FAJ11" s="219"/>
      <c r="FAK11" s="219"/>
      <c r="FAL11" s="219"/>
      <c r="FAM11" s="219"/>
      <c r="FAN11" s="219"/>
      <c r="FAO11" s="219"/>
      <c r="FAP11" s="219"/>
      <c r="FAQ11" s="219"/>
      <c r="FAR11" s="219"/>
      <c r="FAS11" s="219"/>
      <c r="FAT11" s="219"/>
      <c r="FAU11" s="219"/>
      <c r="FAV11" s="219"/>
      <c r="FAW11" s="219"/>
      <c r="FAX11" s="219"/>
      <c r="FAY11" s="219"/>
      <c r="FAZ11" s="219"/>
      <c r="FBA11" s="219"/>
      <c r="FBB11" s="219"/>
      <c r="FBC11" s="219"/>
      <c r="FBD11" s="219"/>
      <c r="FBE11" s="219"/>
      <c r="FBF11" s="219"/>
      <c r="FBG11" s="219"/>
      <c r="FBH11" s="219"/>
      <c r="FBI11" s="219"/>
      <c r="FBJ11" s="219"/>
      <c r="FBK11" s="219"/>
      <c r="FBL11" s="219"/>
      <c r="FBM11" s="219"/>
      <c r="FBN11" s="219"/>
      <c r="FBO11" s="219"/>
      <c r="FBP11" s="219"/>
      <c r="FBQ11" s="219"/>
      <c r="FBR11" s="219"/>
      <c r="FBS11" s="219"/>
      <c r="FBT11" s="219"/>
      <c r="FBU11" s="219"/>
      <c r="FBV11" s="219"/>
      <c r="FBW11" s="219"/>
      <c r="FBX11" s="219"/>
      <c r="FBY11" s="219"/>
      <c r="FBZ11" s="219"/>
      <c r="FCA11" s="219"/>
      <c r="FCB11" s="219"/>
      <c r="FCC11" s="219"/>
      <c r="FCD11" s="219"/>
      <c r="FCE11" s="219"/>
      <c r="FCF11" s="219"/>
      <c r="FCG11" s="219"/>
      <c r="FCH11" s="219"/>
      <c r="FCI11" s="219"/>
      <c r="FCJ11" s="219"/>
      <c r="FCK11" s="219"/>
      <c r="FCL11" s="219"/>
      <c r="FCM11" s="219"/>
      <c r="FCN11" s="219"/>
      <c r="FCO11" s="219"/>
      <c r="FCP11" s="219"/>
      <c r="FCQ11" s="219"/>
      <c r="FCR11" s="219"/>
      <c r="FCS11" s="219"/>
      <c r="FCT11" s="219"/>
      <c r="FCU11" s="219"/>
      <c r="FCV11" s="219"/>
      <c r="FCW11" s="219"/>
      <c r="FCX11" s="219"/>
      <c r="FCY11" s="219"/>
      <c r="FCZ11" s="219"/>
      <c r="FDA11" s="219"/>
      <c r="FDB11" s="219"/>
      <c r="FDC11" s="219"/>
      <c r="FDD11" s="219"/>
      <c r="FDE11" s="219"/>
      <c r="FDF11" s="219"/>
      <c r="FDG11" s="219"/>
      <c r="FDH11" s="219"/>
      <c r="FDI11" s="219"/>
      <c r="FDJ11" s="219"/>
      <c r="FDK11" s="219"/>
      <c r="FDL11" s="219"/>
      <c r="FDM11" s="219"/>
      <c r="FDN11" s="219"/>
      <c r="FDO11" s="219"/>
      <c r="FDP11" s="219"/>
      <c r="FDQ11" s="219"/>
      <c r="FDR11" s="219"/>
      <c r="FDS11" s="219"/>
      <c r="FDT11" s="219"/>
      <c r="FDU11" s="219"/>
      <c r="FDV11" s="219"/>
      <c r="FDW11" s="219"/>
      <c r="FDX11" s="219"/>
      <c r="FDY11" s="219"/>
      <c r="FDZ11" s="219"/>
      <c r="FEA11" s="219"/>
      <c r="FEB11" s="219"/>
      <c r="FEC11" s="219"/>
      <c r="FED11" s="219"/>
      <c r="FEE11" s="219"/>
      <c r="FEF11" s="219"/>
      <c r="FEG11" s="219"/>
      <c r="FEH11" s="219"/>
      <c r="FEI11" s="219"/>
      <c r="FEJ11" s="219"/>
      <c r="FEK11" s="219"/>
      <c r="FEL11" s="219"/>
      <c r="FEM11" s="219"/>
      <c r="FEN11" s="219"/>
      <c r="FEO11" s="219"/>
      <c r="FEP11" s="219"/>
      <c r="FEQ11" s="219"/>
      <c r="FER11" s="219"/>
      <c r="FES11" s="219"/>
      <c r="FET11" s="219"/>
      <c r="FEU11" s="219"/>
      <c r="FEV11" s="219"/>
      <c r="FEW11" s="219"/>
      <c r="FEX11" s="219"/>
      <c r="FEY11" s="219"/>
      <c r="FEZ11" s="219"/>
      <c r="FFA11" s="219"/>
      <c r="FFB11" s="219"/>
      <c r="FFC11" s="219"/>
      <c r="FFD11" s="219"/>
      <c r="FFE11" s="219"/>
      <c r="FFF11" s="219"/>
      <c r="FFG11" s="219"/>
      <c r="FFH11" s="219"/>
      <c r="FFI11" s="219"/>
      <c r="FFJ11" s="219"/>
      <c r="FFK11" s="219"/>
      <c r="FFL11" s="219"/>
      <c r="FFM11" s="219"/>
      <c r="FFN11" s="219"/>
      <c r="FFO11" s="219"/>
      <c r="FFP11" s="219"/>
      <c r="FFQ11" s="219"/>
      <c r="FFR11" s="219"/>
      <c r="FFS11" s="219"/>
      <c r="FFT11" s="219"/>
      <c r="FFU11" s="219"/>
      <c r="FFV11" s="219"/>
      <c r="FFW11" s="219"/>
      <c r="FFX11" s="219"/>
      <c r="FFY11" s="219"/>
      <c r="FFZ11" s="219"/>
      <c r="FGA11" s="219"/>
      <c r="FGB11" s="219"/>
      <c r="FGC11" s="219"/>
      <c r="FGD11" s="219"/>
      <c r="FGE11" s="219"/>
      <c r="FGF11" s="219"/>
      <c r="FGG11" s="219"/>
      <c r="FGH11" s="219"/>
      <c r="FGI11" s="219"/>
      <c r="FGJ11" s="219"/>
      <c r="FGK11" s="219"/>
      <c r="FGL11" s="219"/>
      <c r="FGM11" s="219"/>
      <c r="FGN11" s="219"/>
      <c r="FGO11" s="219"/>
      <c r="FGP11" s="219"/>
      <c r="FGQ11" s="219"/>
      <c r="FGR11" s="219"/>
      <c r="FGS11" s="219"/>
      <c r="FGT11" s="219"/>
      <c r="FGU11" s="219"/>
      <c r="FGV11" s="219"/>
      <c r="FGW11" s="219"/>
      <c r="FGX11" s="219"/>
      <c r="FGY11" s="219"/>
      <c r="FGZ11" s="219"/>
      <c r="FHA11" s="219"/>
      <c r="FHB11" s="219"/>
      <c r="FHC11" s="219"/>
      <c r="FHD11" s="219"/>
      <c r="FHE11" s="219"/>
      <c r="FHF11" s="219"/>
      <c r="FHG11" s="219"/>
      <c r="FHH11" s="219"/>
      <c r="FHI11" s="219"/>
      <c r="FHJ11" s="219"/>
      <c r="FHK11" s="219"/>
      <c r="FHL11" s="219"/>
      <c r="FHM11" s="219"/>
      <c r="FHN11" s="219"/>
      <c r="FHO11" s="219"/>
      <c r="FHP11" s="219"/>
      <c r="FHQ11" s="219"/>
      <c r="FHR11" s="219"/>
      <c r="FHS11" s="219"/>
      <c r="FHT11" s="219"/>
      <c r="FHU11" s="219"/>
      <c r="FHV11" s="219"/>
      <c r="FHW11" s="219"/>
      <c r="FHX11" s="219"/>
      <c r="FHY11" s="219"/>
      <c r="FHZ11" s="219"/>
      <c r="FIA11" s="219"/>
      <c r="FIB11" s="219"/>
      <c r="FIC11" s="219"/>
      <c r="FID11" s="219"/>
      <c r="FIE11" s="219"/>
      <c r="FIF11" s="219"/>
      <c r="FIG11" s="219"/>
      <c r="FIH11" s="219"/>
      <c r="FII11" s="219"/>
      <c r="FIJ11" s="219"/>
      <c r="FIK11" s="219"/>
      <c r="FIL11" s="219"/>
      <c r="FIM11" s="219"/>
      <c r="FIN11" s="219"/>
      <c r="FIO11" s="219"/>
      <c r="FIP11" s="219"/>
      <c r="FIQ11" s="219"/>
      <c r="FIR11" s="219"/>
      <c r="FIS11" s="219"/>
      <c r="FIT11" s="219"/>
      <c r="FIU11" s="219"/>
      <c r="FIV11" s="219"/>
      <c r="FIW11" s="219"/>
      <c r="FIX11" s="219"/>
      <c r="FIY11" s="219"/>
      <c r="FIZ11" s="219"/>
      <c r="FJA11" s="219"/>
      <c r="FJB11" s="219"/>
      <c r="FJC11" s="219"/>
      <c r="FJD11" s="219"/>
      <c r="FJE11" s="219"/>
      <c r="FJF11" s="219"/>
      <c r="FJG11" s="219"/>
      <c r="FJH11" s="219"/>
      <c r="FJI11" s="219"/>
      <c r="FJJ11" s="219"/>
      <c r="FJK11" s="219"/>
      <c r="FJL11" s="219"/>
      <c r="FJM11" s="219"/>
      <c r="FJN11" s="219"/>
      <c r="FJO11" s="219"/>
      <c r="FJP11" s="219"/>
      <c r="FJQ11" s="219"/>
      <c r="FJR11" s="219"/>
      <c r="FJS11" s="219"/>
      <c r="FJT11" s="219"/>
      <c r="FJU11" s="219"/>
      <c r="FJV11" s="219"/>
      <c r="FJW11" s="219"/>
      <c r="FJX11" s="219"/>
      <c r="FJY11" s="219"/>
      <c r="FJZ11" s="219"/>
      <c r="FKA11" s="219"/>
      <c r="FKB11" s="219"/>
      <c r="FKC11" s="219"/>
      <c r="FKD11" s="219"/>
      <c r="FKE11" s="219"/>
      <c r="FKF11" s="219"/>
      <c r="FKG11" s="219"/>
      <c r="FKH11" s="219"/>
      <c r="FKI11" s="219"/>
      <c r="FKJ11" s="219"/>
      <c r="FKK11" s="219"/>
      <c r="FKL11" s="219"/>
      <c r="FKM11" s="219"/>
      <c r="FKN11" s="219"/>
      <c r="FKO11" s="219"/>
      <c r="FKP11" s="219"/>
      <c r="FKQ11" s="219"/>
      <c r="FKR11" s="219"/>
      <c r="FKS11" s="219"/>
      <c r="FKT11" s="219"/>
      <c r="FKU11" s="219"/>
      <c r="FKV11" s="219"/>
      <c r="FKW11" s="219"/>
      <c r="FKX11" s="219"/>
      <c r="FKY11" s="219"/>
      <c r="FKZ11" s="219"/>
      <c r="FLA11" s="219"/>
      <c r="FLB11" s="219"/>
      <c r="FLC11" s="219"/>
      <c r="FLD11" s="219"/>
      <c r="FLE11" s="219"/>
      <c r="FLF11" s="219"/>
      <c r="FLG11" s="219"/>
      <c r="FLH11" s="219"/>
      <c r="FLI11" s="219"/>
      <c r="FLJ11" s="219"/>
      <c r="FLK11" s="219"/>
      <c r="FLL11" s="219"/>
      <c r="FLM11" s="219"/>
      <c r="FLN11" s="219"/>
      <c r="FLO11" s="219"/>
      <c r="FLP11" s="219"/>
      <c r="FLQ11" s="219"/>
      <c r="FLR11" s="219"/>
      <c r="FLS11" s="219"/>
      <c r="FLT11" s="219"/>
      <c r="FLU11" s="219"/>
      <c r="FLV11" s="219"/>
      <c r="FLW11" s="219"/>
      <c r="FLX11" s="219"/>
      <c r="FLY11" s="219"/>
      <c r="FLZ11" s="219"/>
      <c r="FMA11" s="219"/>
      <c r="FMB11" s="219"/>
      <c r="FMC11" s="219"/>
      <c r="FMD11" s="219"/>
      <c r="FME11" s="219"/>
      <c r="FMF11" s="219"/>
      <c r="FMG11" s="219"/>
      <c r="FMH11" s="219"/>
      <c r="FMI11" s="219"/>
      <c r="FMJ11" s="219"/>
      <c r="FMK11" s="219"/>
      <c r="FML11" s="219"/>
      <c r="FMM11" s="219"/>
      <c r="FMN11" s="219"/>
      <c r="FMO11" s="219"/>
      <c r="FMP11" s="219"/>
      <c r="FMQ11" s="219"/>
      <c r="FMR11" s="219"/>
      <c r="FMS11" s="219"/>
      <c r="FMT11" s="219"/>
      <c r="FMU11" s="219"/>
      <c r="FMV11" s="219"/>
      <c r="FMW11" s="219"/>
      <c r="FMX11" s="219"/>
      <c r="FMY11" s="219"/>
      <c r="FMZ11" s="219"/>
      <c r="FNA11" s="219"/>
      <c r="FNB11" s="219"/>
      <c r="FNC11" s="219"/>
      <c r="FND11" s="219"/>
      <c r="FNE11" s="219"/>
      <c r="FNF11" s="219"/>
      <c r="FNG11" s="219"/>
      <c r="FNH11" s="219"/>
      <c r="FNI11" s="219"/>
      <c r="FNJ11" s="219"/>
      <c r="FNK11" s="219"/>
      <c r="FNL11" s="219"/>
      <c r="FNM11" s="219"/>
      <c r="FNN11" s="219"/>
      <c r="FNO11" s="219"/>
      <c r="FNP11" s="219"/>
      <c r="FNQ11" s="219"/>
      <c r="FNR11" s="219"/>
      <c r="FNS11" s="219"/>
      <c r="FNT11" s="219"/>
      <c r="FNU11" s="219"/>
      <c r="FNV11" s="219"/>
      <c r="FNW11" s="219"/>
      <c r="FNX11" s="219"/>
      <c r="FNY11" s="219"/>
      <c r="FNZ11" s="219"/>
      <c r="FOA11" s="219"/>
      <c r="FOB11" s="219"/>
      <c r="FOC11" s="219"/>
      <c r="FOD11" s="219"/>
      <c r="FOE11" s="219"/>
      <c r="FOF11" s="219"/>
      <c r="FOG11" s="219"/>
      <c r="FOH11" s="219"/>
      <c r="FOI11" s="219"/>
      <c r="FOJ11" s="219"/>
      <c r="FOK11" s="219"/>
      <c r="FOL11" s="219"/>
      <c r="FOM11" s="219"/>
      <c r="FON11" s="219"/>
      <c r="FOO11" s="219"/>
      <c r="FOP11" s="219"/>
      <c r="FOQ11" s="219"/>
      <c r="FOR11" s="219"/>
      <c r="FOS11" s="219"/>
      <c r="FOT11" s="219"/>
      <c r="FOU11" s="219"/>
      <c r="FOV11" s="219"/>
      <c r="FOW11" s="219"/>
      <c r="FOX11" s="219"/>
      <c r="FOY11" s="219"/>
      <c r="FOZ11" s="219"/>
      <c r="FPA11" s="219"/>
      <c r="FPB11" s="219"/>
      <c r="FPC11" s="219"/>
      <c r="FPD11" s="219"/>
      <c r="FPE11" s="219"/>
      <c r="FPF11" s="219"/>
      <c r="FPG11" s="219"/>
      <c r="FPH11" s="219"/>
      <c r="FPI11" s="219"/>
      <c r="FPJ11" s="219"/>
      <c r="FPK11" s="219"/>
      <c r="FPL11" s="219"/>
      <c r="FPM11" s="219"/>
      <c r="FPN11" s="219"/>
      <c r="FPO11" s="219"/>
      <c r="FPP11" s="219"/>
      <c r="FPQ11" s="219"/>
      <c r="FPR11" s="219"/>
      <c r="FPS11" s="219"/>
      <c r="FPT11" s="219"/>
      <c r="FPU11" s="219"/>
      <c r="FPV11" s="219"/>
      <c r="FPW11" s="219"/>
      <c r="FPX11" s="219"/>
      <c r="FPY11" s="219"/>
      <c r="FPZ11" s="219"/>
      <c r="FQA11" s="219"/>
      <c r="FQB11" s="219"/>
      <c r="FQC11" s="219"/>
      <c r="FQD11" s="219"/>
      <c r="FQE11" s="219"/>
      <c r="FQF11" s="219"/>
      <c r="FQG11" s="219"/>
      <c r="FQH11" s="219"/>
      <c r="FQI11" s="219"/>
      <c r="FQJ11" s="219"/>
      <c r="FQK11" s="219"/>
      <c r="FQL11" s="219"/>
      <c r="FQM11" s="219"/>
      <c r="FQN11" s="219"/>
      <c r="FQO11" s="219"/>
      <c r="FQP11" s="219"/>
      <c r="FQQ11" s="219"/>
      <c r="FQR11" s="219"/>
      <c r="FQS11" s="219"/>
      <c r="FQT11" s="219"/>
      <c r="FQU11" s="219"/>
      <c r="FQV11" s="219"/>
      <c r="FQW11" s="219"/>
      <c r="FQX11" s="219"/>
      <c r="FQY11" s="219"/>
      <c r="FQZ11" s="219"/>
      <c r="FRA11" s="219"/>
      <c r="FRB11" s="219"/>
      <c r="FRC11" s="219"/>
      <c r="FRD11" s="219"/>
      <c r="FRE11" s="219"/>
      <c r="FRF11" s="219"/>
      <c r="FRG11" s="219"/>
      <c r="FRH11" s="219"/>
      <c r="FRI11" s="219"/>
      <c r="FRJ11" s="219"/>
      <c r="FRK11" s="219"/>
      <c r="FRL11" s="219"/>
      <c r="FRM11" s="219"/>
      <c r="FRN11" s="219"/>
      <c r="FRO11" s="219"/>
      <c r="FRP11" s="219"/>
      <c r="FRQ11" s="219"/>
      <c r="FRR11" s="219"/>
      <c r="FRS11" s="219"/>
      <c r="FRT11" s="219"/>
      <c r="FRU11" s="219"/>
      <c r="FRV11" s="219"/>
      <c r="FRW11" s="219"/>
      <c r="FRX11" s="219"/>
      <c r="FRY11" s="219"/>
      <c r="FRZ11" s="219"/>
      <c r="FSA11" s="219"/>
      <c r="FSB11" s="219"/>
      <c r="FSC11" s="219"/>
      <c r="FSD11" s="219"/>
      <c r="FSE11" s="219"/>
      <c r="FSF11" s="219"/>
      <c r="FSG11" s="219"/>
      <c r="FSH11" s="219"/>
      <c r="FSI11" s="219"/>
      <c r="FSJ11" s="219"/>
      <c r="FSK11" s="219"/>
      <c r="FSL11" s="219"/>
      <c r="FSM11" s="219"/>
      <c r="FSN11" s="219"/>
      <c r="FSO11" s="219"/>
      <c r="FSP11" s="219"/>
      <c r="FSQ11" s="219"/>
      <c r="FSR11" s="219"/>
      <c r="FSS11" s="219"/>
      <c r="FST11" s="219"/>
      <c r="FSU11" s="219"/>
      <c r="FSV11" s="219"/>
      <c r="FSW11" s="219"/>
      <c r="FSX11" s="219"/>
      <c r="FSY11" s="219"/>
      <c r="FSZ11" s="219"/>
      <c r="FTA11" s="219"/>
      <c r="FTB11" s="219"/>
      <c r="FTC11" s="219"/>
      <c r="FTD11" s="219"/>
      <c r="FTE11" s="219"/>
      <c r="FTF11" s="219"/>
      <c r="FTG11" s="219"/>
      <c r="FTH11" s="219"/>
      <c r="FTI11" s="219"/>
      <c r="FTJ11" s="219"/>
      <c r="FTK11" s="219"/>
      <c r="FTL11" s="219"/>
      <c r="FTM11" s="219"/>
      <c r="FTN11" s="219"/>
      <c r="FTO11" s="219"/>
      <c r="FTP11" s="219"/>
      <c r="FTQ11" s="219"/>
      <c r="FTR11" s="219"/>
      <c r="FTS11" s="219"/>
      <c r="FTT11" s="219"/>
      <c r="FTU11" s="219"/>
      <c r="FTV11" s="219"/>
      <c r="FTW11" s="219"/>
      <c r="FTX11" s="219"/>
      <c r="FTY11" s="219"/>
      <c r="FTZ11" s="219"/>
      <c r="FUA11" s="219"/>
      <c r="FUB11" s="219"/>
      <c r="FUC11" s="219"/>
      <c r="FUD11" s="219"/>
      <c r="FUE11" s="219"/>
      <c r="FUF11" s="219"/>
      <c r="FUG11" s="219"/>
      <c r="FUH11" s="219"/>
      <c r="FUI11" s="219"/>
      <c r="FUJ11" s="219"/>
      <c r="FUK11" s="219"/>
      <c r="FUL11" s="219"/>
      <c r="FUM11" s="219"/>
      <c r="FUN11" s="219"/>
      <c r="FUO11" s="219"/>
      <c r="FUP11" s="219"/>
      <c r="FUQ11" s="219"/>
      <c r="FUR11" s="219"/>
      <c r="FUS11" s="219"/>
      <c r="FUT11" s="219"/>
      <c r="FUU11" s="219"/>
      <c r="FUV11" s="219"/>
      <c r="FUW11" s="219"/>
      <c r="FUX11" s="219"/>
      <c r="FUY11" s="219"/>
      <c r="FUZ11" s="219"/>
      <c r="FVA11" s="219"/>
      <c r="FVB11" s="219"/>
      <c r="FVC11" s="219"/>
      <c r="FVD11" s="219"/>
      <c r="FVE11" s="219"/>
      <c r="FVF11" s="219"/>
      <c r="FVG11" s="219"/>
      <c r="FVH11" s="219"/>
      <c r="FVI11" s="219"/>
      <c r="FVJ11" s="219"/>
      <c r="FVK11" s="219"/>
      <c r="FVL11" s="219"/>
      <c r="FVM11" s="219"/>
      <c r="FVN11" s="219"/>
      <c r="FVO11" s="219"/>
      <c r="FVP11" s="219"/>
      <c r="FVQ11" s="219"/>
      <c r="FVR11" s="219"/>
      <c r="FVS11" s="219"/>
      <c r="FVT11" s="219"/>
      <c r="FVU11" s="219"/>
      <c r="FVV11" s="219"/>
      <c r="FVW11" s="219"/>
      <c r="FVX11" s="219"/>
      <c r="FVY11" s="219"/>
      <c r="FVZ11" s="219"/>
      <c r="FWA11" s="219"/>
      <c r="FWB11" s="219"/>
      <c r="FWC11" s="219"/>
      <c r="FWD11" s="219"/>
      <c r="FWE11" s="219"/>
      <c r="FWF11" s="219"/>
      <c r="FWG11" s="219"/>
      <c r="FWH11" s="219"/>
      <c r="FWI11" s="219"/>
      <c r="FWJ11" s="219"/>
      <c r="FWK11" s="219"/>
      <c r="FWL11" s="219"/>
      <c r="FWM11" s="219"/>
      <c r="FWN11" s="219"/>
      <c r="FWO11" s="219"/>
      <c r="FWP11" s="219"/>
      <c r="FWQ11" s="219"/>
      <c r="FWR11" s="219"/>
      <c r="FWS11" s="219"/>
      <c r="FWT11" s="219"/>
      <c r="FWU11" s="219"/>
      <c r="FWV11" s="219"/>
      <c r="FWW11" s="219"/>
      <c r="FWX11" s="219"/>
      <c r="FWY11" s="219"/>
      <c r="FWZ11" s="219"/>
      <c r="FXA11" s="219"/>
      <c r="FXB11" s="219"/>
      <c r="FXC11" s="219"/>
      <c r="FXD11" s="219"/>
      <c r="FXE11" s="219"/>
      <c r="FXF11" s="219"/>
      <c r="FXG11" s="219"/>
      <c r="FXH11" s="219"/>
      <c r="FXI11" s="219"/>
      <c r="FXJ11" s="219"/>
      <c r="FXK11" s="219"/>
      <c r="FXL11" s="219"/>
      <c r="FXM11" s="219"/>
      <c r="FXN11" s="219"/>
      <c r="FXO11" s="219"/>
      <c r="FXP11" s="219"/>
      <c r="FXQ11" s="219"/>
      <c r="FXR11" s="219"/>
      <c r="FXS11" s="219"/>
      <c r="FXT11" s="219"/>
      <c r="FXU11" s="219"/>
      <c r="FXV11" s="219"/>
      <c r="FXW11" s="219"/>
      <c r="FXX11" s="219"/>
      <c r="FXY11" s="219"/>
      <c r="FXZ11" s="219"/>
      <c r="FYA11" s="219"/>
      <c r="FYB11" s="219"/>
      <c r="FYC11" s="219"/>
      <c r="FYD11" s="219"/>
      <c r="FYE11" s="219"/>
      <c r="FYF11" s="219"/>
      <c r="FYG11" s="219"/>
      <c r="FYH11" s="219"/>
      <c r="FYI11" s="219"/>
      <c r="FYJ11" s="219"/>
      <c r="FYK11" s="219"/>
      <c r="FYL11" s="219"/>
      <c r="FYM11" s="219"/>
      <c r="FYN11" s="219"/>
      <c r="FYO11" s="219"/>
      <c r="FYP11" s="219"/>
      <c r="FYQ11" s="219"/>
      <c r="FYR11" s="219"/>
      <c r="FYS11" s="219"/>
      <c r="FYT11" s="219"/>
      <c r="FYU11" s="219"/>
      <c r="FYV11" s="219"/>
      <c r="FYW11" s="219"/>
      <c r="FYX11" s="219"/>
      <c r="FYY11" s="219"/>
      <c r="FYZ11" s="219"/>
      <c r="FZA11" s="219"/>
      <c r="FZB11" s="219"/>
      <c r="FZC11" s="219"/>
      <c r="FZD11" s="219"/>
      <c r="FZE11" s="219"/>
      <c r="FZF11" s="219"/>
      <c r="FZG11" s="219"/>
      <c r="FZH11" s="219"/>
      <c r="FZI11" s="219"/>
      <c r="FZJ11" s="219"/>
      <c r="FZK11" s="219"/>
      <c r="FZL11" s="219"/>
      <c r="FZM11" s="219"/>
      <c r="FZN11" s="219"/>
      <c r="FZO11" s="219"/>
      <c r="FZP11" s="219"/>
      <c r="FZQ11" s="219"/>
      <c r="FZR11" s="219"/>
      <c r="FZS11" s="219"/>
      <c r="FZT11" s="219"/>
      <c r="FZU11" s="219"/>
      <c r="FZV11" s="219"/>
      <c r="FZW11" s="219"/>
      <c r="FZX11" s="219"/>
      <c r="FZY11" s="219"/>
      <c r="FZZ11" s="219"/>
      <c r="GAA11" s="219"/>
      <c r="GAB11" s="219"/>
      <c r="GAC11" s="219"/>
      <c r="GAD11" s="219"/>
      <c r="GAE11" s="219"/>
      <c r="GAF11" s="219"/>
      <c r="GAG11" s="219"/>
      <c r="GAH11" s="219"/>
      <c r="GAI11" s="219"/>
      <c r="GAJ11" s="219"/>
      <c r="GAK11" s="219"/>
      <c r="GAL11" s="219"/>
      <c r="GAM11" s="219"/>
      <c r="GAN11" s="219"/>
      <c r="GAO11" s="219"/>
      <c r="GAP11" s="219"/>
      <c r="GAQ11" s="219"/>
      <c r="GAR11" s="219"/>
      <c r="GAS11" s="219"/>
      <c r="GAT11" s="219"/>
      <c r="GAU11" s="219"/>
      <c r="GAV11" s="219"/>
      <c r="GAW11" s="219"/>
      <c r="GAX11" s="219"/>
      <c r="GAY11" s="219"/>
      <c r="GAZ11" s="219"/>
      <c r="GBA11" s="219"/>
      <c r="GBB11" s="219"/>
      <c r="GBC11" s="219"/>
      <c r="GBD11" s="219"/>
      <c r="GBE11" s="219"/>
      <c r="GBF11" s="219"/>
      <c r="GBG11" s="219"/>
      <c r="GBH11" s="219"/>
      <c r="GBI11" s="219"/>
      <c r="GBJ11" s="219"/>
      <c r="GBK11" s="219"/>
      <c r="GBL11" s="219"/>
      <c r="GBM11" s="219"/>
      <c r="GBN11" s="219"/>
      <c r="GBO11" s="219"/>
      <c r="GBP11" s="219"/>
      <c r="GBQ11" s="219"/>
      <c r="GBR11" s="219"/>
      <c r="GBS11" s="219"/>
      <c r="GBT11" s="219"/>
      <c r="GBU11" s="219"/>
      <c r="GBV11" s="219"/>
      <c r="GBW11" s="219"/>
      <c r="GBX11" s="219"/>
      <c r="GBY11" s="219"/>
      <c r="GBZ11" s="219"/>
      <c r="GCA11" s="219"/>
      <c r="GCB11" s="219"/>
      <c r="GCC11" s="219"/>
      <c r="GCD11" s="219"/>
      <c r="GCE11" s="219"/>
      <c r="GCF11" s="219"/>
      <c r="GCG11" s="219"/>
      <c r="GCH11" s="219"/>
      <c r="GCI11" s="219"/>
      <c r="GCJ11" s="219"/>
      <c r="GCK11" s="219"/>
      <c r="GCL11" s="219"/>
      <c r="GCM11" s="219"/>
      <c r="GCN11" s="219"/>
      <c r="GCO11" s="219"/>
      <c r="GCP11" s="219"/>
      <c r="GCQ11" s="219"/>
      <c r="GCR11" s="219"/>
      <c r="GCS11" s="219"/>
      <c r="GCT11" s="219"/>
      <c r="GCU11" s="219"/>
      <c r="GCV11" s="219"/>
      <c r="GCW11" s="219"/>
      <c r="GCX11" s="219"/>
      <c r="GCY11" s="219"/>
      <c r="GCZ11" s="219"/>
      <c r="GDA11" s="219"/>
      <c r="GDB11" s="219"/>
      <c r="GDC11" s="219"/>
      <c r="GDD11" s="219"/>
      <c r="GDE11" s="219"/>
      <c r="GDF11" s="219"/>
      <c r="GDG11" s="219"/>
      <c r="GDH11" s="219"/>
      <c r="GDI11" s="219"/>
      <c r="GDJ11" s="219"/>
      <c r="GDK11" s="219"/>
      <c r="GDL11" s="219"/>
      <c r="GDM11" s="219"/>
      <c r="GDN11" s="219"/>
      <c r="GDO11" s="219"/>
      <c r="GDP11" s="219"/>
      <c r="GDQ11" s="219"/>
      <c r="GDR11" s="219"/>
      <c r="GDS11" s="219"/>
      <c r="GDT11" s="219"/>
      <c r="GDU11" s="219"/>
      <c r="GDV11" s="219"/>
      <c r="GDW11" s="219"/>
      <c r="GDX11" s="219"/>
      <c r="GDY11" s="219"/>
      <c r="GDZ11" s="219"/>
      <c r="GEA11" s="219"/>
      <c r="GEB11" s="219"/>
      <c r="GEC11" s="219"/>
      <c r="GED11" s="219"/>
      <c r="GEE11" s="219"/>
      <c r="GEF11" s="219"/>
      <c r="GEG11" s="219"/>
      <c r="GEH11" s="219"/>
      <c r="GEI11" s="219"/>
      <c r="GEJ11" s="219"/>
      <c r="GEK11" s="219"/>
      <c r="GEL11" s="219"/>
      <c r="GEM11" s="219"/>
      <c r="GEN11" s="219"/>
      <c r="GEO11" s="219"/>
      <c r="GEP11" s="219"/>
      <c r="GEQ11" s="219"/>
      <c r="GER11" s="219"/>
      <c r="GES11" s="219"/>
      <c r="GET11" s="219"/>
      <c r="GEU11" s="219"/>
      <c r="GEV11" s="219"/>
      <c r="GEW11" s="219"/>
      <c r="GEX11" s="219"/>
      <c r="GEY11" s="219"/>
      <c r="GEZ11" s="219"/>
      <c r="GFA11" s="219"/>
      <c r="GFB11" s="219"/>
      <c r="GFC11" s="219"/>
      <c r="GFD11" s="219"/>
      <c r="GFE11" s="219"/>
      <c r="GFF11" s="219"/>
      <c r="GFG11" s="219"/>
      <c r="GFH11" s="219"/>
      <c r="GFI11" s="219"/>
      <c r="GFJ11" s="219"/>
      <c r="GFK11" s="219"/>
      <c r="GFL11" s="219"/>
      <c r="GFM11" s="219"/>
      <c r="GFN11" s="219"/>
      <c r="GFO11" s="219"/>
      <c r="GFP11" s="219"/>
      <c r="GFQ11" s="219"/>
      <c r="GFR11" s="219"/>
      <c r="GFS11" s="219"/>
      <c r="GFT11" s="219"/>
      <c r="GFU11" s="219"/>
      <c r="GFV11" s="219"/>
      <c r="GFW11" s="219"/>
      <c r="GFX11" s="219"/>
      <c r="GFY11" s="219"/>
      <c r="GFZ11" s="219"/>
      <c r="GGA11" s="219"/>
      <c r="GGB11" s="219"/>
      <c r="GGC11" s="219"/>
      <c r="GGD11" s="219"/>
      <c r="GGE11" s="219"/>
      <c r="GGF11" s="219"/>
      <c r="GGG11" s="219"/>
      <c r="GGH11" s="219"/>
      <c r="GGI11" s="219"/>
      <c r="GGJ11" s="219"/>
      <c r="GGK11" s="219"/>
      <c r="GGL11" s="219"/>
      <c r="GGM11" s="219"/>
      <c r="GGN11" s="219"/>
      <c r="GGO11" s="219"/>
      <c r="GGP11" s="219"/>
      <c r="GGQ11" s="219"/>
      <c r="GGR11" s="219"/>
      <c r="GGS11" s="219"/>
      <c r="GGT11" s="219"/>
      <c r="GGU11" s="219"/>
      <c r="GGV11" s="219"/>
      <c r="GGW11" s="219"/>
      <c r="GGX11" s="219"/>
      <c r="GGY11" s="219"/>
      <c r="GGZ11" s="219"/>
      <c r="GHA11" s="219"/>
      <c r="GHB11" s="219"/>
      <c r="GHC11" s="219"/>
      <c r="GHD11" s="219"/>
      <c r="GHE11" s="219"/>
      <c r="GHF11" s="219"/>
      <c r="GHG11" s="219"/>
      <c r="GHH11" s="219"/>
      <c r="GHI11" s="219"/>
      <c r="GHJ11" s="219"/>
      <c r="GHK11" s="219"/>
      <c r="GHL11" s="219"/>
      <c r="GHM11" s="219"/>
      <c r="GHN11" s="219"/>
      <c r="GHO11" s="219"/>
      <c r="GHP11" s="219"/>
      <c r="GHQ11" s="219"/>
      <c r="GHR11" s="219"/>
      <c r="GHS11" s="219"/>
      <c r="GHT11" s="219"/>
      <c r="GHU11" s="219"/>
      <c r="GHV11" s="219"/>
      <c r="GHW11" s="219"/>
      <c r="GHX11" s="219"/>
      <c r="GHY11" s="219"/>
      <c r="GHZ11" s="219"/>
      <c r="GIA11" s="219"/>
      <c r="GIB11" s="219"/>
      <c r="GIC11" s="219"/>
      <c r="GID11" s="219"/>
      <c r="GIE11" s="219"/>
      <c r="GIF11" s="219"/>
      <c r="GIG11" s="219"/>
      <c r="GIH11" s="219"/>
      <c r="GII11" s="219"/>
      <c r="GIJ11" s="219"/>
      <c r="GIK11" s="219"/>
      <c r="GIL11" s="219"/>
      <c r="GIM11" s="219"/>
      <c r="GIN11" s="219"/>
      <c r="GIO11" s="219"/>
      <c r="GIP11" s="219"/>
      <c r="GIQ11" s="219"/>
      <c r="GIR11" s="219"/>
      <c r="GIS11" s="219"/>
      <c r="GIT11" s="219"/>
      <c r="GIU11" s="219"/>
      <c r="GIV11" s="219"/>
      <c r="GIW11" s="219"/>
      <c r="GIX11" s="219"/>
      <c r="GIY11" s="219"/>
      <c r="GIZ11" s="219"/>
      <c r="GJA11" s="219"/>
      <c r="GJB11" s="219"/>
      <c r="GJC11" s="219"/>
      <c r="GJD11" s="219"/>
      <c r="GJE11" s="219"/>
      <c r="GJF11" s="219"/>
      <c r="GJG11" s="219"/>
      <c r="GJH11" s="219"/>
      <c r="GJI11" s="219"/>
      <c r="GJJ11" s="219"/>
      <c r="GJK11" s="219"/>
      <c r="GJL11" s="219"/>
      <c r="GJM11" s="219"/>
      <c r="GJN11" s="219"/>
      <c r="GJO11" s="219"/>
      <c r="GJP11" s="219"/>
      <c r="GJQ11" s="219"/>
      <c r="GJR11" s="219"/>
      <c r="GJS11" s="219"/>
      <c r="GJT11" s="219"/>
      <c r="GJU11" s="219"/>
      <c r="GJV11" s="219"/>
      <c r="GJW11" s="219"/>
      <c r="GJX11" s="219"/>
      <c r="GJY11" s="219"/>
      <c r="GJZ11" s="219"/>
      <c r="GKA11" s="219"/>
      <c r="GKB11" s="219"/>
      <c r="GKC11" s="219"/>
      <c r="GKD11" s="219"/>
      <c r="GKE11" s="219"/>
      <c r="GKF11" s="219"/>
      <c r="GKG11" s="219"/>
      <c r="GKH11" s="219"/>
      <c r="GKI11" s="219"/>
      <c r="GKJ11" s="219"/>
      <c r="GKK11" s="219"/>
      <c r="GKL11" s="219"/>
      <c r="GKM11" s="219"/>
      <c r="GKN11" s="219"/>
      <c r="GKO11" s="219"/>
      <c r="GKP11" s="219"/>
      <c r="GKQ11" s="219"/>
      <c r="GKR11" s="219"/>
      <c r="GKS11" s="219"/>
      <c r="GKT11" s="219"/>
      <c r="GKU11" s="219"/>
      <c r="GKV11" s="219"/>
      <c r="GKW11" s="219"/>
      <c r="GKX11" s="219"/>
      <c r="GKY11" s="219"/>
      <c r="GKZ11" s="219"/>
      <c r="GLA11" s="219"/>
      <c r="GLB11" s="219"/>
      <c r="GLC11" s="219"/>
      <c r="GLD11" s="219"/>
      <c r="GLE11" s="219"/>
      <c r="GLF11" s="219"/>
      <c r="GLG11" s="219"/>
      <c r="GLH11" s="219"/>
      <c r="GLI11" s="219"/>
      <c r="GLJ11" s="219"/>
      <c r="GLK11" s="219"/>
      <c r="GLL11" s="219"/>
      <c r="GLM11" s="219"/>
      <c r="GLN11" s="219"/>
      <c r="GLO11" s="219"/>
      <c r="GLP11" s="219"/>
      <c r="GLQ11" s="219"/>
      <c r="GLR11" s="219"/>
      <c r="GLS11" s="219"/>
      <c r="GLT11" s="219"/>
      <c r="GLU11" s="219"/>
      <c r="GLV11" s="219"/>
      <c r="GLW11" s="219"/>
      <c r="GLX11" s="219"/>
      <c r="GLY11" s="219"/>
      <c r="GLZ11" s="219"/>
      <c r="GMA11" s="219"/>
      <c r="GMB11" s="219"/>
      <c r="GMC11" s="219"/>
      <c r="GMD11" s="219"/>
      <c r="GME11" s="219"/>
      <c r="GMF11" s="219"/>
      <c r="GMG11" s="219"/>
      <c r="GMH11" s="219"/>
      <c r="GMI11" s="219"/>
      <c r="GMJ11" s="219"/>
      <c r="GMK11" s="219"/>
      <c r="GML11" s="219"/>
      <c r="GMM11" s="219"/>
      <c r="GMN11" s="219"/>
      <c r="GMO11" s="219"/>
      <c r="GMP11" s="219"/>
      <c r="GMQ11" s="219"/>
      <c r="GMR11" s="219"/>
      <c r="GMS11" s="219"/>
      <c r="GMT11" s="219"/>
      <c r="GMU11" s="219"/>
      <c r="GMV11" s="219"/>
      <c r="GMW11" s="219"/>
      <c r="GMX11" s="219"/>
      <c r="GMY11" s="219"/>
      <c r="GMZ11" s="219"/>
      <c r="GNA11" s="219"/>
      <c r="GNB11" s="219"/>
      <c r="GNC11" s="219"/>
      <c r="GND11" s="219"/>
      <c r="GNE11" s="219"/>
      <c r="GNF11" s="219"/>
      <c r="GNG11" s="219"/>
      <c r="GNH11" s="219"/>
      <c r="GNI11" s="219"/>
      <c r="GNJ11" s="219"/>
      <c r="GNK11" s="219"/>
      <c r="GNL11" s="219"/>
      <c r="GNM11" s="219"/>
      <c r="GNN11" s="219"/>
      <c r="GNO11" s="219"/>
      <c r="GNP11" s="219"/>
      <c r="GNQ11" s="219"/>
      <c r="GNR11" s="219"/>
      <c r="GNS11" s="219"/>
      <c r="GNT11" s="219"/>
      <c r="GNU11" s="219"/>
      <c r="GNV11" s="219"/>
      <c r="GNW11" s="219"/>
      <c r="GNX11" s="219"/>
      <c r="GNY11" s="219"/>
      <c r="GNZ11" s="219"/>
      <c r="GOA11" s="219"/>
      <c r="GOB11" s="219"/>
      <c r="GOC11" s="219"/>
      <c r="GOD11" s="219"/>
      <c r="GOE11" s="219"/>
      <c r="GOF11" s="219"/>
      <c r="GOG11" s="219"/>
      <c r="GOH11" s="219"/>
      <c r="GOI11" s="219"/>
      <c r="GOJ11" s="219"/>
      <c r="GOK11" s="219"/>
      <c r="GOL11" s="219"/>
      <c r="GOM11" s="219"/>
      <c r="GON11" s="219"/>
      <c r="GOO11" s="219"/>
      <c r="GOP11" s="219"/>
      <c r="GOQ11" s="219"/>
      <c r="GOR11" s="219"/>
      <c r="GOS11" s="219"/>
      <c r="GOT11" s="219"/>
      <c r="GOU11" s="219"/>
      <c r="GOV11" s="219"/>
      <c r="GOW11" s="219"/>
      <c r="GOX11" s="219"/>
      <c r="GOY11" s="219"/>
      <c r="GOZ11" s="219"/>
      <c r="GPA11" s="219"/>
      <c r="GPB11" s="219"/>
      <c r="GPC11" s="219"/>
      <c r="GPD11" s="219"/>
      <c r="GPE11" s="219"/>
      <c r="GPF11" s="219"/>
      <c r="GPG11" s="219"/>
      <c r="GPH11" s="219"/>
      <c r="GPI11" s="219"/>
      <c r="GPJ11" s="219"/>
      <c r="GPK11" s="219"/>
      <c r="GPL11" s="219"/>
      <c r="GPM11" s="219"/>
      <c r="GPN11" s="219"/>
      <c r="GPO11" s="219"/>
      <c r="GPP11" s="219"/>
      <c r="GPQ11" s="219"/>
      <c r="GPR11" s="219"/>
      <c r="GPS11" s="219"/>
      <c r="GPT11" s="219"/>
      <c r="GPU11" s="219"/>
      <c r="GPV11" s="219"/>
      <c r="GPW11" s="219"/>
      <c r="GPX11" s="219"/>
      <c r="GPY11" s="219"/>
      <c r="GPZ11" s="219"/>
      <c r="GQA11" s="219"/>
      <c r="GQB11" s="219"/>
      <c r="GQC11" s="219"/>
      <c r="GQD11" s="219"/>
      <c r="GQE11" s="219"/>
      <c r="GQF11" s="219"/>
      <c r="GQG11" s="219"/>
      <c r="GQH11" s="219"/>
      <c r="GQI11" s="219"/>
      <c r="GQJ11" s="219"/>
      <c r="GQK11" s="219"/>
      <c r="GQL11" s="219"/>
      <c r="GQM11" s="219"/>
      <c r="GQN11" s="219"/>
      <c r="GQO11" s="219"/>
      <c r="GQP11" s="219"/>
      <c r="GQQ11" s="219"/>
      <c r="GQR11" s="219"/>
      <c r="GQS11" s="219"/>
      <c r="GQT11" s="219"/>
      <c r="GQU11" s="219"/>
      <c r="GQV11" s="219"/>
      <c r="GQW11" s="219"/>
      <c r="GQX11" s="219"/>
      <c r="GQY11" s="219"/>
      <c r="GQZ11" s="219"/>
      <c r="GRA11" s="219"/>
      <c r="GRB11" s="219"/>
      <c r="GRC11" s="219"/>
      <c r="GRD11" s="219"/>
      <c r="GRE11" s="219"/>
      <c r="GRF11" s="219"/>
      <c r="GRG11" s="219"/>
      <c r="GRH11" s="219"/>
      <c r="GRI11" s="219"/>
      <c r="GRJ11" s="219"/>
      <c r="GRK11" s="219"/>
      <c r="GRL11" s="219"/>
      <c r="GRM11" s="219"/>
      <c r="GRN11" s="219"/>
      <c r="GRO11" s="219"/>
      <c r="GRP11" s="219"/>
      <c r="GRQ11" s="219"/>
      <c r="GRR11" s="219"/>
      <c r="GRS11" s="219"/>
      <c r="GRT11" s="219"/>
      <c r="GRU11" s="219"/>
      <c r="GRV11" s="219"/>
      <c r="GRW11" s="219"/>
      <c r="GRX11" s="219"/>
      <c r="GRY11" s="219"/>
      <c r="GRZ11" s="219"/>
      <c r="GSA11" s="219"/>
      <c r="GSB11" s="219"/>
      <c r="GSC11" s="219"/>
      <c r="GSD11" s="219"/>
      <c r="GSE11" s="219"/>
      <c r="GSF11" s="219"/>
      <c r="GSG11" s="219"/>
      <c r="GSH11" s="219"/>
      <c r="GSI11" s="219"/>
      <c r="GSJ11" s="219"/>
      <c r="GSK11" s="219"/>
      <c r="GSL11" s="219"/>
      <c r="GSM11" s="219"/>
      <c r="GSN11" s="219"/>
      <c r="GSO11" s="219"/>
      <c r="GSP11" s="219"/>
      <c r="GSQ11" s="219"/>
      <c r="GSR11" s="219"/>
      <c r="GSS11" s="219"/>
      <c r="GST11" s="219"/>
      <c r="GSU11" s="219"/>
      <c r="GSV11" s="219"/>
      <c r="GSW11" s="219"/>
      <c r="GSX11" s="219"/>
      <c r="GSY11" s="219"/>
      <c r="GSZ11" s="219"/>
      <c r="GTA11" s="219"/>
      <c r="GTB11" s="219"/>
      <c r="GTC11" s="219"/>
      <c r="GTD11" s="219"/>
      <c r="GTE11" s="219"/>
      <c r="GTF11" s="219"/>
      <c r="GTG11" s="219"/>
      <c r="GTH11" s="219"/>
      <c r="GTI11" s="219"/>
      <c r="GTJ11" s="219"/>
      <c r="GTK11" s="219"/>
      <c r="GTL11" s="219"/>
      <c r="GTM11" s="219"/>
      <c r="GTN11" s="219"/>
      <c r="GTO11" s="219"/>
      <c r="GTP11" s="219"/>
      <c r="GTQ11" s="219"/>
      <c r="GTR11" s="219"/>
      <c r="GTS11" s="219"/>
      <c r="GTT11" s="219"/>
      <c r="GTU11" s="219"/>
      <c r="GTV11" s="219"/>
      <c r="GTW11" s="219"/>
      <c r="GTX11" s="219"/>
      <c r="GTY11" s="219"/>
      <c r="GTZ11" s="219"/>
      <c r="GUA11" s="219"/>
      <c r="GUB11" s="219"/>
      <c r="GUC11" s="219"/>
      <c r="GUD11" s="219"/>
      <c r="GUE11" s="219"/>
      <c r="GUF11" s="219"/>
      <c r="GUG11" s="219"/>
      <c r="GUH11" s="219"/>
      <c r="GUI11" s="219"/>
      <c r="GUJ11" s="219"/>
      <c r="GUK11" s="219"/>
      <c r="GUL11" s="219"/>
      <c r="GUM11" s="219"/>
      <c r="GUN11" s="219"/>
      <c r="GUO11" s="219"/>
      <c r="GUP11" s="219"/>
      <c r="GUQ11" s="219"/>
      <c r="GUR11" s="219"/>
      <c r="GUS11" s="219"/>
      <c r="GUT11" s="219"/>
      <c r="GUU11" s="219"/>
      <c r="GUV11" s="219"/>
      <c r="GUW11" s="219"/>
      <c r="GUX11" s="219"/>
      <c r="GUY11" s="219"/>
      <c r="GUZ11" s="219"/>
      <c r="GVA11" s="219"/>
      <c r="GVB11" s="219"/>
      <c r="GVC11" s="219"/>
      <c r="GVD11" s="219"/>
      <c r="GVE11" s="219"/>
      <c r="GVF11" s="219"/>
      <c r="GVG11" s="219"/>
      <c r="GVH11" s="219"/>
      <c r="GVI11" s="219"/>
      <c r="GVJ11" s="219"/>
      <c r="GVK11" s="219"/>
      <c r="GVL11" s="219"/>
      <c r="GVM11" s="219"/>
      <c r="GVN11" s="219"/>
      <c r="GVO11" s="219"/>
      <c r="GVP11" s="219"/>
      <c r="GVQ11" s="219"/>
      <c r="GVR11" s="219"/>
      <c r="GVS11" s="219"/>
      <c r="GVT11" s="219"/>
      <c r="GVU11" s="219"/>
      <c r="GVV11" s="219"/>
      <c r="GVW11" s="219"/>
      <c r="GVX11" s="219"/>
      <c r="GVY11" s="219"/>
      <c r="GVZ11" s="219"/>
      <c r="GWA11" s="219"/>
      <c r="GWB11" s="219"/>
      <c r="GWC11" s="219"/>
      <c r="GWD11" s="219"/>
      <c r="GWE11" s="219"/>
      <c r="GWF11" s="219"/>
      <c r="GWG11" s="219"/>
      <c r="GWH11" s="219"/>
      <c r="GWI11" s="219"/>
      <c r="GWJ11" s="219"/>
      <c r="GWK11" s="219"/>
      <c r="GWL11" s="219"/>
      <c r="GWM11" s="219"/>
      <c r="GWN11" s="219"/>
      <c r="GWO11" s="219"/>
      <c r="GWP11" s="219"/>
      <c r="GWQ11" s="219"/>
      <c r="GWR11" s="219"/>
      <c r="GWS11" s="219"/>
      <c r="GWT11" s="219"/>
      <c r="GWU11" s="219"/>
      <c r="GWV11" s="219"/>
      <c r="GWW11" s="219"/>
      <c r="GWX11" s="219"/>
      <c r="GWY11" s="219"/>
      <c r="GWZ11" s="219"/>
      <c r="GXA11" s="219"/>
      <c r="GXB11" s="219"/>
      <c r="GXC11" s="219"/>
      <c r="GXD11" s="219"/>
      <c r="GXE11" s="219"/>
      <c r="GXF11" s="219"/>
      <c r="GXG11" s="219"/>
      <c r="GXH11" s="219"/>
      <c r="GXI11" s="219"/>
      <c r="GXJ11" s="219"/>
      <c r="GXK11" s="219"/>
      <c r="GXL11" s="219"/>
      <c r="GXM11" s="219"/>
      <c r="GXN11" s="219"/>
      <c r="GXO11" s="219"/>
      <c r="GXP11" s="219"/>
      <c r="GXQ11" s="219"/>
      <c r="GXR11" s="219"/>
      <c r="GXS11" s="219"/>
      <c r="GXT11" s="219"/>
      <c r="GXU11" s="219"/>
      <c r="GXV11" s="219"/>
      <c r="GXW11" s="219"/>
      <c r="GXX11" s="219"/>
      <c r="GXY11" s="219"/>
      <c r="GXZ11" s="219"/>
      <c r="GYA11" s="219"/>
      <c r="GYB11" s="219"/>
      <c r="GYC11" s="219"/>
      <c r="GYD11" s="219"/>
      <c r="GYE11" s="219"/>
      <c r="GYF11" s="219"/>
      <c r="GYG11" s="219"/>
      <c r="GYH11" s="219"/>
      <c r="GYI11" s="219"/>
      <c r="GYJ11" s="219"/>
      <c r="GYK11" s="219"/>
      <c r="GYL11" s="219"/>
      <c r="GYM11" s="219"/>
      <c r="GYN11" s="219"/>
      <c r="GYO11" s="219"/>
      <c r="GYP11" s="219"/>
      <c r="GYQ11" s="219"/>
      <c r="GYR11" s="219"/>
      <c r="GYS11" s="219"/>
      <c r="GYT11" s="219"/>
      <c r="GYU11" s="219"/>
      <c r="GYV11" s="219"/>
      <c r="GYW11" s="219"/>
      <c r="GYX11" s="219"/>
      <c r="GYY11" s="219"/>
      <c r="GYZ11" s="219"/>
      <c r="GZA11" s="219"/>
      <c r="GZB11" s="219"/>
      <c r="GZC11" s="219"/>
      <c r="GZD11" s="219"/>
      <c r="GZE11" s="219"/>
      <c r="GZF11" s="219"/>
      <c r="GZG11" s="219"/>
      <c r="GZH11" s="219"/>
      <c r="GZI11" s="219"/>
      <c r="GZJ11" s="219"/>
      <c r="GZK11" s="219"/>
      <c r="GZL11" s="219"/>
      <c r="GZM11" s="219"/>
      <c r="GZN11" s="219"/>
      <c r="GZO11" s="219"/>
      <c r="GZP11" s="219"/>
      <c r="GZQ11" s="219"/>
      <c r="GZR11" s="219"/>
      <c r="GZS11" s="219"/>
      <c r="GZT11" s="219"/>
      <c r="GZU11" s="219"/>
      <c r="GZV11" s="219"/>
      <c r="GZW11" s="219"/>
      <c r="GZX11" s="219"/>
      <c r="GZY11" s="219"/>
      <c r="GZZ11" s="219"/>
      <c r="HAA11" s="219"/>
      <c r="HAB11" s="219"/>
      <c r="HAC11" s="219"/>
      <c r="HAD11" s="219"/>
      <c r="HAE11" s="219"/>
      <c r="HAF11" s="219"/>
      <c r="HAG11" s="219"/>
      <c r="HAH11" s="219"/>
      <c r="HAI11" s="219"/>
      <c r="HAJ11" s="219"/>
      <c r="HAK11" s="219"/>
      <c r="HAL11" s="219"/>
      <c r="HAM11" s="219"/>
      <c r="HAN11" s="219"/>
      <c r="HAO11" s="219"/>
      <c r="HAP11" s="219"/>
      <c r="HAQ11" s="219"/>
      <c r="HAR11" s="219"/>
      <c r="HAS11" s="219"/>
      <c r="HAT11" s="219"/>
      <c r="HAU11" s="219"/>
      <c r="HAV11" s="219"/>
      <c r="HAW11" s="219"/>
      <c r="HAX11" s="219"/>
      <c r="HAY11" s="219"/>
      <c r="HAZ11" s="219"/>
      <c r="HBA11" s="219"/>
      <c r="HBB11" s="219"/>
      <c r="HBC11" s="219"/>
      <c r="HBD11" s="219"/>
      <c r="HBE11" s="219"/>
      <c r="HBF11" s="219"/>
      <c r="HBG11" s="219"/>
      <c r="HBH11" s="219"/>
      <c r="HBI11" s="219"/>
      <c r="HBJ11" s="219"/>
      <c r="HBK11" s="219"/>
      <c r="HBL11" s="219"/>
      <c r="HBM11" s="219"/>
      <c r="HBN11" s="219"/>
      <c r="HBO11" s="219"/>
      <c r="HBP11" s="219"/>
      <c r="HBQ11" s="219"/>
      <c r="HBR11" s="219"/>
      <c r="HBS11" s="219"/>
      <c r="HBT11" s="219"/>
      <c r="HBU11" s="219"/>
      <c r="HBV11" s="219"/>
      <c r="HBW11" s="219"/>
      <c r="HBX11" s="219"/>
      <c r="HBY11" s="219"/>
      <c r="HBZ11" s="219"/>
      <c r="HCA11" s="219"/>
      <c r="HCB11" s="219"/>
      <c r="HCC11" s="219"/>
      <c r="HCD11" s="219"/>
      <c r="HCE11" s="219"/>
      <c r="HCF11" s="219"/>
      <c r="HCG11" s="219"/>
      <c r="HCH11" s="219"/>
      <c r="HCI11" s="219"/>
      <c r="HCJ11" s="219"/>
      <c r="HCK11" s="219"/>
      <c r="HCL11" s="219"/>
      <c r="HCM11" s="219"/>
      <c r="HCN11" s="219"/>
      <c r="HCO11" s="219"/>
      <c r="HCP11" s="219"/>
      <c r="HCQ11" s="219"/>
      <c r="HCR11" s="219"/>
      <c r="HCS11" s="219"/>
      <c r="HCT11" s="219"/>
      <c r="HCU11" s="219"/>
      <c r="HCV11" s="219"/>
      <c r="HCW11" s="219"/>
      <c r="HCX11" s="219"/>
      <c r="HCY11" s="219"/>
      <c r="HCZ11" s="219"/>
      <c r="HDA11" s="219"/>
      <c r="HDB11" s="219"/>
      <c r="HDC11" s="219"/>
      <c r="HDD11" s="219"/>
      <c r="HDE11" s="219"/>
      <c r="HDF11" s="219"/>
      <c r="HDG11" s="219"/>
      <c r="HDH11" s="219"/>
      <c r="HDI11" s="219"/>
      <c r="HDJ11" s="219"/>
      <c r="HDK11" s="219"/>
      <c r="HDL11" s="219"/>
      <c r="HDM11" s="219"/>
      <c r="HDN11" s="219"/>
      <c r="HDO11" s="219"/>
      <c r="HDP11" s="219"/>
      <c r="HDQ11" s="219"/>
      <c r="HDR11" s="219"/>
      <c r="HDS11" s="219"/>
      <c r="HDT11" s="219"/>
      <c r="HDU11" s="219"/>
      <c r="HDV11" s="219"/>
      <c r="HDW11" s="219"/>
      <c r="HDX11" s="219"/>
      <c r="HDY11" s="219"/>
      <c r="HDZ11" s="219"/>
      <c r="HEA11" s="219"/>
      <c r="HEB11" s="219"/>
      <c r="HEC11" s="219"/>
      <c r="HED11" s="219"/>
      <c r="HEE11" s="219"/>
      <c r="HEF11" s="219"/>
      <c r="HEG11" s="219"/>
      <c r="HEH11" s="219"/>
      <c r="HEI11" s="219"/>
      <c r="HEJ11" s="219"/>
      <c r="HEK11" s="219"/>
      <c r="HEL11" s="219"/>
      <c r="HEM11" s="219"/>
      <c r="HEN11" s="219"/>
      <c r="HEO11" s="219"/>
      <c r="HEP11" s="219"/>
      <c r="HEQ11" s="219"/>
      <c r="HER11" s="219"/>
      <c r="HES11" s="219"/>
      <c r="HET11" s="219"/>
      <c r="HEU11" s="219"/>
      <c r="HEV11" s="219"/>
      <c r="HEW11" s="219"/>
      <c r="HEX11" s="219"/>
      <c r="HEY11" s="219"/>
      <c r="HEZ11" s="219"/>
      <c r="HFA11" s="219"/>
      <c r="HFB11" s="219"/>
      <c r="HFC11" s="219"/>
      <c r="HFD11" s="219"/>
      <c r="HFE11" s="219"/>
      <c r="HFF11" s="219"/>
      <c r="HFG11" s="219"/>
      <c r="HFH11" s="219"/>
      <c r="HFI11" s="219"/>
      <c r="HFJ11" s="219"/>
      <c r="HFK11" s="219"/>
      <c r="HFL11" s="219"/>
      <c r="HFM11" s="219"/>
      <c r="HFN11" s="219"/>
      <c r="HFO11" s="219"/>
      <c r="HFP11" s="219"/>
      <c r="HFQ11" s="219"/>
      <c r="HFR11" s="219"/>
      <c r="HFS11" s="219"/>
      <c r="HFT11" s="219"/>
      <c r="HFU11" s="219"/>
      <c r="HFV11" s="219"/>
      <c r="HFW11" s="219"/>
      <c r="HFX11" s="219"/>
      <c r="HFY11" s="219"/>
      <c r="HFZ11" s="219"/>
      <c r="HGA11" s="219"/>
      <c r="HGB11" s="219"/>
      <c r="HGC11" s="219"/>
      <c r="HGD11" s="219"/>
      <c r="HGE11" s="219"/>
      <c r="HGF11" s="219"/>
      <c r="HGG11" s="219"/>
      <c r="HGH11" s="219"/>
      <c r="HGI11" s="219"/>
      <c r="HGJ11" s="219"/>
      <c r="HGK11" s="219"/>
      <c r="HGL11" s="219"/>
      <c r="HGM11" s="219"/>
      <c r="HGN11" s="219"/>
      <c r="HGO11" s="219"/>
      <c r="HGP11" s="219"/>
      <c r="HGQ11" s="219"/>
      <c r="HGR11" s="219"/>
      <c r="HGS11" s="219"/>
      <c r="HGT11" s="219"/>
      <c r="HGU11" s="219"/>
      <c r="HGV11" s="219"/>
      <c r="HGW11" s="219"/>
      <c r="HGX11" s="219"/>
      <c r="HGY11" s="219"/>
      <c r="HGZ11" s="219"/>
      <c r="HHA11" s="219"/>
      <c r="HHB11" s="219"/>
      <c r="HHC11" s="219"/>
      <c r="HHD11" s="219"/>
      <c r="HHE11" s="219"/>
      <c r="HHF11" s="219"/>
      <c r="HHG11" s="219"/>
      <c r="HHH11" s="219"/>
      <c r="HHI11" s="219"/>
      <c r="HHJ11" s="219"/>
      <c r="HHK11" s="219"/>
      <c r="HHL11" s="219"/>
      <c r="HHM11" s="219"/>
      <c r="HHN11" s="219"/>
      <c r="HHO11" s="219"/>
      <c r="HHP11" s="219"/>
      <c r="HHQ11" s="219"/>
      <c r="HHR11" s="219"/>
      <c r="HHS11" s="219"/>
      <c r="HHT11" s="219"/>
      <c r="HHU11" s="219"/>
      <c r="HHV11" s="219"/>
      <c r="HHW11" s="219"/>
      <c r="HHX11" s="219"/>
      <c r="HHY11" s="219"/>
      <c r="HHZ11" s="219"/>
      <c r="HIA11" s="219"/>
      <c r="HIB11" s="219"/>
      <c r="HIC11" s="219"/>
      <c r="HID11" s="219"/>
      <c r="HIE11" s="219"/>
      <c r="HIF11" s="219"/>
      <c r="HIG11" s="219"/>
      <c r="HIH11" s="219"/>
      <c r="HII11" s="219"/>
      <c r="HIJ11" s="219"/>
      <c r="HIK11" s="219"/>
      <c r="HIL11" s="219"/>
      <c r="HIM11" s="219"/>
      <c r="HIN11" s="219"/>
      <c r="HIO11" s="219"/>
      <c r="HIP11" s="219"/>
      <c r="HIQ11" s="219"/>
      <c r="HIR11" s="219"/>
      <c r="HIS11" s="219"/>
      <c r="HIT11" s="219"/>
      <c r="HIU11" s="219"/>
      <c r="HIV11" s="219"/>
      <c r="HIW11" s="219"/>
      <c r="HIX11" s="219"/>
      <c r="HIY11" s="219"/>
      <c r="HIZ11" s="219"/>
      <c r="HJA11" s="219"/>
      <c r="HJB11" s="219"/>
      <c r="HJC11" s="219"/>
      <c r="HJD11" s="219"/>
      <c r="HJE11" s="219"/>
      <c r="HJF11" s="219"/>
      <c r="HJG11" s="219"/>
      <c r="HJH11" s="219"/>
      <c r="HJI11" s="219"/>
      <c r="HJJ11" s="219"/>
      <c r="HJK11" s="219"/>
      <c r="HJL11" s="219"/>
      <c r="HJM11" s="219"/>
      <c r="HJN11" s="219"/>
      <c r="HJO11" s="219"/>
      <c r="HJP11" s="219"/>
      <c r="HJQ11" s="219"/>
      <c r="HJR11" s="219"/>
      <c r="HJS11" s="219"/>
      <c r="HJT11" s="219"/>
      <c r="HJU11" s="219"/>
      <c r="HJV11" s="219"/>
      <c r="HJW11" s="219"/>
      <c r="HJX11" s="219"/>
      <c r="HJY11" s="219"/>
      <c r="HJZ11" s="219"/>
      <c r="HKA11" s="219"/>
      <c r="HKB11" s="219"/>
      <c r="HKC11" s="219"/>
      <c r="HKD11" s="219"/>
      <c r="HKE11" s="219"/>
      <c r="HKF11" s="219"/>
      <c r="HKG11" s="219"/>
      <c r="HKH11" s="219"/>
      <c r="HKI11" s="219"/>
      <c r="HKJ11" s="219"/>
      <c r="HKK11" s="219"/>
      <c r="HKL11" s="219"/>
      <c r="HKM11" s="219"/>
      <c r="HKN11" s="219"/>
      <c r="HKO11" s="219"/>
      <c r="HKP11" s="219"/>
      <c r="HKQ11" s="219"/>
      <c r="HKR11" s="219"/>
      <c r="HKS11" s="219"/>
      <c r="HKT11" s="219"/>
      <c r="HKU11" s="219"/>
      <c r="HKV11" s="219"/>
      <c r="HKW11" s="219"/>
      <c r="HKX11" s="219"/>
      <c r="HKY11" s="219"/>
      <c r="HKZ11" s="219"/>
      <c r="HLA11" s="219"/>
      <c r="HLB11" s="219"/>
      <c r="HLC11" s="219"/>
      <c r="HLD11" s="219"/>
      <c r="HLE11" s="219"/>
      <c r="HLF11" s="219"/>
      <c r="HLG11" s="219"/>
      <c r="HLH11" s="219"/>
      <c r="HLI11" s="219"/>
      <c r="HLJ11" s="219"/>
      <c r="HLK11" s="219"/>
      <c r="HLL11" s="219"/>
      <c r="HLM11" s="219"/>
      <c r="HLN11" s="219"/>
      <c r="HLO11" s="219"/>
      <c r="HLP11" s="219"/>
      <c r="HLQ11" s="219"/>
      <c r="HLR11" s="219"/>
      <c r="HLS11" s="219"/>
      <c r="HLT11" s="219"/>
      <c r="HLU11" s="219"/>
      <c r="HLV11" s="219"/>
      <c r="HLW11" s="219"/>
      <c r="HLX11" s="219"/>
      <c r="HLY11" s="219"/>
      <c r="HLZ11" s="219"/>
      <c r="HMA11" s="219"/>
      <c r="HMB11" s="219"/>
      <c r="HMC11" s="219"/>
      <c r="HMD11" s="219"/>
      <c r="HME11" s="219"/>
      <c r="HMF11" s="219"/>
      <c r="HMG11" s="219"/>
      <c r="HMH11" s="219"/>
      <c r="HMI11" s="219"/>
      <c r="HMJ11" s="219"/>
      <c r="HMK11" s="219"/>
      <c r="HML11" s="219"/>
      <c r="HMM11" s="219"/>
      <c r="HMN11" s="219"/>
      <c r="HMO11" s="219"/>
      <c r="HMP11" s="219"/>
      <c r="HMQ11" s="219"/>
      <c r="HMR11" s="219"/>
      <c r="HMS11" s="219"/>
      <c r="HMT11" s="219"/>
      <c r="HMU11" s="219"/>
      <c r="HMV11" s="219"/>
      <c r="HMW11" s="219"/>
      <c r="HMX11" s="219"/>
      <c r="HMY11" s="219"/>
      <c r="HMZ11" s="219"/>
      <c r="HNA11" s="219"/>
      <c r="HNB11" s="219"/>
      <c r="HNC11" s="219"/>
      <c r="HND11" s="219"/>
      <c r="HNE11" s="219"/>
      <c r="HNF11" s="219"/>
      <c r="HNG11" s="219"/>
      <c r="HNH11" s="219"/>
      <c r="HNI11" s="219"/>
      <c r="HNJ11" s="219"/>
      <c r="HNK11" s="219"/>
      <c r="HNL11" s="219"/>
      <c r="HNM11" s="219"/>
      <c r="HNN11" s="219"/>
      <c r="HNO11" s="219"/>
      <c r="HNP11" s="219"/>
      <c r="HNQ11" s="219"/>
      <c r="HNR11" s="219"/>
      <c r="HNS11" s="219"/>
      <c r="HNT11" s="219"/>
      <c r="HNU11" s="219"/>
      <c r="HNV11" s="219"/>
      <c r="HNW11" s="219"/>
      <c r="HNX11" s="219"/>
      <c r="HNY11" s="219"/>
      <c r="HNZ11" s="219"/>
      <c r="HOA11" s="219"/>
      <c r="HOB11" s="219"/>
      <c r="HOC11" s="219"/>
      <c r="HOD11" s="219"/>
      <c r="HOE11" s="219"/>
      <c r="HOF11" s="219"/>
      <c r="HOG11" s="219"/>
      <c r="HOH11" s="219"/>
      <c r="HOI11" s="219"/>
      <c r="HOJ11" s="219"/>
      <c r="HOK11" s="219"/>
      <c r="HOL11" s="219"/>
      <c r="HOM11" s="219"/>
      <c r="HON11" s="219"/>
      <c r="HOO11" s="219"/>
      <c r="HOP11" s="219"/>
      <c r="HOQ11" s="219"/>
      <c r="HOR11" s="219"/>
      <c r="HOS11" s="219"/>
      <c r="HOT11" s="219"/>
      <c r="HOU11" s="219"/>
      <c r="HOV11" s="219"/>
      <c r="HOW11" s="219"/>
      <c r="HOX11" s="219"/>
      <c r="HOY11" s="219"/>
      <c r="HOZ11" s="219"/>
      <c r="HPA11" s="219"/>
      <c r="HPB11" s="219"/>
      <c r="HPC11" s="219"/>
      <c r="HPD11" s="219"/>
      <c r="HPE11" s="219"/>
      <c r="HPF11" s="219"/>
      <c r="HPG11" s="219"/>
      <c r="HPH11" s="219"/>
      <c r="HPI11" s="219"/>
      <c r="HPJ11" s="219"/>
      <c r="HPK11" s="219"/>
      <c r="HPL11" s="219"/>
      <c r="HPM11" s="219"/>
      <c r="HPN11" s="219"/>
      <c r="HPO11" s="219"/>
      <c r="HPP11" s="219"/>
      <c r="HPQ11" s="219"/>
      <c r="HPR11" s="219"/>
      <c r="HPS11" s="219"/>
      <c r="HPT11" s="219"/>
      <c r="HPU11" s="219"/>
      <c r="HPV11" s="219"/>
      <c r="HPW11" s="219"/>
      <c r="HPX11" s="219"/>
      <c r="HPY11" s="219"/>
      <c r="HPZ11" s="219"/>
      <c r="HQA11" s="219"/>
      <c r="HQB11" s="219"/>
      <c r="HQC11" s="219"/>
      <c r="HQD11" s="219"/>
      <c r="HQE11" s="219"/>
      <c r="HQF11" s="219"/>
      <c r="HQG11" s="219"/>
      <c r="HQH11" s="219"/>
      <c r="HQI11" s="219"/>
      <c r="HQJ11" s="219"/>
      <c r="HQK11" s="219"/>
      <c r="HQL11" s="219"/>
      <c r="HQM11" s="219"/>
      <c r="HQN11" s="219"/>
      <c r="HQO11" s="219"/>
      <c r="HQP11" s="219"/>
      <c r="HQQ11" s="219"/>
      <c r="HQR11" s="219"/>
      <c r="HQS11" s="219"/>
      <c r="HQT11" s="219"/>
      <c r="HQU11" s="219"/>
      <c r="HQV11" s="219"/>
      <c r="HQW11" s="219"/>
      <c r="HQX11" s="219"/>
      <c r="HQY11" s="219"/>
      <c r="HQZ11" s="219"/>
      <c r="HRA11" s="219"/>
      <c r="HRB11" s="219"/>
      <c r="HRC11" s="219"/>
      <c r="HRD11" s="219"/>
      <c r="HRE11" s="219"/>
      <c r="HRF11" s="219"/>
      <c r="HRG11" s="219"/>
      <c r="HRH11" s="219"/>
      <c r="HRI11" s="219"/>
      <c r="HRJ11" s="219"/>
      <c r="HRK11" s="219"/>
      <c r="HRL11" s="219"/>
      <c r="HRM11" s="219"/>
      <c r="HRN11" s="219"/>
      <c r="HRO11" s="219"/>
      <c r="HRP11" s="219"/>
      <c r="HRQ11" s="219"/>
      <c r="HRR11" s="219"/>
      <c r="HRS11" s="219"/>
      <c r="HRT11" s="219"/>
      <c r="HRU11" s="219"/>
      <c r="HRV11" s="219"/>
      <c r="HRW11" s="219"/>
      <c r="HRX11" s="219"/>
      <c r="HRY11" s="219"/>
      <c r="HRZ11" s="219"/>
      <c r="HSA11" s="219"/>
      <c r="HSB11" s="219"/>
      <c r="HSC11" s="219"/>
      <c r="HSD11" s="219"/>
      <c r="HSE11" s="219"/>
      <c r="HSF11" s="219"/>
      <c r="HSG11" s="219"/>
      <c r="HSH11" s="219"/>
      <c r="HSI11" s="219"/>
      <c r="HSJ11" s="219"/>
      <c r="HSK11" s="219"/>
      <c r="HSL11" s="219"/>
      <c r="HSM11" s="219"/>
      <c r="HSN11" s="219"/>
      <c r="HSO11" s="219"/>
      <c r="HSP11" s="219"/>
      <c r="HSQ11" s="219"/>
      <c r="HSR11" s="219"/>
      <c r="HSS11" s="219"/>
      <c r="HST11" s="219"/>
      <c r="HSU11" s="219"/>
      <c r="HSV11" s="219"/>
      <c r="HSW11" s="219"/>
      <c r="HSX11" s="219"/>
      <c r="HSY11" s="219"/>
      <c r="HSZ11" s="219"/>
      <c r="HTA11" s="219"/>
      <c r="HTB11" s="219"/>
      <c r="HTC11" s="219"/>
      <c r="HTD11" s="219"/>
      <c r="HTE11" s="219"/>
      <c r="HTF11" s="219"/>
      <c r="HTG11" s="219"/>
      <c r="HTH11" s="219"/>
      <c r="HTI11" s="219"/>
      <c r="HTJ11" s="219"/>
      <c r="HTK11" s="219"/>
      <c r="HTL11" s="219"/>
      <c r="HTM11" s="219"/>
      <c r="HTN11" s="219"/>
      <c r="HTO11" s="219"/>
      <c r="HTP11" s="219"/>
      <c r="HTQ11" s="219"/>
      <c r="HTR11" s="219"/>
      <c r="HTS11" s="219"/>
      <c r="HTT11" s="219"/>
      <c r="HTU11" s="219"/>
      <c r="HTV11" s="219"/>
      <c r="HTW11" s="219"/>
      <c r="HTX11" s="219"/>
      <c r="HTY11" s="219"/>
      <c r="HTZ11" s="219"/>
      <c r="HUA11" s="219"/>
      <c r="HUB11" s="219"/>
      <c r="HUC11" s="219"/>
      <c r="HUD11" s="219"/>
      <c r="HUE11" s="219"/>
      <c r="HUF11" s="219"/>
      <c r="HUG11" s="219"/>
      <c r="HUH11" s="219"/>
      <c r="HUI11" s="219"/>
      <c r="HUJ11" s="219"/>
      <c r="HUK11" s="219"/>
      <c r="HUL11" s="219"/>
      <c r="HUM11" s="219"/>
      <c r="HUN11" s="219"/>
      <c r="HUO11" s="219"/>
      <c r="HUP11" s="219"/>
      <c r="HUQ11" s="219"/>
      <c r="HUR11" s="219"/>
      <c r="HUS11" s="219"/>
      <c r="HUT11" s="219"/>
      <c r="HUU11" s="219"/>
      <c r="HUV11" s="219"/>
      <c r="HUW11" s="219"/>
      <c r="HUX11" s="219"/>
      <c r="HUY11" s="219"/>
      <c r="HUZ11" s="219"/>
      <c r="HVA11" s="219"/>
      <c r="HVB11" s="219"/>
      <c r="HVC11" s="219"/>
      <c r="HVD11" s="219"/>
      <c r="HVE11" s="219"/>
      <c r="HVF11" s="219"/>
      <c r="HVG11" s="219"/>
      <c r="HVH11" s="219"/>
      <c r="HVI11" s="219"/>
      <c r="HVJ11" s="219"/>
      <c r="HVK11" s="219"/>
      <c r="HVL11" s="219"/>
      <c r="HVM11" s="219"/>
      <c r="HVN11" s="219"/>
      <c r="HVO11" s="219"/>
      <c r="HVP11" s="219"/>
      <c r="HVQ11" s="219"/>
      <c r="HVR11" s="219"/>
      <c r="HVS11" s="219"/>
      <c r="HVT11" s="219"/>
      <c r="HVU11" s="219"/>
      <c r="HVV11" s="219"/>
      <c r="HVW11" s="219"/>
      <c r="HVX11" s="219"/>
      <c r="HVY11" s="219"/>
      <c r="HVZ11" s="219"/>
      <c r="HWA11" s="219"/>
      <c r="HWB11" s="219"/>
      <c r="HWC11" s="219"/>
      <c r="HWD11" s="219"/>
      <c r="HWE11" s="219"/>
      <c r="HWF11" s="219"/>
      <c r="HWG11" s="219"/>
      <c r="HWH11" s="219"/>
      <c r="HWI11" s="219"/>
      <c r="HWJ11" s="219"/>
      <c r="HWK11" s="219"/>
      <c r="HWL11" s="219"/>
      <c r="HWM11" s="219"/>
      <c r="HWN11" s="219"/>
      <c r="HWO11" s="219"/>
      <c r="HWP11" s="219"/>
      <c r="HWQ11" s="219"/>
      <c r="HWR11" s="219"/>
      <c r="HWS11" s="219"/>
      <c r="HWT11" s="219"/>
      <c r="HWU11" s="219"/>
      <c r="HWV11" s="219"/>
      <c r="HWW11" s="219"/>
      <c r="HWX11" s="219"/>
      <c r="HWY11" s="219"/>
      <c r="HWZ11" s="219"/>
      <c r="HXA11" s="219"/>
      <c r="HXB11" s="219"/>
      <c r="HXC11" s="219"/>
      <c r="HXD11" s="219"/>
      <c r="HXE11" s="219"/>
      <c r="HXF11" s="219"/>
      <c r="HXG11" s="219"/>
      <c r="HXH11" s="219"/>
      <c r="HXI11" s="219"/>
      <c r="HXJ11" s="219"/>
      <c r="HXK11" s="219"/>
      <c r="HXL11" s="219"/>
      <c r="HXM11" s="219"/>
      <c r="HXN11" s="219"/>
      <c r="HXO11" s="219"/>
      <c r="HXP11" s="219"/>
      <c r="HXQ11" s="219"/>
      <c r="HXR11" s="219"/>
      <c r="HXS11" s="219"/>
      <c r="HXT11" s="219"/>
      <c r="HXU11" s="219"/>
      <c r="HXV11" s="219"/>
      <c r="HXW11" s="219"/>
      <c r="HXX11" s="219"/>
      <c r="HXY11" s="219"/>
      <c r="HXZ11" s="219"/>
      <c r="HYA11" s="219"/>
      <c r="HYB11" s="219"/>
      <c r="HYC11" s="219"/>
      <c r="HYD11" s="219"/>
      <c r="HYE11" s="219"/>
      <c r="HYF11" s="219"/>
      <c r="HYG11" s="219"/>
      <c r="HYH11" s="219"/>
      <c r="HYI11" s="219"/>
      <c r="HYJ11" s="219"/>
      <c r="HYK11" s="219"/>
      <c r="HYL11" s="219"/>
      <c r="HYM11" s="219"/>
      <c r="HYN11" s="219"/>
      <c r="HYO11" s="219"/>
      <c r="HYP11" s="219"/>
      <c r="HYQ11" s="219"/>
      <c r="HYR11" s="219"/>
      <c r="HYS11" s="219"/>
      <c r="HYT11" s="219"/>
      <c r="HYU11" s="219"/>
      <c r="HYV11" s="219"/>
      <c r="HYW11" s="219"/>
      <c r="HYX11" s="219"/>
      <c r="HYY11" s="219"/>
      <c r="HYZ11" s="219"/>
      <c r="HZA11" s="219"/>
      <c r="HZB11" s="219"/>
      <c r="HZC11" s="219"/>
      <c r="HZD11" s="219"/>
      <c r="HZE11" s="219"/>
      <c r="HZF11" s="219"/>
      <c r="HZG11" s="219"/>
      <c r="HZH11" s="219"/>
      <c r="HZI11" s="219"/>
      <c r="HZJ11" s="219"/>
      <c r="HZK11" s="219"/>
      <c r="HZL11" s="219"/>
      <c r="HZM11" s="219"/>
      <c r="HZN11" s="219"/>
      <c r="HZO11" s="219"/>
      <c r="HZP11" s="219"/>
      <c r="HZQ11" s="219"/>
      <c r="HZR11" s="219"/>
      <c r="HZS11" s="219"/>
      <c r="HZT11" s="219"/>
      <c r="HZU11" s="219"/>
      <c r="HZV11" s="219"/>
      <c r="HZW11" s="219"/>
      <c r="HZX11" s="219"/>
      <c r="HZY11" s="219"/>
      <c r="HZZ11" s="219"/>
      <c r="IAA11" s="219"/>
      <c r="IAB11" s="219"/>
      <c r="IAC11" s="219"/>
      <c r="IAD11" s="219"/>
      <c r="IAE11" s="219"/>
      <c r="IAF11" s="219"/>
      <c r="IAG11" s="219"/>
      <c r="IAH11" s="219"/>
      <c r="IAI11" s="219"/>
      <c r="IAJ11" s="219"/>
      <c r="IAK11" s="219"/>
      <c r="IAL11" s="219"/>
      <c r="IAM11" s="219"/>
      <c r="IAN11" s="219"/>
      <c r="IAO11" s="219"/>
      <c r="IAP11" s="219"/>
      <c r="IAQ11" s="219"/>
      <c r="IAR11" s="219"/>
      <c r="IAS11" s="219"/>
      <c r="IAT11" s="219"/>
      <c r="IAU11" s="219"/>
      <c r="IAV11" s="219"/>
      <c r="IAW11" s="219"/>
      <c r="IAX11" s="219"/>
      <c r="IAY11" s="219"/>
      <c r="IAZ11" s="219"/>
      <c r="IBA11" s="219"/>
      <c r="IBB11" s="219"/>
      <c r="IBC11" s="219"/>
      <c r="IBD11" s="219"/>
      <c r="IBE11" s="219"/>
      <c r="IBF11" s="219"/>
      <c r="IBG11" s="219"/>
      <c r="IBH11" s="219"/>
      <c r="IBI11" s="219"/>
      <c r="IBJ11" s="219"/>
      <c r="IBK11" s="219"/>
      <c r="IBL11" s="219"/>
      <c r="IBM11" s="219"/>
      <c r="IBN11" s="219"/>
      <c r="IBO11" s="219"/>
      <c r="IBP11" s="219"/>
      <c r="IBQ11" s="219"/>
      <c r="IBR11" s="219"/>
      <c r="IBS11" s="219"/>
      <c r="IBT11" s="219"/>
      <c r="IBU11" s="219"/>
      <c r="IBV11" s="219"/>
      <c r="IBW11" s="219"/>
      <c r="IBX11" s="219"/>
      <c r="IBY11" s="219"/>
      <c r="IBZ11" s="219"/>
      <c r="ICA11" s="219"/>
      <c r="ICB11" s="219"/>
      <c r="ICC11" s="219"/>
      <c r="ICD11" s="219"/>
      <c r="ICE11" s="219"/>
      <c r="ICF11" s="219"/>
      <c r="ICG11" s="219"/>
      <c r="ICH11" s="219"/>
      <c r="ICI11" s="219"/>
      <c r="ICJ11" s="219"/>
      <c r="ICK11" s="219"/>
      <c r="ICL11" s="219"/>
      <c r="ICM11" s="219"/>
      <c r="ICN11" s="219"/>
      <c r="ICO11" s="219"/>
      <c r="ICP11" s="219"/>
      <c r="ICQ11" s="219"/>
      <c r="ICR11" s="219"/>
      <c r="ICS11" s="219"/>
      <c r="ICT11" s="219"/>
      <c r="ICU11" s="219"/>
      <c r="ICV11" s="219"/>
      <c r="ICW11" s="219"/>
      <c r="ICX11" s="219"/>
      <c r="ICY11" s="219"/>
      <c r="ICZ11" s="219"/>
      <c r="IDA11" s="219"/>
      <c r="IDB11" s="219"/>
      <c r="IDC11" s="219"/>
      <c r="IDD11" s="219"/>
      <c r="IDE11" s="219"/>
      <c r="IDF11" s="219"/>
      <c r="IDG11" s="219"/>
      <c r="IDH11" s="219"/>
      <c r="IDI11" s="219"/>
      <c r="IDJ11" s="219"/>
      <c r="IDK11" s="219"/>
      <c r="IDL11" s="219"/>
      <c r="IDM11" s="219"/>
      <c r="IDN11" s="219"/>
      <c r="IDO11" s="219"/>
      <c r="IDP11" s="219"/>
      <c r="IDQ11" s="219"/>
      <c r="IDR11" s="219"/>
      <c r="IDS11" s="219"/>
      <c r="IDT11" s="219"/>
      <c r="IDU11" s="219"/>
      <c r="IDV11" s="219"/>
      <c r="IDW11" s="219"/>
      <c r="IDX11" s="219"/>
      <c r="IDY11" s="219"/>
      <c r="IDZ11" s="219"/>
      <c r="IEA11" s="219"/>
      <c r="IEB11" s="219"/>
      <c r="IEC11" s="219"/>
      <c r="IED11" s="219"/>
      <c r="IEE11" s="219"/>
      <c r="IEF11" s="219"/>
      <c r="IEG11" s="219"/>
      <c r="IEH11" s="219"/>
      <c r="IEI11" s="219"/>
      <c r="IEJ11" s="219"/>
      <c r="IEK11" s="219"/>
      <c r="IEL11" s="219"/>
      <c r="IEM11" s="219"/>
      <c r="IEN11" s="219"/>
      <c r="IEO11" s="219"/>
      <c r="IEP11" s="219"/>
      <c r="IEQ11" s="219"/>
      <c r="IER11" s="219"/>
      <c r="IES11" s="219"/>
      <c r="IET11" s="219"/>
      <c r="IEU11" s="219"/>
      <c r="IEV11" s="219"/>
      <c r="IEW11" s="219"/>
      <c r="IEX11" s="219"/>
      <c r="IEY11" s="219"/>
      <c r="IEZ11" s="219"/>
      <c r="IFA11" s="219"/>
      <c r="IFB11" s="219"/>
      <c r="IFC11" s="219"/>
      <c r="IFD11" s="219"/>
      <c r="IFE11" s="219"/>
      <c r="IFF11" s="219"/>
      <c r="IFG11" s="219"/>
      <c r="IFH11" s="219"/>
      <c r="IFI11" s="219"/>
      <c r="IFJ11" s="219"/>
      <c r="IFK11" s="219"/>
      <c r="IFL11" s="219"/>
      <c r="IFM11" s="219"/>
      <c r="IFN11" s="219"/>
      <c r="IFO11" s="219"/>
      <c r="IFP11" s="219"/>
      <c r="IFQ11" s="219"/>
      <c r="IFR11" s="219"/>
      <c r="IFS11" s="219"/>
      <c r="IFT11" s="219"/>
      <c r="IFU11" s="219"/>
      <c r="IFV11" s="219"/>
      <c r="IFW11" s="219"/>
      <c r="IFX11" s="219"/>
      <c r="IFY11" s="219"/>
      <c r="IFZ11" s="219"/>
      <c r="IGA11" s="219"/>
      <c r="IGB11" s="219"/>
      <c r="IGC11" s="219"/>
      <c r="IGD11" s="219"/>
      <c r="IGE11" s="219"/>
      <c r="IGF11" s="219"/>
      <c r="IGG11" s="219"/>
      <c r="IGH11" s="219"/>
      <c r="IGI11" s="219"/>
      <c r="IGJ11" s="219"/>
      <c r="IGK11" s="219"/>
      <c r="IGL11" s="219"/>
      <c r="IGM11" s="219"/>
      <c r="IGN11" s="219"/>
      <c r="IGO11" s="219"/>
      <c r="IGP11" s="219"/>
      <c r="IGQ11" s="219"/>
      <c r="IGR11" s="219"/>
      <c r="IGS11" s="219"/>
      <c r="IGT11" s="219"/>
      <c r="IGU11" s="219"/>
      <c r="IGV11" s="219"/>
      <c r="IGW11" s="219"/>
      <c r="IGX11" s="219"/>
      <c r="IGY11" s="219"/>
      <c r="IGZ11" s="219"/>
      <c r="IHA11" s="219"/>
      <c r="IHB11" s="219"/>
      <c r="IHC11" s="219"/>
      <c r="IHD11" s="219"/>
      <c r="IHE11" s="219"/>
      <c r="IHF11" s="219"/>
      <c r="IHG11" s="219"/>
      <c r="IHH11" s="219"/>
      <c r="IHI11" s="219"/>
      <c r="IHJ11" s="219"/>
      <c r="IHK11" s="219"/>
      <c r="IHL11" s="219"/>
      <c r="IHM11" s="219"/>
      <c r="IHN11" s="219"/>
      <c r="IHO11" s="219"/>
      <c r="IHP11" s="219"/>
      <c r="IHQ11" s="219"/>
      <c r="IHR11" s="219"/>
      <c r="IHS11" s="219"/>
      <c r="IHT11" s="219"/>
      <c r="IHU11" s="219"/>
      <c r="IHV11" s="219"/>
      <c r="IHW11" s="219"/>
      <c r="IHX11" s="219"/>
      <c r="IHY11" s="219"/>
      <c r="IHZ11" s="219"/>
      <c r="IIA11" s="219"/>
      <c r="IIB11" s="219"/>
      <c r="IIC11" s="219"/>
      <c r="IID11" s="219"/>
      <c r="IIE11" s="219"/>
      <c r="IIF11" s="219"/>
      <c r="IIG11" s="219"/>
      <c r="IIH11" s="219"/>
      <c r="III11" s="219"/>
      <c r="IIJ11" s="219"/>
      <c r="IIK11" s="219"/>
      <c r="IIL11" s="219"/>
      <c r="IIM11" s="219"/>
      <c r="IIN11" s="219"/>
      <c r="IIO11" s="219"/>
      <c r="IIP11" s="219"/>
      <c r="IIQ11" s="219"/>
      <c r="IIR11" s="219"/>
      <c r="IIS11" s="219"/>
      <c r="IIT11" s="219"/>
      <c r="IIU11" s="219"/>
      <c r="IIV11" s="219"/>
      <c r="IIW11" s="219"/>
      <c r="IIX11" s="219"/>
      <c r="IIY11" s="219"/>
      <c r="IIZ11" s="219"/>
      <c r="IJA11" s="219"/>
      <c r="IJB11" s="219"/>
      <c r="IJC11" s="219"/>
      <c r="IJD11" s="219"/>
      <c r="IJE11" s="219"/>
      <c r="IJF11" s="219"/>
      <c r="IJG11" s="219"/>
      <c r="IJH11" s="219"/>
      <c r="IJI11" s="219"/>
      <c r="IJJ11" s="219"/>
      <c r="IJK11" s="219"/>
      <c r="IJL11" s="219"/>
      <c r="IJM11" s="219"/>
      <c r="IJN11" s="219"/>
      <c r="IJO11" s="219"/>
      <c r="IJP11" s="219"/>
      <c r="IJQ11" s="219"/>
      <c r="IJR11" s="219"/>
      <c r="IJS11" s="219"/>
      <c r="IJT11" s="219"/>
      <c r="IJU11" s="219"/>
      <c r="IJV11" s="219"/>
      <c r="IJW11" s="219"/>
      <c r="IJX11" s="219"/>
      <c r="IJY11" s="219"/>
      <c r="IJZ11" s="219"/>
      <c r="IKA11" s="219"/>
      <c r="IKB11" s="219"/>
      <c r="IKC11" s="219"/>
      <c r="IKD11" s="219"/>
      <c r="IKE11" s="219"/>
      <c r="IKF11" s="219"/>
      <c r="IKG11" s="219"/>
      <c r="IKH11" s="219"/>
      <c r="IKI11" s="219"/>
      <c r="IKJ11" s="219"/>
      <c r="IKK11" s="219"/>
      <c r="IKL11" s="219"/>
      <c r="IKM11" s="219"/>
      <c r="IKN11" s="219"/>
      <c r="IKO11" s="219"/>
      <c r="IKP11" s="219"/>
      <c r="IKQ11" s="219"/>
      <c r="IKR11" s="219"/>
      <c r="IKS11" s="219"/>
      <c r="IKT11" s="219"/>
      <c r="IKU11" s="219"/>
      <c r="IKV11" s="219"/>
      <c r="IKW11" s="219"/>
      <c r="IKX11" s="219"/>
      <c r="IKY11" s="219"/>
      <c r="IKZ11" s="219"/>
      <c r="ILA11" s="219"/>
      <c r="ILB11" s="219"/>
      <c r="ILC11" s="219"/>
      <c r="ILD11" s="219"/>
      <c r="ILE11" s="219"/>
      <c r="ILF11" s="219"/>
      <c r="ILG11" s="219"/>
      <c r="ILH11" s="219"/>
      <c r="ILI11" s="219"/>
      <c r="ILJ11" s="219"/>
      <c r="ILK11" s="219"/>
      <c r="ILL11" s="219"/>
      <c r="ILM11" s="219"/>
      <c r="ILN11" s="219"/>
      <c r="ILO11" s="219"/>
      <c r="ILP11" s="219"/>
      <c r="ILQ11" s="219"/>
      <c r="ILR11" s="219"/>
      <c r="ILS11" s="219"/>
      <c r="ILT11" s="219"/>
      <c r="ILU11" s="219"/>
      <c r="ILV11" s="219"/>
      <c r="ILW11" s="219"/>
      <c r="ILX11" s="219"/>
      <c r="ILY11" s="219"/>
      <c r="ILZ11" s="219"/>
      <c r="IMA11" s="219"/>
      <c r="IMB11" s="219"/>
      <c r="IMC11" s="219"/>
      <c r="IMD11" s="219"/>
      <c r="IME11" s="219"/>
      <c r="IMF11" s="219"/>
      <c r="IMG11" s="219"/>
      <c r="IMH11" s="219"/>
      <c r="IMI11" s="219"/>
      <c r="IMJ11" s="219"/>
      <c r="IMK11" s="219"/>
      <c r="IML11" s="219"/>
      <c r="IMM11" s="219"/>
      <c r="IMN11" s="219"/>
      <c r="IMO11" s="219"/>
      <c r="IMP11" s="219"/>
      <c r="IMQ11" s="219"/>
      <c r="IMR11" s="219"/>
      <c r="IMS11" s="219"/>
      <c r="IMT11" s="219"/>
      <c r="IMU11" s="219"/>
      <c r="IMV11" s="219"/>
      <c r="IMW11" s="219"/>
      <c r="IMX11" s="219"/>
      <c r="IMY11" s="219"/>
      <c r="IMZ11" s="219"/>
      <c r="INA11" s="219"/>
      <c r="INB11" s="219"/>
      <c r="INC11" s="219"/>
      <c r="IND11" s="219"/>
      <c r="INE11" s="219"/>
      <c r="INF11" s="219"/>
      <c r="ING11" s="219"/>
      <c r="INH11" s="219"/>
      <c r="INI11" s="219"/>
      <c r="INJ11" s="219"/>
      <c r="INK11" s="219"/>
      <c r="INL11" s="219"/>
      <c r="INM11" s="219"/>
      <c r="INN11" s="219"/>
      <c r="INO11" s="219"/>
      <c r="INP11" s="219"/>
      <c r="INQ11" s="219"/>
      <c r="INR11" s="219"/>
      <c r="INS11" s="219"/>
      <c r="INT11" s="219"/>
      <c r="INU11" s="219"/>
      <c r="INV11" s="219"/>
      <c r="INW11" s="219"/>
      <c r="INX11" s="219"/>
      <c r="INY11" s="219"/>
      <c r="INZ11" s="219"/>
      <c r="IOA11" s="219"/>
      <c r="IOB11" s="219"/>
      <c r="IOC11" s="219"/>
      <c r="IOD11" s="219"/>
      <c r="IOE11" s="219"/>
      <c r="IOF11" s="219"/>
      <c r="IOG11" s="219"/>
      <c r="IOH11" s="219"/>
      <c r="IOI11" s="219"/>
      <c r="IOJ11" s="219"/>
      <c r="IOK11" s="219"/>
      <c r="IOL11" s="219"/>
      <c r="IOM11" s="219"/>
      <c r="ION11" s="219"/>
      <c r="IOO11" s="219"/>
      <c r="IOP11" s="219"/>
      <c r="IOQ11" s="219"/>
      <c r="IOR11" s="219"/>
      <c r="IOS11" s="219"/>
      <c r="IOT11" s="219"/>
      <c r="IOU11" s="219"/>
      <c r="IOV11" s="219"/>
      <c r="IOW11" s="219"/>
      <c r="IOX11" s="219"/>
      <c r="IOY11" s="219"/>
      <c r="IOZ11" s="219"/>
      <c r="IPA11" s="219"/>
      <c r="IPB11" s="219"/>
      <c r="IPC11" s="219"/>
      <c r="IPD11" s="219"/>
      <c r="IPE11" s="219"/>
      <c r="IPF11" s="219"/>
      <c r="IPG11" s="219"/>
      <c r="IPH11" s="219"/>
      <c r="IPI11" s="219"/>
      <c r="IPJ11" s="219"/>
      <c r="IPK11" s="219"/>
      <c r="IPL11" s="219"/>
      <c r="IPM11" s="219"/>
      <c r="IPN11" s="219"/>
      <c r="IPO11" s="219"/>
      <c r="IPP11" s="219"/>
      <c r="IPQ11" s="219"/>
      <c r="IPR11" s="219"/>
      <c r="IPS11" s="219"/>
      <c r="IPT11" s="219"/>
      <c r="IPU11" s="219"/>
      <c r="IPV11" s="219"/>
      <c r="IPW11" s="219"/>
      <c r="IPX11" s="219"/>
      <c r="IPY11" s="219"/>
      <c r="IPZ11" s="219"/>
      <c r="IQA11" s="219"/>
      <c r="IQB11" s="219"/>
      <c r="IQC11" s="219"/>
      <c r="IQD11" s="219"/>
      <c r="IQE11" s="219"/>
      <c r="IQF11" s="219"/>
      <c r="IQG11" s="219"/>
      <c r="IQH11" s="219"/>
      <c r="IQI11" s="219"/>
      <c r="IQJ11" s="219"/>
      <c r="IQK11" s="219"/>
      <c r="IQL11" s="219"/>
      <c r="IQM11" s="219"/>
      <c r="IQN11" s="219"/>
      <c r="IQO11" s="219"/>
      <c r="IQP11" s="219"/>
      <c r="IQQ11" s="219"/>
      <c r="IQR11" s="219"/>
      <c r="IQS11" s="219"/>
      <c r="IQT11" s="219"/>
      <c r="IQU11" s="219"/>
      <c r="IQV11" s="219"/>
      <c r="IQW11" s="219"/>
      <c r="IQX11" s="219"/>
      <c r="IQY11" s="219"/>
      <c r="IQZ11" s="219"/>
      <c r="IRA11" s="219"/>
      <c r="IRB11" s="219"/>
      <c r="IRC11" s="219"/>
      <c r="IRD11" s="219"/>
      <c r="IRE11" s="219"/>
      <c r="IRF11" s="219"/>
      <c r="IRG11" s="219"/>
      <c r="IRH11" s="219"/>
      <c r="IRI11" s="219"/>
      <c r="IRJ11" s="219"/>
      <c r="IRK11" s="219"/>
      <c r="IRL11" s="219"/>
      <c r="IRM11" s="219"/>
      <c r="IRN11" s="219"/>
      <c r="IRO11" s="219"/>
      <c r="IRP11" s="219"/>
      <c r="IRQ11" s="219"/>
      <c r="IRR11" s="219"/>
      <c r="IRS11" s="219"/>
      <c r="IRT11" s="219"/>
      <c r="IRU11" s="219"/>
      <c r="IRV11" s="219"/>
      <c r="IRW11" s="219"/>
      <c r="IRX11" s="219"/>
      <c r="IRY11" s="219"/>
      <c r="IRZ11" s="219"/>
      <c r="ISA11" s="219"/>
      <c r="ISB11" s="219"/>
      <c r="ISC11" s="219"/>
      <c r="ISD11" s="219"/>
      <c r="ISE11" s="219"/>
      <c r="ISF11" s="219"/>
      <c r="ISG11" s="219"/>
      <c r="ISH11" s="219"/>
      <c r="ISI11" s="219"/>
      <c r="ISJ11" s="219"/>
      <c r="ISK11" s="219"/>
      <c r="ISL11" s="219"/>
      <c r="ISM11" s="219"/>
      <c r="ISN11" s="219"/>
      <c r="ISO11" s="219"/>
      <c r="ISP11" s="219"/>
      <c r="ISQ11" s="219"/>
      <c r="ISR11" s="219"/>
      <c r="ISS11" s="219"/>
      <c r="IST11" s="219"/>
      <c r="ISU11" s="219"/>
      <c r="ISV11" s="219"/>
      <c r="ISW11" s="219"/>
      <c r="ISX11" s="219"/>
      <c r="ISY11" s="219"/>
      <c r="ISZ11" s="219"/>
      <c r="ITA11" s="219"/>
      <c r="ITB11" s="219"/>
      <c r="ITC11" s="219"/>
      <c r="ITD11" s="219"/>
      <c r="ITE11" s="219"/>
      <c r="ITF11" s="219"/>
      <c r="ITG11" s="219"/>
      <c r="ITH11" s="219"/>
      <c r="ITI11" s="219"/>
      <c r="ITJ11" s="219"/>
      <c r="ITK11" s="219"/>
      <c r="ITL11" s="219"/>
      <c r="ITM11" s="219"/>
      <c r="ITN11" s="219"/>
      <c r="ITO11" s="219"/>
      <c r="ITP11" s="219"/>
      <c r="ITQ11" s="219"/>
      <c r="ITR11" s="219"/>
      <c r="ITS11" s="219"/>
      <c r="ITT11" s="219"/>
      <c r="ITU11" s="219"/>
      <c r="ITV11" s="219"/>
      <c r="ITW11" s="219"/>
      <c r="ITX11" s="219"/>
      <c r="ITY11" s="219"/>
      <c r="ITZ11" s="219"/>
      <c r="IUA11" s="219"/>
      <c r="IUB11" s="219"/>
      <c r="IUC11" s="219"/>
      <c r="IUD11" s="219"/>
      <c r="IUE11" s="219"/>
      <c r="IUF11" s="219"/>
      <c r="IUG11" s="219"/>
      <c r="IUH11" s="219"/>
      <c r="IUI11" s="219"/>
      <c r="IUJ11" s="219"/>
      <c r="IUK11" s="219"/>
      <c r="IUL11" s="219"/>
      <c r="IUM11" s="219"/>
      <c r="IUN11" s="219"/>
      <c r="IUO11" s="219"/>
      <c r="IUP11" s="219"/>
      <c r="IUQ11" s="219"/>
      <c r="IUR11" s="219"/>
      <c r="IUS11" s="219"/>
      <c r="IUT11" s="219"/>
      <c r="IUU11" s="219"/>
      <c r="IUV11" s="219"/>
      <c r="IUW11" s="219"/>
      <c r="IUX11" s="219"/>
      <c r="IUY11" s="219"/>
      <c r="IUZ11" s="219"/>
      <c r="IVA11" s="219"/>
      <c r="IVB11" s="219"/>
      <c r="IVC11" s="219"/>
      <c r="IVD11" s="219"/>
      <c r="IVE11" s="219"/>
      <c r="IVF11" s="219"/>
      <c r="IVG11" s="219"/>
      <c r="IVH11" s="219"/>
      <c r="IVI11" s="219"/>
      <c r="IVJ11" s="219"/>
      <c r="IVK11" s="219"/>
      <c r="IVL11" s="219"/>
      <c r="IVM11" s="219"/>
      <c r="IVN11" s="219"/>
      <c r="IVO11" s="219"/>
      <c r="IVP11" s="219"/>
      <c r="IVQ11" s="219"/>
      <c r="IVR11" s="219"/>
      <c r="IVS11" s="219"/>
      <c r="IVT11" s="219"/>
      <c r="IVU11" s="219"/>
      <c r="IVV11" s="219"/>
      <c r="IVW11" s="219"/>
      <c r="IVX11" s="219"/>
      <c r="IVY11" s="219"/>
      <c r="IVZ11" s="219"/>
      <c r="IWA11" s="219"/>
      <c r="IWB11" s="219"/>
      <c r="IWC11" s="219"/>
      <c r="IWD11" s="219"/>
      <c r="IWE11" s="219"/>
      <c r="IWF11" s="219"/>
      <c r="IWG11" s="219"/>
      <c r="IWH11" s="219"/>
      <c r="IWI11" s="219"/>
      <c r="IWJ11" s="219"/>
      <c r="IWK11" s="219"/>
      <c r="IWL11" s="219"/>
      <c r="IWM11" s="219"/>
      <c r="IWN11" s="219"/>
      <c r="IWO11" s="219"/>
      <c r="IWP11" s="219"/>
      <c r="IWQ11" s="219"/>
      <c r="IWR11" s="219"/>
      <c r="IWS11" s="219"/>
      <c r="IWT11" s="219"/>
      <c r="IWU11" s="219"/>
      <c r="IWV11" s="219"/>
      <c r="IWW11" s="219"/>
      <c r="IWX11" s="219"/>
      <c r="IWY11" s="219"/>
      <c r="IWZ11" s="219"/>
      <c r="IXA11" s="219"/>
      <c r="IXB11" s="219"/>
      <c r="IXC11" s="219"/>
      <c r="IXD11" s="219"/>
      <c r="IXE11" s="219"/>
      <c r="IXF11" s="219"/>
      <c r="IXG11" s="219"/>
      <c r="IXH11" s="219"/>
      <c r="IXI11" s="219"/>
      <c r="IXJ11" s="219"/>
      <c r="IXK11" s="219"/>
      <c r="IXL11" s="219"/>
      <c r="IXM11" s="219"/>
      <c r="IXN11" s="219"/>
      <c r="IXO11" s="219"/>
      <c r="IXP11" s="219"/>
      <c r="IXQ11" s="219"/>
      <c r="IXR11" s="219"/>
      <c r="IXS11" s="219"/>
      <c r="IXT11" s="219"/>
      <c r="IXU11" s="219"/>
      <c r="IXV11" s="219"/>
      <c r="IXW11" s="219"/>
      <c r="IXX11" s="219"/>
      <c r="IXY11" s="219"/>
      <c r="IXZ11" s="219"/>
      <c r="IYA11" s="219"/>
      <c r="IYB11" s="219"/>
      <c r="IYC11" s="219"/>
      <c r="IYD11" s="219"/>
      <c r="IYE11" s="219"/>
      <c r="IYF11" s="219"/>
      <c r="IYG11" s="219"/>
      <c r="IYH11" s="219"/>
      <c r="IYI11" s="219"/>
      <c r="IYJ11" s="219"/>
      <c r="IYK11" s="219"/>
      <c r="IYL11" s="219"/>
      <c r="IYM11" s="219"/>
      <c r="IYN11" s="219"/>
      <c r="IYO11" s="219"/>
      <c r="IYP11" s="219"/>
      <c r="IYQ11" s="219"/>
      <c r="IYR11" s="219"/>
      <c r="IYS11" s="219"/>
      <c r="IYT11" s="219"/>
      <c r="IYU11" s="219"/>
      <c r="IYV11" s="219"/>
      <c r="IYW11" s="219"/>
      <c r="IYX11" s="219"/>
      <c r="IYY11" s="219"/>
      <c r="IYZ11" s="219"/>
      <c r="IZA11" s="219"/>
      <c r="IZB11" s="219"/>
      <c r="IZC11" s="219"/>
      <c r="IZD11" s="219"/>
      <c r="IZE11" s="219"/>
      <c r="IZF11" s="219"/>
      <c r="IZG11" s="219"/>
      <c r="IZH11" s="219"/>
      <c r="IZI11" s="219"/>
      <c r="IZJ11" s="219"/>
      <c r="IZK11" s="219"/>
      <c r="IZL11" s="219"/>
      <c r="IZM11" s="219"/>
      <c r="IZN11" s="219"/>
      <c r="IZO11" s="219"/>
      <c r="IZP11" s="219"/>
      <c r="IZQ11" s="219"/>
      <c r="IZR11" s="219"/>
      <c r="IZS11" s="219"/>
      <c r="IZT11" s="219"/>
      <c r="IZU11" s="219"/>
      <c r="IZV11" s="219"/>
      <c r="IZW11" s="219"/>
      <c r="IZX11" s="219"/>
      <c r="IZY11" s="219"/>
      <c r="IZZ11" s="219"/>
      <c r="JAA11" s="219"/>
      <c r="JAB11" s="219"/>
      <c r="JAC11" s="219"/>
      <c r="JAD11" s="219"/>
      <c r="JAE11" s="219"/>
      <c r="JAF11" s="219"/>
      <c r="JAG11" s="219"/>
      <c r="JAH11" s="219"/>
      <c r="JAI11" s="219"/>
      <c r="JAJ11" s="219"/>
      <c r="JAK11" s="219"/>
      <c r="JAL11" s="219"/>
      <c r="JAM11" s="219"/>
      <c r="JAN11" s="219"/>
      <c r="JAO11" s="219"/>
      <c r="JAP11" s="219"/>
      <c r="JAQ11" s="219"/>
      <c r="JAR11" s="219"/>
      <c r="JAS11" s="219"/>
      <c r="JAT11" s="219"/>
      <c r="JAU11" s="219"/>
      <c r="JAV11" s="219"/>
      <c r="JAW11" s="219"/>
      <c r="JAX11" s="219"/>
      <c r="JAY11" s="219"/>
      <c r="JAZ11" s="219"/>
      <c r="JBA11" s="219"/>
      <c r="JBB11" s="219"/>
      <c r="JBC11" s="219"/>
      <c r="JBD11" s="219"/>
      <c r="JBE11" s="219"/>
      <c r="JBF11" s="219"/>
      <c r="JBG11" s="219"/>
      <c r="JBH11" s="219"/>
      <c r="JBI11" s="219"/>
      <c r="JBJ11" s="219"/>
      <c r="JBK11" s="219"/>
      <c r="JBL11" s="219"/>
      <c r="JBM11" s="219"/>
      <c r="JBN11" s="219"/>
      <c r="JBO11" s="219"/>
      <c r="JBP11" s="219"/>
      <c r="JBQ11" s="219"/>
      <c r="JBR11" s="219"/>
      <c r="JBS11" s="219"/>
      <c r="JBT11" s="219"/>
      <c r="JBU11" s="219"/>
      <c r="JBV11" s="219"/>
      <c r="JBW11" s="219"/>
      <c r="JBX11" s="219"/>
      <c r="JBY11" s="219"/>
      <c r="JBZ11" s="219"/>
      <c r="JCA11" s="219"/>
      <c r="JCB11" s="219"/>
      <c r="JCC11" s="219"/>
      <c r="JCD11" s="219"/>
      <c r="JCE11" s="219"/>
      <c r="JCF11" s="219"/>
      <c r="JCG11" s="219"/>
      <c r="JCH11" s="219"/>
      <c r="JCI11" s="219"/>
      <c r="JCJ11" s="219"/>
      <c r="JCK11" s="219"/>
      <c r="JCL11" s="219"/>
      <c r="JCM11" s="219"/>
      <c r="JCN11" s="219"/>
      <c r="JCO11" s="219"/>
      <c r="JCP11" s="219"/>
      <c r="JCQ11" s="219"/>
      <c r="JCR11" s="219"/>
      <c r="JCS11" s="219"/>
      <c r="JCT11" s="219"/>
      <c r="JCU11" s="219"/>
      <c r="JCV11" s="219"/>
      <c r="JCW11" s="219"/>
      <c r="JCX11" s="219"/>
      <c r="JCY11" s="219"/>
      <c r="JCZ11" s="219"/>
      <c r="JDA11" s="219"/>
      <c r="JDB11" s="219"/>
      <c r="JDC11" s="219"/>
      <c r="JDD11" s="219"/>
      <c r="JDE11" s="219"/>
      <c r="JDF11" s="219"/>
      <c r="JDG11" s="219"/>
      <c r="JDH11" s="219"/>
      <c r="JDI11" s="219"/>
      <c r="JDJ11" s="219"/>
      <c r="JDK11" s="219"/>
      <c r="JDL11" s="219"/>
      <c r="JDM11" s="219"/>
      <c r="JDN11" s="219"/>
      <c r="JDO11" s="219"/>
      <c r="JDP11" s="219"/>
      <c r="JDQ11" s="219"/>
      <c r="JDR11" s="219"/>
      <c r="JDS11" s="219"/>
      <c r="JDT11" s="219"/>
      <c r="JDU11" s="219"/>
      <c r="JDV11" s="219"/>
      <c r="JDW11" s="219"/>
      <c r="JDX11" s="219"/>
      <c r="JDY11" s="219"/>
      <c r="JDZ11" s="219"/>
      <c r="JEA11" s="219"/>
      <c r="JEB11" s="219"/>
      <c r="JEC11" s="219"/>
      <c r="JED11" s="219"/>
      <c r="JEE11" s="219"/>
      <c r="JEF11" s="219"/>
      <c r="JEG11" s="219"/>
      <c r="JEH11" s="219"/>
      <c r="JEI11" s="219"/>
      <c r="JEJ11" s="219"/>
      <c r="JEK11" s="219"/>
      <c r="JEL11" s="219"/>
      <c r="JEM11" s="219"/>
      <c r="JEN11" s="219"/>
      <c r="JEO11" s="219"/>
      <c r="JEP11" s="219"/>
      <c r="JEQ11" s="219"/>
      <c r="JER11" s="219"/>
      <c r="JES11" s="219"/>
      <c r="JET11" s="219"/>
      <c r="JEU11" s="219"/>
      <c r="JEV11" s="219"/>
      <c r="JEW11" s="219"/>
      <c r="JEX11" s="219"/>
      <c r="JEY11" s="219"/>
      <c r="JEZ11" s="219"/>
      <c r="JFA11" s="219"/>
      <c r="JFB11" s="219"/>
      <c r="JFC11" s="219"/>
      <c r="JFD11" s="219"/>
      <c r="JFE11" s="219"/>
      <c r="JFF11" s="219"/>
      <c r="JFG11" s="219"/>
      <c r="JFH11" s="219"/>
      <c r="JFI11" s="219"/>
      <c r="JFJ11" s="219"/>
      <c r="JFK11" s="219"/>
      <c r="JFL11" s="219"/>
      <c r="JFM11" s="219"/>
      <c r="JFN11" s="219"/>
      <c r="JFO11" s="219"/>
      <c r="JFP11" s="219"/>
      <c r="JFQ11" s="219"/>
      <c r="JFR11" s="219"/>
      <c r="JFS11" s="219"/>
      <c r="JFT11" s="219"/>
      <c r="JFU11" s="219"/>
      <c r="JFV11" s="219"/>
      <c r="JFW11" s="219"/>
      <c r="JFX11" s="219"/>
      <c r="JFY11" s="219"/>
      <c r="JFZ11" s="219"/>
      <c r="JGA11" s="219"/>
      <c r="JGB11" s="219"/>
      <c r="JGC11" s="219"/>
      <c r="JGD11" s="219"/>
      <c r="JGE11" s="219"/>
      <c r="JGF11" s="219"/>
      <c r="JGG11" s="219"/>
      <c r="JGH11" s="219"/>
      <c r="JGI11" s="219"/>
      <c r="JGJ11" s="219"/>
      <c r="JGK11" s="219"/>
      <c r="JGL11" s="219"/>
      <c r="JGM11" s="219"/>
      <c r="JGN11" s="219"/>
      <c r="JGO11" s="219"/>
      <c r="JGP11" s="219"/>
      <c r="JGQ11" s="219"/>
      <c r="JGR11" s="219"/>
      <c r="JGS11" s="219"/>
      <c r="JGT11" s="219"/>
      <c r="JGU11" s="219"/>
      <c r="JGV11" s="219"/>
      <c r="JGW11" s="219"/>
      <c r="JGX11" s="219"/>
      <c r="JGY11" s="219"/>
      <c r="JGZ11" s="219"/>
      <c r="JHA11" s="219"/>
      <c r="JHB11" s="219"/>
      <c r="JHC11" s="219"/>
      <c r="JHD11" s="219"/>
      <c r="JHE11" s="219"/>
      <c r="JHF11" s="219"/>
      <c r="JHG11" s="219"/>
      <c r="JHH11" s="219"/>
      <c r="JHI11" s="219"/>
      <c r="JHJ11" s="219"/>
      <c r="JHK11" s="219"/>
      <c r="JHL11" s="219"/>
      <c r="JHM11" s="219"/>
      <c r="JHN11" s="219"/>
      <c r="JHO11" s="219"/>
      <c r="JHP11" s="219"/>
      <c r="JHQ11" s="219"/>
      <c r="JHR11" s="219"/>
      <c r="JHS11" s="219"/>
      <c r="JHT11" s="219"/>
      <c r="JHU11" s="219"/>
      <c r="JHV11" s="219"/>
      <c r="JHW11" s="219"/>
      <c r="JHX11" s="219"/>
      <c r="JHY11" s="219"/>
      <c r="JHZ11" s="219"/>
      <c r="JIA11" s="219"/>
      <c r="JIB11" s="219"/>
      <c r="JIC11" s="219"/>
      <c r="JID11" s="219"/>
      <c r="JIE11" s="219"/>
      <c r="JIF11" s="219"/>
      <c r="JIG11" s="219"/>
      <c r="JIH11" s="219"/>
      <c r="JII11" s="219"/>
      <c r="JIJ11" s="219"/>
      <c r="JIK11" s="219"/>
      <c r="JIL11" s="219"/>
      <c r="JIM11" s="219"/>
      <c r="JIN11" s="219"/>
      <c r="JIO11" s="219"/>
      <c r="JIP11" s="219"/>
      <c r="JIQ11" s="219"/>
      <c r="JIR11" s="219"/>
      <c r="JIS11" s="219"/>
      <c r="JIT11" s="219"/>
      <c r="JIU11" s="219"/>
      <c r="JIV11" s="219"/>
      <c r="JIW11" s="219"/>
      <c r="JIX11" s="219"/>
      <c r="JIY11" s="219"/>
      <c r="JIZ11" s="219"/>
      <c r="JJA11" s="219"/>
      <c r="JJB11" s="219"/>
      <c r="JJC11" s="219"/>
      <c r="JJD11" s="219"/>
      <c r="JJE11" s="219"/>
      <c r="JJF11" s="219"/>
      <c r="JJG11" s="219"/>
      <c r="JJH11" s="219"/>
      <c r="JJI11" s="219"/>
      <c r="JJJ11" s="219"/>
      <c r="JJK11" s="219"/>
      <c r="JJL11" s="219"/>
      <c r="JJM11" s="219"/>
      <c r="JJN11" s="219"/>
      <c r="JJO11" s="219"/>
      <c r="JJP11" s="219"/>
      <c r="JJQ11" s="219"/>
      <c r="JJR11" s="219"/>
      <c r="JJS11" s="219"/>
      <c r="JJT11" s="219"/>
      <c r="JJU11" s="219"/>
      <c r="JJV11" s="219"/>
      <c r="JJW11" s="219"/>
      <c r="JJX11" s="219"/>
      <c r="JJY11" s="219"/>
      <c r="JJZ11" s="219"/>
      <c r="JKA11" s="219"/>
      <c r="JKB11" s="219"/>
      <c r="JKC11" s="219"/>
      <c r="JKD11" s="219"/>
      <c r="JKE11" s="219"/>
      <c r="JKF11" s="219"/>
      <c r="JKG11" s="219"/>
      <c r="JKH11" s="219"/>
      <c r="JKI11" s="219"/>
      <c r="JKJ11" s="219"/>
      <c r="JKK11" s="219"/>
      <c r="JKL11" s="219"/>
      <c r="JKM11" s="219"/>
      <c r="JKN11" s="219"/>
      <c r="JKO11" s="219"/>
      <c r="JKP11" s="219"/>
      <c r="JKQ11" s="219"/>
      <c r="JKR11" s="219"/>
      <c r="JKS11" s="219"/>
      <c r="JKT11" s="219"/>
      <c r="JKU11" s="219"/>
      <c r="JKV11" s="219"/>
      <c r="JKW11" s="219"/>
      <c r="JKX11" s="219"/>
      <c r="JKY11" s="219"/>
      <c r="JKZ11" s="219"/>
      <c r="JLA11" s="219"/>
      <c r="JLB11" s="219"/>
      <c r="JLC11" s="219"/>
      <c r="JLD11" s="219"/>
      <c r="JLE11" s="219"/>
      <c r="JLF11" s="219"/>
      <c r="JLG11" s="219"/>
      <c r="JLH11" s="219"/>
      <c r="JLI11" s="219"/>
      <c r="JLJ11" s="219"/>
      <c r="JLK11" s="219"/>
      <c r="JLL11" s="219"/>
      <c r="JLM11" s="219"/>
      <c r="JLN11" s="219"/>
      <c r="JLO11" s="219"/>
      <c r="JLP11" s="219"/>
      <c r="JLQ11" s="219"/>
      <c r="JLR11" s="219"/>
      <c r="JLS11" s="219"/>
      <c r="JLT11" s="219"/>
      <c r="JLU11" s="219"/>
      <c r="JLV11" s="219"/>
      <c r="JLW11" s="219"/>
      <c r="JLX11" s="219"/>
      <c r="JLY11" s="219"/>
      <c r="JLZ11" s="219"/>
      <c r="JMA11" s="219"/>
      <c r="JMB11" s="219"/>
      <c r="JMC11" s="219"/>
      <c r="JMD11" s="219"/>
      <c r="JME11" s="219"/>
      <c r="JMF11" s="219"/>
      <c r="JMG11" s="219"/>
      <c r="JMH11" s="219"/>
      <c r="JMI11" s="219"/>
      <c r="JMJ11" s="219"/>
      <c r="JMK11" s="219"/>
      <c r="JML11" s="219"/>
      <c r="JMM11" s="219"/>
      <c r="JMN11" s="219"/>
      <c r="JMO11" s="219"/>
      <c r="JMP11" s="219"/>
      <c r="JMQ11" s="219"/>
      <c r="JMR11" s="219"/>
      <c r="JMS11" s="219"/>
      <c r="JMT11" s="219"/>
      <c r="JMU11" s="219"/>
      <c r="JMV11" s="219"/>
      <c r="JMW11" s="219"/>
      <c r="JMX11" s="219"/>
      <c r="JMY11" s="219"/>
      <c r="JMZ11" s="219"/>
      <c r="JNA11" s="219"/>
      <c r="JNB11" s="219"/>
      <c r="JNC11" s="219"/>
      <c r="JND11" s="219"/>
      <c r="JNE11" s="219"/>
      <c r="JNF11" s="219"/>
      <c r="JNG11" s="219"/>
      <c r="JNH11" s="219"/>
      <c r="JNI11" s="219"/>
      <c r="JNJ11" s="219"/>
      <c r="JNK11" s="219"/>
      <c r="JNL11" s="219"/>
      <c r="JNM11" s="219"/>
      <c r="JNN11" s="219"/>
      <c r="JNO11" s="219"/>
      <c r="JNP11" s="219"/>
      <c r="JNQ11" s="219"/>
      <c r="JNR11" s="219"/>
      <c r="JNS11" s="219"/>
      <c r="JNT11" s="219"/>
      <c r="JNU11" s="219"/>
      <c r="JNV11" s="219"/>
      <c r="JNW11" s="219"/>
      <c r="JNX11" s="219"/>
      <c r="JNY11" s="219"/>
      <c r="JNZ11" s="219"/>
      <c r="JOA11" s="219"/>
      <c r="JOB11" s="219"/>
      <c r="JOC11" s="219"/>
      <c r="JOD11" s="219"/>
      <c r="JOE11" s="219"/>
      <c r="JOF11" s="219"/>
      <c r="JOG11" s="219"/>
      <c r="JOH11" s="219"/>
      <c r="JOI11" s="219"/>
      <c r="JOJ11" s="219"/>
      <c r="JOK11" s="219"/>
      <c r="JOL11" s="219"/>
      <c r="JOM11" s="219"/>
      <c r="JON11" s="219"/>
      <c r="JOO11" s="219"/>
      <c r="JOP11" s="219"/>
      <c r="JOQ11" s="219"/>
      <c r="JOR11" s="219"/>
      <c r="JOS11" s="219"/>
      <c r="JOT11" s="219"/>
      <c r="JOU11" s="219"/>
      <c r="JOV11" s="219"/>
      <c r="JOW11" s="219"/>
      <c r="JOX11" s="219"/>
      <c r="JOY11" s="219"/>
      <c r="JOZ11" s="219"/>
      <c r="JPA11" s="219"/>
      <c r="JPB11" s="219"/>
      <c r="JPC11" s="219"/>
      <c r="JPD11" s="219"/>
      <c r="JPE11" s="219"/>
      <c r="JPF11" s="219"/>
      <c r="JPG11" s="219"/>
      <c r="JPH11" s="219"/>
      <c r="JPI11" s="219"/>
      <c r="JPJ11" s="219"/>
      <c r="JPK11" s="219"/>
      <c r="JPL11" s="219"/>
      <c r="JPM11" s="219"/>
      <c r="JPN11" s="219"/>
      <c r="JPO11" s="219"/>
      <c r="JPP11" s="219"/>
      <c r="JPQ11" s="219"/>
      <c r="JPR11" s="219"/>
      <c r="JPS11" s="219"/>
      <c r="JPT11" s="219"/>
      <c r="JPU11" s="219"/>
      <c r="JPV11" s="219"/>
      <c r="JPW11" s="219"/>
      <c r="JPX11" s="219"/>
      <c r="JPY11" s="219"/>
      <c r="JPZ11" s="219"/>
      <c r="JQA11" s="219"/>
      <c r="JQB11" s="219"/>
      <c r="JQC11" s="219"/>
      <c r="JQD11" s="219"/>
      <c r="JQE11" s="219"/>
      <c r="JQF11" s="219"/>
      <c r="JQG11" s="219"/>
      <c r="JQH11" s="219"/>
      <c r="JQI11" s="219"/>
      <c r="JQJ11" s="219"/>
      <c r="JQK11" s="219"/>
      <c r="JQL11" s="219"/>
      <c r="JQM11" s="219"/>
      <c r="JQN11" s="219"/>
      <c r="JQO11" s="219"/>
      <c r="JQP11" s="219"/>
      <c r="JQQ11" s="219"/>
      <c r="JQR11" s="219"/>
      <c r="JQS11" s="219"/>
      <c r="JQT11" s="219"/>
      <c r="JQU11" s="219"/>
      <c r="JQV11" s="219"/>
      <c r="JQW11" s="219"/>
      <c r="JQX11" s="219"/>
      <c r="JQY11" s="219"/>
      <c r="JQZ11" s="219"/>
      <c r="JRA11" s="219"/>
      <c r="JRB11" s="219"/>
      <c r="JRC11" s="219"/>
      <c r="JRD11" s="219"/>
      <c r="JRE11" s="219"/>
      <c r="JRF11" s="219"/>
      <c r="JRG11" s="219"/>
      <c r="JRH11" s="219"/>
      <c r="JRI11" s="219"/>
      <c r="JRJ11" s="219"/>
      <c r="JRK11" s="219"/>
      <c r="JRL11" s="219"/>
      <c r="JRM11" s="219"/>
      <c r="JRN11" s="219"/>
      <c r="JRO11" s="219"/>
      <c r="JRP11" s="219"/>
      <c r="JRQ11" s="219"/>
      <c r="JRR11" s="219"/>
      <c r="JRS11" s="219"/>
      <c r="JRT11" s="219"/>
      <c r="JRU11" s="219"/>
      <c r="JRV11" s="219"/>
      <c r="JRW11" s="219"/>
      <c r="JRX11" s="219"/>
      <c r="JRY11" s="219"/>
      <c r="JRZ11" s="219"/>
      <c r="JSA11" s="219"/>
      <c r="JSB11" s="219"/>
      <c r="JSC11" s="219"/>
      <c r="JSD11" s="219"/>
      <c r="JSE11" s="219"/>
      <c r="JSF11" s="219"/>
      <c r="JSG11" s="219"/>
      <c r="JSH11" s="219"/>
      <c r="JSI11" s="219"/>
      <c r="JSJ11" s="219"/>
      <c r="JSK11" s="219"/>
      <c r="JSL11" s="219"/>
      <c r="JSM11" s="219"/>
      <c r="JSN11" s="219"/>
      <c r="JSO11" s="219"/>
      <c r="JSP11" s="219"/>
      <c r="JSQ11" s="219"/>
      <c r="JSR11" s="219"/>
      <c r="JSS11" s="219"/>
      <c r="JST11" s="219"/>
      <c r="JSU11" s="219"/>
      <c r="JSV11" s="219"/>
      <c r="JSW11" s="219"/>
      <c r="JSX11" s="219"/>
      <c r="JSY11" s="219"/>
      <c r="JSZ11" s="219"/>
      <c r="JTA11" s="219"/>
      <c r="JTB11" s="219"/>
      <c r="JTC11" s="219"/>
      <c r="JTD11" s="219"/>
      <c r="JTE11" s="219"/>
      <c r="JTF11" s="219"/>
      <c r="JTG11" s="219"/>
      <c r="JTH11" s="219"/>
      <c r="JTI11" s="219"/>
      <c r="JTJ11" s="219"/>
      <c r="JTK11" s="219"/>
      <c r="JTL11" s="219"/>
      <c r="JTM11" s="219"/>
      <c r="JTN11" s="219"/>
      <c r="JTO11" s="219"/>
      <c r="JTP11" s="219"/>
      <c r="JTQ11" s="219"/>
      <c r="JTR11" s="219"/>
      <c r="JTS11" s="219"/>
      <c r="JTT11" s="219"/>
      <c r="JTU11" s="219"/>
      <c r="JTV11" s="219"/>
      <c r="JTW11" s="219"/>
      <c r="JTX11" s="219"/>
      <c r="JTY11" s="219"/>
      <c r="JTZ11" s="219"/>
      <c r="JUA11" s="219"/>
      <c r="JUB11" s="219"/>
      <c r="JUC11" s="219"/>
      <c r="JUD11" s="219"/>
      <c r="JUE11" s="219"/>
      <c r="JUF11" s="219"/>
      <c r="JUG11" s="219"/>
      <c r="JUH11" s="219"/>
      <c r="JUI11" s="219"/>
      <c r="JUJ11" s="219"/>
      <c r="JUK11" s="219"/>
      <c r="JUL11" s="219"/>
      <c r="JUM11" s="219"/>
      <c r="JUN11" s="219"/>
      <c r="JUO11" s="219"/>
      <c r="JUP11" s="219"/>
      <c r="JUQ11" s="219"/>
      <c r="JUR11" s="219"/>
      <c r="JUS11" s="219"/>
      <c r="JUT11" s="219"/>
      <c r="JUU11" s="219"/>
      <c r="JUV11" s="219"/>
      <c r="JUW11" s="219"/>
      <c r="JUX11" s="219"/>
      <c r="JUY11" s="219"/>
      <c r="JUZ11" s="219"/>
      <c r="JVA11" s="219"/>
      <c r="JVB11" s="219"/>
      <c r="JVC11" s="219"/>
      <c r="JVD11" s="219"/>
      <c r="JVE11" s="219"/>
      <c r="JVF11" s="219"/>
      <c r="JVG11" s="219"/>
      <c r="JVH11" s="219"/>
      <c r="JVI11" s="219"/>
      <c r="JVJ11" s="219"/>
      <c r="JVK11" s="219"/>
      <c r="JVL11" s="219"/>
      <c r="JVM11" s="219"/>
      <c r="JVN11" s="219"/>
      <c r="JVO11" s="219"/>
      <c r="JVP11" s="219"/>
      <c r="JVQ11" s="219"/>
      <c r="JVR11" s="219"/>
      <c r="JVS11" s="219"/>
      <c r="JVT11" s="219"/>
      <c r="JVU11" s="219"/>
      <c r="JVV11" s="219"/>
      <c r="JVW11" s="219"/>
      <c r="JVX11" s="219"/>
      <c r="JVY11" s="219"/>
      <c r="JVZ11" s="219"/>
      <c r="JWA11" s="219"/>
      <c r="JWB11" s="219"/>
      <c r="JWC11" s="219"/>
      <c r="JWD11" s="219"/>
      <c r="JWE11" s="219"/>
      <c r="JWF11" s="219"/>
      <c r="JWG11" s="219"/>
      <c r="JWH11" s="219"/>
      <c r="JWI11" s="219"/>
      <c r="JWJ11" s="219"/>
      <c r="JWK11" s="219"/>
      <c r="JWL11" s="219"/>
      <c r="JWM11" s="219"/>
      <c r="JWN11" s="219"/>
      <c r="JWO11" s="219"/>
      <c r="JWP11" s="219"/>
      <c r="JWQ11" s="219"/>
      <c r="JWR11" s="219"/>
      <c r="JWS11" s="219"/>
      <c r="JWT11" s="219"/>
      <c r="JWU11" s="219"/>
      <c r="JWV11" s="219"/>
      <c r="JWW11" s="219"/>
      <c r="JWX11" s="219"/>
      <c r="JWY11" s="219"/>
      <c r="JWZ11" s="219"/>
      <c r="JXA11" s="219"/>
      <c r="JXB11" s="219"/>
      <c r="JXC11" s="219"/>
      <c r="JXD11" s="219"/>
      <c r="JXE11" s="219"/>
      <c r="JXF11" s="219"/>
      <c r="JXG11" s="219"/>
      <c r="JXH11" s="219"/>
      <c r="JXI11" s="219"/>
      <c r="JXJ11" s="219"/>
      <c r="JXK11" s="219"/>
      <c r="JXL11" s="219"/>
      <c r="JXM11" s="219"/>
      <c r="JXN11" s="219"/>
      <c r="JXO11" s="219"/>
      <c r="JXP11" s="219"/>
      <c r="JXQ11" s="219"/>
      <c r="JXR11" s="219"/>
      <c r="JXS11" s="219"/>
      <c r="JXT11" s="219"/>
      <c r="JXU11" s="219"/>
      <c r="JXV11" s="219"/>
      <c r="JXW11" s="219"/>
      <c r="JXX11" s="219"/>
      <c r="JXY11" s="219"/>
      <c r="JXZ11" s="219"/>
      <c r="JYA11" s="219"/>
      <c r="JYB11" s="219"/>
      <c r="JYC11" s="219"/>
      <c r="JYD11" s="219"/>
      <c r="JYE11" s="219"/>
      <c r="JYF11" s="219"/>
      <c r="JYG11" s="219"/>
      <c r="JYH11" s="219"/>
      <c r="JYI11" s="219"/>
      <c r="JYJ11" s="219"/>
      <c r="JYK11" s="219"/>
      <c r="JYL11" s="219"/>
      <c r="JYM11" s="219"/>
      <c r="JYN11" s="219"/>
      <c r="JYO11" s="219"/>
      <c r="JYP11" s="219"/>
      <c r="JYQ11" s="219"/>
      <c r="JYR11" s="219"/>
      <c r="JYS11" s="219"/>
      <c r="JYT11" s="219"/>
      <c r="JYU11" s="219"/>
      <c r="JYV11" s="219"/>
      <c r="JYW11" s="219"/>
      <c r="JYX11" s="219"/>
      <c r="JYY11" s="219"/>
      <c r="JYZ11" s="219"/>
      <c r="JZA11" s="219"/>
      <c r="JZB11" s="219"/>
      <c r="JZC11" s="219"/>
      <c r="JZD11" s="219"/>
      <c r="JZE11" s="219"/>
      <c r="JZF11" s="219"/>
      <c r="JZG11" s="219"/>
      <c r="JZH11" s="219"/>
      <c r="JZI11" s="219"/>
      <c r="JZJ11" s="219"/>
      <c r="JZK11" s="219"/>
      <c r="JZL11" s="219"/>
      <c r="JZM11" s="219"/>
      <c r="JZN11" s="219"/>
      <c r="JZO11" s="219"/>
      <c r="JZP11" s="219"/>
      <c r="JZQ11" s="219"/>
      <c r="JZR11" s="219"/>
      <c r="JZS11" s="219"/>
      <c r="JZT11" s="219"/>
      <c r="JZU11" s="219"/>
      <c r="JZV11" s="219"/>
      <c r="JZW11" s="219"/>
      <c r="JZX11" s="219"/>
      <c r="JZY11" s="219"/>
      <c r="JZZ11" s="219"/>
      <c r="KAA11" s="219"/>
      <c r="KAB11" s="219"/>
      <c r="KAC11" s="219"/>
      <c r="KAD11" s="219"/>
      <c r="KAE11" s="219"/>
      <c r="KAF11" s="219"/>
      <c r="KAG11" s="219"/>
      <c r="KAH11" s="219"/>
      <c r="KAI11" s="219"/>
      <c r="KAJ11" s="219"/>
      <c r="KAK11" s="219"/>
      <c r="KAL11" s="219"/>
      <c r="KAM11" s="219"/>
      <c r="KAN11" s="219"/>
      <c r="KAO11" s="219"/>
      <c r="KAP11" s="219"/>
      <c r="KAQ11" s="219"/>
      <c r="KAR11" s="219"/>
      <c r="KAS11" s="219"/>
      <c r="KAT11" s="219"/>
      <c r="KAU11" s="219"/>
      <c r="KAV11" s="219"/>
      <c r="KAW11" s="219"/>
      <c r="KAX11" s="219"/>
      <c r="KAY11" s="219"/>
      <c r="KAZ11" s="219"/>
      <c r="KBA11" s="219"/>
      <c r="KBB11" s="219"/>
      <c r="KBC11" s="219"/>
      <c r="KBD11" s="219"/>
      <c r="KBE11" s="219"/>
      <c r="KBF11" s="219"/>
      <c r="KBG11" s="219"/>
      <c r="KBH11" s="219"/>
      <c r="KBI11" s="219"/>
      <c r="KBJ11" s="219"/>
      <c r="KBK11" s="219"/>
      <c r="KBL11" s="219"/>
      <c r="KBM11" s="219"/>
      <c r="KBN11" s="219"/>
      <c r="KBO11" s="219"/>
      <c r="KBP11" s="219"/>
      <c r="KBQ11" s="219"/>
      <c r="KBR11" s="219"/>
      <c r="KBS11" s="219"/>
      <c r="KBT11" s="219"/>
      <c r="KBU11" s="219"/>
      <c r="KBV11" s="219"/>
      <c r="KBW11" s="219"/>
      <c r="KBX11" s="219"/>
      <c r="KBY11" s="219"/>
      <c r="KBZ11" s="219"/>
      <c r="KCA11" s="219"/>
      <c r="KCB11" s="219"/>
      <c r="KCC11" s="219"/>
      <c r="KCD11" s="219"/>
      <c r="KCE11" s="219"/>
      <c r="KCF11" s="219"/>
      <c r="KCG11" s="219"/>
      <c r="KCH11" s="219"/>
      <c r="KCI11" s="219"/>
      <c r="KCJ11" s="219"/>
      <c r="KCK11" s="219"/>
      <c r="KCL11" s="219"/>
      <c r="KCM11" s="219"/>
      <c r="KCN11" s="219"/>
      <c r="KCO11" s="219"/>
      <c r="KCP11" s="219"/>
      <c r="KCQ11" s="219"/>
      <c r="KCR11" s="219"/>
      <c r="KCS11" s="219"/>
      <c r="KCT11" s="219"/>
      <c r="KCU11" s="219"/>
      <c r="KCV11" s="219"/>
      <c r="KCW11" s="219"/>
      <c r="KCX11" s="219"/>
      <c r="KCY11" s="219"/>
      <c r="KCZ11" s="219"/>
      <c r="KDA11" s="219"/>
      <c r="KDB11" s="219"/>
      <c r="KDC11" s="219"/>
      <c r="KDD11" s="219"/>
      <c r="KDE11" s="219"/>
      <c r="KDF11" s="219"/>
      <c r="KDG11" s="219"/>
      <c r="KDH11" s="219"/>
      <c r="KDI11" s="219"/>
      <c r="KDJ11" s="219"/>
      <c r="KDK11" s="219"/>
      <c r="KDL11" s="219"/>
      <c r="KDM11" s="219"/>
      <c r="KDN11" s="219"/>
      <c r="KDO11" s="219"/>
      <c r="KDP11" s="219"/>
      <c r="KDQ11" s="219"/>
      <c r="KDR11" s="219"/>
      <c r="KDS11" s="219"/>
      <c r="KDT11" s="219"/>
      <c r="KDU11" s="219"/>
      <c r="KDV11" s="219"/>
      <c r="KDW11" s="219"/>
      <c r="KDX11" s="219"/>
      <c r="KDY11" s="219"/>
      <c r="KDZ11" s="219"/>
      <c r="KEA11" s="219"/>
      <c r="KEB11" s="219"/>
      <c r="KEC11" s="219"/>
      <c r="KED11" s="219"/>
      <c r="KEE11" s="219"/>
      <c r="KEF11" s="219"/>
      <c r="KEG11" s="219"/>
      <c r="KEH11" s="219"/>
      <c r="KEI11" s="219"/>
      <c r="KEJ11" s="219"/>
      <c r="KEK11" s="219"/>
      <c r="KEL11" s="219"/>
      <c r="KEM11" s="219"/>
      <c r="KEN11" s="219"/>
      <c r="KEO11" s="219"/>
      <c r="KEP11" s="219"/>
      <c r="KEQ11" s="219"/>
      <c r="KER11" s="219"/>
      <c r="KES11" s="219"/>
      <c r="KET11" s="219"/>
      <c r="KEU11" s="219"/>
      <c r="KEV11" s="219"/>
      <c r="KEW11" s="219"/>
      <c r="KEX11" s="219"/>
      <c r="KEY11" s="219"/>
      <c r="KEZ11" s="219"/>
      <c r="KFA11" s="219"/>
      <c r="KFB11" s="219"/>
      <c r="KFC11" s="219"/>
      <c r="KFD11" s="219"/>
      <c r="KFE11" s="219"/>
      <c r="KFF11" s="219"/>
      <c r="KFG11" s="219"/>
      <c r="KFH11" s="219"/>
      <c r="KFI11" s="219"/>
      <c r="KFJ11" s="219"/>
      <c r="KFK11" s="219"/>
      <c r="KFL11" s="219"/>
      <c r="KFM11" s="219"/>
      <c r="KFN11" s="219"/>
      <c r="KFO11" s="219"/>
      <c r="KFP11" s="219"/>
      <c r="KFQ11" s="219"/>
      <c r="KFR11" s="219"/>
      <c r="KFS11" s="219"/>
      <c r="KFT11" s="219"/>
      <c r="KFU11" s="219"/>
      <c r="KFV11" s="219"/>
      <c r="KFW11" s="219"/>
      <c r="KFX11" s="219"/>
      <c r="KFY11" s="219"/>
      <c r="KFZ11" s="219"/>
      <c r="KGA11" s="219"/>
      <c r="KGB11" s="219"/>
      <c r="KGC11" s="219"/>
      <c r="KGD11" s="219"/>
      <c r="KGE11" s="219"/>
      <c r="KGF11" s="219"/>
      <c r="KGG11" s="219"/>
      <c r="KGH11" s="219"/>
      <c r="KGI11" s="219"/>
      <c r="KGJ11" s="219"/>
      <c r="KGK11" s="219"/>
      <c r="KGL11" s="219"/>
      <c r="KGM11" s="219"/>
      <c r="KGN11" s="219"/>
      <c r="KGO11" s="219"/>
      <c r="KGP11" s="219"/>
      <c r="KGQ11" s="219"/>
      <c r="KGR11" s="219"/>
      <c r="KGS11" s="219"/>
      <c r="KGT11" s="219"/>
      <c r="KGU11" s="219"/>
      <c r="KGV11" s="219"/>
      <c r="KGW11" s="219"/>
      <c r="KGX11" s="219"/>
      <c r="KGY11" s="219"/>
      <c r="KGZ11" s="219"/>
      <c r="KHA11" s="219"/>
      <c r="KHB11" s="219"/>
      <c r="KHC11" s="219"/>
      <c r="KHD11" s="219"/>
      <c r="KHE11" s="219"/>
      <c r="KHF11" s="219"/>
      <c r="KHG11" s="219"/>
      <c r="KHH11" s="219"/>
      <c r="KHI11" s="219"/>
      <c r="KHJ11" s="219"/>
      <c r="KHK11" s="219"/>
      <c r="KHL11" s="219"/>
      <c r="KHM11" s="219"/>
      <c r="KHN11" s="219"/>
      <c r="KHO11" s="219"/>
      <c r="KHP11" s="219"/>
      <c r="KHQ11" s="219"/>
      <c r="KHR11" s="219"/>
      <c r="KHS11" s="219"/>
      <c r="KHT11" s="219"/>
      <c r="KHU11" s="219"/>
      <c r="KHV11" s="219"/>
      <c r="KHW11" s="219"/>
      <c r="KHX11" s="219"/>
      <c r="KHY11" s="219"/>
      <c r="KHZ11" s="219"/>
      <c r="KIA11" s="219"/>
      <c r="KIB11" s="219"/>
      <c r="KIC11" s="219"/>
      <c r="KID11" s="219"/>
      <c r="KIE11" s="219"/>
      <c r="KIF11" s="219"/>
      <c r="KIG11" s="219"/>
      <c r="KIH11" s="219"/>
      <c r="KII11" s="219"/>
      <c r="KIJ11" s="219"/>
      <c r="KIK11" s="219"/>
      <c r="KIL11" s="219"/>
      <c r="KIM11" s="219"/>
      <c r="KIN11" s="219"/>
      <c r="KIO11" s="219"/>
      <c r="KIP11" s="219"/>
      <c r="KIQ11" s="219"/>
      <c r="KIR11" s="219"/>
      <c r="KIS11" s="219"/>
      <c r="KIT11" s="219"/>
      <c r="KIU11" s="219"/>
      <c r="KIV11" s="219"/>
      <c r="KIW11" s="219"/>
      <c r="KIX11" s="219"/>
      <c r="KIY11" s="219"/>
      <c r="KIZ11" s="219"/>
      <c r="KJA11" s="219"/>
      <c r="KJB11" s="219"/>
      <c r="KJC11" s="219"/>
      <c r="KJD11" s="219"/>
      <c r="KJE11" s="219"/>
      <c r="KJF11" s="219"/>
      <c r="KJG11" s="219"/>
      <c r="KJH11" s="219"/>
      <c r="KJI11" s="219"/>
      <c r="KJJ11" s="219"/>
      <c r="KJK11" s="219"/>
      <c r="KJL11" s="219"/>
      <c r="KJM11" s="219"/>
      <c r="KJN11" s="219"/>
      <c r="KJO11" s="219"/>
      <c r="KJP11" s="219"/>
      <c r="KJQ11" s="219"/>
      <c r="KJR11" s="219"/>
      <c r="KJS11" s="219"/>
      <c r="KJT11" s="219"/>
      <c r="KJU11" s="219"/>
      <c r="KJV11" s="219"/>
      <c r="KJW11" s="219"/>
      <c r="KJX11" s="219"/>
      <c r="KJY11" s="219"/>
      <c r="KJZ11" s="219"/>
      <c r="KKA11" s="219"/>
      <c r="KKB11" s="219"/>
      <c r="KKC11" s="219"/>
      <c r="KKD11" s="219"/>
      <c r="KKE11" s="219"/>
      <c r="KKF11" s="219"/>
      <c r="KKG11" s="219"/>
      <c r="KKH11" s="219"/>
      <c r="KKI11" s="219"/>
      <c r="KKJ11" s="219"/>
      <c r="KKK11" s="219"/>
      <c r="KKL11" s="219"/>
      <c r="KKM11" s="219"/>
      <c r="KKN11" s="219"/>
      <c r="KKO11" s="219"/>
      <c r="KKP11" s="219"/>
      <c r="KKQ11" s="219"/>
      <c r="KKR11" s="219"/>
      <c r="KKS11" s="219"/>
      <c r="KKT11" s="219"/>
      <c r="KKU11" s="219"/>
      <c r="KKV11" s="219"/>
      <c r="KKW11" s="219"/>
      <c r="KKX11" s="219"/>
      <c r="KKY11" s="219"/>
      <c r="KKZ11" s="219"/>
      <c r="KLA11" s="219"/>
      <c r="KLB11" s="219"/>
      <c r="KLC11" s="219"/>
      <c r="KLD11" s="219"/>
      <c r="KLE11" s="219"/>
      <c r="KLF11" s="219"/>
      <c r="KLG11" s="219"/>
      <c r="KLH11" s="219"/>
      <c r="KLI11" s="219"/>
      <c r="KLJ11" s="219"/>
      <c r="KLK11" s="219"/>
      <c r="KLL11" s="219"/>
      <c r="KLM11" s="219"/>
      <c r="KLN11" s="219"/>
      <c r="KLO11" s="219"/>
      <c r="KLP11" s="219"/>
      <c r="KLQ11" s="219"/>
      <c r="KLR11" s="219"/>
      <c r="KLS11" s="219"/>
      <c r="KLT11" s="219"/>
      <c r="KLU11" s="219"/>
      <c r="KLV11" s="219"/>
      <c r="KLW11" s="219"/>
      <c r="KLX11" s="219"/>
      <c r="KLY11" s="219"/>
      <c r="KLZ11" s="219"/>
      <c r="KMA11" s="219"/>
      <c r="KMB11" s="219"/>
      <c r="KMC11" s="219"/>
      <c r="KMD11" s="219"/>
      <c r="KME11" s="219"/>
      <c r="KMF11" s="219"/>
      <c r="KMG11" s="219"/>
      <c r="KMH11" s="219"/>
      <c r="KMI11" s="219"/>
      <c r="KMJ11" s="219"/>
      <c r="KMK11" s="219"/>
      <c r="KML11" s="219"/>
      <c r="KMM11" s="219"/>
      <c r="KMN11" s="219"/>
      <c r="KMO11" s="219"/>
      <c r="KMP11" s="219"/>
      <c r="KMQ11" s="219"/>
      <c r="KMR11" s="219"/>
      <c r="KMS11" s="219"/>
      <c r="KMT11" s="219"/>
      <c r="KMU11" s="219"/>
      <c r="KMV11" s="219"/>
      <c r="KMW11" s="219"/>
      <c r="KMX11" s="219"/>
      <c r="KMY11" s="219"/>
      <c r="KMZ11" s="219"/>
      <c r="KNA11" s="219"/>
      <c r="KNB11" s="219"/>
      <c r="KNC11" s="219"/>
      <c r="KND11" s="219"/>
      <c r="KNE11" s="219"/>
      <c r="KNF11" s="219"/>
      <c r="KNG11" s="219"/>
      <c r="KNH11" s="219"/>
      <c r="KNI11" s="219"/>
      <c r="KNJ11" s="219"/>
      <c r="KNK11" s="219"/>
      <c r="KNL11" s="219"/>
      <c r="KNM11" s="219"/>
      <c r="KNN11" s="219"/>
      <c r="KNO11" s="219"/>
      <c r="KNP11" s="219"/>
      <c r="KNQ11" s="219"/>
      <c r="KNR11" s="219"/>
      <c r="KNS11" s="219"/>
      <c r="KNT11" s="219"/>
      <c r="KNU11" s="219"/>
      <c r="KNV11" s="219"/>
      <c r="KNW11" s="219"/>
      <c r="KNX11" s="219"/>
      <c r="KNY11" s="219"/>
      <c r="KNZ11" s="219"/>
      <c r="KOA11" s="219"/>
      <c r="KOB11" s="219"/>
      <c r="KOC11" s="219"/>
      <c r="KOD11" s="219"/>
      <c r="KOE11" s="219"/>
      <c r="KOF11" s="219"/>
      <c r="KOG11" s="219"/>
      <c r="KOH11" s="219"/>
      <c r="KOI11" s="219"/>
      <c r="KOJ11" s="219"/>
      <c r="KOK11" s="219"/>
      <c r="KOL11" s="219"/>
      <c r="KOM11" s="219"/>
      <c r="KON11" s="219"/>
      <c r="KOO11" s="219"/>
      <c r="KOP11" s="219"/>
      <c r="KOQ11" s="219"/>
      <c r="KOR11" s="219"/>
      <c r="KOS11" s="219"/>
      <c r="KOT11" s="219"/>
      <c r="KOU11" s="219"/>
      <c r="KOV11" s="219"/>
      <c r="KOW11" s="219"/>
      <c r="KOX11" s="219"/>
      <c r="KOY11" s="219"/>
      <c r="KOZ11" s="219"/>
      <c r="KPA11" s="219"/>
      <c r="KPB11" s="219"/>
      <c r="KPC11" s="219"/>
      <c r="KPD11" s="219"/>
      <c r="KPE11" s="219"/>
      <c r="KPF11" s="219"/>
      <c r="KPG11" s="219"/>
      <c r="KPH11" s="219"/>
      <c r="KPI11" s="219"/>
      <c r="KPJ11" s="219"/>
      <c r="KPK11" s="219"/>
      <c r="KPL11" s="219"/>
      <c r="KPM11" s="219"/>
      <c r="KPN11" s="219"/>
      <c r="KPO11" s="219"/>
      <c r="KPP11" s="219"/>
      <c r="KPQ11" s="219"/>
      <c r="KPR11" s="219"/>
      <c r="KPS11" s="219"/>
      <c r="KPT11" s="219"/>
      <c r="KPU11" s="219"/>
      <c r="KPV11" s="219"/>
      <c r="KPW11" s="219"/>
      <c r="KPX11" s="219"/>
      <c r="KPY11" s="219"/>
      <c r="KPZ11" s="219"/>
      <c r="KQA11" s="219"/>
      <c r="KQB11" s="219"/>
      <c r="KQC11" s="219"/>
      <c r="KQD11" s="219"/>
      <c r="KQE11" s="219"/>
      <c r="KQF11" s="219"/>
      <c r="KQG11" s="219"/>
      <c r="KQH11" s="219"/>
      <c r="KQI11" s="219"/>
      <c r="KQJ11" s="219"/>
      <c r="KQK11" s="219"/>
      <c r="KQL11" s="219"/>
      <c r="KQM11" s="219"/>
      <c r="KQN11" s="219"/>
      <c r="KQO11" s="219"/>
      <c r="KQP11" s="219"/>
      <c r="KQQ11" s="219"/>
      <c r="KQR11" s="219"/>
      <c r="KQS11" s="219"/>
      <c r="KQT11" s="219"/>
      <c r="KQU11" s="219"/>
      <c r="KQV11" s="219"/>
      <c r="KQW11" s="219"/>
      <c r="KQX11" s="219"/>
      <c r="KQY11" s="219"/>
      <c r="KQZ11" s="219"/>
      <c r="KRA11" s="219"/>
      <c r="KRB11" s="219"/>
      <c r="KRC11" s="219"/>
      <c r="KRD11" s="219"/>
      <c r="KRE11" s="219"/>
      <c r="KRF11" s="219"/>
      <c r="KRG11" s="219"/>
      <c r="KRH11" s="219"/>
      <c r="KRI11" s="219"/>
      <c r="KRJ11" s="219"/>
      <c r="KRK11" s="219"/>
      <c r="KRL11" s="219"/>
      <c r="KRM11" s="219"/>
      <c r="KRN11" s="219"/>
      <c r="KRO11" s="219"/>
      <c r="KRP11" s="219"/>
      <c r="KRQ11" s="219"/>
      <c r="KRR11" s="219"/>
      <c r="KRS11" s="219"/>
      <c r="KRT11" s="219"/>
      <c r="KRU11" s="219"/>
      <c r="KRV11" s="219"/>
      <c r="KRW11" s="219"/>
      <c r="KRX11" s="219"/>
      <c r="KRY11" s="219"/>
      <c r="KRZ11" s="219"/>
      <c r="KSA11" s="219"/>
      <c r="KSB11" s="219"/>
      <c r="KSC11" s="219"/>
      <c r="KSD11" s="219"/>
      <c r="KSE11" s="219"/>
      <c r="KSF11" s="219"/>
      <c r="KSG11" s="219"/>
      <c r="KSH11" s="219"/>
      <c r="KSI11" s="219"/>
      <c r="KSJ11" s="219"/>
      <c r="KSK11" s="219"/>
      <c r="KSL11" s="219"/>
      <c r="KSM11" s="219"/>
      <c r="KSN11" s="219"/>
      <c r="KSO11" s="219"/>
      <c r="KSP11" s="219"/>
      <c r="KSQ11" s="219"/>
      <c r="KSR11" s="219"/>
      <c r="KSS11" s="219"/>
      <c r="KST11" s="219"/>
      <c r="KSU11" s="219"/>
      <c r="KSV11" s="219"/>
      <c r="KSW11" s="219"/>
      <c r="KSX11" s="219"/>
      <c r="KSY11" s="219"/>
      <c r="KSZ11" s="219"/>
      <c r="KTA11" s="219"/>
      <c r="KTB11" s="219"/>
      <c r="KTC11" s="219"/>
      <c r="KTD11" s="219"/>
      <c r="KTE11" s="219"/>
      <c r="KTF11" s="219"/>
      <c r="KTG11" s="219"/>
      <c r="KTH11" s="219"/>
      <c r="KTI11" s="219"/>
      <c r="KTJ11" s="219"/>
      <c r="KTK11" s="219"/>
      <c r="KTL11" s="219"/>
      <c r="KTM11" s="219"/>
      <c r="KTN11" s="219"/>
      <c r="KTO11" s="219"/>
      <c r="KTP11" s="219"/>
      <c r="KTQ11" s="219"/>
      <c r="KTR11" s="219"/>
      <c r="KTS11" s="219"/>
      <c r="KTT11" s="219"/>
      <c r="KTU11" s="219"/>
      <c r="KTV11" s="219"/>
      <c r="KTW11" s="219"/>
      <c r="KTX11" s="219"/>
      <c r="KTY11" s="219"/>
      <c r="KTZ11" s="219"/>
      <c r="KUA11" s="219"/>
      <c r="KUB11" s="219"/>
      <c r="KUC11" s="219"/>
      <c r="KUD11" s="219"/>
      <c r="KUE11" s="219"/>
      <c r="KUF11" s="219"/>
      <c r="KUG11" s="219"/>
      <c r="KUH11" s="219"/>
      <c r="KUI11" s="219"/>
      <c r="KUJ11" s="219"/>
      <c r="KUK11" s="219"/>
      <c r="KUL11" s="219"/>
      <c r="KUM11" s="219"/>
      <c r="KUN11" s="219"/>
      <c r="KUO11" s="219"/>
      <c r="KUP11" s="219"/>
      <c r="KUQ11" s="219"/>
      <c r="KUR11" s="219"/>
      <c r="KUS11" s="219"/>
      <c r="KUT11" s="219"/>
      <c r="KUU11" s="219"/>
      <c r="KUV11" s="219"/>
      <c r="KUW11" s="219"/>
      <c r="KUX11" s="219"/>
      <c r="KUY11" s="219"/>
      <c r="KUZ11" s="219"/>
      <c r="KVA11" s="219"/>
      <c r="KVB11" s="219"/>
      <c r="KVC11" s="219"/>
      <c r="KVD11" s="219"/>
      <c r="KVE11" s="219"/>
      <c r="KVF11" s="219"/>
      <c r="KVG11" s="219"/>
      <c r="KVH11" s="219"/>
      <c r="KVI11" s="219"/>
      <c r="KVJ11" s="219"/>
      <c r="KVK11" s="219"/>
      <c r="KVL11" s="219"/>
      <c r="KVM11" s="219"/>
      <c r="KVN11" s="219"/>
      <c r="KVO11" s="219"/>
      <c r="KVP11" s="219"/>
      <c r="KVQ11" s="219"/>
      <c r="KVR11" s="219"/>
      <c r="KVS11" s="219"/>
      <c r="KVT11" s="219"/>
      <c r="KVU11" s="219"/>
      <c r="KVV11" s="219"/>
      <c r="KVW11" s="219"/>
      <c r="KVX11" s="219"/>
      <c r="KVY11" s="219"/>
      <c r="KVZ11" s="219"/>
      <c r="KWA11" s="219"/>
      <c r="KWB11" s="219"/>
      <c r="KWC11" s="219"/>
      <c r="KWD11" s="219"/>
      <c r="KWE11" s="219"/>
      <c r="KWF11" s="219"/>
      <c r="KWG11" s="219"/>
      <c r="KWH11" s="219"/>
      <c r="KWI11" s="219"/>
      <c r="KWJ11" s="219"/>
      <c r="KWK11" s="219"/>
      <c r="KWL11" s="219"/>
      <c r="KWM11" s="219"/>
      <c r="KWN11" s="219"/>
      <c r="KWO11" s="219"/>
      <c r="KWP11" s="219"/>
      <c r="KWQ11" s="219"/>
      <c r="KWR11" s="219"/>
      <c r="KWS11" s="219"/>
      <c r="KWT11" s="219"/>
      <c r="KWU11" s="219"/>
      <c r="KWV11" s="219"/>
      <c r="KWW11" s="219"/>
      <c r="KWX11" s="219"/>
      <c r="KWY11" s="219"/>
      <c r="KWZ11" s="219"/>
      <c r="KXA11" s="219"/>
      <c r="KXB11" s="219"/>
      <c r="KXC11" s="219"/>
      <c r="KXD11" s="219"/>
      <c r="KXE11" s="219"/>
      <c r="KXF11" s="219"/>
      <c r="KXG11" s="219"/>
      <c r="KXH11" s="219"/>
      <c r="KXI11" s="219"/>
      <c r="KXJ11" s="219"/>
      <c r="KXK11" s="219"/>
      <c r="KXL11" s="219"/>
      <c r="KXM11" s="219"/>
      <c r="KXN11" s="219"/>
      <c r="KXO11" s="219"/>
      <c r="KXP11" s="219"/>
      <c r="KXQ11" s="219"/>
      <c r="KXR11" s="219"/>
      <c r="KXS11" s="219"/>
      <c r="KXT11" s="219"/>
      <c r="KXU11" s="219"/>
      <c r="KXV11" s="219"/>
      <c r="KXW11" s="219"/>
      <c r="KXX11" s="219"/>
      <c r="KXY11" s="219"/>
      <c r="KXZ11" s="219"/>
      <c r="KYA11" s="219"/>
      <c r="KYB11" s="219"/>
      <c r="KYC11" s="219"/>
      <c r="KYD11" s="219"/>
      <c r="KYE11" s="219"/>
      <c r="KYF11" s="219"/>
      <c r="KYG11" s="219"/>
      <c r="KYH11" s="219"/>
      <c r="KYI11" s="219"/>
      <c r="KYJ11" s="219"/>
      <c r="KYK11" s="219"/>
      <c r="KYL11" s="219"/>
      <c r="KYM11" s="219"/>
      <c r="KYN11" s="219"/>
      <c r="KYO11" s="219"/>
      <c r="KYP11" s="219"/>
      <c r="KYQ11" s="219"/>
      <c r="KYR11" s="219"/>
      <c r="KYS11" s="219"/>
      <c r="KYT11" s="219"/>
      <c r="KYU11" s="219"/>
      <c r="KYV11" s="219"/>
      <c r="KYW11" s="219"/>
      <c r="KYX11" s="219"/>
      <c r="KYY11" s="219"/>
      <c r="KYZ11" s="219"/>
      <c r="KZA11" s="219"/>
      <c r="KZB11" s="219"/>
      <c r="KZC11" s="219"/>
      <c r="KZD11" s="219"/>
      <c r="KZE11" s="219"/>
      <c r="KZF11" s="219"/>
      <c r="KZG11" s="219"/>
      <c r="KZH11" s="219"/>
      <c r="KZI11" s="219"/>
      <c r="KZJ11" s="219"/>
      <c r="KZK11" s="219"/>
      <c r="KZL11" s="219"/>
      <c r="KZM11" s="219"/>
      <c r="KZN11" s="219"/>
      <c r="KZO11" s="219"/>
      <c r="KZP11" s="219"/>
      <c r="KZQ11" s="219"/>
      <c r="KZR11" s="219"/>
      <c r="KZS11" s="219"/>
      <c r="KZT11" s="219"/>
      <c r="KZU11" s="219"/>
      <c r="KZV11" s="219"/>
      <c r="KZW11" s="219"/>
      <c r="KZX11" s="219"/>
      <c r="KZY11" s="219"/>
      <c r="KZZ11" s="219"/>
      <c r="LAA11" s="219"/>
      <c r="LAB11" s="219"/>
      <c r="LAC11" s="219"/>
      <c r="LAD11" s="219"/>
      <c r="LAE11" s="219"/>
      <c r="LAF11" s="219"/>
      <c r="LAG11" s="219"/>
      <c r="LAH11" s="219"/>
      <c r="LAI11" s="219"/>
      <c r="LAJ11" s="219"/>
      <c r="LAK11" s="219"/>
      <c r="LAL11" s="219"/>
      <c r="LAM11" s="219"/>
      <c r="LAN11" s="219"/>
      <c r="LAO11" s="219"/>
      <c r="LAP11" s="219"/>
      <c r="LAQ11" s="219"/>
      <c r="LAR11" s="219"/>
      <c r="LAS11" s="219"/>
      <c r="LAT11" s="219"/>
      <c r="LAU11" s="219"/>
      <c r="LAV11" s="219"/>
      <c r="LAW11" s="219"/>
      <c r="LAX11" s="219"/>
      <c r="LAY11" s="219"/>
      <c r="LAZ11" s="219"/>
      <c r="LBA11" s="219"/>
      <c r="LBB11" s="219"/>
      <c r="LBC11" s="219"/>
      <c r="LBD11" s="219"/>
      <c r="LBE11" s="219"/>
      <c r="LBF11" s="219"/>
      <c r="LBG11" s="219"/>
      <c r="LBH11" s="219"/>
      <c r="LBI11" s="219"/>
      <c r="LBJ11" s="219"/>
      <c r="LBK11" s="219"/>
      <c r="LBL11" s="219"/>
      <c r="LBM11" s="219"/>
      <c r="LBN11" s="219"/>
      <c r="LBO11" s="219"/>
      <c r="LBP11" s="219"/>
      <c r="LBQ11" s="219"/>
      <c r="LBR11" s="219"/>
      <c r="LBS11" s="219"/>
      <c r="LBT11" s="219"/>
      <c r="LBU11" s="219"/>
      <c r="LBV11" s="219"/>
      <c r="LBW11" s="219"/>
      <c r="LBX11" s="219"/>
      <c r="LBY11" s="219"/>
      <c r="LBZ11" s="219"/>
      <c r="LCA11" s="219"/>
      <c r="LCB11" s="219"/>
      <c r="LCC11" s="219"/>
      <c r="LCD11" s="219"/>
      <c r="LCE11" s="219"/>
      <c r="LCF11" s="219"/>
      <c r="LCG11" s="219"/>
      <c r="LCH11" s="219"/>
      <c r="LCI11" s="219"/>
      <c r="LCJ11" s="219"/>
      <c r="LCK11" s="219"/>
      <c r="LCL11" s="219"/>
      <c r="LCM11" s="219"/>
      <c r="LCN11" s="219"/>
      <c r="LCO11" s="219"/>
      <c r="LCP11" s="219"/>
      <c r="LCQ11" s="219"/>
      <c r="LCR11" s="219"/>
      <c r="LCS11" s="219"/>
      <c r="LCT11" s="219"/>
      <c r="LCU11" s="219"/>
      <c r="LCV11" s="219"/>
      <c r="LCW11" s="219"/>
      <c r="LCX11" s="219"/>
      <c r="LCY11" s="219"/>
      <c r="LCZ11" s="219"/>
      <c r="LDA11" s="219"/>
      <c r="LDB11" s="219"/>
      <c r="LDC11" s="219"/>
      <c r="LDD11" s="219"/>
      <c r="LDE11" s="219"/>
      <c r="LDF11" s="219"/>
      <c r="LDG11" s="219"/>
      <c r="LDH11" s="219"/>
      <c r="LDI11" s="219"/>
      <c r="LDJ11" s="219"/>
      <c r="LDK11" s="219"/>
      <c r="LDL11" s="219"/>
      <c r="LDM11" s="219"/>
      <c r="LDN11" s="219"/>
      <c r="LDO11" s="219"/>
      <c r="LDP11" s="219"/>
      <c r="LDQ11" s="219"/>
      <c r="LDR11" s="219"/>
      <c r="LDS11" s="219"/>
      <c r="LDT11" s="219"/>
      <c r="LDU11" s="219"/>
      <c r="LDV11" s="219"/>
      <c r="LDW11" s="219"/>
      <c r="LDX11" s="219"/>
      <c r="LDY11" s="219"/>
      <c r="LDZ11" s="219"/>
      <c r="LEA11" s="219"/>
      <c r="LEB11" s="219"/>
      <c r="LEC11" s="219"/>
      <c r="LED11" s="219"/>
      <c r="LEE11" s="219"/>
      <c r="LEF11" s="219"/>
      <c r="LEG11" s="219"/>
      <c r="LEH11" s="219"/>
      <c r="LEI11" s="219"/>
      <c r="LEJ11" s="219"/>
      <c r="LEK11" s="219"/>
      <c r="LEL11" s="219"/>
      <c r="LEM11" s="219"/>
      <c r="LEN11" s="219"/>
      <c r="LEO11" s="219"/>
      <c r="LEP11" s="219"/>
      <c r="LEQ11" s="219"/>
      <c r="LER11" s="219"/>
      <c r="LES11" s="219"/>
      <c r="LET11" s="219"/>
      <c r="LEU11" s="219"/>
      <c r="LEV11" s="219"/>
      <c r="LEW11" s="219"/>
      <c r="LEX11" s="219"/>
      <c r="LEY11" s="219"/>
      <c r="LEZ11" s="219"/>
      <c r="LFA11" s="219"/>
      <c r="LFB11" s="219"/>
      <c r="LFC11" s="219"/>
      <c r="LFD11" s="219"/>
      <c r="LFE11" s="219"/>
      <c r="LFF11" s="219"/>
      <c r="LFG11" s="219"/>
      <c r="LFH11" s="219"/>
      <c r="LFI11" s="219"/>
      <c r="LFJ11" s="219"/>
      <c r="LFK11" s="219"/>
      <c r="LFL11" s="219"/>
      <c r="LFM11" s="219"/>
      <c r="LFN11" s="219"/>
      <c r="LFO11" s="219"/>
      <c r="LFP11" s="219"/>
      <c r="LFQ11" s="219"/>
      <c r="LFR11" s="219"/>
      <c r="LFS11" s="219"/>
      <c r="LFT11" s="219"/>
      <c r="LFU11" s="219"/>
      <c r="LFV11" s="219"/>
      <c r="LFW11" s="219"/>
      <c r="LFX11" s="219"/>
      <c r="LFY11" s="219"/>
      <c r="LFZ11" s="219"/>
      <c r="LGA11" s="219"/>
      <c r="LGB11" s="219"/>
      <c r="LGC11" s="219"/>
      <c r="LGD11" s="219"/>
      <c r="LGE11" s="219"/>
      <c r="LGF11" s="219"/>
      <c r="LGG11" s="219"/>
      <c r="LGH11" s="219"/>
      <c r="LGI11" s="219"/>
      <c r="LGJ11" s="219"/>
      <c r="LGK11" s="219"/>
      <c r="LGL11" s="219"/>
      <c r="LGM11" s="219"/>
      <c r="LGN11" s="219"/>
      <c r="LGO11" s="219"/>
      <c r="LGP11" s="219"/>
      <c r="LGQ11" s="219"/>
      <c r="LGR11" s="219"/>
      <c r="LGS11" s="219"/>
      <c r="LGT11" s="219"/>
      <c r="LGU11" s="219"/>
      <c r="LGV11" s="219"/>
      <c r="LGW11" s="219"/>
      <c r="LGX11" s="219"/>
      <c r="LGY11" s="219"/>
      <c r="LGZ11" s="219"/>
      <c r="LHA11" s="219"/>
      <c r="LHB11" s="219"/>
      <c r="LHC11" s="219"/>
      <c r="LHD11" s="219"/>
      <c r="LHE11" s="219"/>
      <c r="LHF11" s="219"/>
      <c r="LHG11" s="219"/>
      <c r="LHH11" s="219"/>
      <c r="LHI11" s="219"/>
      <c r="LHJ11" s="219"/>
      <c r="LHK11" s="219"/>
      <c r="LHL11" s="219"/>
      <c r="LHM11" s="219"/>
      <c r="LHN11" s="219"/>
      <c r="LHO11" s="219"/>
      <c r="LHP11" s="219"/>
      <c r="LHQ11" s="219"/>
      <c r="LHR11" s="219"/>
      <c r="LHS11" s="219"/>
      <c r="LHT11" s="219"/>
      <c r="LHU11" s="219"/>
      <c r="LHV11" s="219"/>
      <c r="LHW11" s="219"/>
      <c r="LHX11" s="219"/>
      <c r="LHY11" s="219"/>
      <c r="LHZ11" s="219"/>
      <c r="LIA11" s="219"/>
      <c r="LIB11" s="219"/>
      <c r="LIC11" s="219"/>
      <c r="LID11" s="219"/>
      <c r="LIE11" s="219"/>
      <c r="LIF11" s="219"/>
      <c r="LIG11" s="219"/>
      <c r="LIH11" s="219"/>
      <c r="LII11" s="219"/>
      <c r="LIJ11" s="219"/>
      <c r="LIK11" s="219"/>
      <c r="LIL11" s="219"/>
      <c r="LIM11" s="219"/>
      <c r="LIN11" s="219"/>
      <c r="LIO11" s="219"/>
      <c r="LIP11" s="219"/>
      <c r="LIQ11" s="219"/>
      <c r="LIR11" s="219"/>
      <c r="LIS11" s="219"/>
      <c r="LIT11" s="219"/>
      <c r="LIU11" s="219"/>
      <c r="LIV11" s="219"/>
      <c r="LIW11" s="219"/>
      <c r="LIX11" s="219"/>
      <c r="LIY11" s="219"/>
      <c r="LIZ11" s="219"/>
      <c r="LJA11" s="219"/>
      <c r="LJB11" s="219"/>
      <c r="LJC11" s="219"/>
      <c r="LJD11" s="219"/>
      <c r="LJE11" s="219"/>
      <c r="LJF11" s="219"/>
      <c r="LJG11" s="219"/>
      <c r="LJH11" s="219"/>
      <c r="LJI11" s="219"/>
      <c r="LJJ11" s="219"/>
      <c r="LJK11" s="219"/>
      <c r="LJL11" s="219"/>
      <c r="LJM11" s="219"/>
      <c r="LJN11" s="219"/>
      <c r="LJO11" s="219"/>
      <c r="LJP11" s="219"/>
      <c r="LJQ11" s="219"/>
      <c r="LJR11" s="219"/>
      <c r="LJS11" s="219"/>
      <c r="LJT11" s="219"/>
      <c r="LJU11" s="219"/>
      <c r="LJV11" s="219"/>
      <c r="LJW11" s="219"/>
      <c r="LJX11" s="219"/>
      <c r="LJY11" s="219"/>
      <c r="LJZ11" s="219"/>
      <c r="LKA11" s="219"/>
      <c r="LKB11" s="219"/>
      <c r="LKC11" s="219"/>
      <c r="LKD11" s="219"/>
      <c r="LKE11" s="219"/>
      <c r="LKF11" s="219"/>
      <c r="LKG11" s="219"/>
      <c r="LKH11" s="219"/>
      <c r="LKI11" s="219"/>
      <c r="LKJ11" s="219"/>
      <c r="LKK11" s="219"/>
      <c r="LKL11" s="219"/>
      <c r="LKM11" s="219"/>
      <c r="LKN11" s="219"/>
      <c r="LKO11" s="219"/>
      <c r="LKP11" s="219"/>
      <c r="LKQ11" s="219"/>
      <c r="LKR11" s="219"/>
      <c r="LKS11" s="219"/>
      <c r="LKT11" s="219"/>
      <c r="LKU11" s="219"/>
      <c r="LKV11" s="219"/>
      <c r="LKW11" s="219"/>
      <c r="LKX11" s="219"/>
      <c r="LKY11" s="219"/>
      <c r="LKZ11" s="219"/>
      <c r="LLA11" s="219"/>
      <c r="LLB11" s="219"/>
      <c r="LLC11" s="219"/>
      <c r="LLD11" s="219"/>
      <c r="LLE11" s="219"/>
      <c r="LLF11" s="219"/>
      <c r="LLG11" s="219"/>
      <c r="LLH11" s="219"/>
      <c r="LLI11" s="219"/>
      <c r="LLJ11" s="219"/>
      <c r="LLK11" s="219"/>
      <c r="LLL11" s="219"/>
      <c r="LLM11" s="219"/>
      <c r="LLN11" s="219"/>
      <c r="LLO11" s="219"/>
      <c r="LLP11" s="219"/>
      <c r="LLQ11" s="219"/>
      <c r="LLR11" s="219"/>
      <c r="LLS11" s="219"/>
      <c r="LLT11" s="219"/>
      <c r="LLU11" s="219"/>
      <c r="LLV11" s="219"/>
      <c r="LLW11" s="219"/>
      <c r="LLX11" s="219"/>
      <c r="LLY11" s="219"/>
      <c r="LLZ11" s="219"/>
      <c r="LMA11" s="219"/>
      <c r="LMB11" s="219"/>
      <c r="LMC11" s="219"/>
      <c r="LMD11" s="219"/>
      <c r="LME11" s="219"/>
      <c r="LMF11" s="219"/>
      <c r="LMG11" s="219"/>
      <c r="LMH11" s="219"/>
      <c r="LMI11" s="219"/>
      <c r="LMJ11" s="219"/>
      <c r="LMK11" s="219"/>
      <c r="LML11" s="219"/>
      <c r="LMM11" s="219"/>
      <c r="LMN11" s="219"/>
      <c r="LMO11" s="219"/>
      <c r="LMP11" s="219"/>
      <c r="LMQ11" s="219"/>
      <c r="LMR11" s="219"/>
      <c r="LMS11" s="219"/>
      <c r="LMT11" s="219"/>
      <c r="LMU11" s="219"/>
      <c r="LMV11" s="219"/>
      <c r="LMW11" s="219"/>
      <c r="LMX11" s="219"/>
      <c r="LMY11" s="219"/>
      <c r="LMZ11" s="219"/>
      <c r="LNA11" s="219"/>
      <c r="LNB11" s="219"/>
      <c r="LNC11" s="219"/>
      <c r="LND11" s="219"/>
      <c r="LNE11" s="219"/>
      <c r="LNF11" s="219"/>
      <c r="LNG11" s="219"/>
      <c r="LNH11" s="219"/>
      <c r="LNI11" s="219"/>
      <c r="LNJ11" s="219"/>
      <c r="LNK11" s="219"/>
      <c r="LNL11" s="219"/>
      <c r="LNM11" s="219"/>
      <c r="LNN11" s="219"/>
      <c r="LNO11" s="219"/>
      <c r="LNP11" s="219"/>
      <c r="LNQ11" s="219"/>
      <c r="LNR11" s="219"/>
      <c r="LNS11" s="219"/>
      <c r="LNT11" s="219"/>
      <c r="LNU11" s="219"/>
      <c r="LNV11" s="219"/>
      <c r="LNW11" s="219"/>
      <c r="LNX11" s="219"/>
      <c r="LNY11" s="219"/>
      <c r="LNZ11" s="219"/>
      <c r="LOA11" s="219"/>
      <c r="LOB11" s="219"/>
      <c r="LOC11" s="219"/>
      <c r="LOD11" s="219"/>
      <c r="LOE11" s="219"/>
      <c r="LOF11" s="219"/>
      <c r="LOG11" s="219"/>
      <c r="LOH11" s="219"/>
      <c r="LOI11" s="219"/>
      <c r="LOJ11" s="219"/>
      <c r="LOK11" s="219"/>
      <c r="LOL11" s="219"/>
      <c r="LOM11" s="219"/>
      <c r="LON11" s="219"/>
      <c r="LOO11" s="219"/>
      <c r="LOP11" s="219"/>
      <c r="LOQ11" s="219"/>
      <c r="LOR11" s="219"/>
      <c r="LOS11" s="219"/>
      <c r="LOT11" s="219"/>
      <c r="LOU11" s="219"/>
      <c r="LOV11" s="219"/>
      <c r="LOW11" s="219"/>
      <c r="LOX11" s="219"/>
      <c r="LOY11" s="219"/>
      <c r="LOZ11" s="219"/>
      <c r="LPA11" s="219"/>
      <c r="LPB11" s="219"/>
      <c r="LPC11" s="219"/>
      <c r="LPD11" s="219"/>
      <c r="LPE11" s="219"/>
      <c r="LPF11" s="219"/>
      <c r="LPG11" s="219"/>
      <c r="LPH11" s="219"/>
      <c r="LPI11" s="219"/>
      <c r="LPJ11" s="219"/>
      <c r="LPK11" s="219"/>
      <c r="LPL11" s="219"/>
      <c r="LPM11" s="219"/>
      <c r="LPN11" s="219"/>
      <c r="LPO11" s="219"/>
      <c r="LPP11" s="219"/>
      <c r="LPQ11" s="219"/>
      <c r="LPR11" s="219"/>
      <c r="LPS11" s="219"/>
      <c r="LPT11" s="219"/>
      <c r="LPU11" s="219"/>
      <c r="LPV11" s="219"/>
      <c r="LPW11" s="219"/>
      <c r="LPX11" s="219"/>
      <c r="LPY11" s="219"/>
      <c r="LPZ11" s="219"/>
      <c r="LQA11" s="219"/>
      <c r="LQB11" s="219"/>
      <c r="LQC11" s="219"/>
      <c r="LQD11" s="219"/>
      <c r="LQE11" s="219"/>
      <c r="LQF11" s="219"/>
      <c r="LQG11" s="219"/>
      <c r="LQH11" s="219"/>
      <c r="LQI11" s="219"/>
      <c r="LQJ11" s="219"/>
      <c r="LQK11" s="219"/>
      <c r="LQL11" s="219"/>
      <c r="LQM11" s="219"/>
      <c r="LQN11" s="219"/>
      <c r="LQO11" s="219"/>
      <c r="LQP11" s="219"/>
      <c r="LQQ11" s="219"/>
      <c r="LQR11" s="219"/>
      <c r="LQS11" s="219"/>
      <c r="LQT11" s="219"/>
      <c r="LQU11" s="219"/>
      <c r="LQV11" s="219"/>
      <c r="LQW11" s="219"/>
      <c r="LQX11" s="219"/>
      <c r="LQY11" s="219"/>
      <c r="LQZ11" s="219"/>
      <c r="LRA11" s="219"/>
      <c r="LRB11" s="219"/>
      <c r="LRC11" s="219"/>
      <c r="LRD11" s="219"/>
      <c r="LRE11" s="219"/>
      <c r="LRF11" s="219"/>
      <c r="LRG11" s="219"/>
      <c r="LRH11" s="219"/>
      <c r="LRI11" s="219"/>
      <c r="LRJ11" s="219"/>
      <c r="LRK11" s="219"/>
      <c r="LRL11" s="219"/>
      <c r="LRM11" s="219"/>
      <c r="LRN11" s="219"/>
      <c r="LRO11" s="219"/>
      <c r="LRP11" s="219"/>
      <c r="LRQ11" s="219"/>
      <c r="LRR11" s="219"/>
      <c r="LRS11" s="219"/>
      <c r="LRT11" s="219"/>
      <c r="LRU11" s="219"/>
      <c r="LRV11" s="219"/>
      <c r="LRW11" s="219"/>
      <c r="LRX11" s="219"/>
      <c r="LRY11" s="219"/>
      <c r="LRZ11" s="219"/>
      <c r="LSA11" s="219"/>
      <c r="LSB11" s="219"/>
      <c r="LSC11" s="219"/>
      <c r="LSD11" s="219"/>
      <c r="LSE11" s="219"/>
      <c r="LSF11" s="219"/>
      <c r="LSG11" s="219"/>
      <c r="LSH11" s="219"/>
      <c r="LSI11" s="219"/>
      <c r="LSJ11" s="219"/>
      <c r="LSK11" s="219"/>
      <c r="LSL11" s="219"/>
      <c r="LSM11" s="219"/>
      <c r="LSN11" s="219"/>
      <c r="LSO11" s="219"/>
      <c r="LSP11" s="219"/>
      <c r="LSQ11" s="219"/>
      <c r="LSR11" s="219"/>
      <c r="LSS11" s="219"/>
      <c r="LST11" s="219"/>
      <c r="LSU11" s="219"/>
      <c r="LSV11" s="219"/>
      <c r="LSW11" s="219"/>
      <c r="LSX11" s="219"/>
      <c r="LSY11" s="219"/>
      <c r="LSZ11" s="219"/>
      <c r="LTA11" s="219"/>
      <c r="LTB11" s="219"/>
      <c r="LTC11" s="219"/>
      <c r="LTD11" s="219"/>
      <c r="LTE11" s="219"/>
      <c r="LTF11" s="219"/>
      <c r="LTG11" s="219"/>
      <c r="LTH11" s="219"/>
      <c r="LTI11" s="219"/>
      <c r="LTJ11" s="219"/>
      <c r="LTK11" s="219"/>
      <c r="LTL11" s="219"/>
      <c r="LTM11" s="219"/>
      <c r="LTN11" s="219"/>
      <c r="LTO11" s="219"/>
      <c r="LTP11" s="219"/>
      <c r="LTQ11" s="219"/>
      <c r="LTR11" s="219"/>
      <c r="LTS11" s="219"/>
      <c r="LTT11" s="219"/>
      <c r="LTU11" s="219"/>
      <c r="LTV11" s="219"/>
      <c r="LTW11" s="219"/>
      <c r="LTX11" s="219"/>
      <c r="LTY11" s="219"/>
      <c r="LTZ11" s="219"/>
      <c r="LUA11" s="219"/>
      <c r="LUB11" s="219"/>
      <c r="LUC11" s="219"/>
      <c r="LUD11" s="219"/>
      <c r="LUE11" s="219"/>
      <c r="LUF11" s="219"/>
      <c r="LUG11" s="219"/>
      <c r="LUH11" s="219"/>
      <c r="LUI11" s="219"/>
      <c r="LUJ11" s="219"/>
      <c r="LUK11" s="219"/>
      <c r="LUL11" s="219"/>
      <c r="LUM11" s="219"/>
      <c r="LUN11" s="219"/>
      <c r="LUO11" s="219"/>
      <c r="LUP11" s="219"/>
      <c r="LUQ11" s="219"/>
      <c r="LUR11" s="219"/>
      <c r="LUS11" s="219"/>
      <c r="LUT11" s="219"/>
      <c r="LUU11" s="219"/>
      <c r="LUV11" s="219"/>
      <c r="LUW11" s="219"/>
      <c r="LUX11" s="219"/>
      <c r="LUY11" s="219"/>
      <c r="LUZ11" s="219"/>
      <c r="LVA11" s="219"/>
      <c r="LVB11" s="219"/>
      <c r="LVC11" s="219"/>
      <c r="LVD11" s="219"/>
      <c r="LVE11" s="219"/>
      <c r="LVF11" s="219"/>
      <c r="LVG11" s="219"/>
      <c r="LVH11" s="219"/>
      <c r="LVI11" s="219"/>
      <c r="LVJ11" s="219"/>
      <c r="LVK11" s="219"/>
      <c r="LVL11" s="219"/>
      <c r="LVM11" s="219"/>
      <c r="LVN11" s="219"/>
      <c r="LVO11" s="219"/>
      <c r="LVP11" s="219"/>
      <c r="LVQ11" s="219"/>
      <c r="LVR11" s="219"/>
      <c r="LVS11" s="219"/>
      <c r="LVT11" s="219"/>
      <c r="LVU11" s="219"/>
      <c r="LVV11" s="219"/>
      <c r="LVW11" s="219"/>
      <c r="LVX11" s="219"/>
      <c r="LVY11" s="219"/>
      <c r="LVZ11" s="219"/>
      <c r="LWA11" s="219"/>
      <c r="LWB11" s="219"/>
      <c r="LWC11" s="219"/>
      <c r="LWD11" s="219"/>
      <c r="LWE11" s="219"/>
      <c r="LWF11" s="219"/>
      <c r="LWG11" s="219"/>
      <c r="LWH11" s="219"/>
      <c r="LWI11" s="219"/>
      <c r="LWJ11" s="219"/>
      <c r="LWK11" s="219"/>
      <c r="LWL11" s="219"/>
      <c r="LWM11" s="219"/>
      <c r="LWN11" s="219"/>
      <c r="LWO11" s="219"/>
      <c r="LWP11" s="219"/>
      <c r="LWQ11" s="219"/>
      <c r="LWR11" s="219"/>
      <c r="LWS11" s="219"/>
      <c r="LWT11" s="219"/>
      <c r="LWU11" s="219"/>
      <c r="LWV11" s="219"/>
      <c r="LWW11" s="219"/>
      <c r="LWX11" s="219"/>
      <c r="LWY11" s="219"/>
      <c r="LWZ11" s="219"/>
      <c r="LXA11" s="219"/>
      <c r="LXB11" s="219"/>
      <c r="LXC11" s="219"/>
      <c r="LXD11" s="219"/>
      <c r="LXE11" s="219"/>
      <c r="LXF11" s="219"/>
      <c r="LXG11" s="219"/>
      <c r="LXH11" s="219"/>
      <c r="LXI11" s="219"/>
      <c r="LXJ11" s="219"/>
      <c r="LXK11" s="219"/>
      <c r="LXL11" s="219"/>
      <c r="LXM11" s="219"/>
      <c r="LXN11" s="219"/>
      <c r="LXO11" s="219"/>
      <c r="LXP11" s="219"/>
      <c r="LXQ11" s="219"/>
      <c r="LXR11" s="219"/>
      <c r="LXS11" s="219"/>
      <c r="LXT11" s="219"/>
      <c r="LXU11" s="219"/>
      <c r="LXV11" s="219"/>
      <c r="LXW11" s="219"/>
      <c r="LXX11" s="219"/>
      <c r="LXY11" s="219"/>
      <c r="LXZ11" s="219"/>
      <c r="LYA11" s="219"/>
      <c r="LYB11" s="219"/>
      <c r="LYC11" s="219"/>
      <c r="LYD11" s="219"/>
      <c r="LYE11" s="219"/>
      <c r="LYF11" s="219"/>
      <c r="LYG11" s="219"/>
      <c r="LYH11" s="219"/>
      <c r="LYI11" s="219"/>
      <c r="LYJ11" s="219"/>
      <c r="LYK11" s="219"/>
      <c r="LYL11" s="219"/>
      <c r="LYM11" s="219"/>
      <c r="LYN11" s="219"/>
      <c r="LYO11" s="219"/>
      <c r="LYP11" s="219"/>
      <c r="LYQ11" s="219"/>
      <c r="LYR11" s="219"/>
      <c r="LYS11" s="219"/>
      <c r="LYT11" s="219"/>
      <c r="LYU11" s="219"/>
      <c r="LYV11" s="219"/>
      <c r="LYW11" s="219"/>
      <c r="LYX11" s="219"/>
      <c r="LYY11" s="219"/>
      <c r="LYZ11" s="219"/>
      <c r="LZA11" s="219"/>
      <c r="LZB11" s="219"/>
      <c r="LZC11" s="219"/>
      <c r="LZD11" s="219"/>
      <c r="LZE11" s="219"/>
      <c r="LZF11" s="219"/>
      <c r="LZG11" s="219"/>
      <c r="LZH11" s="219"/>
      <c r="LZI11" s="219"/>
      <c r="LZJ11" s="219"/>
      <c r="LZK11" s="219"/>
      <c r="LZL11" s="219"/>
      <c r="LZM11" s="219"/>
      <c r="LZN11" s="219"/>
      <c r="LZO11" s="219"/>
      <c r="LZP11" s="219"/>
      <c r="LZQ11" s="219"/>
      <c r="LZR11" s="219"/>
      <c r="LZS11" s="219"/>
      <c r="LZT11" s="219"/>
      <c r="LZU11" s="219"/>
      <c r="LZV11" s="219"/>
      <c r="LZW11" s="219"/>
      <c r="LZX11" s="219"/>
      <c r="LZY11" s="219"/>
      <c r="LZZ11" s="219"/>
      <c r="MAA11" s="219"/>
      <c r="MAB11" s="219"/>
      <c r="MAC11" s="219"/>
      <c r="MAD11" s="219"/>
      <c r="MAE11" s="219"/>
      <c r="MAF11" s="219"/>
      <c r="MAG11" s="219"/>
      <c r="MAH11" s="219"/>
      <c r="MAI11" s="219"/>
      <c r="MAJ11" s="219"/>
      <c r="MAK11" s="219"/>
      <c r="MAL11" s="219"/>
      <c r="MAM11" s="219"/>
      <c r="MAN11" s="219"/>
      <c r="MAO11" s="219"/>
      <c r="MAP11" s="219"/>
      <c r="MAQ11" s="219"/>
      <c r="MAR11" s="219"/>
      <c r="MAS11" s="219"/>
      <c r="MAT11" s="219"/>
      <c r="MAU11" s="219"/>
      <c r="MAV11" s="219"/>
      <c r="MAW11" s="219"/>
      <c r="MAX11" s="219"/>
      <c r="MAY11" s="219"/>
      <c r="MAZ11" s="219"/>
      <c r="MBA11" s="219"/>
      <c r="MBB11" s="219"/>
      <c r="MBC11" s="219"/>
      <c r="MBD11" s="219"/>
      <c r="MBE11" s="219"/>
      <c r="MBF11" s="219"/>
      <c r="MBG11" s="219"/>
      <c r="MBH11" s="219"/>
      <c r="MBI11" s="219"/>
      <c r="MBJ11" s="219"/>
      <c r="MBK11" s="219"/>
      <c r="MBL11" s="219"/>
      <c r="MBM11" s="219"/>
      <c r="MBN11" s="219"/>
      <c r="MBO11" s="219"/>
      <c r="MBP11" s="219"/>
      <c r="MBQ11" s="219"/>
      <c r="MBR11" s="219"/>
      <c r="MBS11" s="219"/>
      <c r="MBT11" s="219"/>
      <c r="MBU11" s="219"/>
      <c r="MBV11" s="219"/>
      <c r="MBW11" s="219"/>
      <c r="MBX11" s="219"/>
      <c r="MBY11" s="219"/>
      <c r="MBZ11" s="219"/>
      <c r="MCA11" s="219"/>
      <c r="MCB11" s="219"/>
      <c r="MCC11" s="219"/>
      <c r="MCD11" s="219"/>
      <c r="MCE11" s="219"/>
      <c r="MCF11" s="219"/>
      <c r="MCG11" s="219"/>
      <c r="MCH11" s="219"/>
      <c r="MCI11" s="219"/>
      <c r="MCJ11" s="219"/>
      <c r="MCK11" s="219"/>
      <c r="MCL11" s="219"/>
      <c r="MCM11" s="219"/>
      <c r="MCN11" s="219"/>
      <c r="MCO11" s="219"/>
      <c r="MCP11" s="219"/>
      <c r="MCQ11" s="219"/>
      <c r="MCR11" s="219"/>
      <c r="MCS11" s="219"/>
      <c r="MCT11" s="219"/>
      <c r="MCU11" s="219"/>
      <c r="MCV11" s="219"/>
      <c r="MCW11" s="219"/>
      <c r="MCX11" s="219"/>
      <c r="MCY11" s="219"/>
      <c r="MCZ11" s="219"/>
      <c r="MDA11" s="219"/>
      <c r="MDB11" s="219"/>
      <c r="MDC11" s="219"/>
      <c r="MDD11" s="219"/>
      <c r="MDE11" s="219"/>
      <c r="MDF11" s="219"/>
      <c r="MDG11" s="219"/>
      <c r="MDH11" s="219"/>
      <c r="MDI11" s="219"/>
      <c r="MDJ11" s="219"/>
      <c r="MDK11" s="219"/>
      <c r="MDL11" s="219"/>
      <c r="MDM11" s="219"/>
      <c r="MDN11" s="219"/>
      <c r="MDO11" s="219"/>
      <c r="MDP11" s="219"/>
      <c r="MDQ11" s="219"/>
      <c r="MDR11" s="219"/>
      <c r="MDS11" s="219"/>
      <c r="MDT11" s="219"/>
      <c r="MDU11" s="219"/>
      <c r="MDV11" s="219"/>
      <c r="MDW11" s="219"/>
      <c r="MDX11" s="219"/>
      <c r="MDY11" s="219"/>
      <c r="MDZ11" s="219"/>
      <c r="MEA11" s="219"/>
      <c r="MEB11" s="219"/>
      <c r="MEC11" s="219"/>
      <c r="MED11" s="219"/>
      <c r="MEE11" s="219"/>
      <c r="MEF11" s="219"/>
      <c r="MEG11" s="219"/>
      <c r="MEH11" s="219"/>
      <c r="MEI11" s="219"/>
      <c r="MEJ11" s="219"/>
      <c r="MEK11" s="219"/>
      <c r="MEL11" s="219"/>
      <c r="MEM11" s="219"/>
      <c r="MEN11" s="219"/>
      <c r="MEO11" s="219"/>
      <c r="MEP11" s="219"/>
      <c r="MEQ11" s="219"/>
      <c r="MER11" s="219"/>
      <c r="MES11" s="219"/>
      <c r="MET11" s="219"/>
      <c r="MEU11" s="219"/>
      <c r="MEV11" s="219"/>
      <c r="MEW11" s="219"/>
      <c r="MEX11" s="219"/>
      <c r="MEY11" s="219"/>
      <c r="MEZ11" s="219"/>
      <c r="MFA11" s="219"/>
      <c r="MFB11" s="219"/>
      <c r="MFC11" s="219"/>
      <c r="MFD11" s="219"/>
      <c r="MFE11" s="219"/>
      <c r="MFF11" s="219"/>
      <c r="MFG11" s="219"/>
      <c r="MFH11" s="219"/>
      <c r="MFI11" s="219"/>
      <c r="MFJ11" s="219"/>
      <c r="MFK11" s="219"/>
      <c r="MFL11" s="219"/>
      <c r="MFM11" s="219"/>
      <c r="MFN11" s="219"/>
      <c r="MFO11" s="219"/>
      <c r="MFP11" s="219"/>
      <c r="MFQ11" s="219"/>
      <c r="MFR11" s="219"/>
      <c r="MFS11" s="219"/>
      <c r="MFT11" s="219"/>
      <c r="MFU11" s="219"/>
      <c r="MFV11" s="219"/>
      <c r="MFW11" s="219"/>
      <c r="MFX11" s="219"/>
      <c r="MFY11" s="219"/>
      <c r="MFZ11" s="219"/>
      <c r="MGA11" s="219"/>
      <c r="MGB11" s="219"/>
      <c r="MGC11" s="219"/>
      <c r="MGD11" s="219"/>
      <c r="MGE11" s="219"/>
      <c r="MGF11" s="219"/>
      <c r="MGG11" s="219"/>
      <c r="MGH11" s="219"/>
      <c r="MGI11" s="219"/>
      <c r="MGJ11" s="219"/>
      <c r="MGK11" s="219"/>
      <c r="MGL11" s="219"/>
      <c r="MGM11" s="219"/>
      <c r="MGN11" s="219"/>
      <c r="MGO11" s="219"/>
      <c r="MGP11" s="219"/>
      <c r="MGQ11" s="219"/>
      <c r="MGR11" s="219"/>
      <c r="MGS11" s="219"/>
      <c r="MGT11" s="219"/>
      <c r="MGU11" s="219"/>
      <c r="MGV11" s="219"/>
      <c r="MGW11" s="219"/>
      <c r="MGX11" s="219"/>
      <c r="MGY11" s="219"/>
      <c r="MGZ11" s="219"/>
      <c r="MHA11" s="219"/>
      <c r="MHB11" s="219"/>
      <c r="MHC11" s="219"/>
      <c r="MHD11" s="219"/>
      <c r="MHE11" s="219"/>
      <c r="MHF11" s="219"/>
      <c r="MHG11" s="219"/>
      <c r="MHH11" s="219"/>
      <c r="MHI11" s="219"/>
      <c r="MHJ11" s="219"/>
      <c r="MHK11" s="219"/>
      <c r="MHL11" s="219"/>
      <c r="MHM11" s="219"/>
      <c r="MHN11" s="219"/>
      <c r="MHO11" s="219"/>
      <c r="MHP11" s="219"/>
      <c r="MHQ11" s="219"/>
      <c r="MHR11" s="219"/>
      <c r="MHS11" s="219"/>
      <c r="MHT11" s="219"/>
      <c r="MHU11" s="219"/>
      <c r="MHV11" s="219"/>
      <c r="MHW11" s="219"/>
      <c r="MHX11" s="219"/>
      <c r="MHY11" s="219"/>
      <c r="MHZ11" s="219"/>
      <c r="MIA11" s="219"/>
      <c r="MIB11" s="219"/>
      <c r="MIC11" s="219"/>
      <c r="MID11" s="219"/>
      <c r="MIE11" s="219"/>
      <c r="MIF11" s="219"/>
      <c r="MIG11" s="219"/>
      <c r="MIH11" s="219"/>
      <c r="MII11" s="219"/>
      <c r="MIJ11" s="219"/>
      <c r="MIK11" s="219"/>
      <c r="MIL11" s="219"/>
      <c r="MIM11" s="219"/>
      <c r="MIN11" s="219"/>
      <c r="MIO11" s="219"/>
      <c r="MIP11" s="219"/>
      <c r="MIQ11" s="219"/>
      <c r="MIR11" s="219"/>
      <c r="MIS11" s="219"/>
      <c r="MIT11" s="219"/>
      <c r="MIU11" s="219"/>
      <c r="MIV11" s="219"/>
      <c r="MIW11" s="219"/>
      <c r="MIX11" s="219"/>
      <c r="MIY11" s="219"/>
      <c r="MIZ11" s="219"/>
      <c r="MJA11" s="219"/>
      <c r="MJB11" s="219"/>
      <c r="MJC11" s="219"/>
      <c r="MJD11" s="219"/>
      <c r="MJE11" s="219"/>
      <c r="MJF11" s="219"/>
      <c r="MJG11" s="219"/>
      <c r="MJH11" s="219"/>
      <c r="MJI11" s="219"/>
      <c r="MJJ11" s="219"/>
      <c r="MJK11" s="219"/>
      <c r="MJL11" s="219"/>
      <c r="MJM11" s="219"/>
      <c r="MJN11" s="219"/>
      <c r="MJO11" s="219"/>
      <c r="MJP11" s="219"/>
      <c r="MJQ11" s="219"/>
      <c r="MJR11" s="219"/>
      <c r="MJS11" s="219"/>
      <c r="MJT11" s="219"/>
      <c r="MJU11" s="219"/>
      <c r="MJV11" s="219"/>
      <c r="MJW11" s="219"/>
      <c r="MJX11" s="219"/>
      <c r="MJY11" s="219"/>
      <c r="MJZ11" s="219"/>
      <c r="MKA11" s="219"/>
      <c r="MKB11" s="219"/>
      <c r="MKC11" s="219"/>
      <c r="MKD11" s="219"/>
      <c r="MKE11" s="219"/>
      <c r="MKF11" s="219"/>
      <c r="MKG11" s="219"/>
      <c r="MKH11" s="219"/>
      <c r="MKI11" s="219"/>
      <c r="MKJ11" s="219"/>
      <c r="MKK11" s="219"/>
      <c r="MKL11" s="219"/>
      <c r="MKM11" s="219"/>
      <c r="MKN11" s="219"/>
      <c r="MKO11" s="219"/>
      <c r="MKP11" s="219"/>
      <c r="MKQ11" s="219"/>
      <c r="MKR11" s="219"/>
      <c r="MKS11" s="219"/>
      <c r="MKT11" s="219"/>
      <c r="MKU11" s="219"/>
      <c r="MKV11" s="219"/>
      <c r="MKW11" s="219"/>
      <c r="MKX11" s="219"/>
      <c r="MKY11" s="219"/>
      <c r="MKZ11" s="219"/>
      <c r="MLA11" s="219"/>
      <c r="MLB11" s="219"/>
      <c r="MLC11" s="219"/>
      <c r="MLD11" s="219"/>
      <c r="MLE11" s="219"/>
      <c r="MLF11" s="219"/>
      <c r="MLG11" s="219"/>
      <c r="MLH11" s="219"/>
      <c r="MLI11" s="219"/>
      <c r="MLJ11" s="219"/>
      <c r="MLK11" s="219"/>
      <c r="MLL11" s="219"/>
      <c r="MLM11" s="219"/>
      <c r="MLN11" s="219"/>
      <c r="MLO11" s="219"/>
      <c r="MLP11" s="219"/>
      <c r="MLQ11" s="219"/>
      <c r="MLR11" s="219"/>
      <c r="MLS11" s="219"/>
      <c r="MLT11" s="219"/>
      <c r="MLU11" s="219"/>
      <c r="MLV11" s="219"/>
      <c r="MLW11" s="219"/>
      <c r="MLX11" s="219"/>
      <c r="MLY11" s="219"/>
      <c r="MLZ11" s="219"/>
      <c r="MMA11" s="219"/>
      <c r="MMB11" s="219"/>
      <c r="MMC11" s="219"/>
      <c r="MMD11" s="219"/>
      <c r="MME11" s="219"/>
      <c r="MMF11" s="219"/>
      <c r="MMG11" s="219"/>
      <c r="MMH11" s="219"/>
      <c r="MMI11" s="219"/>
      <c r="MMJ11" s="219"/>
      <c r="MMK11" s="219"/>
      <c r="MML11" s="219"/>
      <c r="MMM11" s="219"/>
      <c r="MMN11" s="219"/>
      <c r="MMO11" s="219"/>
      <c r="MMP11" s="219"/>
      <c r="MMQ11" s="219"/>
      <c r="MMR11" s="219"/>
      <c r="MMS11" s="219"/>
      <c r="MMT11" s="219"/>
      <c r="MMU11" s="219"/>
      <c r="MMV11" s="219"/>
      <c r="MMW11" s="219"/>
      <c r="MMX11" s="219"/>
      <c r="MMY11" s="219"/>
      <c r="MMZ11" s="219"/>
      <c r="MNA11" s="219"/>
      <c r="MNB11" s="219"/>
      <c r="MNC11" s="219"/>
      <c r="MND11" s="219"/>
      <c r="MNE11" s="219"/>
      <c r="MNF11" s="219"/>
      <c r="MNG11" s="219"/>
      <c r="MNH11" s="219"/>
      <c r="MNI11" s="219"/>
      <c r="MNJ11" s="219"/>
      <c r="MNK11" s="219"/>
      <c r="MNL11" s="219"/>
      <c r="MNM11" s="219"/>
      <c r="MNN11" s="219"/>
      <c r="MNO11" s="219"/>
      <c r="MNP11" s="219"/>
      <c r="MNQ11" s="219"/>
      <c r="MNR11" s="219"/>
      <c r="MNS11" s="219"/>
      <c r="MNT11" s="219"/>
      <c r="MNU11" s="219"/>
      <c r="MNV11" s="219"/>
      <c r="MNW11" s="219"/>
      <c r="MNX11" s="219"/>
      <c r="MNY11" s="219"/>
      <c r="MNZ11" s="219"/>
      <c r="MOA11" s="219"/>
      <c r="MOB11" s="219"/>
      <c r="MOC11" s="219"/>
      <c r="MOD11" s="219"/>
      <c r="MOE11" s="219"/>
      <c r="MOF11" s="219"/>
      <c r="MOG11" s="219"/>
      <c r="MOH11" s="219"/>
      <c r="MOI11" s="219"/>
      <c r="MOJ11" s="219"/>
      <c r="MOK11" s="219"/>
      <c r="MOL11" s="219"/>
      <c r="MOM11" s="219"/>
      <c r="MON11" s="219"/>
      <c r="MOO11" s="219"/>
      <c r="MOP11" s="219"/>
      <c r="MOQ11" s="219"/>
      <c r="MOR11" s="219"/>
      <c r="MOS11" s="219"/>
      <c r="MOT11" s="219"/>
      <c r="MOU11" s="219"/>
      <c r="MOV11" s="219"/>
      <c r="MOW11" s="219"/>
      <c r="MOX11" s="219"/>
      <c r="MOY11" s="219"/>
      <c r="MOZ11" s="219"/>
      <c r="MPA11" s="219"/>
      <c r="MPB11" s="219"/>
      <c r="MPC11" s="219"/>
      <c r="MPD11" s="219"/>
      <c r="MPE11" s="219"/>
      <c r="MPF11" s="219"/>
      <c r="MPG11" s="219"/>
      <c r="MPH11" s="219"/>
      <c r="MPI11" s="219"/>
      <c r="MPJ11" s="219"/>
      <c r="MPK11" s="219"/>
      <c r="MPL11" s="219"/>
      <c r="MPM11" s="219"/>
      <c r="MPN11" s="219"/>
      <c r="MPO11" s="219"/>
      <c r="MPP11" s="219"/>
      <c r="MPQ11" s="219"/>
      <c r="MPR11" s="219"/>
      <c r="MPS11" s="219"/>
      <c r="MPT11" s="219"/>
      <c r="MPU11" s="219"/>
      <c r="MPV11" s="219"/>
      <c r="MPW11" s="219"/>
      <c r="MPX11" s="219"/>
      <c r="MPY11" s="219"/>
      <c r="MPZ11" s="219"/>
      <c r="MQA11" s="219"/>
      <c r="MQB11" s="219"/>
      <c r="MQC11" s="219"/>
      <c r="MQD11" s="219"/>
      <c r="MQE11" s="219"/>
      <c r="MQF11" s="219"/>
      <c r="MQG11" s="219"/>
      <c r="MQH11" s="219"/>
      <c r="MQI11" s="219"/>
      <c r="MQJ11" s="219"/>
      <c r="MQK11" s="219"/>
      <c r="MQL11" s="219"/>
      <c r="MQM11" s="219"/>
      <c r="MQN11" s="219"/>
      <c r="MQO11" s="219"/>
      <c r="MQP11" s="219"/>
      <c r="MQQ11" s="219"/>
      <c r="MQR11" s="219"/>
      <c r="MQS11" s="219"/>
      <c r="MQT11" s="219"/>
      <c r="MQU11" s="219"/>
      <c r="MQV11" s="219"/>
      <c r="MQW11" s="219"/>
      <c r="MQX11" s="219"/>
      <c r="MQY11" s="219"/>
      <c r="MQZ11" s="219"/>
      <c r="MRA11" s="219"/>
      <c r="MRB11" s="219"/>
      <c r="MRC11" s="219"/>
      <c r="MRD11" s="219"/>
      <c r="MRE11" s="219"/>
      <c r="MRF11" s="219"/>
      <c r="MRG11" s="219"/>
      <c r="MRH11" s="219"/>
      <c r="MRI11" s="219"/>
      <c r="MRJ11" s="219"/>
      <c r="MRK11" s="219"/>
      <c r="MRL11" s="219"/>
      <c r="MRM11" s="219"/>
      <c r="MRN11" s="219"/>
      <c r="MRO11" s="219"/>
      <c r="MRP11" s="219"/>
      <c r="MRQ11" s="219"/>
      <c r="MRR11" s="219"/>
      <c r="MRS11" s="219"/>
      <c r="MRT11" s="219"/>
      <c r="MRU11" s="219"/>
      <c r="MRV11" s="219"/>
      <c r="MRW11" s="219"/>
      <c r="MRX11" s="219"/>
      <c r="MRY11" s="219"/>
      <c r="MRZ11" s="219"/>
      <c r="MSA11" s="219"/>
      <c r="MSB11" s="219"/>
      <c r="MSC11" s="219"/>
      <c r="MSD11" s="219"/>
      <c r="MSE11" s="219"/>
      <c r="MSF11" s="219"/>
      <c r="MSG11" s="219"/>
      <c r="MSH11" s="219"/>
      <c r="MSI11" s="219"/>
      <c r="MSJ11" s="219"/>
      <c r="MSK11" s="219"/>
      <c r="MSL11" s="219"/>
      <c r="MSM11" s="219"/>
      <c r="MSN11" s="219"/>
      <c r="MSO11" s="219"/>
      <c r="MSP11" s="219"/>
      <c r="MSQ11" s="219"/>
      <c r="MSR11" s="219"/>
      <c r="MSS11" s="219"/>
      <c r="MST11" s="219"/>
      <c r="MSU11" s="219"/>
      <c r="MSV11" s="219"/>
      <c r="MSW11" s="219"/>
      <c r="MSX11" s="219"/>
      <c r="MSY11" s="219"/>
      <c r="MSZ11" s="219"/>
      <c r="MTA11" s="219"/>
      <c r="MTB11" s="219"/>
      <c r="MTC11" s="219"/>
      <c r="MTD11" s="219"/>
      <c r="MTE11" s="219"/>
      <c r="MTF11" s="219"/>
      <c r="MTG11" s="219"/>
      <c r="MTH11" s="219"/>
      <c r="MTI11" s="219"/>
      <c r="MTJ11" s="219"/>
      <c r="MTK11" s="219"/>
      <c r="MTL11" s="219"/>
      <c r="MTM11" s="219"/>
      <c r="MTN11" s="219"/>
      <c r="MTO11" s="219"/>
      <c r="MTP11" s="219"/>
      <c r="MTQ11" s="219"/>
      <c r="MTR11" s="219"/>
      <c r="MTS11" s="219"/>
      <c r="MTT11" s="219"/>
      <c r="MTU11" s="219"/>
      <c r="MTV11" s="219"/>
      <c r="MTW11" s="219"/>
      <c r="MTX11" s="219"/>
      <c r="MTY11" s="219"/>
      <c r="MTZ11" s="219"/>
      <c r="MUA11" s="219"/>
      <c r="MUB11" s="219"/>
      <c r="MUC11" s="219"/>
      <c r="MUD11" s="219"/>
      <c r="MUE11" s="219"/>
      <c r="MUF11" s="219"/>
      <c r="MUG11" s="219"/>
      <c r="MUH11" s="219"/>
      <c r="MUI11" s="219"/>
      <c r="MUJ11" s="219"/>
      <c r="MUK11" s="219"/>
      <c r="MUL11" s="219"/>
      <c r="MUM11" s="219"/>
      <c r="MUN11" s="219"/>
      <c r="MUO11" s="219"/>
      <c r="MUP11" s="219"/>
      <c r="MUQ11" s="219"/>
      <c r="MUR11" s="219"/>
      <c r="MUS11" s="219"/>
      <c r="MUT11" s="219"/>
      <c r="MUU11" s="219"/>
      <c r="MUV11" s="219"/>
      <c r="MUW11" s="219"/>
      <c r="MUX11" s="219"/>
      <c r="MUY11" s="219"/>
      <c r="MUZ11" s="219"/>
      <c r="MVA11" s="219"/>
      <c r="MVB11" s="219"/>
      <c r="MVC11" s="219"/>
      <c r="MVD11" s="219"/>
      <c r="MVE11" s="219"/>
      <c r="MVF11" s="219"/>
      <c r="MVG11" s="219"/>
      <c r="MVH11" s="219"/>
      <c r="MVI11" s="219"/>
      <c r="MVJ11" s="219"/>
      <c r="MVK11" s="219"/>
      <c r="MVL11" s="219"/>
      <c r="MVM11" s="219"/>
      <c r="MVN11" s="219"/>
      <c r="MVO11" s="219"/>
      <c r="MVP11" s="219"/>
      <c r="MVQ11" s="219"/>
      <c r="MVR11" s="219"/>
      <c r="MVS11" s="219"/>
      <c r="MVT11" s="219"/>
      <c r="MVU11" s="219"/>
      <c r="MVV11" s="219"/>
      <c r="MVW11" s="219"/>
      <c r="MVX11" s="219"/>
      <c r="MVY11" s="219"/>
      <c r="MVZ11" s="219"/>
      <c r="MWA11" s="219"/>
      <c r="MWB11" s="219"/>
      <c r="MWC11" s="219"/>
      <c r="MWD11" s="219"/>
      <c r="MWE11" s="219"/>
      <c r="MWF11" s="219"/>
      <c r="MWG11" s="219"/>
      <c r="MWH11" s="219"/>
      <c r="MWI11" s="219"/>
      <c r="MWJ11" s="219"/>
      <c r="MWK11" s="219"/>
      <c r="MWL11" s="219"/>
      <c r="MWM11" s="219"/>
      <c r="MWN11" s="219"/>
      <c r="MWO11" s="219"/>
      <c r="MWP11" s="219"/>
      <c r="MWQ11" s="219"/>
      <c r="MWR11" s="219"/>
      <c r="MWS11" s="219"/>
      <c r="MWT11" s="219"/>
      <c r="MWU11" s="219"/>
      <c r="MWV11" s="219"/>
      <c r="MWW11" s="219"/>
      <c r="MWX11" s="219"/>
      <c r="MWY11" s="219"/>
      <c r="MWZ11" s="219"/>
      <c r="MXA11" s="219"/>
      <c r="MXB11" s="219"/>
      <c r="MXC11" s="219"/>
      <c r="MXD11" s="219"/>
      <c r="MXE11" s="219"/>
      <c r="MXF11" s="219"/>
      <c r="MXG11" s="219"/>
      <c r="MXH11" s="219"/>
      <c r="MXI11" s="219"/>
      <c r="MXJ11" s="219"/>
      <c r="MXK11" s="219"/>
      <c r="MXL11" s="219"/>
      <c r="MXM11" s="219"/>
      <c r="MXN11" s="219"/>
      <c r="MXO11" s="219"/>
      <c r="MXP11" s="219"/>
      <c r="MXQ11" s="219"/>
      <c r="MXR11" s="219"/>
      <c r="MXS11" s="219"/>
      <c r="MXT11" s="219"/>
      <c r="MXU11" s="219"/>
      <c r="MXV11" s="219"/>
      <c r="MXW11" s="219"/>
      <c r="MXX11" s="219"/>
      <c r="MXY11" s="219"/>
      <c r="MXZ11" s="219"/>
      <c r="MYA11" s="219"/>
      <c r="MYB11" s="219"/>
      <c r="MYC11" s="219"/>
      <c r="MYD11" s="219"/>
      <c r="MYE11" s="219"/>
      <c r="MYF11" s="219"/>
      <c r="MYG11" s="219"/>
      <c r="MYH11" s="219"/>
      <c r="MYI11" s="219"/>
      <c r="MYJ11" s="219"/>
      <c r="MYK11" s="219"/>
      <c r="MYL11" s="219"/>
      <c r="MYM11" s="219"/>
      <c r="MYN11" s="219"/>
      <c r="MYO11" s="219"/>
      <c r="MYP11" s="219"/>
      <c r="MYQ11" s="219"/>
      <c r="MYR11" s="219"/>
      <c r="MYS11" s="219"/>
      <c r="MYT11" s="219"/>
      <c r="MYU11" s="219"/>
      <c r="MYV11" s="219"/>
      <c r="MYW11" s="219"/>
      <c r="MYX11" s="219"/>
      <c r="MYY11" s="219"/>
      <c r="MYZ11" s="219"/>
      <c r="MZA11" s="219"/>
      <c r="MZB11" s="219"/>
      <c r="MZC11" s="219"/>
      <c r="MZD11" s="219"/>
      <c r="MZE11" s="219"/>
      <c r="MZF11" s="219"/>
      <c r="MZG11" s="219"/>
      <c r="MZH11" s="219"/>
      <c r="MZI11" s="219"/>
      <c r="MZJ11" s="219"/>
      <c r="MZK11" s="219"/>
      <c r="MZL11" s="219"/>
      <c r="MZM11" s="219"/>
      <c r="MZN11" s="219"/>
      <c r="MZO11" s="219"/>
      <c r="MZP11" s="219"/>
      <c r="MZQ11" s="219"/>
      <c r="MZR11" s="219"/>
      <c r="MZS11" s="219"/>
      <c r="MZT11" s="219"/>
      <c r="MZU11" s="219"/>
      <c r="MZV11" s="219"/>
      <c r="MZW11" s="219"/>
      <c r="MZX11" s="219"/>
      <c r="MZY11" s="219"/>
      <c r="MZZ11" s="219"/>
      <c r="NAA11" s="219"/>
      <c r="NAB11" s="219"/>
      <c r="NAC11" s="219"/>
      <c r="NAD11" s="219"/>
      <c r="NAE11" s="219"/>
      <c r="NAF11" s="219"/>
      <c r="NAG11" s="219"/>
      <c r="NAH11" s="219"/>
      <c r="NAI11" s="219"/>
      <c r="NAJ11" s="219"/>
      <c r="NAK11" s="219"/>
      <c r="NAL11" s="219"/>
      <c r="NAM11" s="219"/>
      <c r="NAN11" s="219"/>
      <c r="NAO11" s="219"/>
      <c r="NAP11" s="219"/>
      <c r="NAQ11" s="219"/>
      <c r="NAR11" s="219"/>
      <c r="NAS11" s="219"/>
      <c r="NAT11" s="219"/>
      <c r="NAU11" s="219"/>
      <c r="NAV11" s="219"/>
      <c r="NAW11" s="219"/>
      <c r="NAX11" s="219"/>
      <c r="NAY11" s="219"/>
      <c r="NAZ11" s="219"/>
      <c r="NBA11" s="219"/>
      <c r="NBB11" s="219"/>
      <c r="NBC11" s="219"/>
      <c r="NBD11" s="219"/>
      <c r="NBE11" s="219"/>
      <c r="NBF11" s="219"/>
      <c r="NBG11" s="219"/>
      <c r="NBH11" s="219"/>
      <c r="NBI11" s="219"/>
      <c r="NBJ11" s="219"/>
      <c r="NBK11" s="219"/>
      <c r="NBL11" s="219"/>
      <c r="NBM11" s="219"/>
      <c r="NBN11" s="219"/>
      <c r="NBO11" s="219"/>
      <c r="NBP11" s="219"/>
      <c r="NBQ11" s="219"/>
      <c r="NBR11" s="219"/>
      <c r="NBS11" s="219"/>
      <c r="NBT11" s="219"/>
      <c r="NBU11" s="219"/>
      <c r="NBV11" s="219"/>
      <c r="NBW11" s="219"/>
      <c r="NBX11" s="219"/>
      <c r="NBY11" s="219"/>
      <c r="NBZ11" s="219"/>
      <c r="NCA11" s="219"/>
      <c r="NCB11" s="219"/>
      <c r="NCC11" s="219"/>
      <c r="NCD11" s="219"/>
      <c r="NCE11" s="219"/>
      <c r="NCF11" s="219"/>
      <c r="NCG11" s="219"/>
      <c r="NCH11" s="219"/>
      <c r="NCI11" s="219"/>
      <c r="NCJ11" s="219"/>
      <c r="NCK11" s="219"/>
      <c r="NCL11" s="219"/>
      <c r="NCM11" s="219"/>
      <c r="NCN11" s="219"/>
      <c r="NCO11" s="219"/>
      <c r="NCP11" s="219"/>
      <c r="NCQ11" s="219"/>
      <c r="NCR11" s="219"/>
      <c r="NCS11" s="219"/>
      <c r="NCT11" s="219"/>
      <c r="NCU11" s="219"/>
      <c r="NCV11" s="219"/>
      <c r="NCW11" s="219"/>
      <c r="NCX11" s="219"/>
      <c r="NCY11" s="219"/>
      <c r="NCZ11" s="219"/>
      <c r="NDA11" s="219"/>
      <c r="NDB11" s="219"/>
      <c r="NDC11" s="219"/>
      <c r="NDD11" s="219"/>
      <c r="NDE11" s="219"/>
      <c r="NDF11" s="219"/>
      <c r="NDG11" s="219"/>
      <c r="NDH11" s="219"/>
      <c r="NDI11" s="219"/>
      <c r="NDJ11" s="219"/>
      <c r="NDK11" s="219"/>
      <c r="NDL11" s="219"/>
      <c r="NDM11" s="219"/>
      <c r="NDN11" s="219"/>
      <c r="NDO11" s="219"/>
      <c r="NDP11" s="219"/>
      <c r="NDQ11" s="219"/>
      <c r="NDR11" s="219"/>
      <c r="NDS11" s="219"/>
      <c r="NDT11" s="219"/>
      <c r="NDU11" s="219"/>
      <c r="NDV11" s="219"/>
      <c r="NDW11" s="219"/>
      <c r="NDX11" s="219"/>
      <c r="NDY11" s="219"/>
      <c r="NDZ11" s="219"/>
      <c r="NEA11" s="219"/>
      <c r="NEB11" s="219"/>
      <c r="NEC11" s="219"/>
      <c r="NED11" s="219"/>
      <c r="NEE11" s="219"/>
      <c r="NEF11" s="219"/>
      <c r="NEG11" s="219"/>
      <c r="NEH11" s="219"/>
      <c r="NEI11" s="219"/>
      <c r="NEJ11" s="219"/>
      <c r="NEK11" s="219"/>
      <c r="NEL11" s="219"/>
      <c r="NEM11" s="219"/>
      <c r="NEN11" s="219"/>
      <c r="NEO11" s="219"/>
      <c r="NEP11" s="219"/>
      <c r="NEQ11" s="219"/>
      <c r="NER11" s="219"/>
      <c r="NES11" s="219"/>
      <c r="NET11" s="219"/>
      <c r="NEU11" s="219"/>
      <c r="NEV11" s="219"/>
      <c r="NEW11" s="219"/>
      <c r="NEX11" s="219"/>
      <c r="NEY11" s="219"/>
      <c r="NEZ11" s="219"/>
      <c r="NFA11" s="219"/>
      <c r="NFB11" s="219"/>
      <c r="NFC11" s="219"/>
      <c r="NFD11" s="219"/>
      <c r="NFE11" s="219"/>
      <c r="NFF11" s="219"/>
      <c r="NFG11" s="219"/>
      <c r="NFH11" s="219"/>
      <c r="NFI11" s="219"/>
      <c r="NFJ11" s="219"/>
      <c r="NFK11" s="219"/>
      <c r="NFL11" s="219"/>
      <c r="NFM11" s="219"/>
      <c r="NFN11" s="219"/>
      <c r="NFO11" s="219"/>
      <c r="NFP11" s="219"/>
      <c r="NFQ11" s="219"/>
      <c r="NFR11" s="219"/>
      <c r="NFS11" s="219"/>
      <c r="NFT11" s="219"/>
      <c r="NFU11" s="219"/>
      <c r="NFV11" s="219"/>
      <c r="NFW11" s="219"/>
      <c r="NFX11" s="219"/>
      <c r="NFY11" s="219"/>
      <c r="NFZ11" s="219"/>
      <c r="NGA11" s="219"/>
      <c r="NGB11" s="219"/>
      <c r="NGC11" s="219"/>
      <c r="NGD11" s="219"/>
      <c r="NGE11" s="219"/>
      <c r="NGF11" s="219"/>
      <c r="NGG11" s="219"/>
      <c r="NGH11" s="219"/>
      <c r="NGI11" s="219"/>
      <c r="NGJ11" s="219"/>
      <c r="NGK11" s="219"/>
      <c r="NGL11" s="219"/>
      <c r="NGM11" s="219"/>
      <c r="NGN11" s="219"/>
      <c r="NGO11" s="219"/>
      <c r="NGP11" s="219"/>
      <c r="NGQ11" s="219"/>
      <c r="NGR11" s="219"/>
      <c r="NGS11" s="219"/>
      <c r="NGT11" s="219"/>
      <c r="NGU11" s="219"/>
      <c r="NGV11" s="219"/>
      <c r="NGW11" s="219"/>
      <c r="NGX11" s="219"/>
      <c r="NGY11" s="219"/>
      <c r="NGZ11" s="219"/>
      <c r="NHA11" s="219"/>
      <c r="NHB11" s="219"/>
      <c r="NHC11" s="219"/>
      <c r="NHD11" s="219"/>
      <c r="NHE11" s="219"/>
      <c r="NHF11" s="219"/>
      <c r="NHG11" s="219"/>
      <c r="NHH11" s="219"/>
      <c r="NHI11" s="219"/>
      <c r="NHJ11" s="219"/>
      <c r="NHK11" s="219"/>
      <c r="NHL11" s="219"/>
      <c r="NHM11" s="219"/>
      <c r="NHN11" s="219"/>
      <c r="NHO11" s="219"/>
      <c r="NHP11" s="219"/>
      <c r="NHQ11" s="219"/>
      <c r="NHR11" s="219"/>
      <c r="NHS11" s="219"/>
      <c r="NHT11" s="219"/>
      <c r="NHU11" s="219"/>
      <c r="NHV11" s="219"/>
      <c r="NHW11" s="219"/>
      <c r="NHX11" s="219"/>
      <c r="NHY11" s="219"/>
      <c r="NHZ11" s="219"/>
      <c r="NIA11" s="219"/>
      <c r="NIB11" s="219"/>
      <c r="NIC11" s="219"/>
      <c r="NID11" s="219"/>
      <c r="NIE11" s="219"/>
      <c r="NIF11" s="219"/>
      <c r="NIG11" s="219"/>
      <c r="NIH11" s="219"/>
      <c r="NII11" s="219"/>
      <c r="NIJ11" s="219"/>
      <c r="NIK11" s="219"/>
      <c r="NIL11" s="219"/>
      <c r="NIM11" s="219"/>
      <c r="NIN11" s="219"/>
      <c r="NIO11" s="219"/>
      <c r="NIP11" s="219"/>
      <c r="NIQ11" s="219"/>
      <c r="NIR11" s="219"/>
      <c r="NIS11" s="219"/>
      <c r="NIT11" s="219"/>
      <c r="NIU11" s="219"/>
      <c r="NIV11" s="219"/>
      <c r="NIW11" s="219"/>
      <c r="NIX11" s="219"/>
      <c r="NIY11" s="219"/>
      <c r="NIZ11" s="219"/>
      <c r="NJA11" s="219"/>
      <c r="NJB11" s="219"/>
      <c r="NJC11" s="219"/>
      <c r="NJD11" s="219"/>
      <c r="NJE11" s="219"/>
      <c r="NJF11" s="219"/>
      <c r="NJG11" s="219"/>
      <c r="NJH11" s="219"/>
      <c r="NJI11" s="219"/>
      <c r="NJJ11" s="219"/>
      <c r="NJK11" s="219"/>
      <c r="NJL11" s="219"/>
      <c r="NJM11" s="219"/>
      <c r="NJN11" s="219"/>
      <c r="NJO11" s="219"/>
      <c r="NJP11" s="219"/>
      <c r="NJQ11" s="219"/>
      <c r="NJR11" s="219"/>
      <c r="NJS11" s="219"/>
      <c r="NJT11" s="219"/>
      <c r="NJU11" s="219"/>
      <c r="NJV11" s="219"/>
      <c r="NJW11" s="219"/>
      <c r="NJX11" s="219"/>
      <c r="NJY11" s="219"/>
      <c r="NJZ11" s="219"/>
      <c r="NKA11" s="219"/>
      <c r="NKB11" s="219"/>
      <c r="NKC11" s="219"/>
      <c r="NKD11" s="219"/>
      <c r="NKE11" s="219"/>
      <c r="NKF11" s="219"/>
      <c r="NKG11" s="219"/>
      <c r="NKH11" s="219"/>
      <c r="NKI11" s="219"/>
      <c r="NKJ11" s="219"/>
      <c r="NKK11" s="219"/>
      <c r="NKL11" s="219"/>
      <c r="NKM11" s="219"/>
      <c r="NKN11" s="219"/>
      <c r="NKO11" s="219"/>
      <c r="NKP11" s="219"/>
      <c r="NKQ11" s="219"/>
      <c r="NKR11" s="219"/>
      <c r="NKS11" s="219"/>
      <c r="NKT11" s="219"/>
      <c r="NKU11" s="219"/>
      <c r="NKV11" s="219"/>
      <c r="NKW11" s="219"/>
      <c r="NKX11" s="219"/>
      <c r="NKY11" s="219"/>
      <c r="NKZ11" s="219"/>
      <c r="NLA11" s="219"/>
      <c r="NLB11" s="219"/>
      <c r="NLC11" s="219"/>
      <c r="NLD11" s="219"/>
      <c r="NLE11" s="219"/>
      <c r="NLF11" s="219"/>
      <c r="NLG11" s="219"/>
      <c r="NLH11" s="219"/>
      <c r="NLI11" s="219"/>
      <c r="NLJ11" s="219"/>
      <c r="NLK11" s="219"/>
      <c r="NLL11" s="219"/>
      <c r="NLM11" s="219"/>
      <c r="NLN11" s="219"/>
      <c r="NLO11" s="219"/>
      <c r="NLP11" s="219"/>
      <c r="NLQ11" s="219"/>
      <c r="NLR11" s="219"/>
      <c r="NLS11" s="219"/>
      <c r="NLT11" s="219"/>
      <c r="NLU11" s="219"/>
      <c r="NLV11" s="219"/>
      <c r="NLW11" s="219"/>
      <c r="NLX11" s="219"/>
      <c r="NLY11" s="219"/>
      <c r="NLZ11" s="219"/>
      <c r="NMA11" s="219"/>
      <c r="NMB11" s="219"/>
      <c r="NMC11" s="219"/>
      <c r="NMD11" s="219"/>
      <c r="NME11" s="219"/>
      <c r="NMF11" s="219"/>
      <c r="NMG11" s="219"/>
      <c r="NMH11" s="219"/>
      <c r="NMI11" s="219"/>
      <c r="NMJ11" s="219"/>
      <c r="NMK11" s="219"/>
      <c r="NML11" s="219"/>
      <c r="NMM11" s="219"/>
      <c r="NMN11" s="219"/>
      <c r="NMO11" s="219"/>
      <c r="NMP11" s="219"/>
      <c r="NMQ11" s="219"/>
      <c r="NMR11" s="219"/>
      <c r="NMS11" s="219"/>
      <c r="NMT11" s="219"/>
      <c r="NMU11" s="219"/>
      <c r="NMV11" s="219"/>
      <c r="NMW11" s="219"/>
      <c r="NMX11" s="219"/>
      <c r="NMY11" s="219"/>
      <c r="NMZ11" s="219"/>
      <c r="NNA11" s="219"/>
      <c r="NNB11" s="219"/>
      <c r="NNC11" s="219"/>
      <c r="NND11" s="219"/>
      <c r="NNE11" s="219"/>
      <c r="NNF11" s="219"/>
      <c r="NNG11" s="219"/>
      <c r="NNH11" s="219"/>
      <c r="NNI11" s="219"/>
      <c r="NNJ11" s="219"/>
      <c r="NNK11" s="219"/>
      <c r="NNL11" s="219"/>
      <c r="NNM11" s="219"/>
      <c r="NNN11" s="219"/>
      <c r="NNO11" s="219"/>
      <c r="NNP11" s="219"/>
      <c r="NNQ11" s="219"/>
      <c r="NNR11" s="219"/>
      <c r="NNS11" s="219"/>
      <c r="NNT11" s="219"/>
      <c r="NNU11" s="219"/>
      <c r="NNV11" s="219"/>
      <c r="NNW11" s="219"/>
      <c r="NNX11" s="219"/>
      <c r="NNY11" s="219"/>
      <c r="NNZ11" s="219"/>
      <c r="NOA11" s="219"/>
      <c r="NOB11" s="219"/>
      <c r="NOC11" s="219"/>
      <c r="NOD11" s="219"/>
      <c r="NOE11" s="219"/>
      <c r="NOF11" s="219"/>
      <c r="NOG11" s="219"/>
      <c r="NOH11" s="219"/>
      <c r="NOI11" s="219"/>
      <c r="NOJ11" s="219"/>
      <c r="NOK11" s="219"/>
      <c r="NOL11" s="219"/>
      <c r="NOM11" s="219"/>
      <c r="NON11" s="219"/>
      <c r="NOO11" s="219"/>
      <c r="NOP11" s="219"/>
      <c r="NOQ11" s="219"/>
      <c r="NOR11" s="219"/>
      <c r="NOS11" s="219"/>
      <c r="NOT11" s="219"/>
      <c r="NOU11" s="219"/>
      <c r="NOV11" s="219"/>
      <c r="NOW11" s="219"/>
      <c r="NOX11" s="219"/>
      <c r="NOY11" s="219"/>
      <c r="NOZ11" s="219"/>
      <c r="NPA11" s="219"/>
      <c r="NPB11" s="219"/>
      <c r="NPC11" s="219"/>
      <c r="NPD11" s="219"/>
      <c r="NPE11" s="219"/>
      <c r="NPF11" s="219"/>
      <c r="NPG11" s="219"/>
      <c r="NPH11" s="219"/>
      <c r="NPI11" s="219"/>
      <c r="NPJ11" s="219"/>
      <c r="NPK11" s="219"/>
      <c r="NPL11" s="219"/>
      <c r="NPM11" s="219"/>
      <c r="NPN11" s="219"/>
      <c r="NPO11" s="219"/>
      <c r="NPP11" s="219"/>
      <c r="NPQ11" s="219"/>
      <c r="NPR11" s="219"/>
      <c r="NPS11" s="219"/>
      <c r="NPT11" s="219"/>
      <c r="NPU11" s="219"/>
      <c r="NPV11" s="219"/>
      <c r="NPW11" s="219"/>
      <c r="NPX11" s="219"/>
      <c r="NPY11" s="219"/>
      <c r="NPZ11" s="219"/>
      <c r="NQA11" s="219"/>
      <c r="NQB11" s="219"/>
      <c r="NQC11" s="219"/>
      <c r="NQD11" s="219"/>
      <c r="NQE11" s="219"/>
      <c r="NQF11" s="219"/>
      <c r="NQG11" s="219"/>
      <c r="NQH11" s="219"/>
      <c r="NQI11" s="219"/>
      <c r="NQJ11" s="219"/>
      <c r="NQK11" s="219"/>
      <c r="NQL11" s="219"/>
      <c r="NQM11" s="219"/>
      <c r="NQN11" s="219"/>
      <c r="NQO11" s="219"/>
      <c r="NQP11" s="219"/>
      <c r="NQQ11" s="219"/>
      <c r="NQR11" s="219"/>
      <c r="NQS11" s="219"/>
      <c r="NQT11" s="219"/>
      <c r="NQU11" s="219"/>
      <c r="NQV11" s="219"/>
      <c r="NQW11" s="219"/>
      <c r="NQX11" s="219"/>
      <c r="NQY11" s="219"/>
      <c r="NQZ11" s="219"/>
      <c r="NRA11" s="219"/>
      <c r="NRB11" s="219"/>
      <c r="NRC11" s="219"/>
      <c r="NRD11" s="219"/>
      <c r="NRE11" s="219"/>
      <c r="NRF11" s="219"/>
      <c r="NRG11" s="219"/>
      <c r="NRH11" s="219"/>
      <c r="NRI11" s="219"/>
      <c r="NRJ11" s="219"/>
      <c r="NRK11" s="219"/>
      <c r="NRL11" s="219"/>
      <c r="NRM11" s="219"/>
      <c r="NRN11" s="219"/>
      <c r="NRO11" s="219"/>
      <c r="NRP11" s="219"/>
      <c r="NRQ11" s="219"/>
      <c r="NRR11" s="219"/>
      <c r="NRS11" s="219"/>
      <c r="NRT11" s="219"/>
      <c r="NRU11" s="219"/>
      <c r="NRV11" s="219"/>
      <c r="NRW11" s="219"/>
      <c r="NRX11" s="219"/>
      <c r="NRY11" s="219"/>
      <c r="NRZ11" s="219"/>
      <c r="NSA11" s="219"/>
      <c r="NSB11" s="219"/>
      <c r="NSC11" s="219"/>
      <c r="NSD11" s="219"/>
      <c r="NSE11" s="219"/>
      <c r="NSF11" s="219"/>
      <c r="NSG11" s="219"/>
      <c r="NSH11" s="219"/>
      <c r="NSI11" s="219"/>
      <c r="NSJ11" s="219"/>
      <c r="NSK11" s="219"/>
      <c r="NSL11" s="219"/>
      <c r="NSM11" s="219"/>
      <c r="NSN11" s="219"/>
      <c r="NSO11" s="219"/>
      <c r="NSP11" s="219"/>
      <c r="NSQ11" s="219"/>
      <c r="NSR11" s="219"/>
      <c r="NSS11" s="219"/>
      <c r="NST11" s="219"/>
      <c r="NSU11" s="219"/>
      <c r="NSV11" s="219"/>
      <c r="NSW11" s="219"/>
      <c r="NSX11" s="219"/>
      <c r="NSY11" s="219"/>
      <c r="NSZ11" s="219"/>
      <c r="NTA11" s="219"/>
      <c r="NTB11" s="219"/>
      <c r="NTC11" s="219"/>
      <c r="NTD11" s="219"/>
      <c r="NTE11" s="219"/>
      <c r="NTF11" s="219"/>
      <c r="NTG11" s="219"/>
      <c r="NTH11" s="219"/>
      <c r="NTI11" s="219"/>
      <c r="NTJ11" s="219"/>
      <c r="NTK11" s="219"/>
      <c r="NTL11" s="219"/>
      <c r="NTM11" s="219"/>
      <c r="NTN11" s="219"/>
      <c r="NTO11" s="219"/>
      <c r="NTP11" s="219"/>
      <c r="NTQ11" s="219"/>
      <c r="NTR11" s="219"/>
      <c r="NTS11" s="219"/>
      <c r="NTT11" s="219"/>
      <c r="NTU11" s="219"/>
      <c r="NTV11" s="219"/>
      <c r="NTW11" s="219"/>
      <c r="NTX11" s="219"/>
      <c r="NTY11" s="219"/>
      <c r="NTZ11" s="219"/>
      <c r="NUA11" s="219"/>
      <c r="NUB11" s="219"/>
      <c r="NUC11" s="219"/>
      <c r="NUD11" s="219"/>
      <c r="NUE11" s="219"/>
      <c r="NUF11" s="219"/>
      <c r="NUG11" s="219"/>
      <c r="NUH11" s="219"/>
      <c r="NUI11" s="219"/>
      <c r="NUJ11" s="219"/>
      <c r="NUK11" s="219"/>
      <c r="NUL11" s="219"/>
      <c r="NUM11" s="219"/>
      <c r="NUN11" s="219"/>
      <c r="NUO11" s="219"/>
      <c r="NUP11" s="219"/>
      <c r="NUQ11" s="219"/>
      <c r="NUR11" s="219"/>
      <c r="NUS11" s="219"/>
      <c r="NUT11" s="219"/>
      <c r="NUU11" s="219"/>
      <c r="NUV11" s="219"/>
      <c r="NUW11" s="219"/>
      <c r="NUX11" s="219"/>
      <c r="NUY11" s="219"/>
      <c r="NUZ11" s="219"/>
      <c r="NVA11" s="219"/>
      <c r="NVB11" s="219"/>
      <c r="NVC11" s="219"/>
      <c r="NVD11" s="219"/>
      <c r="NVE11" s="219"/>
      <c r="NVF11" s="219"/>
      <c r="NVG11" s="219"/>
      <c r="NVH11" s="219"/>
      <c r="NVI11" s="219"/>
      <c r="NVJ11" s="219"/>
      <c r="NVK11" s="219"/>
      <c r="NVL11" s="219"/>
      <c r="NVM11" s="219"/>
      <c r="NVN11" s="219"/>
      <c r="NVO11" s="219"/>
      <c r="NVP11" s="219"/>
      <c r="NVQ11" s="219"/>
      <c r="NVR11" s="219"/>
      <c r="NVS11" s="219"/>
      <c r="NVT11" s="219"/>
      <c r="NVU11" s="219"/>
      <c r="NVV11" s="219"/>
      <c r="NVW11" s="219"/>
      <c r="NVX11" s="219"/>
      <c r="NVY11" s="219"/>
      <c r="NVZ11" s="219"/>
      <c r="NWA11" s="219"/>
      <c r="NWB11" s="219"/>
      <c r="NWC11" s="219"/>
      <c r="NWD11" s="219"/>
      <c r="NWE11" s="219"/>
      <c r="NWF11" s="219"/>
      <c r="NWG11" s="219"/>
      <c r="NWH11" s="219"/>
      <c r="NWI11" s="219"/>
      <c r="NWJ11" s="219"/>
      <c r="NWK11" s="219"/>
      <c r="NWL11" s="219"/>
      <c r="NWM11" s="219"/>
      <c r="NWN11" s="219"/>
      <c r="NWO11" s="219"/>
      <c r="NWP11" s="219"/>
      <c r="NWQ11" s="219"/>
      <c r="NWR11" s="219"/>
      <c r="NWS11" s="219"/>
      <c r="NWT11" s="219"/>
      <c r="NWU11" s="219"/>
      <c r="NWV11" s="219"/>
      <c r="NWW11" s="219"/>
      <c r="NWX11" s="219"/>
      <c r="NWY11" s="219"/>
      <c r="NWZ11" s="219"/>
      <c r="NXA11" s="219"/>
      <c r="NXB11" s="219"/>
      <c r="NXC11" s="219"/>
      <c r="NXD11" s="219"/>
      <c r="NXE11" s="219"/>
      <c r="NXF11" s="219"/>
      <c r="NXG11" s="219"/>
      <c r="NXH11" s="219"/>
      <c r="NXI11" s="219"/>
      <c r="NXJ11" s="219"/>
      <c r="NXK11" s="219"/>
      <c r="NXL11" s="219"/>
      <c r="NXM11" s="219"/>
      <c r="NXN11" s="219"/>
      <c r="NXO11" s="219"/>
      <c r="NXP11" s="219"/>
      <c r="NXQ11" s="219"/>
      <c r="NXR11" s="219"/>
      <c r="NXS11" s="219"/>
      <c r="NXT11" s="219"/>
      <c r="NXU11" s="219"/>
      <c r="NXV11" s="219"/>
      <c r="NXW11" s="219"/>
      <c r="NXX11" s="219"/>
      <c r="NXY11" s="219"/>
      <c r="NXZ11" s="219"/>
      <c r="NYA11" s="219"/>
      <c r="NYB11" s="219"/>
      <c r="NYC11" s="219"/>
      <c r="NYD11" s="219"/>
      <c r="NYE11" s="219"/>
      <c r="NYF11" s="219"/>
      <c r="NYG11" s="219"/>
      <c r="NYH11" s="219"/>
      <c r="NYI11" s="219"/>
      <c r="NYJ11" s="219"/>
      <c r="NYK11" s="219"/>
      <c r="NYL11" s="219"/>
      <c r="NYM11" s="219"/>
      <c r="NYN11" s="219"/>
      <c r="NYO11" s="219"/>
      <c r="NYP11" s="219"/>
      <c r="NYQ11" s="219"/>
      <c r="NYR11" s="219"/>
      <c r="NYS11" s="219"/>
      <c r="NYT11" s="219"/>
      <c r="NYU11" s="219"/>
      <c r="NYV11" s="219"/>
      <c r="NYW11" s="219"/>
      <c r="NYX11" s="219"/>
      <c r="NYY11" s="219"/>
      <c r="NYZ11" s="219"/>
      <c r="NZA11" s="219"/>
      <c r="NZB11" s="219"/>
      <c r="NZC11" s="219"/>
      <c r="NZD11" s="219"/>
      <c r="NZE11" s="219"/>
      <c r="NZF11" s="219"/>
      <c r="NZG11" s="219"/>
      <c r="NZH11" s="219"/>
      <c r="NZI11" s="219"/>
      <c r="NZJ11" s="219"/>
      <c r="NZK11" s="219"/>
      <c r="NZL11" s="219"/>
      <c r="NZM11" s="219"/>
      <c r="NZN11" s="219"/>
      <c r="NZO11" s="219"/>
      <c r="NZP11" s="219"/>
      <c r="NZQ11" s="219"/>
      <c r="NZR11" s="219"/>
      <c r="NZS11" s="219"/>
      <c r="NZT11" s="219"/>
      <c r="NZU11" s="219"/>
      <c r="NZV11" s="219"/>
      <c r="NZW11" s="219"/>
      <c r="NZX11" s="219"/>
      <c r="NZY11" s="219"/>
      <c r="NZZ11" s="219"/>
      <c r="OAA11" s="219"/>
      <c r="OAB11" s="219"/>
      <c r="OAC11" s="219"/>
      <c r="OAD11" s="219"/>
      <c r="OAE11" s="219"/>
      <c r="OAF11" s="219"/>
      <c r="OAG11" s="219"/>
      <c r="OAH11" s="219"/>
      <c r="OAI11" s="219"/>
      <c r="OAJ11" s="219"/>
      <c r="OAK11" s="219"/>
      <c r="OAL11" s="219"/>
      <c r="OAM11" s="219"/>
      <c r="OAN11" s="219"/>
      <c r="OAO11" s="219"/>
      <c r="OAP11" s="219"/>
      <c r="OAQ11" s="219"/>
      <c r="OAR11" s="219"/>
      <c r="OAS11" s="219"/>
      <c r="OAT11" s="219"/>
      <c r="OAU11" s="219"/>
      <c r="OAV11" s="219"/>
      <c r="OAW11" s="219"/>
      <c r="OAX11" s="219"/>
      <c r="OAY11" s="219"/>
      <c r="OAZ11" s="219"/>
      <c r="OBA11" s="219"/>
      <c r="OBB11" s="219"/>
      <c r="OBC11" s="219"/>
      <c r="OBD11" s="219"/>
      <c r="OBE11" s="219"/>
      <c r="OBF11" s="219"/>
      <c r="OBG11" s="219"/>
      <c r="OBH11" s="219"/>
      <c r="OBI11" s="219"/>
      <c r="OBJ11" s="219"/>
      <c r="OBK11" s="219"/>
      <c r="OBL11" s="219"/>
      <c r="OBM11" s="219"/>
      <c r="OBN11" s="219"/>
      <c r="OBO11" s="219"/>
      <c r="OBP11" s="219"/>
      <c r="OBQ11" s="219"/>
      <c r="OBR11" s="219"/>
      <c r="OBS11" s="219"/>
      <c r="OBT11" s="219"/>
      <c r="OBU11" s="219"/>
      <c r="OBV11" s="219"/>
      <c r="OBW11" s="219"/>
      <c r="OBX11" s="219"/>
      <c r="OBY11" s="219"/>
      <c r="OBZ11" s="219"/>
      <c r="OCA11" s="219"/>
      <c r="OCB11" s="219"/>
      <c r="OCC11" s="219"/>
      <c r="OCD11" s="219"/>
      <c r="OCE11" s="219"/>
      <c r="OCF11" s="219"/>
      <c r="OCG11" s="219"/>
      <c r="OCH11" s="219"/>
      <c r="OCI11" s="219"/>
      <c r="OCJ11" s="219"/>
      <c r="OCK11" s="219"/>
      <c r="OCL11" s="219"/>
      <c r="OCM11" s="219"/>
      <c r="OCN11" s="219"/>
      <c r="OCO11" s="219"/>
      <c r="OCP11" s="219"/>
      <c r="OCQ11" s="219"/>
      <c r="OCR11" s="219"/>
      <c r="OCS11" s="219"/>
      <c r="OCT11" s="219"/>
      <c r="OCU11" s="219"/>
      <c r="OCV11" s="219"/>
      <c r="OCW11" s="219"/>
      <c r="OCX11" s="219"/>
      <c r="OCY11" s="219"/>
      <c r="OCZ11" s="219"/>
      <c r="ODA11" s="219"/>
      <c r="ODB11" s="219"/>
      <c r="ODC11" s="219"/>
      <c r="ODD11" s="219"/>
      <c r="ODE11" s="219"/>
      <c r="ODF11" s="219"/>
      <c r="ODG11" s="219"/>
      <c r="ODH11" s="219"/>
      <c r="ODI11" s="219"/>
      <c r="ODJ11" s="219"/>
      <c r="ODK11" s="219"/>
      <c r="ODL11" s="219"/>
      <c r="ODM11" s="219"/>
      <c r="ODN11" s="219"/>
      <c r="ODO11" s="219"/>
      <c r="ODP11" s="219"/>
      <c r="ODQ11" s="219"/>
      <c r="ODR11" s="219"/>
      <c r="ODS11" s="219"/>
      <c r="ODT11" s="219"/>
      <c r="ODU11" s="219"/>
      <c r="ODV11" s="219"/>
      <c r="ODW11" s="219"/>
      <c r="ODX11" s="219"/>
      <c r="ODY11" s="219"/>
      <c r="ODZ11" s="219"/>
      <c r="OEA11" s="219"/>
      <c r="OEB11" s="219"/>
      <c r="OEC11" s="219"/>
      <c r="OED11" s="219"/>
      <c r="OEE11" s="219"/>
      <c r="OEF11" s="219"/>
      <c r="OEG11" s="219"/>
      <c r="OEH11" s="219"/>
      <c r="OEI11" s="219"/>
      <c r="OEJ11" s="219"/>
      <c r="OEK11" s="219"/>
      <c r="OEL11" s="219"/>
      <c r="OEM11" s="219"/>
      <c r="OEN11" s="219"/>
      <c r="OEO11" s="219"/>
      <c r="OEP11" s="219"/>
      <c r="OEQ11" s="219"/>
      <c r="OER11" s="219"/>
      <c r="OES11" s="219"/>
      <c r="OET11" s="219"/>
      <c r="OEU11" s="219"/>
      <c r="OEV11" s="219"/>
      <c r="OEW11" s="219"/>
      <c r="OEX11" s="219"/>
      <c r="OEY11" s="219"/>
      <c r="OEZ11" s="219"/>
      <c r="OFA11" s="219"/>
      <c r="OFB11" s="219"/>
      <c r="OFC11" s="219"/>
      <c r="OFD11" s="219"/>
      <c r="OFE11" s="219"/>
      <c r="OFF11" s="219"/>
      <c r="OFG11" s="219"/>
      <c r="OFH11" s="219"/>
      <c r="OFI11" s="219"/>
      <c r="OFJ11" s="219"/>
      <c r="OFK11" s="219"/>
      <c r="OFL11" s="219"/>
      <c r="OFM11" s="219"/>
      <c r="OFN11" s="219"/>
      <c r="OFO11" s="219"/>
      <c r="OFP11" s="219"/>
      <c r="OFQ11" s="219"/>
      <c r="OFR11" s="219"/>
      <c r="OFS11" s="219"/>
      <c r="OFT11" s="219"/>
      <c r="OFU11" s="219"/>
      <c r="OFV11" s="219"/>
      <c r="OFW11" s="219"/>
      <c r="OFX11" s="219"/>
      <c r="OFY11" s="219"/>
      <c r="OFZ11" s="219"/>
      <c r="OGA11" s="219"/>
      <c r="OGB11" s="219"/>
      <c r="OGC11" s="219"/>
      <c r="OGD11" s="219"/>
      <c r="OGE11" s="219"/>
      <c r="OGF11" s="219"/>
      <c r="OGG11" s="219"/>
      <c r="OGH11" s="219"/>
      <c r="OGI11" s="219"/>
      <c r="OGJ11" s="219"/>
      <c r="OGK11" s="219"/>
      <c r="OGL11" s="219"/>
      <c r="OGM11" s="219"/>
      <c r="OGN11" s="219"/>
      <c r="OGO11" s="219"/>
      <c r="OGP11" s="219"/>
      <c r="OGQ11" s="219"/>
      <c r="OGR11" s="219"/>
      <c r="OGS11" s="219"/>
      <c r="OGT11" s="219"/>
      <c r="OGU11" s="219"/>
      <c r="OGV11" s="219"/>
      <c r="OGW11" s="219"/>
      <c r="OGX11" s="219"/>
      <c r="OGY11" s="219"/>
      <c r="OGZ11" s="219"/>
      <c r="OHA11" s="219"/>
      <c r="OHB11" s="219"/>
      <c r="OHC11" s="219"/>
      <c r="OHD11" s="219"/>
      <c r="OHE11" s="219"/>
      <c r="OHF11" s="219"/>
      <c r="OHG11" s="219"/>
      <c r="OHH11" s="219"/>
      <c r="OHI11" s="219"/>
      <c r="OHJ11" s="219"/>
      <c r="OHK11" s="219"/>
      <c r="OHL11" s="219"/>
      <c r="OHM11" s="219"/>
      <c r="OHN11" s="219"/>
      <c r="OHO11" s="219"/>
      <c r="OHP11" s="219"/>
      <c r="OHQ11" s="219"/>
      <c r="OHR11" s="219"/>
      <c r="OHS11" s="219"/>
      <c r="OHT11" s="219"/>
      <c r="OHU11" s="219"/>
      <c r="OHV11" s="219"/>
      <c r="OHW11" s="219"/>
      <c r="OHX11" s="219"/>
      <c r="OHY11" s="219"/>
      <c r="OHZ11" s="219"/>
      <c r="OIA11" s="219"/>
      <c r="OIB11" s="219"/>
      <c r="OIC11" s="219"/>
      <c r="OID11" s="219"/>
      <c r="OIE11" s="219"/>
      <c r="OIF11" s="219"/>
      <c r="OIG11" s="219"/>
      <c r="OIH11" s="219"/>
      <c r="OII11" s="219"/>
      <c r="OIJ11" s="219"/>
      <c r="OIK11" s="219"/>
      <c r="OIL11" s="219"/>
      <c r="OIM11" s="219"/>
      <c r="OIN11" s="219"/>
      <c r="OIO11" s="219"/>
      <c r="OIP11" s="219"/>
      <c r="OIQ11" s="219"/>
      <c r="OIR11" s="219"/>
      <c r="OIS11" s="219"/>
      <c r="OIT11" s="219"/>
      <c r="OIU11" s="219"/>
      <c r="OIV11" s="219"/>
      <c r="OIW11" s="219"/>
      <c r="OIX11" s="219"/>
      <c r="OIY11" s="219"/>
      <c r="OIZ11" s="219"/>
      <c r="OJA11" s="219"/>
      <c r="OJB11" s="219"/>
      <c r="OJC11" s="219"/>
      <c r="OJD11" s="219"/>
      <c r="OJE11" s="219"/>
      <c r="OJF11" s="219"/>
      <c r="OJG11" s="219"/>
      <c r="OJH11" s="219"/>
      <c r="OJI11" s="219"/>
      <c r="OJJ11" s="219"/>
      <c r="OJK11" s="219"/>
      <c r="OJL11" s="219"/>
      <c r="OJM11" s="219"/>
      <c r="OJN11" s="219"/>
      <c r="OJO11" s="219"/>
      <c r="OJP11" s="219"/>
      <c r="OJQ11" s="219"/>
      <c r="OJR11" s="219"/>
      <c r="OJS11" s="219"/>
      <c r="OJT11" s="219"/>
      <c r="OJU11" s="219"/>
      <c r="OJV11" s="219"/>
      <c r="OJW11" s="219"/>
      <c r="OJX11" s="219"/>
      <c r="OJY11" s="219"/>
      <c r="OJZ11" s="219"/>
      <c r="OKA11" s="219"/>
      <c r="OKB11" s="219"/>
      <c r="OKC11" s="219"/>
      <c r="OKD11" s="219"/>
      <c r="OKE11" s="219"/>
      <c r="OKF11" s="219"/>
      <c r="OKG11" s="219"/>
      <c r="OKH11" s="219"/>
      <c r="OKI11" s="219"/>
      <c r="OKJ11" s="219"/>
      <c r="OKK11" s="219"/>
      <c r="OKL11" s="219"/>
      <c r="OKM11" s="219"/>
      <c r="OKN11" s="219"/>
      <c r="OKO11" s="219"/>
      <c r="OKP11" s="219"/>
      <c r="OKQ11" s="219"/>
      <c r="OKR11" s="219"/>
      <c r="OKS11" s="219"/>
      <c r="OKT11" s="219"/>
      <c r="OKU11" s="219"/>
      <c r="OKV11" s="219"/>
      <c r="OKW11" s="219"/>
      <c r="OKX11" s="219"/>
      <c r="OKY11" s="219"/>
      <c r="OKZ11" s="219"/>
      <c r="OLA11" s="219"/>
      <c r="OLB11" s="219"/>
      <c r="OLC11" s="219"/>
      <c r="OLD11" s="219"/>
      <c r="OLE11" s="219"/>
      <c r="OLF11" s="219"/>
      <c r="OLG11" s="219"/>
      <c r="OLH11" s="219"/>
      <c r="OLI11" s="219"/>
      <c r="OLJ11" s="219"/>
      <c r="OLK11" s="219"/>
      <c r="OLL11" s="219"/>
      <c r="OLM11" s="219"/>
      <c r="OLN11" s="219"/>
      <c r="OLO11" s="219"/>
      <c r="OLP11" s="219"/>
      <c r="OLQ11" s="219"/>
      <c r="OLR11" s="219"/>
      <c r="OLS11" s="219"/>
      <c r="OLT11" s="219"/>
      <c r="OLU11" s="219"/>
      <c r="OLV11" s="219"/>
      <c r="OLW11" s="219"/>
      <c r="OLX11" s="219"/>
      <c r="OLY11" s="219"/>
      <c r="OLZ11" s="219"/>
      <c r="OMA11" s="219"/>
      <c r="OMB11" s="219"/>
      <c r="OMC11" s="219"/>
      <c r="OMD11" s="219"/>
      <c r="OME11" s="219"/>
      <c r="OMF11" s="219"/>
      <c r="OMG11" s="219"/>
      <c r="OMH11" s="219"/>
      <c r="OMI11" s="219"/>
      <c r="OMJ11" s="219"/>
      <c r="OMK11" s="219"/>
      <c r="OML11" s="219"/>
      <c r="OMM11" s="219"/>
      <c r="OMN11" s="219"/>
      <c r="OMO11" s="219"/>
      <c r="OMP11" s="219"/>
      <c r="OMQ11" s="219"/>
      <c r="OMR11" s="219"/>
      <c r="OMS11" s="219"/>
      <c r="OMT11" s="219"/>
      <c r="OMU11" s="219"/>
      <c r="OMV11" s="219"/>
      <c r="OMW11" s="219"/>
      <c r="OMX11" s="219"/>
      <c r="OMY11" s="219"/>
      <c r="OMZ11" s="219"/>
      <c r="ONA11" s="219"/>
      <c r="ONB11" s="219"/>
      <c r="ONC11" s="219"/>
      <c r="OND11" s="219"/>
      <c r="ONE11" s="219"/>
      <c r="ONF11" s="219"/>
      <c r="ONG11" s="219"/>
      <c r="ONH11" s="219"/>
      <c r="ONI11" s="219"/>
      <c r="ONJ11" s="219"/>
      <c r="ONK11" s="219"/>
      <c r="ONL11" s="219"/>
      <c r="ONM11" s="219"/>
      <c r="ONN11" s="219"/>
      <c r="ONO11" s="219"/>
      <c r="ONP11" s="219"/>
      <c r="ONQ11" s="219"/>
      <c r="ONR11" s="219"/>
      <c r="ONS11" s="219"/>
      <c r="ONT11" s="219"/>
      <c r="ONU11" s="219"/>
      <c r="ONV11" s="219"/>
      <c r="ONW11" s="219"/>
      <c r="ONX11" s="219"/>
      <c r="ONY11" s="219"/>
      <c r="ONZ11" s="219"/>
      <c r="OOA11" s="219"/>
      <c r="OOB11" s="219"/>
      <c r="OOC11" s="219"/>
      <c r="OOD11" s="219"/>
      <c r="OOE11" s="219"/>
      <c r="OOF11" s="219"/>
      <c r="OOG11" s="219"/>
      <c r="OOH11" s="219"/>
      <c r="OOI11" s="219"/>
      <c r="OOJ11" s="219"/>
      <c r="OOK11" s="219"/>
      <c r="OOL11" s="219"/>
      <c r="OOM11" s="219"/>
      <c r="OON11" s="219"/>
      <c r="OOO11" s="219"/>
      <c r="OOP11" s="219"/>
      <c r="OOQ11" s="219"/>
      <c r="OOR11" s="219"/>
      <c r="OOS11" s="219"/>
      <c r="OOT11" s="219"/>
      <c r="OOU11" s="219"/>
      <c r="OOV11" s="219"/>
      <c r="OOW11" s="219"/>
      <c r="OOX11" s="219"/>
      <c r="OOY11" s="219"/>
      <c r="OOZ11" s="219"/>
      <c r="OPA11" s="219"/>
      <c r="OPB11" s="219"/>
      <c r="OPC11" s="219"/>
      <c r="OPD11" s="219"/>
      <c r="OPE11" s="219"/>
      <c r="OPF11" s="219"/>
      <c r="OPG11" s="219"/>
      <c r="OPH11" s="219"/>
      <c r="OPI11" s="219"/>
      <c r="OPJ11" s="219"/>
      <c r="OPK11" s="219"/>
      <c r="OPL11" s="219"/>
      <c r="OPM11" s="219"/>
      <c r="OPN11" s="219"/>
      <c r="OPO11" s="219"/>
      <c r="OPP11" s="219"/>
      <c r="OPQ11" s="219"/>
      <c r="OPR11" s="219"/>
      <c r="OPS11" s="219"/>
      <c r="OPT11" s="219"/>
      <c r="OPU11" s="219"/>
      <c r="OPV11" s="219"/>
      <c r="OPW11" s="219"/>
      <c r="OPX11" s="219"/>
      <c r="OPY11" s="219"/>
      <c r="OPZ11" s="219"/>
      <c r="OQA11" s="219"/>
      <c r="OQB11" s="219"/>
      <c r="OQC11" s="219"/>
      <c r="OQD11" s="219"/>
      <c r="OQE11" s="219"/>
      <c r="OQF11" s="219"/>
      <c r="OQG11" s="219"/>
      <c r="OQH11" s="219"/>
      <c r="OQI11" s="219"/>
      <c r="OQJ11" s="219"/>
      <c r="OQK11" s="219"/>
      <c r="OQL11" s="219"/>
      <c r="OQM11" s="219"/>
      <c r="OQN11" s="219"/>
      <c r="OQO11" s="219"/>
      <c r="OQP11" s="219"/>
      <c r="OQQ11" s="219"/>
      <c r="OQR11" s="219"/>
      <c r="OQS11" s="219"/>
      <c r="OQT11" s="219"/>
      <c r="OQU11" s="219"/>
      <c r="OQV11" s="219"/>
      <c r="OQW11" s="219"/>
      <c r="OQX11" s="219"/>
      <c r="OQY11" s="219"/>
      <c r="OQZ11" s="219"/>
      <c r="ORA11" s="219"/>
      <c r="ORB11" s="219"/>
      <c r="ORC11" s="219"/>
      <c r="ORD11" s="219"/>
      <c r="ORE11" s="219"/>
      <c r="ORF11" s="219"/>
      <c r="ORG11" s="219"/>
      <c r="ORH11" s="219"/>
      <c r="ORI11" s="219"/>
      <c r="ORJ11" s="219"/>
      <c r="ORK11" s="219"/>
      <c r="ORL11" s="219"/>
      <c r="ORM11" s="219"/>
      <c r="ORN11" s="219"/>
      <c r="ORO11" s="219"/>
      <c r="ORP11" s="219"/>
      <c r="ORQ11" s="219"/>
      <c r="ORR11" s="219"/>
      <c r="ORS11" s="219"/>
      <c r="ORT11" s="219"/>
      <c r="ORU11" s="219"/>
      <c r="ORV11" s="219"/>
      <c r="ORW11" s="219"/>
      <c r="ORX11" s="219"/>
      <c r="ORY11" s="219"/>
      <c r="ORZ11" s="219"/>
      <c r="OSA11" s="219"/>
      <c r="OSB11" s="219"/>
      <c r="OSC11" s="219"/>
      <c r="OSD11" s="219"/>
      <c r="OSE11" s="219"/>
      <c r="OSF11" s="219"/>
      <c r="OSG11" s="219"/>
      <c r="OSH11" s="219"/>
      <c r="OSI11" s="219"/>
      <c r="OSJ11" s="219"/>
      <c r="OSK11" s="219"/>
      <c r="OSL11" s="219"/>
      <c r="OSM11" s="219"/>
      <c r="OSN11" s="219"/>
      <c r="OSO11" s="219"/>
      <c r="OSP11" s="219"/>
      <c r="OSQ11" s="219"/>
      <c r="OSR11" s="219"/>
      <c r="OSS11" s="219"/>
      <c r="OST11" s="219"/>
      <c r="OSU11" s="219"/>
      <c r="OSV11" s="219"/>
      <c r="OSW11" s="219"/>
      <c r="OSX11" s="219"/>
      <c r="OSY11" s="219"/>
      <c r="OSZ11" s="219"/>
      <c r="OTA11" s="219"/>
      <c r="OTB11" s="219"/>
      <c r="OTC11" s="219"/>
      <c r="OTD11" s="219"/>
      <c r="OTE11" s="219"/>
      <c r="OTF11" s="219"/>
      <c r="OTG11" s="219"/>
      <c r="OTH11" s="219"/>
      <c r="OTI11" s="219"/>
      <c r="OTJ11" s="219"/>
      <c r="OTK11" s="219"/>
      <c r="OTL11" s="219"/>
      <c r="OTM11" s="219"/>
      <c r="OTN11" s="219"/>
      <c r="OTO11" s="219"/>
      <c r="OTP11" s="219"/>
      <c r="OTQ11" s="219"/>
      <c r="OTR11" s="219"/>
      <c r="OTS11" s="219"/>
      <c r="OTT11" s="219"/>
      <c r="OTU11" s="219"/>
      <c r="OTV11" s="219"/>
      <c r="OTW11" s="219"/>
      <c r="OTX11" s="219"/>
      <c r="OTY11" s="219"/>
      <c r="OTZ11" s="219"/>
      <c r="OUA11" s="219"/>
      <c r="OUB11" s="219"/>
      <c r="OUC11" s="219"/>
      <c r="OUD11" s="219"/>
      <c r="OUE11" s="219"/>
      <c r="OUF11" s="219"/>
      <c r="OUG11" s="219"/>
      <c r="OUH11" s="219"/>
      <c r="OUI11" s="219"/>
      <c r="OUJ11" s="219"/>
      <c r="OUK11" s="219"/>
      <c r="OUL11" s="219"/>
      <c r="OUM11" s="219"/>
      <c r="OUN11" s="219"/>
      <c r="OUO11" s="219"/>
      <c r="OUP11" s="219"/>
      <c r="OUQ11" s="219"/>
      <c r="OUR11" s="219"/>
      <c r="OUS11" s="219"/>
      <c r="OUT11" s="219"/>
      <c r="OUU11" s="219"/>
      <c r="OUV11" s="219"/>
      <c r="OUW11" s="219"/>
      <c r="OUX11" s="219"/>
      <c r="OUY11" s="219"/>
      <c r="OUZ11" s="219"/>
      <c r="OVA11" s="219"/>
      <c r="OVB11" s="219"/>
      <c r="OVC11" s="219"/>
      <c r="OVD11" s="219"/>
      <c r="OVE11" s="219"/>
      <c r="OVF11" s="219"/>
      <c r="OVG11" s="219"/>
      <c r="OVH11" s="219"/>
      <c r="OVI11" s="219"/>
      <c r="OVJ11" s="219"/>
      <c r="OVK11" s="219"/>
      <c r="OVL11" s="219"/>
      <c r="OVM11" s="219"/>
      <c r="OVN11" s="219"/>
      <c r="OVO11" s="219"/>
      <c r="OVP11" s="219"/>
      <c r="OVQ11" s="219"/>
      <c r="OVR11" s="219"/>
      <c r="OVS11" s="219"/>
      <c r="OVT11" s="219"/>
      <c r="OVU11" s="219"/>
      <c r="OVV11" s="219"/>
      <c r="OVW11" s="219"/>
      <c r="OVX11" s="219"/>
      <c r="OVY11" s="219"/>
      <c r="OVZ11" s="219"/>
      <c r="OWA11" s="219"/>
      <c r="OWB11" s="219"/>
      <c r="OWC11" s="219"/>
      <c r="OWD11" s="219"/>
      <c r="OWE11" s="219"/>
      <c r="OWF11" s="219"/>
      <c r="OWG11" s="219"/>
      <c r="OWH11" s="219"/>
      <c r="OWI11" s="219"/>
      <c r="OWJ11" s="219"/>
      <c r="OWK11" s="219"/>
      <c r="OWL11" s="219"/>
      <c r="OWM11" s="219"/>
      <c r="OWN11" s="219"/>
      <c r="OWO11" s="219"/>
      <c r="OWP11" s="219"/>
      <c r="OWQ11" s="219"/>
      <c r="OWR11" s="219"/>
      <c r="OWS11" s="219"/>
      <c r="OWT11" s="219"/>
      <c r="OWU11" s="219"/>
      <c r="OWV11" s="219"/>
      <c r="OWW11" s="219"/>
      <c r="OWX11" s="219"/>
      <c r="OWY11" s="219"/>
      <c r="OWZ11" s="219"/>
      <c r="OXA11" s="219"/>
      <c r="OXB11" s="219"/>
      <c r="OXC11" s="219"/>
      <c r="OXD11" s="219"/>
      <c r="OXE11" s="219"/>
      <c r="OXF11" s="219"/>
      <c r="OXG11" s="219"/>
      <c r="OXH11" s="219"/>
      <c r="OXI11" s="219"/>
      <c r="OXJ11" s="219"/>
      <c r="OXK11" s="219"/>
      <c r="OXL11" s="219"/>
      <c r="OXM11" s="219"/>
      <c r="OXN11" s="219"/>
      <c r="OXO11" s="219"/>
      <c r="OXP11" s="219"/>
      <c r="OXQ11" s="219"/>
      <c r="OXR11" s="219"/>
      <c r="OXS11" s="219"/>
      <c r="OXT11" s="219"/>
      <c r="OXU11" s="219"/>
      <c r="OXV11" s="219"/>
      <c r="OXW11" s="219"/>
      <c r="OXX11" s="219"/>
      <c r="OXY11" s="219"/>
      <c r="OXZ11" s="219"/>
      <c r="OYA11" s="219"/>
      <c r="OYB11" s="219"/>
      <c r="OYC11" s="219"/>
      <c r="OYD11" s="219"/>
      <c r="OYE11" s="219"/>
      <c r="OYF11" s="219"/>
      <c r="OYG11" s="219"/>
      <c r="OYH11" s="219"/>
      <c r="OYI11" s="219"/>
      <c r="OYJ11" s="219"/>
      <c r="OYK11" s="219"/>
      <c r="OYL11" s="219"/>
      <c r="OYM11" s="219"/>
      <c r="OYN11" s="219"/>
      <c r="OYO11" s="219"/>
      <c r="OYP11" s="219"/>
      <c r="OYQ11" s="219"/>
      <c r="OYR11" s="219"/>
      <c r="OYS11" s="219"/>
      <c r="OYT11" s="219"/>
      <c r="OYU11" s="219"/>
      <c r="OYV11" s="219"/>
      <c r="OYW11" s="219"/>
      <c r="OYX11" s="219"/>
      <c r="OYY11" s="219"/>
      <c r="OYZ11" s="219"/>
      <c r="OZA11" s="219"/>
      <c r="OZB11" s="219"/>
      <c r="OZC11" s="219"/>
      <c r="OZD11" s="219"/>
      <c r="OZE11" s="219"/>
      <c r="OZF11" s="219"/>
      <c r="OZG11" s="219"/>
      <c r="OZH11" s="219"/>
      <c r="OZI11" s="219"/>
      <c r="OZJ11" s="219"/>
      <c r="OZK11" s="219"/>
      <c r="OZL11" s="219"/>
      <c r="OZM11" s="219"/>
      <c r="OZN11" s="219"/>
      <c r="OZO11" s="219"/>
      <c r="OZP11" s="219"/>
      <c r="OZQ11" s="219"/>
      <c r="OZR11" s="219"/>
      <c r="OZS11" s="219"/>
      <c r="OZT11" s="219"/>
      <c r="OZU11" s="219"/>
      <c r="OZV11" s="219"/>
      <c r="OZW11" s="219"/>
      <c r="OZX11" s="219"/>
      <c r="OZY11" s="219"/>
      <c r="OZZ11" s="219"/>
      <c r="PAA11" s="219"/>
      <c r="PAB11" s="219"/>
      <c r="PAC11" s="219"/>
      <c r="PAD11" s="219"/>
      <c r="PAE11" s="219"/>
      <c r="PAF11" s="219"/>
      <c r="PAG11" s="219"/>
      <c r="PAH11" s="219"/>
      <c r="PAI11" s="219"/>
      <c r="PAJ11" s="219"/>
      <c r="PAK11" s="219"/>
      <c r="PAL11" s="219"/>
      <c r="PAM11" s="219"/>
      <c r="PAN11" s="219"/>
      <c r="PAO11" s="219"/>
      <c r="PAP11" s="219"/>
      <c r="PAQ11" s="219"/>
      <c r="PAR11" s="219"/>
      <c r="PAS11" s="219"/>
      <c r="PAT11" s="219"/>
      <c r="PAU11" s="219"/>
      <c r="PAV11" s="219"/>
      <c r="PAW11" s="219"/>
      <c r="PAX11" s="219"/>
      <c r="PAY11" s="219"/>
      <c r="PAZ11" s="219"/>
      <c r="PBA11" s="219"/>
      <c r="PBB11" s="219"/>
      <c r="PBC11" s="219"/>
      <c r="PBD11" s="219"/>
      <c r="PBE11" s="219"/>
      <c r="PBF11" s="219"/>
      <c r="PBG11" s="219"/>
      <c r="PBH11" s="219"/>
      <c r="PBI11" s="219"/>
      <c r="PBJ11" s="219"/>
      <c r="PBK11" s="219"/>
      <c r="PBL11" s="219"/>
      <c r="PBM11" s="219"/>
      <c r="PBN11" s="219"/>
      <c r="PBO11" s="219"/>
      <c r="PBP11" s="219"/>
      <c r="PBQ11" s="219"/>
      <c r="PBR11" s="219"/>
      <c r="PBS11" s="219"/>
      <c r="PBT11" s="219"/>
      <c r="PBU11" s="219"/>
      <c r="PBV11" s="219"/>
      <c r="PBW11" s="219"/>
      <c r="PBX11" s="219"/>
      <c r="PBY11" s="219"/>
      <c r="PBZ11" s="219"/>
      <c r="PCA11" s="219"/>
      <c r="PCB11" s="219"/>
      <c r="PCC11" s="219"/>
      <c r="PCD11" s="219"/>
      <c r="PCE11" s="219"/>
      <c r="PCF11" s="219"/>
      <c r="PCG11" s="219"/>
      <c r="PCH11" s="219"/>
      <c r="PCI11" s="219"/>
      <c r="PCJ11" s="219"/>
      <c r="PCK11" s="219"/>
      <c r="PCL11" s="219"/>
      <c r="PCM11" s="219"/>
      <c r="PCN11" s="219"/>
      <c r="PCO11" s="219"/>
      <c r="PCP11" s="219"/>
      <c r="PCQ11" s="219"/>
      <c r="PCR11" s="219"/>
      <c r="PCS11" s="219"/>
      <c r="PCT11" s="219"/>
      <c r="PCU11" s="219"/>
      <c r="PCV11" s="219"/>
      <c r="PCW11" s="219"/>
      <c r="PCX11" s="219"/>
      <c r="PCY11" s="219"/>
      <c r="PCZ11" s="219"/>
      <c r="PDA11" s="219"/>
      <c r="PDB11" s="219"/>
      <c r="PDC11" s="219"/>
      <c r="PDD11" s="219"/>
      <c r="PDE11" s="219"/>
      <c r="PDF11" s="219"/>
      <c r="PDG11" s="219"/>
      <c r="PDH11" s="219"/>
      <c r="PDI11" s="219"/>
      <c r="PDJ11" s="219"/>
      <c r="PDK11" s="219"/>
      <c r="PDL11" s="219"/>
      <c r="PDM11" s="219"/>
      <c r="PDN11" s="219"/>
      <c r="PDO11" s="219"/>
      <c r="PDP11" s="219"/>
      <c r="PDQ11" s="219"/>
      <c r="PDR11" s="219"/>
      <c r="PDS11" s="219"/>
      <c r="PDT11" s="219"/>
      <c r="PDU11" s="219"/>
      <c r="PDV11" s="219"/>
      <c r="PDW11" s="219"/>
      <c r="PDX11" s="219"/>
      <c r="PDY11" s="219"/>
      <c r="PDZ11" s="219"/>
      <c r="PEA11" s="219"/>
      <c r="PEB11" s="219"/>
      <c r="PEC11" s="219"/>
      <c r="PED11" s="219"/>
      <c r="PEE11" s="219"/>
      <c r="PEF11" s="219"/>
      <c r="PEG11" s="219"/>
      <c r="PEH11" s="219"/>
      <c r="PEI11" s="219"/>
      <c r="PEJ11" s="219"/>
      <c r="PEK11" s="219"/>
      <c r="PEL11" s="219"/>
      <c r="PEM11" s="219"/>
      <c r="PEN11" s="219"/>
      <c r="PEO11" s="219"/>
      <c r="PEP11" s="219"/>
      <c r="PEQ11" s="219"/>
      <c r="PER11" s="219"/>
      <c r="PES11" s="219"/>
      <c r="PET11" s="219"/>
      <c r="PEU11" s="219"/>
      <c r="PEV11" s="219"/>
      <c r="PEW11" s="219"/>
      <c r="PEX11" s="219"/>
      <c r="PEY11" s="219"/>
      <c r="PEZ11" s="219"/>
      <c r="PFA11" s="219"/>
      <c r="PFB11" s="219"/>
      <c r="PFC11" s="219"/>
      <c r="PFD11" s="219"/>
      <c r="PFE11" s="219"/>
      <c r="PFF11" s="219"/>
      <c r="PFG11" s="219"/>
      <c r="PFH11" s="219"/>
      <c r="PFI11" s="219"/>
      <c r="PFJ11" s="219"/>
      <c r="PFK11" s="219"/>
      <c r="PFL11" s="219"/>
      <c r="PFM11" s="219"/>
      <c r="PFN11" s="219"/>
      <c r="PFO11" s="219"/>
      <c r="PFP11" s="219"/>
      <c r="PFQ11" s="219"/>
      <c r="PFR11" s="219"/>
      <c r="PFS11" s="219"/>
      <c r="PFT11" s="219"/>
      <c r="PFU11" s="219"/>
      <c r="PFV11" s="219"/>
      <c r="PFW11" s="219"/>
      <c r="PFX11" s="219"/>
      <c r="PFY11" s="219"/>
      <c r="PFZ11" s="219"/>
      <c r="PGA11" s="219"/>
      <c r="PGB11" s="219"/>
      <c r="PGC11" s="219"/>
      <c r="PGD11" s="219"/>
      <c r="PGE11" s="219"/>
      <c r="PGF11" s="219"/>
      <c r="PGG11" s="219"/>
      <c r="PGH11" s="219"/>
      <c r="PGI11" s="219"/>
      <c r="PGJ11" s="219"/>
      <c r="PGK11" s="219"/>
      <c r="PGL11" s="219"/>
      <c r="PGM11" s="219"/>
      <c r="PGN11" s="219"/>
      <c r="PGO11" s="219"/>
      <c r="PGP11" s="219"/>
      <c r="PGQ11" s="219"/>
      <c r="PGR11" s="219"/>
      <c r="PGS11" s="219"/>
      <c r="PGT11" s="219"/>
      <c r="PGU11" s="219"/>
      <c r="PGV11" s="219"/>
      <c r="PGW11" s="219"/>
      <c r="PGX11" s="219"/>
      <c r="PGY11" s="219"/>
      <c r="PGZ11" s="219"/>
      <c r="PHA11" s="219"/>
      <c r="PHB11" s="219"/>
      <c r="PHC11" s="219"/>
      <c r="PHD11" s="219"/>
      <c r="PHE11" s="219"/>
      <c r="PHF11" s="219"/>
      <c r="PHG11" s="219"/>
      <c r="PHH11" s="219"/>
      <c r="PHI11" s="219"/>
      <c r="PHJ11" s="219"/>
      <c r="PHK11" s="219"/>
      <c r="PHL11" s="219"/>
      <c r="PHM11" s="219"/>
      <c r="PHN11" s="219"/>
      <c r="PHO11" s="219"/>
      <c r="PHP11" s="219"/>
      <c r="PHQ11" s="219"/>
      <c r="PHR11" s="219"/>
      <c r="PHS11" s="219"/>
      <c r="PHT11" s="219"/>
      <c r="PHU11" s="219"/>
      <c r="PHV11" s="219"/>
      <c r="PHW11" s="219"/>
      <c r="PHX11" s="219"/>
      <c r="PHY11" s="219"/>
      <c r="PHZ11" s="219"/>
      <c r="PIA11" s="219"/>
      <c r="PIB11" s="219"/>
      <c r="PIC11" s="219"/>
      <c r="PID11" s="219"/>
      <c r="PIE11" s="219"/>
      <c r="PIF11" s="219"/>
      <c r="PIG11" s="219"/>
      <c r="PIH11" s="219"/>
      <c r="PII11" s="219"/>
      <c r="PIJ11" s="219"/>
      <c r="PIK11" s="219"/>
      <c r="PIL11" s="219"/>
      <c r="PIM11" s="219"/>
      <c r="PIN11" s="219"/>
      <c r="PIO11" s="219"/>
      <c r="PIP11" s="219"/>
      <c r="PIQ11" s="219"/>
      <c r="PIR11" s="219"/>
      <c r="PIS11" s="219"/>
      <c r="PIT11" s="219"/>
      <c r="PIU11" s="219"/>
      <c r="PIV11" s="219"/>
      <c r="PIW11" s="219"/>
      <c r="PIX11" s="219"/>
      <c r="PIY11" s="219"/>
      <c r="PIZ11" s="219"/>
      <c r="PJA11" s="219"/>
      <c r="PJB11" s="219"/>
      <c r="PJC11" s="219"/>
      <c r="PJD11" s="219"/>
      <c r="PJE11" s="219"/>
      <c r="PJF11" s="219"/>
      <c r="PJG11" s="219"/>
      <c r="PJH11" s="219"/>
      <c r="PJI11" s="219"/>
      <c r="PJJ11" s="219"/>
      <c r="PJK11" s="219"/>
      <c r="PJL11" s="219"/>
      <c r="PJM11" s="219"/>
      <c r="PJN11" s="219"/>
      <c r="PJO11" s="219"/>
      <c r="PJP11" s="219"/>
      <c r="PJQ11" s="219"/>
      <c r="PJR11" s="219"/>
      <c r="PJS11" s="219"/>
      <c r="PJT11" s="219"/>
      <c r="PJU11" s="219"/>
      <c r="PJV11" s="219"/>
      <c r="PJW11" s="219"/>
      <c r="PJX11" s="219"/>
      <c r="PJY11" s="219"/>
      <c r="PJZ11" s="219"/>
      <c r="PKA11" s="219"/>
      <c r="PKB11" s="219"/>
      <c r="PKC11" s="219"/>
      <c r="PKD11" s="219"/>
      <c r="PKE11" s="219"/>
      <c r="PKF11" s="219"/>
      <c r="PKG11" s="219"/>
      <c r="PKH11" s="219"/>
      <c r="PKI11" s="219"/>
      <c r="PKJ11" s="219"/>
      <c r="PKK11" s="219"/>
      <c r="PKL11" s="219"/>
      <c r="PKM11" s="219"/>
      <c r="PKN11" s="219"/>
      <c r="PKO11" s="219"/>
      <c r="PKP11" s="219"/>
      <c r="PKQ11" s="219"/>
      <c r="PKR11" s="219"/>
      <c r="PKS11" s="219"/>
      <c r="PKT11" s="219"/>
      <c r="PKU11" s="219"/>
      <c r="PKV11" s="219"/>
      <c r="PKW11" s="219"/>
      <c r="PKX11" s="219"/>
      <c r="PKY11" s="219"/>
      <c r="PKZ11" s="219"/>
      <c r="PLA11" s="219"/>
      <c r="PLB11" s="219"/>
      <c r="PLC11" s="219"/>
      <c r="PLD11" s="219"/>
      <c r="PLE11" s="219"/>
      <c r="PLF11" s="219"/>
      <c r="PLG11" s="219"/>
      <c r="PLH11" s="219"/>
      <c r="PLI11" s="219"/>
      <c r="PLJ11" s="219"/>
      <c r="PLK11" s="219"/>
      <c r="PLL11" s="219"/>
      <c r="PLM11" s="219"/>
      <c r="PLN11" s="219"/>
      <c r="PLO11" s="219"/>
      <c r="PLP11" s="219"/>
      <c r="PLQ11" s="219"/>
      <c r="PLR11" s="219"/>
      <c r="PLS11" s="219"/>
      <c r="PLT11" s="219"/>
      <c r="PLU11" s="219"/>
      <c r="PLV11" s="219"/>
      <c r="PLW11" s="219"/>
      <c r="PLX11" s="219"/>
      <c r="PLY11" s="219"/>
      <c r="PLZ11" s="219"/>
      <c r="PMA11" s="219"/>
      <c r="PMB11" s="219"/>
      <c r="PMC11" s="219"/>
      <c r="PMD11" s="219"/>
      <c r="PME11" s="219"/>
      <c r="PMF11" s="219"/>
      <c r="PMG11" s="219"/>
      <c r="PMH11" s="219"/>
      <c r="PMI11" s="219"/>
      <c r="PMJ11" s="219"/>
      <c r="PMK11" s="219"/>
      <c r="PML11" s="219"/>
      <c r="PMM11" s="219"/>
      <c r="PMN11" s="219"/>
      <c r="PMO11" s="219"/>
      <c r="PMP11" s="219"/>
      <c r="PMQ11" s="219"/>
      <c r="PMR11" s="219"/>
      <c r="PMS11" s="219"/>
      <c r="PMT11" s="219"/>
      <c r="PMU11" s="219"/>
      <c r="PMV11" s="219"/>
      <c r="PMW11" s="219"/>
      <c r="PMX11" s="219"/>
      <c r="PMY11" s="219"/>
      <c r="PMZ11" s="219"/>
      <c r="PNA11" s="219"/>
      <c r="PNB11" s="219"/>
      <c r="PNC11" s="219"/>
      <c r="PND11" s="219"/>
      <c r="PNE11" s="219"/>
      <c r="PNF11" s="219"/>
      <c r="PNG11" s="219"/>
      <c r="PNH11" s="219"/>
      <c r="PNI11" s="219"/>
      <c r="PNJ11" s="219"/>
      <c r="PNK11" s="219"/>
      <c r="PNL11" s="219"/>
      <c r="PNM11" s="219"/>
      <c r="PNN11" s="219"/>
      <c r="PNO11" s="219"/>
      <c r="PNP11" s="219"/>
      <c r="PNQ11" s="219"/>
      <c r="PNR11" s="219"/>
      <c r="PNS11" s="219"/>
      <c r="PNT11" s="219"/>
      <c r="PNU11" s="219"/>
      <c r="PNV11" s="219"/>
      <c r="PNW11" s="219"/>
      <c r="PNX11" s="219"/>
      <c r="PNY11" s="219"/>
      <c r="PNZ11" s="219"/>
      <c r="POA11" s="219"/>
      <c r="POB11" s="219"/>
      <c r="POC11" s="219"/>
      <c r="POD11" s="219"/>
      <c r="POE11" s="219"/>
      <c r="POF11" s="219"/>
      <c r="POG11" s="219"/>
      <c r="POH11" s="219"/>
      <c r="POI11" s="219"/>
      <c r="POJ11" s="219"/>
      <c r="POK11" s="219"/>
      <c r="POL11" s="219"/>
      <c r="POM11" s="219"/>
      <c r="PON11" s="219"/>
      <c r="POO11" s="219"/>
      <c r="POP11" s="219"/>
      <c r="POQ11" s="219"/>
      <c r="POR11" s="219"/>
      <c r="POS11" s="219"/>
      <c r="POT11" s="219"/>
      <c r="POU11" s="219"/>
      <c r="POV11" s="219"/>
      <c r="POW11" s="219"/>
      <c r="POX11" s="219"/>
      <c r="POY11" s="219"/>
      <c r="POZ11" s="219"/>
      <c r="PPA11" s="219"/>
      <c r="PPB11" s="219"/>
      <c r="PPC11" s="219"/>
      <c r="PPD11" s="219"/>
      <c r="PPE11" s="219"/>
      <c r="PPF11" s="219"/>
      <c r="PPG11" s="219"/>
      <c r="PPH11" s="219"/>
      <c r="PPI11" s="219"/>
      <c r="PPJ11" s="219"/>
      <c r="PPK11" s="219"/>
      <c r="PPL11" s="219"/>
      <c r="PPM11" s="219"/>
      <c r="PPN11" s="219"/>
      <c r="PPO11" s="219"/>
      <c r="PPP11" s="219"/>
      <c r="PPQ11" s="219"/>
      <c r="PPR11" s="219"/>
      <c r="PPS11" s="219"/>
      <c r="PPT11" s="219"/>
      <c r="PPU11" s="219"/>
      <c r="PPV11" s="219"/>
      <c r="PPW11" s="219"/>
      <c r="PPX11" s="219"/>
      <c r="PPY11" s="219"/>
      <c r="PPZ11" s="219"/>
      <c r="PQA11" s="219"/>
      <c r="PQB11" s="219"/>
      <c r="PQC11" s="219"/>
      <c r="PQD11" s="219"/>
      <c r="PQE11" s="219"/>
      <c r="PQF11" s="219"/>
      <c r="PQG11" s="219"/>
      <c r="PQH11" s="219"/>
      <c r="PQI11" s="219"/>
      <c r="PQJ11" s="219"/>
      <c r="PQK11" s="219"/>
      <c r="PQL11" s="219"/>
      <c r="PQM11" s="219"/>
      <c r="PQN11" s="219"/>
      <c r="PQO11" s="219"/>
      <c r="PQP11" s="219"/>
      <c r="PQQ11" s="219"/>
      <c r="PQR11" s="219"/>
      <c r="PQS11" s="219"/>
      <c r="PQT11" s="219"/>
      <c r="PQU11" s="219"/>
      <c r="PQV11" s="219"/>
      <c r="PQW11" s="219"/>
      <c r="PQX11" s="219"/>
      <c r="PQY11" s="219"/>
      <c r="PQZ11" s="219"/>
      <c r="PRA11" s="219"/>
      <c r="PRB11" s="219"/>
      <c r="PRC11" s="219"/>
      <c r="PRD11" s="219"/>
      <c r="PRE11" s="219"/>
      <c r="PRF11" s="219"/>
      <c r="PRG11" s="219"/>
      <c r="PRH11" s="219"/>
      <c r="PRI11" s="219"/>
      <c r="PRJ11" s="219"/>
      <c r="PRK11" s="219"/>
      <c r="PRL11" s="219"/>
      <c r="PRM11" s="219"/>
      <c r="PRN11" s="219"/>
      <c r="PRO11" s="219"/>
      <c r="PRP11" s="219"/>
      <c r="PRQ11" s="219"/>
      <c r="PRR11" s="219"/>
      <c r="PRS11" s="219"/>
      <c r="PRT11" s="219"/>
      <c r="PRU11" s="219"/>
      <c r="PRV11" s="219"/>
      <c r="PRW11" s="219"/>
      <c r="PRX11" s="219"/>
      <c r="PRY11" s="219"/>
      <c r="PRZ11" s="219"/>
      <c r="PSA11" s="219"/>
      <c r="PSB11" s="219"/>
      <c r="PSC11" s="219"/>
      <c r="PSD11" s="219"/>
      <c r="PSE11" s="219"/>
      <c r="PSF11" s="219"/>
      <c r="PSG11" s="219"/>
      <c r="PSH11" s="219"/>
      <c r="PSI11" s="219"/>
      <c r="PSJ11" s="219"/>
      <c r="PSK11" s="219"/>
      <c r="PSL11" s="219"/>
      <c r="PSM11" s="219"/>
      <c r="PSN11" s="219"/>
      <c r="PSO11" s="219"/>
      <c r="PSP11" s="219"/>
      <c r="PSQ11" s="219"/>
      <c r="PSR11" s="219"/>
      <c r="PSS11" s="219"/>
      <c r="PST11" s="219"/>
      <c r="PSU11" s="219"/>
      <c r="PSV11" s="219"/>
      <c r="PSW11" s="219"/>
      <c r="PSX11" s="219"/>
      <c r="PSY11" s="219"/>
      <c r="PSZ11" s="219"/>
      <c r="PTA11" s="219"/>
      <c r="PTB11" s="219"/>
      <c r="PTC11" s="219"/>
      <c r="PTD11" s="219"/>
      <c r="PTE11" s="219"/>
      <c r="PTF11" s="219"/>
      <c r="PTG11" s="219"/>
      <c r="PTH11" s="219"/>
      <c r="PTI11" s="219"/>
      <c r="PTJ11" s="219"/>
      <c r="PTK11" s="219"/>
      <c r="PTL11" s="219"/>
      <c r="PTM11" s="219"/>
      <c r="PTN11" s="219"/>
      <c r="PTO11" s="219"/>
      <c r="PTP11" s="219"/>
      <c r="PTQ11" s="219"/>
      <c r="PTR11" s="219"/>
      <c r="PTS11" s="219"/>
      <c r="PTT11" s="219"/>
      <c r="PTU11" s="219"/>
      <c r="PTV11" s="219"/>
      <c r="PTW11" s="219"/>
      <c r="PTX11" s="219"/>
      <c r="PTY11" s="219"/>
      <c r="PTZ11" s="219"/>
      <c r="PUA11" s="219"/>
      <c r="PUB11" s="219"/>
      <c r="PUC11" s="219"/>
      <c r="PUD11" s="219"/>
      <c r="PUE11" s="219"/>
      <c r="PUF11" s="219"/>
      <c r="PUG11" s="219"/>
      <c r="PUH11" s="219"/>
      <c r="PUI11" s="219"/>
      <c r="PUJ11" s="219"/>
      <c r="PUK11" s="219"/>
      <c r="PUL11" s="219"/>
      <c r="PUM11" s="219"/>
      <c r="PUN11" s="219"/>
      <c r="PUO11" s="219"/>
      <c r="PUP11" s="219"/>
      <c r="PUQ11" s="219"/>
      <c r="PUR11" s="219"/>
      <c r="PUS11" s="219"/>
      <c r="PUT11" s="219"/>
      <c r="PUU11" s="219"/>
      <c r="PUV11" s="219"/>
      <c r="PUW11" s="219"/>
      <c r="PUX11" s="219"/>
      <c r="PUY11" s="219"/>
      <c r="PUZ11" s="219"/>
      <c r="PVA11" s="219"/>
      <c r="PVB11" s="219"/>
      <c r="PVC11" s="219"/>
      <c r="PVD11" s="219"/>
      <c r="PVE11" s="219"/>
      <c r="PVF11" s="219"/>
      <c r="PVG11" s="219"/>
      <c r="PVH11" s="219"/>
      <c r="PVI11" s="219"/>
      <c r="PVJ11" s="219"/>
      <c r="PVK11" s="219"/>
      <c r="PVL11" s="219"/>
      <c r="PVM11" s="219"/>
      <c r="PVN11" s="219"/>
      <c r="PVO11" s="219"/>
      <c r="PVP11" s="219"/>
      <c r="PVQ11" s="219"/>
      <c r="PVR11" s="219"/>
      <c r="PVS11" s="219"/>
      <c r="PVT11" s="219"/>
      <c r="PVU11" s="219"/>
      <c r="PVV11" s="219"/>
      <c r="PVW11" s="219"/>
      <c r="PVX11" s="219"/>
      <c r="PVY11" s="219"/>
      <c r="PVZ11" s="219"/>
      <c r="PWA11" s="219"/>
      <c r="PWB11" s="219"/>
      <c r="PWC11" s="219"/>
      <c r="PWD11" s="219"/>
      <c r="PWE11" s="219"/>
      <c r="PWF11" s="219"/>
      <c r="PWG11" s="219"/>
      <c r="PWH11" s="219"/>
      <c r="PWI11" s="219"/>
      <c r="PWJ11" s="219"/>
      <c r="PWK11" s="219"/>
      <c r="PWL11" s="219"/>
      <c r="PWM11" s="219"/>
      <c r="PWN11" s="219"/>
      <c r="PWO11" s="219"/>
      <c r="PWP11" s="219"/>
      <c r="PWQ11" s="219"/>
      <c r="PWR11" s="219"/>
      <c r="PWS11" s="219"/>
      <c r="PWT11" s="219"/>
      <c r="PWU11" s="219"/>
      <c r="PWV11" s="219"/>
      <c r="PWW11" s="219"/>
      <c r="PWX11" s="219"/>
      <c r="PWY11" s="219"/>
      <c r="PWZ11" s="219"/>
      <c r="PXA11" s="219"/>
      <c r="PXB11" s="219"/>
      <c r="PXC11" s="219"/>
      <c r="PXD11" s="219"/>
      <c r="PXE11" s="219"/>
      <c r="PXF11" s="219"/>
      <c r="PXG11" s="219"/>
      <c r="PXH11" s="219"/>
      <c r="PXI11" s="219"/>
      <c r="PXJ11" s="219"/>
      <c r="PXK11" s="219"/>
      <c r="PXL11" s="219"/>
      <c r="PXM11" s="219"/>
      <c r="PXN11" s="219"/>
      <c r="PXO11" s="219"/>
      <c r="PXP11" s="219"/>
      <c r="PXQ11" s="219"/>
      <c r="PXR11" s="219"/>
      <c r="PXS11" s="219"/>
      <c r="PXT11" s="219"/>
      <c r="PXU11" s="219"/>
      <c r="PXV11" s="219"/>
      <c r="PXW11" s="219"/>
      <c r="PXX11" s="219"/>
      <c r="PXY11" s="219"/>
      <c r="PXZ11" s="219"/>
      <c r="PYA11" s="219"/>
      <c r="PYB11" s="219"/>
      <c r="PYC11" s="219"/>
      <c r="PYD11" s="219"/>
      <c r="PYE11" s="219"/>
      <c r="PYF11" s="219"/>
      <c r="PYG11" s="219"/>
      <c r="PYH11" s="219"/>
      <c r="PYI11" s="219"/>
      <c r="PYJ11" s="219"/>
      <c r="PYK11" s="219"/>
      <c r="PYL11" s="219"/>
      <c r="PYM11" s="219"/>
      <c r="PYN11" s="219"/>
      <c r="PYO11" s="219"/>
      <c r="PYP11" s="219"/>
      <c r="PYQ11" s="219"/>
      <c r="PYR11" s="219"/>
      <c r="PYS11" s="219"/>
      <c r="PYT11" s="219"/>
      <c r="PYU11" s="219"/>
      <c r="PYV11" s="219"/>
      <c r="PYW11" s="219"/>
      <c r="PYX11" s="219"/>
      <c r="PYY11" s="219"/>
      <c r="PYZ11" s="219"/>
      <c r="PZA11" s="219"/>
      <c r="PZB11" s="219"/>
      <c r="PZC11" s="219"/>
      <c r="PZD11" s="219"/>
      <c r="PZE11" s="219"/>
      <c r="PZF11" s="219"/>
      <c r="PZG11" s="219"/>
      <c r="PZH11" s="219"/>
      <c r="PZI11" s="219"/>
      <c r="PZJ11" s="219"/>
      <c r="PZK11" s="219"/>
      <c r="PZL11" s="219"/>
      <c r="PZM11" s="219"/>
      <c r="PZN11" s="219"/>
      <c r="PZO11" s="219"/>
      <c r="PZP11" s="219"/>
      <c r="PZQ11" s="219"/>
      <c r="PZR11" s="219"/>
      <c r="PZS11" s="219"/>
      <c r="PZT11" s="219"/>
      <c r="PZU11" s="219"/>
      <c r="PZV11" s="219"/>
      <c r="PZW11" s="219"/>
      <c r="PZX11" s="219"/>
      <c r="PZY11" s="219"/>
      <c r="PZZ11" s="219"/>
      <c r="QAA11" s="219"/>
      <c r="QAB11" s="219"/>
      <c r="QAC11" s="219"/>
      <c r="QAD11" s="219"/>
      <c r="QAE11" s="219"/>
      <c r="QAF11" s="219"/>
      <c r="QAG11" s="219"/>
      <c r="QAH11" s="219"/>
      <c r="QAI11" s="219"/>
      <c r="QAJ11" s="219"/>
      <c r="QAK11" s="219"/>
      <c r="QAL11" s="219"/>
      <c r="QAM11" s="219"/>
      <c r="QAN11" s="219"/>
      <c r="QAO11" s="219"/>
      <c r="QAP11" s="219"/>
      <c r="QAQ11" s="219"/>
      <c r="QAR11" s="219"/>
      <c r="QAS11" s="219"/>
      <c r="QAT11" s="219"/>
      <c r="QAU11" s="219"/>
      <c r="QAV11" s="219"/>
      <c r="QAW11" s="219"/>
      <c r="QAX11" s="219"/>
      <c r="QAY11" s="219"/>
      <c r="QAZ11" s="219"/>
      <c r="QBA11" s="219"/>
      <c r="QBB11" s="219"/>
      <c r="QBC11" s="219"/>
      <c r="QBD11" s="219"/>
      <c r="QBE11" s="219"/>
      <c r="QBF11" s="219"/>
      <c r="QBG11" s="219"/>
      <c r="QBH11" s="219"/>
      <c r="QBI11" s="219"/>
      <c r="QBJ11" s="219"/>
      <c r="QBK11" s="219"/>
      <c r="QBL11" s="219"/>
      <c r="QBM11" s="219"/>
      <c r="QBN11" s="219"/>
      <c r="QBO11" s="219"/>
      <c r="QBP11" s="219"/>
      <c r="QBQ11" s="219"/>
      <c r="QBR11" s="219"/>
      <c r="QBS11" s="219"/>
      <c r="QBT11" s="219"/>
      <c r="QBU11" s="219"/>
      <c r="QBV11" s="219"/>
      <c r="QBW11" s="219"/>
      <c r="QBX11" s="219"/>
      <c r="QBY11" s="219"/>
      <c r="QBZ11" s="219"/>
      <c r="QCA11" s="219"/>
      <c r="QCB11" s="219"/>
      <c r="QCC11" s="219"/>
      <c r="QCD11" s="219"/>
      <c r="QCE11" s="219"/>
      <c r="QCF11" s="219"/>
      <c r="QCG11" s="219"/>
      <c r="QCH11" s="219"/>
      <c r="QCI11" s="219"/>
      <c r="QCJ11" s="219"/>
      <c r="QCK11" s="219"/>
      <c r="QCL11" s="219"/>
      <c r="QCM11" s="219"/>
      <c r="QCN11" s="219"/>
      <c r="QCO11" s="219"/>
      <c r="QCP11" s="219"/>
      <c r="QCQ11" s="219"/>
      <c r="QCR11" s="219"/>
      <c r="QCS11" s="219"/>
      <c r="QCT11" s="219"/>
      <c r="QCU11" s="219"/>
      <c r="QCV11" s="219"/>
      <c r="QCW11" s="219"/>
      <c r="QCX11" s="219"/>
      <c r="QCY11" s="219"/>
      <c r="QCZ11" s="219"/>
      <c r="QDA11" s="219"/>
      <c r="QDB11" s="219"/>
      <c r="QDC11" s="219"/>
      <c r="QDD11" s="219"/>
      <c r="QDE11" s="219"/>
      <c r="QDF11" s="219"/>
      <c r="QDG11" s="219"/>
      <c r="QDH11" s="219"/>
      <c r="QDI11" s="219"/>
      <c r="QDJ11" s="219"/>
      <c r="QDK11" s="219"/>
      <c r="QDL11" s="219"/>
      <c r="QDM11" s="219"/>
      <c r="QDN11" s="219"/>
      <c r="QDO11" s="219"/>
      <c r="QDP11" s="219"/>
      <c r="QDQ11" s="219"/>
      <c r="QDR11" s="219"/>
      <c r="QDS11" s="219"/>
      <c r="QDT11" s="219"/>
      <c r="QDU11" s="219"/>
      <c r="QDV11" s="219"/>
      <c r="QDW11" s="219"/>
      <c r="QDX11" s="219"/>
      <c r="QDY11" s="219"/>
      <c r="QDZ11" s="219"/>
      <c r="QEA11" s="219"/>
      <c r="QEB11" s="219"/>
      <c r="QEC11" s="219"/>
      <c r="QED11" s="219"/>
      <c r="QEE11" s="219"/>
      <c r="QEF11" s="219"/>
      <c r="QEG11" s="219"/>
      <c r="QEH11" s="219"/>
      <c r="QEI11" s="219"/>
      <c r="QEJ11" s="219"/>
      <c r="QEK11" s="219"/>
      <c r="QEL11" s="219"/>
      <c r="QEM11" s="219"/>
      <c r="QEN11" s="219"/>
      <c r="QEO11" s="219"/>
      <c r="QEP11" s="219"/>
      <c r="QEQ11" s="219"/>
      <c r="QER11" s="219"/>
      <c r="QES11" s="219"/>
      <c r="QET11" s="219"/>
      <c r="QEU11" s="219"/>
      <c r="QEV11" s="219"/>
      <c r="QEW11" s="219"/>
      <c r="QEX11" s="219"/>
      <c r="QEY11" s="219"/>
      <c r="QEZ11" s="219"/>
      <c r="QFA11" s="219"/>
      <c r="QFB11" s="219"/>
      <c r="QFC11" s="219"/>
      <c r="QFD11" s="219"/>
      <c r="QFE11" s="219"/>
      <c r="QFF11" s="219"/>
      <c r="QFG11" s="219"/>
      <c r="QFH11" s="219"/>
      <c r="QFI11" s="219"/>
      <c r="QFJ11" s="219"/>
      <c r="QFK11" s="219"/>
      <c r="QFL11" s="219"/>
      <c r="QFM11" s="219"/>
      <c r="QFN11" s="219"/>
      <c r="QFO11" s="219"/>
      <c r="QFP11" s="219"/>
      <c r="QFQ11" s="219"/>
      <c r="QFR11" s="219"/>
      <c r="QFS11" s="219"/>
      <c r="QFT11" s="219"/>
      <c r="QFU11" s="219"/>
      <c r="QFV11" s="219"/>
      <c r="QFW11" s="219"/>
      <c r="QFX11" s="219"/>
      <c r="QFY11" s="219"/>
      <c r="QFZ11" s="219"/>
      <c r="QGA11" s="219"/>
      <c r="QGB11" s="219"/>
      <c r="QGC11" s="219"/>
      <c r="QGD11" s="219"/>
      <c r="QGE11" s="219"/>
      <c r="QGF11" s="219"/>
      <c r="QGG11" s="219"/>
      <c r="QGH11" s="219"/>
      <c r="QGI11" s="219"/>
      <c r="QGJ11" s="219"/>
      <c r="QGK11" s="219"/>
      <c r="QGL11" s="219"/>
      <c r="QGM11" s="219"/>
      <c r="QGN11" s="219"/>
      <c r="QGO11" s="219"/>
      <c r="QGP11" s="219"/>
      <c r="QGQ11" s="219"/>
      <c r="QGR11" s="219"/>
      <c r="QGS11" s="219"/>
      <c r="QGT11" s="219"/>
      <c r="QGU11" s="219"/>
      <c r="QGV11" s="219"/>
      <c r="QGW11" s="219"/>
      <c r="QGX11" s="219"/>
      <c r="QGY11" s="219"/>
      <c r="QGZ11" s="219"/>
      <c r="QHA11" s="219"/>
      <c r="QHB11" s="219"/>
      <c r="QHC11" s="219"/>
      <c r="QHD11" s="219"/>
      <c r="QHE11" s="219"/>
      <c r="QHF11" s="219"/>
      <c r="QHG11" s="219"/>
      <c r="QHH11" s="219"/>
      <c r="QHI11" s="219"/>
      <c r="QHJ11" s="219"/>
      <c r="QHK11" s="219"/>
      <c r="QHL11" s="219"/>
      <c r="QHM11" s="219"/>
      <c r="QHN11" s="219"/>
      <c r="QHO11" s="219"/>
      <c r="QHP11" s="219"/>
      <c r="QHQ11" s="219"/>
      <c r="QHR11" s="219"/>
      <c r="QHS11" s="219"/>
      <c r="QHT11" s="219"/>
      <c r="QHU11" s="219"/>
      <c r="QHV11" s="219"/>
      <c r="QHW11" s="219"/>
      <c r="QHX11" s="219"/>
      <c r="QHY11" s="219"/>
      <c r="QHZ11" s="219"/>
      <c r="QIA11" s="219"/>
      <c r="QIB11" s="219"/>
      <c r="QIC11" s="219"/>
      <c r="QID11" s="219"/>
      <c r="QIE11" s="219"/>
      <c r="QIF11" s="219"/>
      <c r="QIG11" s="219"/>
      <c r="QIH11" s="219"/>
      <c r="QII11" s="219"/>
      <c r="QIJ11" s="219"/>
      <c r="QIK11" s="219"/>
      <c r="QIL11" s="219"/>
      <c r="QIM11" s="219"/>
      <c r="QIN11" s="219"/>
      <c r="QIO11" s="219"/>
      <c r="QIP11" s="219"/>
      <c r="QIQ11" s="219"/>
      <c r="QIR11" s="219"/>
      <c r="QIS11" s="219"/>
      <c r="QIT11" s="219"/>
      <c r="QIU11" s="219"/>
      <c r="QIV11" s="219"/>
      <c r="QIW11" s="219"/>
      <c r="QIX11" s="219"/>
      <c r="QIY11" s="219"/>
      <c r="QIZ11" s="219"/>
      <c r="QJA11" s="219"/>
      <c r="QJB11" s="219"/>
      <c r="QJC11" s="219"/>
      <c r="QJD11" s="219"/>
      <c r="QJE11" s="219"/>
      <c r="QJF11" s="219"/>
      <c r="QJG11" s="219"/>
      <c r="QJH11" s="219"/>
      <c r="QJI11" s="219"/>
      <c r="QJJ11" s="219"/>
      <c r="QJK11" s="219"/>
      <c r="QJL11" s="219"/>
      <c r="QJM11" s="219"/>
      <c r="QJN11" s="219"/>
      <c r="QJO11" s="219"/>
      <c r="QJP11" s="219"/>
      <c r="QJQ11" s="219"/>
      <c r="QJR11" s="219"/>
      <c r="QJS11" s="219"/>
      <c r="QJT11" s="219"/>
      <c r="QJU11" s="219"/>
      <c r="QJV11" s="219"/>
      <c r="QJW11" s="219"/>
      <c r="QJX11" s="219"/>
      <c r="QJY11" s="219"/>
      <c r="QJZ11" s="219"/>
      <c r="QKA11" s="219"/>
      <c r="QKB11" s="219"/>
      <c r="QKC11" s="219"/>
      <c r="QKD11" s="219"/>
      <c r="QKE11" s="219"/>
      <c r="QKF11" s="219"/>
      <c r="QKG11" s="219"/>
      <c r="QKH11" s="219"/>
      <c r="QKI11" s="219"/>
      <c r="QKJ11" s="219"/>
      <c r="QKK11" s="219"/>
      <c r="QKL11" s="219"/>
      <c r="QKM11" s="219"/>
      <c r="QKN11" s="219"/>
      <c r="QKO11" s="219"/>
      <c r="QKP11" s="219"/>
      <c r="QKQ11" s="219"/>
      <c r="QKR11" s="219"/>
      <c r="QKS11" s="219"/>
      <c r="QKT11" s="219"/>
      <c r="QKU11" s="219"/>
      <c r="QKV11" s="219"/>
      <c r="QKW11" s="219"/>
      <c r="QKX11" s="219"/>
      <c r="QKY11" s="219"/>
      <c r="QKZ11" s="219"/>
      <c r="QLA11" s="219"/>
      <c r="QLB11" s="219"/>
      <c r="QLC11" s="219"/>
      <c r="QLD11" s="219"/>
      <c r="QLE11" s="219"/>
      <c r="QLF11" s="219"/>
      <c r="QLG11" s="219"/>
      <c r="QLH11" s="219"/>
      <c r="QLI11" s="219"/>
      <c r="QLJ11" s="219"/>
      <c r="QLK11" s="219"/>
      <c r="QLL11" s="219"/>
      <c r="QLM11" s="219"/>
      <c r="QLN11" s="219"/>
      <c r="QLO11" s="219"/>
      <c r="QLP11" s="219"/>
      <c r="QLQ11" s="219"/>
      <c r="QLR11" s="219"/>
      <c r="QLS11" s="219"/>
      <c r="QLT11" s="219"/>
      <c r="QLU11" s="219"/>
      <c r="QLV11" s="219"/>
      <c r="QLW11" s="219"/>
      <c r="QLX11" s="219"/>
      <c r="QLY11" s="219"/>
      <c r="QLZ11" s="219"/>
      <c r="QMA11" s="219"/>
      <c r="QMB11" s="219"/>
      <c r="QMC11" s="219"/>
      <c r="QMD11" s="219"/>
      <c r="QME11" s="219"/>
      <c r="QMF11" s="219"/>
      <c r="QMG11" s="219"/>
      <c r="QMH11" s="219"/>
      <c r="QMI11" s="219"/>
      <c r="QMJ11" s="219"/>
      <c r="QMK11" s="219"/>
      <c r="QML11" s="219"/>
      <c r="QMM11" s="219"/>
      <c r="QMN11" s="219"/>
      <c r="QMO11" s="219"/>
      <c r="QMP11" s="219"/>
      <c r="QMQ11" s="219"/>
      <c r="QMR11" s="219"/>
      <c r="QMS11" s="219"/>
      <c r="QMT11" s="219"/>
      <c r="QMU11" s="219"/>
      <c r="QMV11" s="219"/>
      <c r="QMW11" s="219"/>
      <c r="QMX11" s="219"/>
      <c r="QMY11" s="219"/>
      <c r="QMZ11" s="219"/>
      <c r="QNA11" s="219"/>
      <c r="QNB11" s="219"/>
      <c r="QNC11" s="219"/>
      <c r="QND11" s="219"/>
      <c r="QNE11" s="219"/>
      <c r="QNF11" s="219"/>
      <c r="QNG11" s="219"/>
      <c r="QNH11" s="219"/>
      <c r="QNI11" s="219"/>
      <c r="QNJ11" s="219"/>
      <c r="QNK11" s="219"/>
      <c r="QNL11" s="219"/>
      <c r="QNM11" s="219"/>
      <c r="QNN11" s="219"/>
      <c r="QNO11" s="219"/>
      <c r="QNP11" s="219"/>
      <c r="QNQ11" s="219"/>
      <c r="QNR11" s="219"/>
      <c r="QNS11" s="219"/>
      <c r="QNT11" s="219"/>
      <c r="QNU11" s="219"/>
      <c r="QNV11" s="219"/>
      <c r="QNW11" s="219"/>
      <c r="QNX11" s="219"/>
      <c r="QNY11" s="219"/>
      <c r="QNZ11" s="219"/>
      <c r="QOA11" s="219"/>
      <c r="QOB11" s="219"/>
      <c r="QOC11" s="219"/>
      <c r="QOD11" s="219"/>
      <c r="QOE11" s="219"/>
      <c r="QOF11" s="219"/>
      <c r="QOG11" s="219"/>
      <c r="QOH11" s="219"/>
      <c r="QOI11" s="219"/>
      <c r="QOJ11" s="219"/>
      <c r="QOK11" s="219"/>
      <c r="QOL11" s="219"/>
      <c r="QOM11" s="219"/>
      <c r="QON11" s="219"/>
      <c r="QOO11" s="219"/>
      <c r="QOP11" s="219"/>
      <c r="QOQ11" s="219"/>
      <c r="QOR11" s="219"/>
      <c r="QOS11" s="219"/>
      <c r="QOT11" s="219"/>
      <c r="QOU11" s="219"/>
      <c r="QOV11" s="219"/>
      <c r="QOW11" s="219"/>
      <c r="QOX11" s="219"/>
      <c r="QOY11" s="219"/>
      <c r="QOZ11" s="219"/>
      <c r="QPA11" s="219"/>
      <c r="QPB11" s="219"/>
      <c r="QPC11" s="219"/>
      <c r="QPD11" s="219"/>
      <c r="QPE11" s="219"/>
      <c r="QPF11" s="219"/>
      <c r="QPG11" s="219"/>
      <c r="QPH11" s="219"/>
      <c r="QPI11" s="219"/>
      <c r="QPJ11" s="219"/>
      <c r="QPK11" s="219"/>
      <c r="QPL11" s="219"/>
      <c r="QPM11" s="219"/>
      <c r="QPN11" s="219"/>
      <c r="QPO11" s="219"/>
      <c r="QPP11" s="219"/>
      <c r="QPQ11" s="219"/>
      <c r="QPR11" s="219"/>
      <c r="QPS11" s="219"/>
      <c r="QPT11" s="219"/>
      <c r="QPU11" s="219"/>
      <c r="QPV11" s="219"/>
      <c r="QPW11" s="219"/>
      <c r="QPX11" s="219"/>
      <c r="QPY11" s="219"/>
      <c r="QPZ11" s="219"/>
      <c r="QQA11" s="219"/>
      <c r="QQB11" s="219"/>
      <c r="QQC11" s="219"/>
      <c r="QQD11" s="219"/>
      <c r="QQE11" s="219"/>
      <c r="QQF11" s="219"/>
      <c r="QQG11" s="219"/>
      <c r="QQH11" s="219"/>
      <c r="QQI11" s="219"/>
      <c r="QQJ11" s="219"/>
      <c r="QQK11" s="219"/>
      <c r="QQL11" s="219"/>
      <c r="QQM11" s="219"/>
      <c r="QQN11" s="219"/>
      <c r="QQO11" s="219"/>
      <c r="QQP11" s="219"/>
      <c r="QQQ11" s="219"/>
      <c r="QQR11" s="219"/>
      <c r="QQS11" s="219"/>
      <c r="QQT11" s="219"/>
      <c r="QQU11" s="219"/>
      <c r="QQV11" s="219"/>
      <c r="QQW11" s="219"/>
      <c r="QQX11" s="219"/>
      <c r="QQY11" s="219"/>
      <c r="QQZ11" s="219"/>
      <c r="QRA11" s="219"/>
      <c r="QRB11" s="219"/>
      <c r="QRC11" s="219"/>
      <c r="QRD11" s="219"/>
      <c r="QRE11" s="219"/>
      <c r="QRF11" s="219"/>
      <c r="QRG11" s="219"/>
      <c r="QRH11" s="219"/>
      <c r="QRI11" s="219"/>
      <c r="QRJ11" s="219"/>
      <c r="QRK11" s="219"/>
      <c r="QRL11" s="219"/>
      <c r="QRM11" s="219"/>
      <c r="QRN11" s="219"/>
      <c r="QRO11" s="219"/>
      <c r="QRP11" s="219"/>
      <c r="QRQ11" s="219"/>
      <c r="QRR11" s="219"/>
      <c r="QRS11" s="219"/>
      <c r="QRT11" s="219"/>
      <c r="QRU11" s="219"/>
      <c r="QRV11" s="219"/>
      <c r="QRW11" s="219"/>
      <c r="QRX11" s="219"/>
      <c r="QRY11" s="219"/>
      <c r="QRZ11" s="219"/>
      <c r="QSA11" s="219"/>
      <c r="QSB11" s="219"/>
      <c r="QSC11" s="219"/>
      <c r="QSD11" s="219"/>
      <c r="QSE11" s="219"/>
      <c r="QSF11" s="219"/>
      <c r="QSG11" s="219"/>
      <c r="QSH11" s="219"/>
      <c r="QSI11" s="219"/>
      <c r="QSJ11" s="219"/>
      <c r="QSK11" s="219"/>
      <c r="QSL11" s="219"/>
      <c r="QSM11" s="219"/>
      <c r="QSN11" s="219"/>
      <c r="QSO11" s="219"/>
      <c r="QSP11" s="219"/>
      <c r="QSQ11" s="219"/>
      <c r="QSR11" s="219"/>
      <c r="QSS11" s="219"/>
      <c r="QST11" s="219"/>
      <c r="QSU11" s="219"/>
      <c r="QSV11" s="219"/>
      <c r="QSW11" s="219"/>
      <c r="QSX11" s="219"/>
      <c r="QSY11" s="219"/>
      <c r="QSZ11" s="219"/>
      <c r="QTA11" s="219"/>
      <c r="QTB11" s="219"/>
      <c r="QTC11" s="219"/>
      <c r="QTD11" s="219"/>
      <c r="QTE11" s="219"/>
      <c r="QTF11" s="219"/>
      <c r="QTG11" s="219"/>
      <c r="QTH11" s="219"/>
      <c r="QTI11" s="219"/>
      <c r="QTJ11" s="219"/>
      <c r="QTK11" s="219"/>
      <c r="QTL11" s="219"/>
      <c r="QTM11" s="219"/>
      <c r="QTN11" s="219"/>
      <c r="QTO11" s="219"/>
      <c r="QTP11" s="219"/>
      <c r="QTQ11" s="219"/>
      <c r="QTR11" s="219"/>
      <c r="QTS11" s="219"/>
      <c r="QTT11" s="219"/>
      <c r="QTU11" s="219"/>
      <c r="QTV11" s="219"/>
      <c r="QTW11" s="219"/>
      <c r="QTX11" s="219"/>
      <c r="QTY11" s="219"/>
      <c r="QTZ11" s="219"/>
      <c r="QUA11" s="219"/>
      <c r="QUB11" s="219"/>
      <c r="QUC11" s="219"/>
      <c r="QUD11" s="219"/>
      <c r="QUE11" s="219"/>
      <c r="QUF11" s="219"/>
      <c r="QUG11" s="219"/>
      <c r="QUH11" s="219"/>
      <c r="QUI11" s="219"/>
      <c r="QUJ11" s="219"/>
      <c r="QUK11" s="219"/>
      <c r="QUL11" s="219"/>
      <c r="QUM11" s="219"/>
      <c r="QUN11" s="219"/>
      <c r="QUO11" s="219"/>
      <c r="QUP11" s="219"/>
      <c r="QUQ11" s="219"/>
      <c r="QUR11" s="219"/>
      <c r="QUS11" s="219"/>
      <c r="QUT11" s="219"/>
      <c r="QUU11" s="219"/>
      <c r="QUV11" s="219"/>
      <c r="QUW11" s="219"/>
      <c r="QUX11" s="219"/>
      <c r="QUY11" s="219"/>
      <c r="QUZ11" s="219"/>
      <c r="QVA11" s="219"/>
      <c r="QVB11" s="219"/>
      <c r="QVC11" s="219"/>
      <c r="QVD11" s="219"/>
      <c r="QVE11" s="219"/>
      <c r="QVF11" s="219"/>
      <c r="QVG11" s="219"/>
      <c r="QVH11" s="219"/>
      <c r="QVI11" s="219"/>
      <c r="QVJ11" s="219"/>
      <c r="QVK11" s="219"/>
      <c r="QVL11" s="219"/>
      <c r="QVM11" s="219"/>
      <c r="QVN11" s="219"/>
      <c r="QVO11" s="219"/>
      <c r="QVP11" s="219"/>
      <c r="QVQ11" s="219"/>
      <c r="QVR11" s="219"/>
      <c r="QVS11" s="219"/>
      <c r="QVT11" s="219"/>
      <c r="QVU11" s="219"/>
      <c r="QVV11" s="219"/>
      <c r="QVW11" s="219"/>
      <c r="QVX11" s="219"/>
      <c r="QVY11" s="219"/>
      <c r="QVZ11" s="219"/>
      <c r="QWA11" s="219"/>
      <c r="QWB11" s="219"/>
      <c r="QWC11" s="219"/>
      <c r="QWD11" s="219"/>
      <c r="QWE11" s="219"/>
      <c r="QWF11" s="219"/>
      <c r="QWG11" s="219"/>
      <c r="QWH11" s="219"/>
      <c r="QWI11" s="219"/>
      <c r="QWJ11" s="219"/>
      <c r="QWK11" s="219"/>
      <c r="QWL11" s="219"/>
      <c r="QWM11" s="219"/>
      <c r="QWN11" s="219"/>
      <c r="QWO11" s="219"/>
      <c r="QWP11" s="219"/>
      <c r="QWQ11" s="219"/>
      <c r="QWR11" s="219"/>
      <c r="QWS11" s="219"/>
      <c r="QWT11" s="219"/>
      <c r="QWU11" s="219"/>
      <c r="QWV11" s="219"/>
      <c r="QWW11" s="219"/>
      <c r="QWX11" s="219"/>
      <c r="QWY11" s="219"/>
      <c r="QWZ11" s="219"/>
      <c r="QXA11" s="219"/>
      <c r="QXB11" s="219"/>
      <c r="QXC11" s="219"/>
      <c r="QXD11" s="219"/>
      <c r="QXE11" s="219"/>
      <c r="QXF11" s="219"/>
      <c r="QXG11" s="219"/>
      <c r="QXH11" s="219"/>
      <c r="QXI11" s="219"/>
      <c r="QXJ11" s="219"/>
      <c r="QXK11" s="219"/>
      <c r="QXL11" s="219"/>
      <c r="QXM11" s="219"/>
      <c r="QXN11" s="219"/>
      <c r="QXO11" s="219"/>
      <c r="QXP11" s="219"/>
      <c r="QXQ11" s="219"/>
      <c r="QXR11" s="219"/>
      <c r="QXS11" s="219"/>
      <c r="QXT11" s="219"/>
      <c r="QXU11" s="219"/>
      <c r="QXV11" s="219"/>
      <c r="QXW11" s="219"/>
      <c r="QXX11" s="219"/>
      <c r="QXY11" s="219"/>
      <c r="QXZ11" s="219"/>
      <c r="QYA11" s="219"/>
      <c r="QYB11" s="219"/>
      <c r="QYC11" s="219"/>
      <c r="QYD11" s="219"/>
      <c r="QYE11" s="219"/>
      <c r="QYF11" s="219"/>
      <c r="QYG11" s="219"/>
      <c r="QYH11" s="219"/>
      <c r="QYI11" s="219"/>
      <c r="QYJ11" s="219"/>
      <c r="QYK11" s="219"/>
      <c r="QYL11" s="219"/>
      <c r="QYM11" s="219"/>
      <c r="QYN11" s="219"/>
      <c r="QYO11" s="219"/>
      <c r="QYP11" s="219"/>
      <c r="QYQ11" s="219"/>
      <c r="QYR11" s="219"/>
      <c r="QYS11" s="219"/>
      <c r="QYT11" s="219"/>
      <c r="QYU11" s="219"/>
      <c r="QYV11" s="219"/>
      <c r="QYW11" s="219"/>
      <c r="QYX11" s="219"/>
      <c r="QYY11" s="219"/>
      <c r="QYZ11" s="219"/>
      <c r="QZA11" s="219"/>
      <c r="QZB11" s="219"/>
      <c r="QZC11" s="219"/>
      <c r="QZD11" s="219"/>
      <c r="QZE11" s="219"/>
      <c r="QZF11" s="219"/>
      <c r="QZG11" s="219"/>
      <c r="QZH11" s="219"/>
      <c r="QZI11" s="219"/>
      <c r="QZJ11" s="219"/>
      <c r="QZK11" s="219"/>
      <c r="QZL11" s="219"/>
      <c r="QZM11" s="219"/>
      <c r="QZN11" s="219"/>
      <c r="QZO11" s="219"/>
      <c r="QZP11" s="219"/>
      <c r="QZQ11" s="219"/>
      <c r="QZR11" s="219"/>
      <c r="QZS11" s="219"/>
      <c r="QZT11" s="219"/>
      <c r="QZU11" s="219"/>
      <c r="QZV11" s="219"/>
      <c r="QZW11" s="219"/>
      <c r="QZX11" s="219"/>
      <c r="QZY11" s="219"/>
      <c r="QZZ11" s="219"/>
      <c r="RAA11" s="219"/>
      <c r="RAB11" s="219"/>
      <c r="RAC11" s="219"/>
      <c r="RAD11" s="219"/>
      <c r="RAE11" s="219"/>
      <c r="RAF11" s="219"/>
      <c r="RAG11" s="219"/>
      <c r="RAH11" s="219"/>
      <c r="RAI11" s="219"/>
      <c r="RAJ11" s="219"/>
      <c r="RAK11" s="219"/>
      <c r="RAL11" s="219"/>
      <c r="RAM11" s="219"/>
      <c r="RAN11" s="219"/>
      <c r="RAO11" s="219"/>
      <c r="RAP11" s="219"/>
      <c r="RAQ11" s="219"/>
      <c r="RAR11" s="219"/>
      <c r="RAS11" s="219"/>
      <c r="RAT11" s="219"/>
      <c r="RAU11" s="219"/>
      <c r="RAV11" s="219"/>
      <c r="RAW11" s="219"/>
      <c r="RAX11" s="219"/>
      <c r="RAY11" s="219"/>
      <c r="RAZ11" s="219"/>
      <c r="RBA11" s="219"/>
      <c r="RBB11" s="219"/>
      <c r="RBC11" s="219"/>
      <c r="RBD11" s="219"/>
      <c r="RBE11" s="219"/>
      <c r="RBF11" s="219"/>
      <c r="RBG11" s="219"/>
      <c r="RBH11" s="219"/>
      <c r="RBI11" s="219"/>
      <c r="RBJ11" s="219"/>
      <c r="RBK11" s="219"/>
      <c r="RBL11" s="219"/>
      <c r="RBM11" s="219"/>
      <c r="RBN11" s="219"/>
      <c r="RBO11" s="219"/>
      <c r="RBP11" s="219"/>
      <c r="RBQ11" s="219"/>
      <c r="RBR11" s="219"/>
      <c r="RBS11" s="219"/>
      <c r="RBT11" s="219"/>
      <c r="RBU11" s="219"/>
      <c r="RBV11" s="219"/>
      <c r="RBW11" s="219"/>
      <c r="RBX11" s="219"/>
      <c r="RBY11" s="219"/>
      <c r="RBZ11" s="219"/>
      <c r="RCA11" s="219"/>
      <c r="RCB11" s="219"/>
      <c r="RCC11" s="219"/>
      <c r="RCD11" s="219"/>
      <c r="RCE11" s="219"/>
      <c r="RCF11" s="219"/>
      <c r="RCG11" s="219"/>
      <c r="RCH11" s="219"/>
      <c r="RCI11" s="219"/>
      <c r="RCJ11" s="219"/>
      <c r="RCK11" s="219"/>
      <c r="RCL11" s="219"/>
      <c r="RCM11" s="219"/>
      <c r="RCN11" s="219"/>
      <c r="RCO11" s="219"/>
      <c r="RCP11" s="219"/>
      <c r="RCQ11" s="219"/>
      <c r="RCR11" s="219"/>
      <c r="RCS11" s="219"/>
      <c r="RCT11" s="219"/>
      <c r="RCU11" s="219"/>
      <c r="RCV11" s="219"/>
      <c r="RCW11" s="219"/>
      <c r="RCX11" s="219"/>
      <c r="RCY11" s="219"/>
      <c r="RCZ11" s="219"/>
      <c r="RDA11" s="219"/>
      <c r="RDB11" s="219"/>
      <c r="RDC11" s="219"/>
      <c r="RDD11" s="219"/>
      <c r="RDE11" s="219"/>
      <c r="RDF11" s="219"/>
      <c r="RDG11" s="219"/>
      <c r="RDH11" s="219"/>
      <c r="RDI11" s="219"/>
      <c r="RDJ11" s="219"/>
      <c r="RDK11" s="219"/>
      <c r="RDL11" s="219"/>
      <c r="RDM11" s="219"/>
      <c r="RDN11" s="219"/>
      <c r="RDO11" s="219"/>
      <c r="RDP11" s="219"/>
      <c r="RDQ11" s="219"/>
      <c r="RDR11" s="219"/>
      <c r="RDS11" s="219"/>
      <c r="RDT11" s="219"/>
      <c r="RDU11" s="219"/>
      <c r="RDV11" s="219"/>
      <c r="RDW11" s="219"/>
      <c r="RDX11" s="219"/>
      <c r="RDY11" s="219"/>
      <c r="RDZ11" s="219"/>
      <c r="REA11" s="219"/>
      <c r="REB11" s="219"/>
      <c r="REC11" s="219"/>
      <c r="RED11" s="219"/>
      <c r="REE11" s="219"/>
      <c r="REF11" s="219"/>
      <c r="REG11" s="219"/>
      <c r="REH11" s="219"/>
      <c r="REI11" s="219"/>
      <c r="REJ11" s="219"/>
      <c r="REK11" s="219"/>
      <c r="REL11" s="219"/>
      <c r="REM11" s="219"/>
      <c r="REN11" s="219"/>
      <c r="REO11" s="219"/>
      <c r="REP11" s="219"/>
      <c r="REQ11" s="219"/>
      <c r="RER11" s="219"/>
      <c r="RES11" s="219"/>
      <c r="RET11" s="219"/>
      <c r="REU11" s="219"/>
      <c r="REV11" s="219"/>
      <c r="REW11" s="219"/>
      <c r="REX11" s="219"/>
      <c r="REY11" s="219"/>
      <c r="REZ11" s="219"/>
      <c r="RFA11" s="219"/>
      <c r="RFB11" s="219"/>
      <c r="RFC11" s="219"/>
      <c r="RFD11" s="219"/>
      <c r="RFE11" s="219"/>
      <c r="RFF11" s="219"/>
      <c r="RFG11" s="219"/>
      <c r="RFH11" s="219"/>
      <c r="RFI11" s="219"/>
      <c r="RFJ11" s="219"/>
      <c r="RFK11" s="219"/>
      <c r="RFL11" s="219"/>
      <c r="RFM11" s="219"/>
      <c r="RFN11" s="219"/>
      <c r="RFO11" s="219"/>
      <c r="RFP11" s="219"/>
      <c r="RFQ11" s="219"/>
      <c r="RFR11" s="219"/>
      <c r="RFS11" s="219"/>
      <c r="RFT11" s="219"/>
      <c r="RFU11" s="219"/>
      <c r="RFV11" s="219"/>
      <c r="RFW11" s="219"/>
      <c r="RFX11" s="219"/>
      <c r="RFY11" s="219"/>
      <c r="RFZ11" s="219"/>
      <c r="RGA11" s="219"/>
      <c r="RGB11" s="219"/>
      <c r="RGC11" s="219"/>
      <c r="RGD11" s="219"/>
      <c r="RGE11" s="219"/>
      <c r="RGF11" s="219"/>
      <c r="RGG11" s="219"/>
      <c r="RGH11" s="219"/>
      <c r="RGI11" s="219"/>
      <c r="RGJ11" s="219"/>
      <c r="RGK11" s="219"/>
      <c r="RGL11" s="219"/>
      <c r="RGM11" s="219"/>
      <c r="RGN11" s="219"/>
      <c r="RGO11" s="219"/>
      <c r="RGP11" s="219"/>
      <c r="RGQ11" s="219"/>
      <c r="RGR11" s="219"/>
      <c r="RGS11" s="219"/>
      <c r="RGT11" s="219"/>
      <c r="RGU11" s="219"/>
      <c r="RGV11" s="219"/>
      <c r="RGW11" s="219"/>
      <c r="RGX11" s="219"/>
      <c r="RGY11" s="219"/>
      <c r="RGZ11" s="219"/>
      <c r="RHA11" s="219"/>
      <c r="RHB11" s="219"/>
      <c r="RHC11" s="219"/>
      <c r="RHD11" s="219"/>
      <c r="RHE11" s="219"/>
      <c r="RHF11" s="219"/>
      <c r="RHG11" s="219"/>
      <c r="RHH11" s="219"/>
      <c r="RHI11" s="219"/>
      <c r="RHJ11" s="219"/>
      <c r="RHK11" s="219"/>
      <c r="RHL11" s="219"/>
      <c r="RHM11" s="219"/>
      <c r="RHN11" s="219"/>
      <c r="RHO11" s="219"/>
      <c r="RHP11" s="219"/>
      <c r="RHQ11" s="219"/>
      <c r="RHR11" s="219"/>
      <c r="RHS11" s="219"/>
      <c r="RHT11" s="219"/>
      <c r="RHU11" s="219"/>
      <c r="RHV11" s="219"/>
      <c r="RHW11" s="219"/>
      <c r="RHX11" s="219"/>
      <c r="RHY11" s="219"/>
      <c r="RHZ11" s="219"/>
      <c r="RIA11" s="219"/>
      <c r="RIB11" s="219"/>
      <c r="RIC11" s="219"/>
      <c r="RID11" s="219"/>
      <c r="RIE11" s="219"/>
      <c r="RIF11" s="219"/>
      <c r="RIG11" s="219"/>
      <c r="RIH11" s="219"/>
      <c r="RII11" s="219"/>
      <c r="RIJ11" s="219"/>
      <c r="RIK11" s="219"/>
      <c r="RIL11" s="219"/>
      <c r="RIM11" s="219"/>
      <c r="RIN11" s="219"/>
      <c r="RIO11" s="219"/>
      <c r="RIP11" s="219"/>
      <c r="RIQ11" s="219"/>
      <c r="RIR11" s="219"/>
      <c r="RIS11" s="219"/>
      <c r="RIT11" s="219"/>
      <c r="RIU11" s="219"/>
      <c r="RIV11" s="219"/>
      <c r="RIW11" s="219"/>
      <c r="RIX11" s="219"/>
      <c r="RIY11" s="219"/>
      <c r="RIZ11" s="219"/>
      <c r="RJA11" s="219"/>
      <c r="RJB11" s="219"/>
      <c r="RJC11" s="219"/>
      <c r="RJD11" s="219"/>
      <c r="RJE11" s="219"/>
      <c r="RJF11" s="219"/>
      <c r="RJG11" s="219"/>
      <c r="RJH11" s="219"/>
      <c r="RJI11" s="219"/>
      <c r="RJJ11" s="219"/>
      <c r="RJK11" s="219"/>
      <c r="RJL11" s="219"/>
      <c r="RJM11" s="219"/>
      <c r="RJN11" s="219"/>
      <c r="RJO11" s="219"/>
      <c r="RJP11" s="219"/>
      <c r="RJQ11" s="219"/>
      <c r="RJR11" s="219"/>
      <c r="RJS11" s="219"/>
      <c r="RJT11" s="219"/>
      <c r="RJU11" s="219"/>
      <c r="RJV11" s="219"/>
      <c r="RJW11" s="219"/>
      <c r="RJX11" s="219"/>
      <c r="RJY11" s="219"/>
      <c r="RJZ11" s="219"/>
      <c r="RKA11" s="219"/>
      <c r="RKB11" s="219"/>
      <c r="RKC11" s="219"/>
      <c r="RKD11" s="219"/>
      <c r="RKE11" s="219"/>
      <c r="RKF11" s="219"/>
      <c r="RKG11" s="219"/>
      <c r="RKH11" s="219"/>
      <c r="RKI11" s="219"/>
      <c r="RKJ11" s="219"/>
      <c r="RKK11" s="219"/>
      <c r="RKL11" s="219"/>
      <c r="RKM11" s="219"/>
      <c r="RKN11" s="219"/>
      <c r="RKO11" s="219"/>
      <c r="RKP11" s="219"/>
      <c r="RKQ11" s="219"/>
      <c r="RKR11" s="219"/>
      <c r="RKS11" s="219"/>
      <c r="RKT11" s="219"/>
      <c r="RKU11" s="219"/>
      <c r="RKV11" s="219"/>
      <c r="RKW11" s="219"/>
      <c r="RKX11" s="219"/>
      <c r="RKY11" s="219"/>
      <c r="RKZ11" s="219"/>
      <c r="RLA11" s="219"/>
      <c r="RLB11" s="219"/>
      <c r="RLC11" s="219"/>
      <c r="RLD11" s="219"/>
      <c r="RLE11" s="219"/>
      <c r="RLF11" s="219"/>
      <c r="RLG11" s="219"/>
      <c r="RLH11" s="219"/>
      <c r="RLI11" s="219"/>
      <c r="RLJ11" s="219"/>
      <c r="RLK11" s="219"/>
      <c r="RLL11" s="219"/>
      <c r="RLM11" s="219"/>
      <c r="RLN11" s="219"/>
      <c r="RLO11" s="219"/>
      <c r="RLP11" s="219"/>
      <c r="RLQ11" s="219"/>
      <c r="RLR11" s="219"/>
      <c r="RLS11" s="219"/>
      <c r="RLT11" s="219"/>
      <c r="RLU11" s="219"/>
      <c r="RLV11" s="219"/>
      <c r="RLW11" s="219"/>
      <c r="RLX11" s="219"/>
      <c r="RLY11" s="219"/>
      <c r="RLZ11" s="219"/>
      <c r="RMA11" s="219"/>
      <c r="RMB11" s="219"/>
      <c r="RMC11" s="219"/>
      <c r="RMD11" s="219"/>
      <c r="RME11" s="219"/>
      <c r="RMF11" s="219"/>
      <c r="RMG11" s="219"/>
      <c r="RMH11" s="219"/>
      <c r="RMI11" s="219"/>
      <c r="RMJ11" s="219"/>
      <c r="RMK11" s="219"/>
      <c r="RML11" s="219"/>
      <c r="RMM11" s="219"/>
      <c r="RMN11" s="219"/>
      <c r="RMO11" s="219"/>
      <c r="RMP11" s="219"/>
      <c r="RMQ11" s="219"/>
      <c r="RMR11" s="219"/>
      <c r="RMS11" s="219"/>
      <c r="RMT11" s="219"/>
      <c r="RMU11" s="219"/>
      <c r="RMV11" s="219"/>
      <c r="RMW11" s="219"/>
      <c r="RMX11" s="219"/>
      <c r="RMY11" s="219"/>
      <c r="RMZ11" s="219"/>
      <c r="RNA11" s="219"/>
      <c r="RNB11" s="219"/>
      <c r="RNC11" s="219"/>
      <c r="RND11" s="219"/>
      <c r="RNE11" s="219"/>
      <c r="RNF11" s="219"/>
      <c r="RNG11" s="219"/>
      <c r="RNH11" s="219"/>
      <c r="RNI11" s="219"/>
      <c r="RNJ11" s="219"/>
      <c r="RNK11" s="219"/>
      <c r="RNL11" s="219"/>
      <c r="RNM11" s="219"/>
      <c r="RNN11" s="219"/>
      <c r="RNO11" s="219"/>
      <c r="RNP11" s="219"/>
      <c r="RNQ11" s="219"/>
      <c r="RNR11" s="219"/>
      <c r="RNS11" s="219"/>
      <c r="RNT11" s="219"/>
      <c r="RNU11" s="219"/>
      <c r="RNV11" s="219"/>
      <c r="RNW11" s="219"/>
      <c r="RNX11" s="219"/>
      <c r="RNY11" s="219"/>
      <c r="RNZ11" s="219"/>
      <c r="ROA11" s="219"/>
      <c r="ROB11" s="219"/>
      <c r="ROC11" s="219"/>
      <c r="ROD11" s="219"/>
      <c r="ROE11" s="219"/>
      <c r="ROF11" s="219"/>
      <c r="ROG11" s="219"/>
      <c r="ROH11" s="219"/>
      <c r="ROI11" s="219"/>
      <c r="ROJ11" s="219"/>
      <c r="ROK11" s="219"/>
      <c r="ROL11" s="219"/>
      <c r="ROM11" s="219"/>
      <c r="RON11" s="219"/>
      <c r="ROO11" s="219"/>
      <c r="ROP11" s="219"/>
      <c r="ROQ11" s="219"/>
      <c r="ROR11" s="219"/>
      <c r="ROS11" s="219"/>
      <c r="ROT11" s="219"/>
      <c r="ROU11" s="219"/>
      <c r="ROV11" s="219"/>
      <c r="ROW11" s="219"/>
      <c r="ROX11" s="219"/>
      <c r="ROY11" s="219"/>
      <c r="ROZ11" s="219"/>
      <c r="RPA11" s="219"/>
      <c r="RPB11" s="219"/>
      <c r="RPC11" s="219"/>
      <c r="RPD11" s="219"/>
      <c r="RPE11" s="219"/>
      <c r="RPF11" s="219"/>
      <c r="RPG11" s="219"/>
      <c r="RPH11" s="219"/>
      <c r="RPI11" s="219"/>
      <c r="RPJ11" s="219"/>
      <c r="RPK11" s="219"/>
      <c r="RPL11" s="219"/>
      <c r="RPM11" s="219"/>
      <c r="RPN11" s="219"/>
      <c r="RPO11" s="219"/>
      <c r="RPP11" s="219"/>
      <c r="RPQ11" s="219"/>
      <c r="RPR11" s="219"/>
      <c r="RPS11" s="219"/>
      <c r="RPT11" s="219"/>
      <c r="RPU11" s="219"/>
      <c r="RPV11" s="219"/>
      <c r="RPW11" s="219"/>
      <c r="RPX11" s="219"/>
      <c r="RPY11" s="219"/>
      <c r="RPZ11" s="219"/>
      <c r="RQA11" s="219"/>
      <c r="RQB11" s="219"/>
      <c r="RQC11" s="219"/>
      <c r="RQD11" s="219"/>
      <c r="RQE11" s="219"/>
      <c r="RQF11" s="219"/>
      <c r="RQG11" s="219"/>
      <c r="RQH11" s="219"/>
      <c r="RQI11" s="219"/>
      <c r="RQJ11" s="219"/>
      <c r="RQK11" s="219"/>
      <c r="RQL11" s="219"/>
      <c r="RQM11" s="219"/>
      <c r="RQN11" s="219"/>
      <c r="RQO11" s="219"/>
      <c r="RQP11" s="219"/>
      <c r="RQQ11" s="219"/>
      <c r="RQR11" s="219"/>
      <c r="RQS11" s="219"/>
      <c r="RQT11" s="219"/>
      <c r="RQU11" s="219"/>
      <c r="RQV11" s="219"/>
      <c r="RQW11" s="219"/>
      <c r="RQX11" s="219"/>
      <c r="RQY11" s="219"/>
      <c r="RQZ11" s="219"/>
      <c r="RRA11" s="219"/>
      <c r="RRB11" s="219"/>
      <c r="RRC11" s="219"/>
      <c r="RRD11" s="219"/>
      <c r="RRE11" s="219"/>
      <c r="RRF11" s="219"/>
      <c r="RRG11" s="219"/>
      <c r="RRH11" s="219"/>
      <c r="RRI11" s="219"/>
      <c r="RRJ11" s="219"/>
      <c r="RRK11" s="219"/>
      <c r="RRL11" s="219"/>
      <c r="RRM11" s="219"/>
      <c r="RRN11" s="219"/>
      <c r="RRO11" s="219"/>
      <c r="RRP11" s="219"/>
      <c r="RRQ11" s="219"/>
      <c r="RRR11" s="219"/>
      <c r="RRS11" s="219"/>
      <c r="RRT11" s="219"/>
      <c r="RRU11" s="219"/>
      <c r="RRV11" s="219"/>
      <c r="RRW11" s="219"/>
      <c r="RRX11" s="219"/>
      <c r="RRY11" s="219"/>
      <c r="RRZ11" s="219"/>
      <c r="RSA11" s="219"/>
      <c r="RSB11" s="219"/>
      <c r="RSC11" s="219"/>
      <c r="RSD11" s="219"/>
      <c r="RSE11" s="219"/>
      <c r="RSF11" s="219"/>
      <c r="RSG11" s="219"/>
      <c r="RSH11" s="219"/>
      <c r="RSI11" s="219"/>
      <c r="RSJ11" s="219"/>
      <c r="RSK11" s="219"/>
      <c r="RSL11" s="219"/>
      <c r="RSM11" s="219"/>
      <c r="RSN11" s="219"/>
      <c r="RSO11" s="219"/>
      <c r="RSP11" s="219"/>
      <c r="RSQ11" s="219"/>
      <c r="RSR11" s="219"/>
      <c r="RSS11" s="219"/>
      <c r="RST11" s="219"/>
      <c r="RSU11" s="219"/>
      <c r="RSV11" s="219"/>
      <c r="RSW11" s="219"/>
      <c r="RSX11" s="219"/>
      <c r="RSY11" s="219"/>
      <c r="RSZ11" s="219"/>
      <c r="RTA11" s="219"/>
      <c r="RTB11" s="219"/>
      <c r="RTC11" s="219"/>
      <c r="RTD11" s="219"/>
      <c r="RTE11" s="219"/>
      <c r="RTF11" s="219"/>
      <c r="RTG11" s="219"/>
      <c r="RTH11" s="219"/>
      <c r="RTI11" s="219"/>
      <c r="RTJ11" s="219"/>
      <c r="RTK11" s="219"/>
      <c r="RTL11" s="219"/>
      <c r="RTM11" s="219"/>
      <c r="RTN11" s="219"/>
      <c r="RTO11" s="219"/>
      <c r="RTP11" s="219"/>
      <c r="RTQ11" s="219"/>
      <c r="RTR11" s="219"/>
      <c r="RTS11" s="219"/>
      <c r="RTT11" s="219"/>
      <c r="RTU11" s="219"/>
      <c r="RTV11" s="219"/>
      <c r="RTW11" s="219"/>
      <c r="RTX11" s="219"/>
      <c r="RTY11" s="219"/>
      <c r="RTZ11" s="219"/>
      <c r="RUA11" s="219"/>
      <c r="RUB11" s="219"/>
      <c r="RUC11" s="219"/>
      <c r="RUD11" s="219"/>
      <c r="RUE11" s="219"/>
      <c r="RUF11" s="219"/>
      <c r="RUG11" s="219"/>
      <c r="RUH11" s="219"/>
      <c r="RUI11" s="219"/>
      <c r="RUJ11" s="219"/>
      <c r="RUK11" s="219"/>
      <c r="RUL11" s="219"/>
      <c r="RUM11" s="219"/>
      <c r="RUN11" s="219"/>
      <c r="RUO11" s="219"/>
      <c r="RUP11" s="219"/>
      <c r="RUQ11" s="219"/>
      <c r="RUR11" s="219"/>
      <c r="RUS11" s="219"/>
      <c r="RUT11" s="219"/>
      <c r="RUU11" s="219"/>
      <c r="RUV11" s="219"/>
      <c r="RUW11" s="219"/>
      <c r="RUX11" s="219"/>
      <c r="RUY11" s="219"/>
      <c r="RUZ11" s="219"/>
      <c r="RVA11" s="219"/>
      <c r="RVB11" s="219"/>
      <c r="RVC11" s="219"/>
      <c r="RVD11" s="219"/>
      <c r="RVE11" s="219"/>
      <c r="RVF11" s="219"/>
      <c r="RVG11" s="219"/>
      <c r="RVH11" s="219"/>
      <c r="RVI11" s="219"/>
      <c r="RVJ11" s="219"/>
      <c r="RVK11" s="219"/>
      <c r="RVL11" s="219"/>
      <c r="RVM11" s="219"/>
      <c r="RVN11" s="219"/>
      <c r="RVO11" s="219"/>
      <c r="RVP11" s="219"/>
      <c r="RVQ11" s="219"/>
      <c r="RVR11" s="219"/>
      <c r="RVS11" s="219"/>
      <c r="RVT11" s="219"/>
      <c r="RVU11" s="219"/>
      <c r="RVV11" s="219"/>
      <c r="RVW11" s="219"/>
      <c r="RVX11" s="219"/>
      <c r="RVY11" s="219"/>
      <c r="RVZ11" s="219"/>
      <c r="RWA11" s="219"/>
      <c r="RWB11" s="219"/>
      <c r="RWC11" s="219"/>
      <c r="RWD11" s="219"/>
      <c r="RWE11" s="219"/>
      <c r="RWF11" s="219"/>
      <c r="RWG11" s="219"/>
      <c r="RWH11" s="219"/>
      <c r="RWI11" s="219"/>
      <c r="RWJ11" s="219"/>
      <c r="RWK11" s="219"/>
      <c r="RWL11" s="219"/>
      <c r="RWM11" s="219"/>
      <c r="RWN11" s="219"/>
      <c r="RWO11" s="219"/>
      <c r="RWP11" s="219"/>
      <c r="RWQ11" s="219"/>
      <c r="RWR11" s="219"/>
      <c r="RWS11" s="219"/>
      <c r="RWT11" s="219"/>
      <c r="RWU11" s="219"/>
      <c r="RWV11" s="219"/>
      <c r="RWW11" s="219"/>
      <c r="RWX11" s="219"/>
      <c r="RWY11" s="219"/>
      <c r="RWZ11" s="219"/>
      <c r="RXA11" s="219"/>
      <c r="RXB11" s="219"/>
      <c r="RXC11" s="219"/>
      <c r="RXD11" s="219"/>
      <c r="RXE11" s="219"/>
      <c r="RXF11" s="219"/>
      <c r="RXG11" s="219"/>
      <c r="RXH11" s="219"/>
      <c r="RXI11" s="219"/>
      <c r="RXJ11" s="219"/>
      <c r="RXK11" s="219"/>
      <c r="RXL11" s="219"/>
      <c r="RXM11" s="219"/>
      <c r="RXN11" s="219"/>
      <c r="RXO11" s="219"/>
      <c r="RXP11" s="219"/>
      <c r="RXQ11" s="219"/>
      <c r="RXR11" s="219"/>
      <c r="RXS11" s="219"/>
      <c r="RXT11" s="219"/>
      <c r="RXU11" s="219"/>
      <c r="RXV11" s="219"/>
      <c r="RXW11" s="219"/>
      <c r="RXX11" s="219"/>
      <c r="RXY11" s="219"/>
      <c r="RXZ11" s="219"/>
      <c r="RYA11" s="219"/>
      <c r="RYB11" s="219"/>
      <c r="RYC11" s="219"/>
      <c r="RYD11" s="219"/>
      <c r="RYE11" s="219"/>
      <c r="RYF11" s="219"/>
      <c r="RYG11" s="219"/>
      <c r="RYH11" s="219"/>
      <c r="RYI11" s="219"/>
      <c r="RYJ11" s="219"/>
      <c r="RYK11" s="219"/>
      <c r="RYL11" s="219"/>
      <c r="RYM11" s="219"/>
      <c r="RYN11" s="219"/>
      <c r="RYO11" s="219"/>
      <c r="RYP11" s="219"/>
      <c r="RYQ11" s="219"/>
      <c r="RYR11" s="219"/>
      <c r="RYS11" s="219"/>
      <c r="RYT11" s="219"/>
      <c r="RYU11" s="219"/>
      <c r="RYV11" s="219"/>
      <c r="RYW11" s="219"/>
      <c r="RYX11" s="219"/>
      <c r="RYY11" s="219"/>
      <c r="RYZ11" s="219"/>
      <c r="RZA11" s="219"/>
      <c r="RZB11" s="219"/>
      <c r="RZC11" s="219"/>
      <c r="RZD11" s="219"/>
      <c r="RZE11" s="219"/>
      <c r="RZF11" s="219"/>
      <c r="RZG11" s="219"/>
      <c r="RZH11" s="219"/>
      <c r="RZI11" s="219"/>
      <c r="RZJ11" s="219"/>
      <c r="RZK11" s="219"/>
      <c r="RZL11" s="219"/>
      <c r="RZM11" s="219"/>
      <c r="RZN11" s="219"/>
      <c r="RZO11" s="219"/>
      <c r="RZP11" s="219"/>
      <c r="RZQ11" s="219"/>
      <c r="RZR11" s="219"/>
      <c r="RZS11" s="219"/>
      <c r="RZT11" s="219"/>
      <c r="RZU11" s="219"/>
      <c r="RZV11" s="219"/>
      <c r="RZW11" s="219"/>
      <c r="RZX11" s="219"/>
      <c r="RZY11" s="219"/>
      <c r="RZZ11" s="219"/>
      <c r="SAA11" s="219"/>
      <c r="SAB11" s="219"/>
      <c r="SAC11" s="219"/>
      <c r="SAD11" s="219"/>
      <c r="SAE11" s="219"/>
      <c r="SAF11" s="219"/>
      <c r="SAG11" s="219"/>
      <c r="SAH11" s="219"/>
      <c r="SAI11" s="219"/>
      <c r="SAJ11" s="219"/>
      <c r="SAK11" s="219"/>
      <c r="SAL11" s="219"/>
      <c r="SAM11" s="219"/>
      <c r="SAN11" s="219"/>
      <c r="SAO11" s="219"/>
      <c r="SAP11" s="219"/>
      <c r="SAQ11" s="219"/>
      <c r="SAR11" s="219"/>
      <c r="SAS11" s="219"/>
      <c r="SAT11" s="219"/>
      <c r="SAU11" s="219"/>
      <c r="SAV11" s="219"/>
      <c r="SAW11" s="219"/>
      <c r="SAX11" s="219"/>
      <c r="SAY11" s="219"/>
      <c r="SAZ11" s="219"/>
      <c r="SBA11" s="219"/>
      <c r="SBB11" s="219"/>
      <c r="SBC11" s="219"/>
      <c r="SBD11" s="219"/>
      <c r="SBE11" s="219"/>
      <c r="SBF11" s="219"/>
      <c r="SBG11" s="219"/>
      <c r="SBH11" s="219"/>
      <c r="SBI11" s="219"/>
      <c r="SBJ11" s="219"/>
      <c r="SBK11" s="219"/>
      <c r="SBL11" s="219"/>
      <c r="SBM11" s="219"/>
      <c r="SBN11" s="219"/>
      <c r="SBO11" s="219"/>
      <c r="SBP11" s="219"/>
      <c r="SBQ11" s="219"/>
      <c r="SBR11" s="219"/>
      <c r="SBS11" s="219"/>
      <c r="SBT11" s="219"/>
      <c r="SBU11" s="219"/>
      <c r="SBV11" s="219"/>
      <c r="SBW11" s="219"/>
      <c r="SBX11" s="219"/>
      <c r="SBY11" s="219"/>
      <c r="SBZ11" s="219"/>
      <c r="SCA11" s="219"/>
      <c r="SCB11" s="219"/>
      <c r="SCC11" s="219"/>
      <c r="SCD11" s="219"/>
      <c r="SCE11" s="219"/>
      <c r="SCF11" s="219"/>
      <c r="SCG11" s="219"/>
      <c r="SCH11" s="219"/>
      <c r="SCI11" s="219"/>
      <c r="SCJ11" s="219"/>
      <c r="SCK11" s="219"/>
      <c r="SCL11" s="219"/>
      <c r="SCM11" s="219"/>
      <c r="SCN11" s="219"/>
      <c r="SCO11" s="219"/>
      <c r="SCP11" s="219"/>
      <c r="SCQ11" s="219"/>
      <c r="SCR11" s="219"/>
      <c r="SCS11" s="219"/>
      <c r="SCT11" s="219"/>
      <c r="SCU11" s="219"/>
      <c r="SCV11" s="219"/>
      <c r="SCW11" s="219"/>
      <c r="SCX11" s="219"/>
      <c r="SCY11" s="219"/>
      <c r="SCZ11" s="219"/>
      <c r="SDA11" s="219"/>
      <c r="SDB11" s="219"/>
      <c r="SDC11" s="219"/>
      <c r="SDD11" s="219"/>
      <c r="SDE11" s="219"/>
      <c r="SDF11" s="219"/>
      <c r="SDG11" s="219"/>
      <c r="SDH11" s="219"/>
      <c r="SDI11" s="219"/>
      <c r="SDJ11" s="219"/>
      <c r="SDK11" s="219"/>
      <c r="SDL11" s="219"/>
      <c r="SDM11" s="219"/>
      <c r="SDN11" s="219"/>
      <c r="SDO11" s="219"/>
      <c r="SDP11" s="219"/>
      <c r="SDQ11" s="219"/>
      <c r="SDR11" s="219"/>
      <c r="SDS11" s="219"/>
      <c r="SDT11" s="219"/>
      <c r="SDU11" s="219"/>
      <c r="SDV11" s="219"/>
      <c r="SDW11" s="219"/>
      <c r="SDX11" s="219"/>
      <c r="SDY11" s="219"/>
      <c r="SDZ11" s="219"/>
      <c r="SEA11" s="219"/>
      <c r="SEB11" s="219"/>
      <c r="SEC11" s="219"/>
      <c r="SED11" s="219"/>
      <c r="SEE11" s="219"/>
      <c r="SEF11" s="219"/>
      <c r="SEG11" s="219"/>
      <c r="SEH11" s="219"/>
      <c r="SEI11" s="219"/>
      <c r="SEJ11" s="219"/>
      <c r="SEK11" s="219"/>
      <c r="SEL11" s="219"/>
      <c r="SEM11" s="219"/>
      <c r="SEN11" s="219"/>
      <c r="SEO11" s="219"/>
      <c r="SEP11" s="219"/>
      <c r="SEQ11" s="219"/>
      <c r="SER11" s="219"/>
      <c r="SES11" s="219"/>
      <c r="SET11" s="219"/>
      <c r="SEU11" s="219"/>
      <c r="SEV11" s="219"/>
      <c r="SEW11" s="219"/>
      <c r="SEX11" s="219"/>
      <c r="SEY11" s="219"/>
      <c r="SEZ11" s="219"/>
      <c r="SFA11" s="219"/>
      <c r="SFB11" s="219"/>
      <c r="SFC11" s="219"/>
      <c r="SFD11" s="219"/>
      <c r="SFE11" s="219"/>
      <c r="SFF11" s="219"/>
      <c r="SFG11" s="219"/>
      <c r="SFH11" s="219"/>
      <c r="SFI11" s="219"/>
      <c r="SFJ11" s="219"/>
      <c r="SFK11" s="219"/>
      <c r="SFL11" s="219"/>
      <c r="SFM11" s="219"/>
      <c r="SFN11" s="219"/>
      <c r="SFO11" s="219"/>
      <c r="SFP11" s="219"/>
      <c r="SFQ11" s="219"/>
      <c r="SFR11" s="219"/>
      <c r="SFS11" s="219"/>
      <c r="SFT11" s="219"/>
      <c r="SFU11" s="219"/>
      <c r="SFV11" s="219"/>
      <c r="SFW11" s="219"/>
      <c r="SFX11" s="219"/>
      <c r="SFY11" s="219"/>
      <c r="SFZ11" s="219"/>
      <c r="SGA11" s="219"/>
      <c r="SGB11" s="219"/>
      <c r="SGC11" s="219"/>
      <c r="SGD11" s="219"/>
      <c r="SGE11" s="219"/>
      <c r="SGF11" s="219"/>
      <c r="SGG11" s="219"/>
      <c r="SGH11" s="219"/>
      <c r="SGI11" s="219"/>
      <c r="SGJ11" s="219"/>
      <c r="SGK11" s="219"/>
      <c r="SGL11" s="219"/>
      <c r="SGM11" s="219"/>
      <c r="SGN11" s="219"/>
      <c r="SGO11" s="219"/>
      <c r="SGP11" s="219"/>
      <c r="SGQ11" s="219"/>
      <c r="SGR11" s="219"/>
      <c r="SGS11" s="219"/>
      <c r="SGT11" s="219"/>
      <c r="SGU11" s="219"/>
      <c r="SGV11" s="219"/>
      <c r="SGW11" s="219"/>
      <c r="SGX11" s="219"/>
      <c r="SGY11" s="219"/>
      <c r="SGZ11" s="219"/>
      <c r="SHA11" s="219"/>
      <c r="SHB11" s="219"/>
      <c r="SHC11" s="219"/>
      <c r="SHD11" s="219"/>
      <c r="SHE11" s="219"/>
      <c r="SHF11" s="219"/>
      <c r="SHG11" s="219"/>
      <c r="SHH11" s="219"/>
      <c r="SHI11" s="219"/>
      <c r="SHJ11" s="219"/>
      <c r="SHK11" s="219"/>
      <c r="SHL11" s="219"/>
      <c r="SHM11" s="219"/>
      <c r="SHN11" s="219"/>
      <c r="SHO11" s="219"/>
      <c r="SHP11" s="219"/>
      <c r="SHQ11" s="219"/>
      <c r="SHR11" s="219"/>
      <c r="SHS11" s="219"/>
      <c r="SHT11" s="219"/>
      <c r="SHU11" s="219"/>
      <c r="SHV11" s="219"/>
      <c r="SHW11" s="219"/>
      <c r="SHX11" s="219"/>
      <c r="SHY11" s="219"/>
      <c r="SHZ11" s="219"/>
      <c r="SIA11" s="219"/>
      <c r="SIB11" s="219"/>
      <c r="SIC11" s="219"/>
      <c r="SID11" s="219"/>
      <c r="SIE11" s="219"/>
      <c r="SIF11" s="219"/>
      <c r="SIG11" s="219"/>
      <c r="SIH11" s="219"/>
      <c r="SII11" s="219"/>
      <c r="SIJ11" s="219"/>
      <c r="SIK11" s="219"/>
      <c r="SIL11" s="219"/>
      <c r="SIM11" s="219"/>
      <c r="SIN11" s="219"/>
      <c r="SIO11" s="219"/>
      <c r="SIP11" s="219"/>
      <c r="SIQ11" s="219"/>
      <c r="SIR11" s="219"/>
      <c r="SIS11" s="219"/>
      <c r="SIT11" s="219"/>
      <c r="SIU11" s="219"/>
      <c r="SIV11" s="219"/>
      <c r="SIW11" s="219"/>
      <c r="SIX11" s="219"/>
      <c r="SIY11" s="219"/>
      <c r="SIZ11" s="219"/>
      <c r="SJA11" s="219"/>
      <c r="SJB11" s="219"/>
      <c r="SJC11" s="219"/>
      <c r="SJD11" s="219"/>
      <c r="SJE11" s="219"/>
      <c r="SJF11" s="219"/>
      <c r="SJG11" s="219"/>
      <c r="SJH11" s="219"/>
      <c r="SJI11" s="219"/>
      <c r="SJJ11" s="219"/>
      <c r="SJK11" s="219"/>
      <c r="SJL11" s="219"/>
      <c r="SJM11" s="219"/>
      <c r="SJN11" s="219"/>
      <c r="SJO11" s="219"/>
      <c r="SJP11" s="219"/>
      <c r="SJQ11" s="219"/>
      <c r="SJR11" s="219"/>
      <c r="SJS11" s="219"/>
      <c r="SJT11" s="219"/>
      <c r="SJU11" s="219"/>
      <c r="SJV11" s="219"/>
      <c r="SJW11" s="219"/>
      <c r="SJX11" s="219"/>
      <c r="SJY11" s="219"/>
      <c r="SJZ11" s="219"/>
      <c r="SKA11" s="219"/>
      <c r="SKB11" s="219"/>
      <c r="SKC11" s="219"/>
      <c r="SKD11" s="219"/>
      <c r="SKE11" s="219"/>
      <c r="SKF11" s="219"/>
      <c r="SKG11" s="219"/>
      <c r="SKH11" s="219"/>
      <c r="SKI11" s="219"/>
      <c r="SKJ11" s="219"/>
      <c r="SKK11" s="219"/>
      <c r="SKL11" s="219"/>
      <c r="SKM11" s="219"/>
      <c r="SKN11" s="219"/>
      <c r="SKO11" s="219"/>
      <c r="SKP11" s="219"/>
      <c r="SKQ11" s="219"/>
      <c r="SKR11" s="219"/>
      <c r="SKS11" s="219"/>
      <c r="SKT11" s="219"/>
      <c r="SKU11" s="219"/>
      <c r="SKV11" s="219"/>
      <c r="SKW11" s="219"/>
      <c r="SKX11" s="219"/>
      <c r="SKY11" s="219"/>
      <c r="SKZ11" s="219"/>
      <c r="SLA11" s="219"/>
      <c r="SLB11" s="219"/>
      <c r="SLC11" s="219"/>
      <c r="SLD11" s="219"/>
      <c r="SLE11" s="219"/>
      <c r="SLF11" s="219"/>
      <c r="SLG11" s="219"/>
      <c r="SLH11" s="219"/>
      <c r="SLI11" s="219"/>
      <c r="SLJ11" s="219"/>
      <c r="SLK11" s="219"/>
      <c r="SLL11" s="219"/>
      <c r="SLM11" s="219"/>
      <c r="SLN11" s="219"/>
      <c r="SLO11" s="219"/>
      <c r="SLP11" s="219"/>
      <c r="SLQ11" s="219"/>
      <c r="SLR11" s="219"/>
      <c r="SLS11" s="219"/>
      <c r="SLT11" s="219"/>
      <c r="SLU11" s="219"/>
      <c r="SLV11" s="219"/>
      <c r="SLW11" s="219"/>
      <c r="SLX11" s="219"/>
      <c r="SLY11" s="219"/>
      <c r="SLZ11" s="219"/>
      <c r="SMA11" s="219"/>
      <c r="SMB11" s="219"/>
      <c r="SMC11" s="219"/>
      <c r="SMD11" s="219"/>
      <c r="SME11" s="219"/>
      <c r="SMF11" s="219"/>
      <c r="SMG11" s="219"/>
      <c r="SMH11" s="219"/>
      <c r="SMI11" s="219"/>
      <c r="SMJ11" s="219"/>
      <c r="SMK11" s="219"/>
      <c r="SML11" s="219"/>
      <c r="SMM11" s="219"/>
      <c r="SMN11" s="219"/>
      <c r="SMO11" s="219"/>
      <c r="SMP11" s="219"/>
      <c r="SMQ11" s="219"/>
      <c r="SMR11" s="219"/>
      <c r="SMS11" s="219"/>
      <c r="SMT11" s="219"/>
      <c r="SMU11" s="219"/>
      <c r="SMV11" s="219"/>
      <c r="SMW11" s="219"/>
      <c r="SMX11" s="219"/>
      <c r="SMY11" s="219"/>
      <c r="SMZ11" s="219"/>
      <c r="SNA11" s="219"/>
      <c r="SNB11" s="219"/>
      <c r="SNC11" s="219"/>
      <c r="SND11" s="219"/>
      <c r="SNE11" s="219"/>
      <c r="SNF11" s="219"/>
      <c r="SNG11" s="219"/>
      <c r="SNH11" s="219"/>
      <c r="SNI11" s="219"/>
      <c r="SNJ11" s="219"/>
      <c r="SNK11" s="219"/>
      <c r="SNL11" s="219"/>
      <c r="SNM11" s="219"/>
      <c r="SNN11" s="219"/>
      <c r="SNO11" s="219"/>
      <c r="SNP11" s="219"/>
      <c r="SNQ11" s="219"/>
      <c r="SNR11" s="219"/>
      <c r="SNS11" s="219"/>
      <c r="SNT11" s="219"/>
      <c r="SNU11" s="219"/>
      <c r="SNV11" s="219"/>
      <c r="SNW11" s="219"/>
      <c r="SNX11" s="219"/>
      <c r="SNY11" s="219"/>
      <c r="SNZ11" s="219"/>
      <c r="SOA11" s="219"/>
      <c r="SOB11" s="219"/>
      <c r="SOC11" s="219"/>
      <c r="SOD11" s="219"/>
      <c r="SOE11" s="219"/>
      <c r="SOF11" s="219"/>
      <c r="SOG11" s="219"/>
      <c r="SOH11" s="219"/>
      <c r="SOI11" s="219"/>
      <c r="SOJ11" s="219"/>
      <c r="SOK11" s="219"/>
      <c r="SOL11" s="219"/>
      <c r="SOM11" s="219"/>
      <c r="SON11" s="219"/>
      <c r="SOO11" s="219"/>
      <c r="SOP11" s="219"/>
      <c r="SOQ11" s="219"/>
      <c r="SOR11" s="219"/>
      <c r="SOS11" s="219"/>
      <c r="SOT11" s="219"/>
      <c r="SOU11" s="219"/>
      <c r="SOV11" s="219"/>
      <c r="SOW11" s="219"/>
      <c r="SOX11" s="219"/>
      <c r="SOY11" s="219"/>
      <c r="SOZ11" s="219"/>
      <c r="SPA11" s="219"/>
      <c r="SPB11" s="219"/>
      <c r="SPC11" s="219"/>
      <c r="SPD11" s="219"/>
      <c r="SPE11" s="219"/>
      <c r="SPF11" s="219"/>
      <c r="SPG11" s="219"/>
      <c r="SPH11" s="219"/>
      <c r="SPI11" s="219"/>
      <c r="SPJ11" s="219"/>
      <c r="SPK11" s="219"/>
      <c r="SPL11" s="219"/>
      <c r="SPM11" s="219"/>
      <c r="SPN11" s="219"/>
      <c r="SPO11" s="219"/>
      <c r="SPP11" s="219"/>
      <c r="SPQ11" s="219"/>
      <c r="SPR11" s="219"/>
      <c r="SPS11" s="219"/>
      <c r="SPT11" s="219"/>
      <c r="SPU11" s="219"/>
      <c r="SPV11" s="219"/>
      <c r="SPW11" s="219"/>
      <c r="SPX11" s="219"/>
      <c r="SPY11" s="219"/>
      <c r="SPZ11" s="219"/>
      <c r="SQA11" s="219"/>
      <c r="SQB11" s="219"/>
      <c r="SQC11" s="219"/>
      <c r="SQD11" s="219"/>
      <c r="SQE11" s="219"/>
      <c r="SQF11" s="219"/>
      <c r="SQG11" s="219"/>
      <c r="SQH11" s="219"/>
      <c r="SQI11" s="219"/>
      <c r="SQJ11" s="219"/>
      <c r="SQK11" s="219"/>
      <c r="SQL11" s="219"/>
      <c r="SQM11" s="219"/>
      <c r="SQN11" s="219"/>
      <c r="SQO11" s="219"/>
      <c r="SQP11" s="219"/>
      <c r="SQQ11" s="219"/>
      <c r="SQR11" s="219"/>
      <c r="SQS11" s="219"/>
      <c r="SQT11" s="219"/>
      <c r="SQU11" s="219"/>
      <c r="SQV11" s="219"/>
      <c r="SQW11" s="219"/>
      <c r="SQX11" s="219"/>
      <c r="SQY11" s="219"/>
      <c r="SQZ11" s="219"/>
      <c r="SRA11" s="219"/>
      <c r="SRB11" s="219"/>
      <c r="SRC11" s="219"/>
      <c r="SRD11" s="219"/>
      <c r="SRE11" s="219"/>
      <c r="SRF11" s="219"/>
      <c r="SRG11" s="219"/>
      <c r="SRH11" s="219"/>
      <c r="SRI11" s="219"/>
      <c r="SRJ11" s="219"/>
      <c r="SRK11" s="219"/>
      <c r="SRL11" s="219"/>
      <c r="SRM11" s="219"/>
      <c r="SRN11" s="219"/>
      <c r="SRO11" s="219"/>
      <c r="SRP11" s="219"/>
      <c r="SRQ11" s="219"/>
      <c r="SRR11" s="219"/>
      <c r="SRS11" s="219"/>
      <c r="SRT11" s="219"/>
      <c r="SRU11" s="219"/>
      <c r="SRV11" s="219"/>
      <c r="SRW11" s="219"/>
      <c r="SRX11" s="219"/>
      <c r="SRY11" s="219"/>
      <c r="SRZ11" s="219"/>
      <c r="SSA11" s="219"/>
      <c r="SSB11" s="219"/>
      <c r="SSC11" s="219"/>
      <c r="SSD11" s="219"/>
      <c r="SSE11" s="219"/>
      <c r="SSF11" s="219"/>
      <c r="SSG11" s="219"/>
      <c r="SSH11" s="219"/>
      <c r="SSI11" s="219"/>
      <c r="SSJ11" s="219"/>
      <c r="SSK11" s="219"/>
      <c r="SSL11" s="219"/>
      <c r="SSM11" s="219"/>
      <c r="SSN11" s="219"/>
      <c r="SSO11" s="219"/>
      <c r="SSP11" s="219"/>
      <c r="SSQ11" s="219"/>
      <c r="SSR11" s="219"/>
      <c r="SSS11" s="219"/>
      <c r="SST11" s="219"/>
      <c r="SSU11" s="219"/>
      <c r="SSV11" s="219"/>
      <c r="SSW11" s="219"/>
      <c r="SSX11" s="219"/>
      <c r="SSY11" s="219"/>
      <c r="SSZ11" s="219"/>
      <c r="STA11" s="219"/>
      <c r="STB11" s="219"/>
      <c r="STC11" s="219"/>
      <c r="STD11" s="219"/>
      <c r="STE11" s="219"/>
      <c r="STF11" s="219"/>
      <c r="STG11" s="219"/>
      <c r="STH11" s="219"/>
      <c r="STI11" s="219"/>
      <c r="STJ11" s="219"/>
      <c r="STK11" s="219"/>
      <c r="STL11" s="219"/>
      <c r="STM11" s="219"/>
      <c r="STN11" s="219"/>
      <c r="STO11" s="219"/>
      <c r="STP11" s="219"/>
      <c r="STQ11" s="219"/>
      <c r="STR11" s="219"/>
      <c r="STS11" s="219"/>
      <c r="STT11" s="219"/>
      <c r="STU11" s="219"/>
      <c r="STV11" s="219"/>
      <c r="STW11" s="219"/>
      <c r="STX11" s="219"/>
      <c r="STY11" s="219"/>
      <c r="STZ11" s="219"/>
      <c r="SUA11" s="219"/>
      <c r="SUB11" s="219"/>
      <c r="SUC11" s="219"/>
      <c r="SUD11" s="219"/>
      <c r="SUE11" s="219"/>
      <c r="SUF11" s="219"/>
      <c r="SUG11" s="219"/>
      <c r="SUH11" s="219"/>
      <c r="SUI11" s="219"/>
      <c r="SUJ11" s="219"/>
      <c r="SUK11" s="219"/>
      <c r="SUL11" s="219"/>
      <c r="SUM11" s="219"/>
      <c r="SUN11" s="219"/>
      <c r="SUO11" s="219"/>
      <c r="SUP11" s="219"/>
      <c r="SUQ11" s="219"/>
      <c r="SUR11" s="219"/>
      <c r="SUS11" s="219"/>
      <c r="SUT11" s="219"/>
      <c r="SUU11" s="219"/>
      <c r="SUV11" s="219"/>
      <c r="SUW11" s="219"/>
      <c r="SUX11" s="219"/>
      <c r="SUY11" s="219"/>
      <c r="SUZ11" s="219"/>
      <c r="SVA11" s="219"/>
      <c r="SVB11" s="219"/>
      <c r="SVC11" s="219"/>
      <c r="SVD11" s="219"/>
      <c r="SVE11" s="219"/>
      <c r="SVF11" s="219"/>
      <c r="SVG11" s="219"/>
      <c r="SVH11" s="219"/>
      <c r="SVI11" s="219"/>
      <c r="SVJ11" s="219"/>
      <c r="SVK11" s="219"/>
      <c r="SVL11" s="219"/>
      <c r="SVM11" s="219"/>
      <c r="SVN11" s="219"/>
      <c r="SVO11" s="219"/>
      <c r="SVP11" s="219"/>
      <c r="SVQ11" s="219"/>
      <c r="SVR11" s="219"/>
      <c r="SVS11" s="219"/>
      <c r="SVT11" s="219"/>
      <c r="SVU11" s="219"/>
      <c r="SVV11" s="219"/>
      <c r="SVW11" s="219"/>
      <c r="SVX11" s="219"/>
      <c r="SVY11" s="219"/>
      <c r="SVZ11" s="219"/>
      <c r="SWA11" s="219"/>
      <c r="SWB11" s="219"/>
      <c r="SWC11" s="219"/>
      <c r="SWD11" s="219"/>
      <c r="SWE11" s="219"/>
      <c r="SWF11" s="219"/>
      <c r="SWG11" s="219"/>
      <c r="SWH11" s="219"/>
      <c r="SWI11" s="219"/>
      <c r="SWJ11" s="219"/>
      <c r="SWK11" s="219"/>
      <c r="SWL11" s="219"/>
      <c r="SWM11" s="219"/>
      <c r="SWN11" s="219"/>
      <c r="SWO11" s="219"/>
      <c r="SWP11" s="219"/>
      <c r="SWQ11" s="219"/>
      <c r="SWR11" s="219"/>
      <c r="SWS11" s="219"/>
      <c r="SWT11" s="219"/>
      <c r="SWU11" s="219"/>
      <c r="SWV11" s="219"/>
      <c r="SWW11" s="219"/>
      <c r="SWX11" s="219"/>
      <c r="SWY11" s="219"/>
      <c r="SWZ11" s="219"/>
      <c r="SXA11" s="219"/>
      <c r="SXB11" s="219"/>
      <c r="SXC11" s="219"/>
      <c r="SXD11" s="219"/>
      <c r="SXE11" s="219"/>
      <c r="SXF11" s="219"/>
      <c r="SXG11" s="219"/>
      <c r="SXH11" s="219"/>
      <c r="SXI11" s="219"/>
      <c r="SXJ11" s="219"/>
      <c r="SXK11" s="219"/>
      <c r="SXL11" s="219"/>
      <c r="SXM11" s="219"/>
      <c r="SXN11" s="219"/>
      <c r="SXO11" s="219"/>
      <c r="SXP11" s="219"/>
      <c r="SXQ11" s="219"/>
      <c r="SXR11" s="219"/>
      <c r="SXS11" s="219"/>
      <c r="SXT11" s="219"/>
      <c r="SXU11" s="219"/>
      <c r="SXV11" s="219"/>
      <c r="SXW11" s="219"/>
      <c r="SXX11" s="219"/>
      <c r="SXY11" s="219"/>
      <c r="SXZ11" s="219"/>
      <c r="SYA11" s="219"/>
      <c r="SYB11" s="219"/>
      <c r="SYC11" s="219"/>
      <c r="SYD11" s="219"/>
      <c r="SYE11" s="219"/>
      <c r="SYF11" s="219"/>
      <c r="SYG11" s="219"/>
      <c r="SYH11" s="219"/>
      <c r="SYI11" s="219"/>
      <c r="SYJ11" s="219"/>
      <c r="SYK11" s="219"/>
      <c r="SYL11" s="219"/>
      <c r="SYM11" s="219"/>
      <c r="SYN11" s="219"/>
      <c r="SYO11" s="219"/>
      <c r="SYP11" s="219"/>
      <c r="SYQ11" s="219"/>
      <c r="SYR11" s="219"/>
      <c r="SYS11" s="219"/>
      <c r="SYT11" s="219"/>
      <c r="SYU11" s="219"/>
      <c r="SYV11" s="219"/>
      <c r="SYW11" s="219"/>
      <c r="SYX11" s="219"/>
      <c r="SYY11" s="219"/>
      <c r="SYZ11" s="219"/>
      <c r="SZA11" s="219"/>
      <c r="SZB11" s="219"/>
      <c r="SZC11" s="219"/>
      <c r="SZD11" s="219"/>
      <c r="SZE11" s="219"/>
      <c r="SZF11" s="219"/>
      <c r="SZG11" s="219"/>
      <c r="SZH11" s="219"/>
      <c r="SZI11" s="219"/>
      <c r="SZJ11" s="219"/>
      <c r="SZK11" s="219"/>
      <c r="SZL11" s="219"/>
      <c r="SZM11" s="219"/>
      <c r="SZN11" s="219"/>
      <c r="SZO11" s="219"/>
      <c r="SZP11" s="219"/>
      <c r="SZQ11" s="219"/>
      <c r="SZR11" s="219"/>
      <c r="SZS11" s="219"/>
      <c r="SZT11" s="219"/>
      <c r="SZU11" s="219"/>
      <c r="SZV11" s="219"/>
      <c r="SZW11" s="219"/>
      <c r="SZX11" s="219"/>
      <c r="SZY11" s="219"/>
      <c r="SZZ11" s="219"/>
      <c r="TAA11" s="219"/>
      <c r="TAB11" s="219"/>
      <c r="TAC11" s="219"/>
      <c r="TAD11" s="219"/>
      <c r="TAE11" s="219"/>
      <c r="TAF11" s="219"/>
      <c r="TAG11" s="219"/>
      <c r="TAH11" s="219"/>
      <c r="TAI11" s="219"/>
      <c r="TAJ11" s="219"/>
      <c r="TAK11" s="219"/>
      <c r="TAL11" s="219"/>
      <c r="TAM11" s="219"/>
      <c r="TAN11" s="219"/>
      <c r="TAO11" s="219"/>
      <c r="TAP11" s="219"/>
      <c r="TAQ11" s="219"/>
      <c r="TAR11" s="219"/>
      <c r="TAS11" s="219"/>
      <c r="TAT11" s="219"/>
      <c r="TAU11" s="219"/>
      <c r="TAV11" s="219"/>
      <c r="TAW11" s="219"/>
      <c r="TAX11" s="219"/>
      <c r="TAY11" s="219"/>
      <c r="TAZ11" s="219"/>
      <c r="TBA11" s="219"/>
      <c r="TBB11" s="219"/>
      <c r="TBC11" s="219"/>
      <c r="TBD11" s="219"/>
      <c r="TBE11" s="219"/>
      <c r="TBF11" s="219"/>
      <c r="TBG11" s="219"/>
      <c r="TBH11" s="219"/>
      <c r="TBI11" s="219"/>
      <c r="TBJ11" s="219"/>
      <c r="TBK11" s="219"/>
      <c r="TBL11" s="219"/>
      <c r="TBM11" s="219"/>
      <c r="TBN11" s="219"/>
      <c r="TBO11" s="219"/>
      <c r="TBP11" s="219"/>
      <c r="TBQ11" s="219"/>
      <c r="TBR11" s="219"/>
      <c r="TBS11" s="219"/>
      <c r="TBT11" s="219"/>
      <c r="TBU11" s="219"/>
      <c r="TBV11" s="219"/>
      <c r="TBW11" s="219"/>
      <c r="TBX11" s="219"/>
      <c r="TBY11" s="219"/>
      <c r="TBZ11" s="219"/>
      <c r="TCA11" s="219"/>
      <c r="TCB11" s="219"/>
      <c r="TCC11" s="219"/>
      <c r="TCD11" s="219"/>
      <c r="TCE11" s="219"/>
      <c r="TCF11" s="219"/>
      <c r="TCG11" s="219"/>
      <c r="TCH11" s="219"/>
      <c r="TCI11" s="219"/>
      <c r="TCJ11" s="219"/>
      <c r="TCK11" s="219"/>
      <c r="TCL11" s="219"/>
      <c r="TCM11" s="219"/>
      <c r="TCN11" s="219"/>
      <c r="TCO11" s="219"/>
      <c r="TCP11" s="219"/>
      <c r="TCQ11" s="219"/>
      <c r="TCR11" s="219"/>
      <c r="TCS11" s="219"/>
      <c r="TCT11" s="219"/>
      <c r="TCU11" s="219"/>
      <c r="TCV11" s="219"/>
      <c r="TCW11" s="219"/>
      <c r="TCX11" s="219"/>
      <c r="TCY11" s="219"/>
      <c r="TCZ11" s="219"/>
      <c r="TDA11" s="219"/>
      <c r="TDB11" s="219"/>
      <c r="TDC11" s="219"/>
      <c r="TDD11" s="219"/>
      <c r="TDE11" s="219"/>
      <c r="TDF11" s="219"/>
      <c r="TDG11" s="219"/>
      <c r="TDH11" s="219"/>
      <c r="TDI11" s="219"/>
      <c r="TDJ11" s="219"/>
      <c r="TDK11" s="219"/>
      <c r="TDL11" s="219"/>
      <c r="TDM11" s="219"/>
      <c r="TDN11" s="219"/>
      <c r="TDO11" s="219"/>
      <c r="TDP11" s="219"/>
      <c r="TDQ11" s="219"/>
      <c r="TDR11" s="219"/>
      <c r="TDS11" s="219"/>
      <c r="TDT11" s="219"/>
      <c r="TDU11" s="219"/>
      <c r="TDV11" s="219"/>
      <c r="TDW11" s="219"/>
      <c r="TDX11" s="219"/>
      <c r="TDY11" s="219"/>
      <c r="TDZ11" s="219"/>
      <c r="TEA11" s="219"/>
      <c r="TEB11" s="219"/>
      <c r="TEC11" s="219"/>
      <c r="TED11" s="219"/>
      <c r="TEE11" s="219"/>
      <c r="TEF11" s="219"/>
      <c r="TEG11" s="219"/>
      <c r="TEH11" s="219"/>
      <c r="TEI11" s="219"/>
      <c r="TEJ11" s="219"/>
      <c r="TEK11" s="219"/>
      <c r="TEL11" s="219"/>
      <c r="TEM11" s="219"/>
      <c r="TEN11" s="219"/>
      <c r="TEO11" s="219"/>
      <c r="TEP11" s="219"/>
      <c r="TEQ11" s="219"/>
      <c r="TER11" s="219"/>
      <c r="TES11" s="219"/>
      <c r="TET11" s="219"/>
      <c r="TEU11" s="219"/>
      <c r="TEV11" s="219"/>
      <c r="TEW11" s="219"/>
      <c r="TEX11" s="219"/>
      <c r="TEY11" s="219"/>
      <c r="TEZ11" s="219"/>
      <c r="TFA11" s="219"/>
      <c r="TFB11" s="219"/>
      <c r="TFC11" s="219"/>
      <c r="TFD11" s="219"/>
      <c r="TFE11" s="219"/>
      <c r="TFF11" s="219"/>
      <c r="TFG11" s="219"/>
      <c r="TFH11" s="219"/>
      <c r="TFI11" s="219"/>
      <c r="TFJ11" s="219"/>
      <c r="TFK11" s="219"/>
      <c r="TFL11" s="219"/>
      <c r="TFM11" s="219"/>
      <c r="TFN11" s="219"/>
      <c r="TFO11" s="219"/>
      <c r="TFP11" s="219"/>
      <c r="TFQ11" s="219"/>
      <c r="TFR11" s="219"/>
      <c r="TFS11" s="219"/>
      <c r="TFT11" s="219"/>
      <c r="TFU11" s="219"/>
      <c r="TFV11" s="219"/>
      <c r="TFW11" s="219"/>
      <c r="TFX11" s="219"/>
      <c r="TFY11" s="219"/>
      <c r="TFZ11" s="219"/>
      <c r="TGA11" s="219"/>
      <c r="TGB11" s="219"/>
      <c r="TGC11" s="219"/>
      <c r="TGD11" s="219"/>
      <c r="TGE11" s="219"/>
      <c r="TGF11" s="219"/>
      <c r="TGG11" s="219"/>
      <c r="TGH11" s="219"/>
      <c r="TGI11" s="219"/>
      <c r="TGJ11" s="219"/>
      <c r="TGK11" s="219"/>
      <c r="TGL11" s="219"/>
      <c r="TGM11" s="219"/>
      <c r="TGN11" s="219"/>
      <c r="TGO11" s="219"/>
      <c r="TGP11" s="219"/>
      <c r="TGQ11" s="219"/>
      <c r="TGR11" s="219"/>
      <c r="TGS11" s="219"/>
      <c r="TGT11" s="219"/>
      <c r="TGU11" s="219"/>
      <c r="TGV11" s="219"/>
      <c r="TGW11" s="219"/>
      <c r="TGX11" s="219"/>
      <c r="TGY11" s="219"/>
      <c r="TGZ11" s="219"/>
      <c r="THA11" s="219"/>
      <c r="THB11" s="219"/>
      <c r="THC11" s="219"/>
      <c r="THD11" s="219"/>
      <c r="THE11" s="219"/>
      <c r="THF11" s="219"/>
      <c r="THG11" s="219"/>
      <c r="THH11" s="219"/>
      <c r="THI11" s="219"/>
      <c r="THJ11" s="219"/>
      <c r="THK11" s="219"/>
      <c r="THL11" s="219"/>
      <c r="THM11" s="219"/>
      <c r="THN11" s="219"/>
      <c r="THO11" s="219"/>
      <c r="THP11" s="219"/>
      <c r="THQ11" s="219"/>
      <c r="THR11" s="219"/>
      <c r="THS11" s="219"/>
      <c r="THT11" s="219"/>
      <c r="THU11" s="219"/>
      <c r="THV11" s="219"/>
      <c r="THW11" s="219"/>
      <c r="THX11" s="219"/>
      <c r="THY11" s="219"/>
      <c r="THZ11" s="219"/>
      <c r="TIA11" s="219"/>
      <c r="TIB11" s="219"/>
      <c r="TIC11" s="219"/>
      <c r="TID11" s="219"/>
      <c r="TIE11" s="219"/>
      <c r="TIF11" s="219"/>
      <c r="TIG11" s="219"/>
      <c r="TIH11" s="219"/>
      <c r="TII11" s="219"/>
      <c r="TIJ11" s="219"/>
      <c r="TIK11" s="219"/>
      <c r="TIL11" s="219"/>
      <c r="TIM11" s="219"/>
      <c r="TIN11" s="219"/>
      <c r="TIO11" s="219"/>
      <c r="TIP11" s="219"/>
      <c r="TIQ11" s="219"/>
      <c r="TIR11" s="219"/>
      <c r="TIS11" s="219"/>
      <c r="TIT11" s="219"/>
      <c r="TIU11" s="219"/>
      <c r="TIV11" s="219"/>
      <c r="TIW11" s="219"/>
      <c r="TIX11" s="219"/>
      <c r="TIY11" s="219"/>
      <c r="TIZ11" s="219"/>
      <c r="TJA11" s="219"/>
      <c r="TJB11" s="219"/>
      <c r="TJC11" s="219"/>
      <c r="TJD11" s="219"/>
      <c r="TJE11" s="219"/>
      <c r="TJF11" s="219"/>
      <c r="TJG11" s="219"/>
      <c r="TJH11" s="219"/>
      <c r="TJI11" s="219"/>
      <c r="TJJ11" s="219"/>
      <c r="TJK11" s="219"/>
      <c r="TJL11" s="219"/>
      <c r="TJM11" s="219"/>
      <c r="TJN11" s="219"/>
      <c r="TJO11" s="219"/>
      <c r="TJP11" s="219"/>
      <c r="TJQ11" s="219"/>
      <c r="TJR11" s="219"/>
      <c r="TJS11" s="219"/>
      <c r="TJT11" s="219"/>
      <c r="TJU11" s="219"/>
      <c r="TJV11" s="219"/>
      <c r="TJW11" s="219"/>
      <c r="TJX11" s="219"/>
      <c r="TJY11" s="219"/>
      <c r="TJZ11" s="219"/>
      <c r="TKA11" s="219"/>
      <c r="TKB11" s="219"/>
      <c r="TKC11" s="219"/>
      <c r="TKD11" s="219"/>
      <c r="TKE11" s="219"/>
      <c r="TKF11" s="219"/>
      <c r="TKG11" s="219"/>
      <c r="TKH11" s="219"/>
      <c r="TKI11" s="219"/>
      <c r="TKJ11" s="219"/>
      <c r="TKK11" s="219"/>
      <c r="TKL11" s="219"/>
      <c r="TKM11" s="219"/>
      <c r="TKN11" s="219"/>
      <c r="TKO11" s="219"/>
      <c r="TKP11" s="219"/>
      <c r="TKQ11" s="219"/>
      <c r="TKR11" s="219"/>
      <c r="TKS11" s="219"/>
      <c r="TKT11" s="219"/>
      <c r="TKU11" s="219"/>
      <c r="TKV11" s="219"/>
      <c r="TKW11" s="219"/>
      <c r="TKX11" s="219"/>
      <c r="TKY11" s="219"/>
      <c r="TKZ11" s="219"/>
      <c r="TLA11" s="219"/>
      <c r="TLB11" s="219"/>
      <c r="TLC11" s="219"/>
      <c r="TLD11" s="219"/>
      <c r="TLE11" s="219"/>
      <c r="TLF11" s="219"/>
      <c r="TLG11" s="219"/>
      <c r="TLH11" s="219"/>
      <c r="TLI11" s="219"/>
      <c r="TLJ11" s="219"/>
      <c r="TLK11" s="219"/>
      <c r="TLL11" s="219"/>
      <c r="TLM11" s="219"/>
      <c r="TLN11" s="219"/>
      <c r="TLO11" s="219"/>
      <c r="TLP11" s="219"/>
      <c r="TLQ11" s="219"/>
      <c r="TLR11" s="219"/>
      <c r="TLS11" s="219"/>
      <c r="TLT11" s="219"/>
      <c r="TLU11" s="219"/>
      <c r="TLV11" s="219"/>
      <c r="TLW11" s="219"/>
      <c r="TLX11" s="219"/>
      <c r="TLY11" s="219"/>
      <c r="TLZ11" s="219"/>
      <c r="TMA11" s="219"/>
      <c r="TMB11" s="219"/>
      <c r="TMC11" s="219"/>
      <c r="TMD11" s="219"/>
      <c r="TME11" s="219"/>
      <c r="TMF11" s="219"/>
      <c r="TMG11" s="219"/>
      <c r="TMH11" s="219"/>
      <c r="TMI11" s="219"/>
      <c r="TMJ11" s="219"/>
      <c r="TMK11" s="219"/>
      <c r="TML11" s="219"/>
      <c r="TMM11" s="219"/>
      <c r="TMN11" s="219"/>
      <c r="TMO11" s="219"/>
      <c r="TMP11" s="219"/>
      <c r="TMQ11" s="219"/>
      <c r="TMR11" s="219"/>
      <c r="TMS11" s="219"/>
      <c r="TMT11" s="219"/>
      <c r="TMU11" s="219"/>
      <c r="TMV11" s="219"/>
      <c r="TMW11" s="219"/>
      <c r="TMX11" s="219"/>
      <c r="TMY11" s="219"/>
      <c r="TMZ11" s="219"/>
      <c r="TNA11" s="219"/>
      <c r="TNB11" s="219"/>
      <c r="TNC11" s="219"/>
      <c r="TND11" s="219"/>
      <c r="TNE11" s="219"/>
      <c r="TNF11" s="219"/>
      <c r="TNG11" s="219"/>
      <c r="TNH11" s="219"/>
      <c r="TNI11" s="219"/>
      <c r="TNJ11" s="219"/>
      <c r="TNK11" s="219"/>
      <c r="TNL11" s="219"/>
      <c r="TNM11" s="219"/>
      <c r="TNN11" s="219"/>
      <c r="TNO11" s="219"/>
      <c r="TNP11" s="219"/>
      <c r="TNQ11" s="219"/>
      <c r="TNR11" s="219"/>
      <c r="TNS11" s="219"/>
      <c r="TNT11" s="219"/>
      <c r="TNU11" s="219"/>
      <c r="TNV11" s="219"/>
      <c r="TNW11" s="219"/>
      <c r="TNX11" s="219"/>
      <c r="TNY11" s="219"/>
      <c r="TNZ11" s="219"/>
      <c r="TOA11" s="219"/>
      <c r="TOB11" s="219"/>
      <c r="TOC11" s="219"/>
      <c r="TOD11" s="219"/>
      <c r="TOE11" s="219"/>
      <c r="TOF11" s="219"/>
      <c r="TOG11" s="219"/>
      <c r="TOH11" s="219"/>
      <c r="TOI11" s="219"/>
      <c r="TOJ11" s="219"/>
      <c r="TOK11" s="219"/>
      <c r="TOL11" s="219"/>
      <c r="TOM11" s="219"/>
      <c r="TON11" s="219"/>
      <c r="TOO11" s="219"/>
      <c r="TOP11" s="219"/>
      <c r="TOQ11" s="219"/>
      <c r="TOR11" s="219"/>
      <c r="TOS11" s="219"/>
      <c r="TOT11" s="219"/>
      <c r="TOU11" s="219"/>
      <c r="TOV11" s="219"/>
      <c r="TOW11" s="219"/>
      <c r="TOX11" s="219"/>
      <c r="TOY11" s="219"/>
      <c r="TOZ11" s="219"/>
      <c r="TPA11" s="219"/>
      <c r="TPB11" s="219"/>
      <c r="TPC11" s="219"/>
      <c r="TPD11" s="219"/>
      <c r="TPE11" s="219"/>
      <c r="TPF11" s="219"/>
      <c r="TPG11" s="219"/>
      <c r="TPH11" s="219"/>
      <c r="TPI11" s="219"/>
      <c r="TPJ11" s="219"/>
      <c r="TPK11" s="219"/>
      <c r="TPL11" s="219"/>
      <c r="TPM11" s="219"/>
      <c r="TPN11" s="219"/>
      <c r="TPO11" s="219"/>
      <c r="TPP11" s="219"/>
      <c r="TPQ11" s="219"/>
      <c r="TPR11" s="219"/>
      <c r="TPS11" s="219"/>
      <c r="TPT11" s="219"/>
      <c r="TPU11" s="219"/>
      <c r="TPV11" s="219"/>
      <c r="TPW11" s="219"/>
      <c r="TPX11" s="219"/>
      <c r="TPY11" s="219"/>
      <c r="TPZ11" s="219"/>
      <c r="TQA11" s="219"/>
      <c r="TQB11" s="219"/>
      <c r="TQC11" s="219"/>
      <c r="TQD11" s="219"/>
      <c r="TQE11" s="219"/>
      <c r="TQF11" s="219"/>
      <c r="TQG11" s="219"/>
      <c r="TQH11" s="219"/>
      <c r="TQI11" s="219"/>
      <c r="TQJ11" s="219"/>
      <c r="TQK11" s="219"/>
      <c r="TQL11" s="219"/>
      <c r="TQM11" s="219"/>
      <c r="TQN11" s="219"/>
      <c r="TQO11" s="219"/>
      <c r="TQP11" s="219"/>
      <c r="TQQ11" s="219"/>
      <c r="TQR11" s="219"/>
      <c r="TQS11" s="219"/>
      <c r="TQT11" s="219"/>
      <c r="TQU11" s="219"/>
      <c r="TQV11" s="219"/>
      <c r="TQW11" s="219"/>
      <c r="TQX11" s="219"/>
      <c r="TQY11" s="219"/>
      <c r="TQZ11" s="219"/>
      <c r="TRA11" s="219"/>
      <c r="TRB11" s="219"/>
      <c r="TRC11" s="219"/>
      <c r="TRD11" s="219"/>
      <c r="TRE11" s="219"/>
      <c r="TRF11" s="219"/>
      <c r="TRG11" s="219"/>
      <c r="TRH11" s="219"/>
      <c r="TRI11" s="219"/>
      <c r="TRJ11" s="219"/>
      <c r="TRK11" s="219"/>
      <c r="TRL11" s="219"/>
      <c r="TRM11" s="219"/>
      <c r="TRN11" s="219"/>
      <c r="TRO11" s="219"/>
      <c r="TRP11" s="219"/>
      <c r="TRQ11" s="219"/>
      <c r="TRR11" s="219"/>
      <c r="TRS11" s="219"/>
      <c r="TRT11" s="219"/>
      <c r="TRU11" s="219"/>
      <c r="TRV11" s="219"/>
      <c r="TRW11" s="219"/>
      <c r="TRX11" s="219"/>
      <c r="TRY11" s="219"/>
      <c r="TRZ11" s="219"/>
      <c r="TSA11" s="219"/>
      <c r="TSB11" s="219"/>
      <c r="TSC11" s="219"/>
      <c r="TSD11" s="219"/>
      <c r="TSE11" s="219"/>
      <c r="TSF11" s="219"/>
      <c r="TSG11" s="219"/>
      <c r="TSH11" s="219"/>
      <c r="TSI11" s="219"/>
      <c r="TSJ11" s="219"/>
      <c r="TSK11" s="219"/>
      <c r="TSL11" s="219"/>
      <c r="TSM11" s="219"/>
      <c r="TSN11" s="219"/>
      <c r="TSO11" s="219"/>
      <c r="TSP11" s="219"/>
      <c r="TSQ11" s="219"/>
      <c r="TSR11" s="219"/>
      <c r="TSS11" s="219"/>
      <c r="TST11" s="219"/>
      <c r="TSU11" s="219"/>
      <c r="TSV11" s="219"/>
      <c r="TSW11" s="219"/>
      <c r="TSX11" s="219"/>
      <c r="TSY11" s="219"/>
      <c r="TSZ11" s="219"/>
      <c r="TTA11" s="219"/>
      <c r="TTB11" s="219"/>
      <c r="TTC11" s="219"/>
      <c r="TTD11" s="219"/>
      <c r="TTE11" s="219"/>
      <c r="TTF11" s="219"/>
      <c r="TTG11" s="219"/>
      <c r="TTH11" s="219"/>
      <c r="TTI11" s="219"/>
      <c r="TTJ11" s="219"/>
      <c r="TTK11" s="219"/>
      <c r="TTL11" s="219"/>
      <c r="TTM11" s="219"/>
      <c r="TTN11" s="219"/>
      <c r="TTO11" s="219"/>
      <c r="TTP11" s="219"/>
      <c r="TTQ11" s="219"/>
      <c r="TTR11" s="219"/>
      <c r="TTS11" s="219"/>
      <c r="TTT11" s="219"/>
      <c r="TTU11" s="219"/>
      <c r="TTV11" s="219"/>
      <c r="TTW11" s="219"/>
      <c r="TTX11" s="219"/>
      <c r="TTY11" s="219"/>
      <c r="TTZ11" s="219"/>
      <c r="TUA11" s="219"/>
      <c r="TUB11" s="219"/>
      <c r="TUC11" s="219"/>
      <c r="TUD11" s="219"/>
      <c r="TUE11" s="219"/>
      <c r="TUF11" s="219"/>
      <c r="TUG11" s="219"/>
      <c r="TUH11" s="219"/>
      <c r="TUI11" s="219"/>
      <c r="TUJ11" s="219"/>
      <c r="TUK11" s="219"/>
      <c r="TUL11" s="219"/>
      <c r="TUM11" s="219"/>
      <c r="TUN11" s="219"/>
      <c r="TUO11" s="219"/>
      <c r="TUP11" s="219"/>
      <c r="TUQ11" s="219"/>
      <c r="TUR11" s="219"/>
      <c r="TUS11" s="219"/>
      <c r="TUT11" s="219"/>
      <c r="TUU11" s="219"/>
      <c r="TUV11" s="219"/>
      <c r="TUW11" s="219"/>
      <c r="TUX11" s="219"/>
      <c r="TUY11" s="219"/>
      <c r="TUZ11" s="219"/>
      <c r="TVA11" s="219"/>
      <c r="TVB11" s="219"/>
      <c r="TVC11" s="219"/>
      <c r="TVD11" s="219"/>
      <c r="TVE11" s="219"/>
      <c r="TVF11" s="219"/>
      <c r="TVG11" s="219"/>
      <c r="TVH11" s="219"/>
      <c r="TVI11" s="219"/>
      <c r="TVJ11" s="219"/>
      <c r="TVK11" s="219"/>
      <c r="TVL11" s="219"/>
      <c r="TVM11" s="219"/>
      <c r="TVN11" s="219"/>
      <c r="TVO11" s="219"/>
      <c r="TVP11" s="219"/>
      <c r="TVQ11" s="219"/>
      <c r="TVR11" s="219"/>
      <c r="TVS11" s="219"/>
      <c r="TVT11" s="219"/>
      <c r="TVU11" s="219"/>
      <c r="TVV11" s="219"/>
      <c r="TVW11" s="219"/>
      <c r="TVX11" s="219"/>
      <c r="TVY11" s="219"/>
      <c r="TVZ11" s="219"/>
      <c r="TWA11" s="219"/>
      <c r="TWB11" s="219"/>
      <c r="TWC11" s="219"/>
      <c r="TWD11" s="219"/>
      <c r="TWE11" s="219"/>
      <c r="TWF11" s="219"/>
      <c r="TWG11" s="219"/>
      <c r="TWH11" s="219"/>
      <c r="TWI11" s="219"/>
      <c r="TWJ11" s="219"/>
      <c r="TWK11" s="219"/>
      <c r="TWL11" s="219"/>
      <c r="TWM11" s="219"/>
      <c r="TWN11" s="219"/>
      <c r="TWO11" s="219"/>
      <c r="TWP11" s="219"/>
      <c r="TWQ11" s="219"/>
      <c r="TWR11" s="219"/>
      <c r="TWS11" s="219"/>
      <c r="TWT11" s="219"/>
      <c r="TWU11" s="219"/>
      <c r="TWV11" s="219"/>
      <c r="TWW11" s="219"/>
      <c r="TWX11" s="219"/>
      <c r="TWY11" s="219"/>
      <c r="TWZ11" s="219"/>
      <c r="TXA11" s="219"/>
      <c r="TXB11" s="219"/>
      <c r="TXC11" s="219"/>
      <c r="TXD11" s="219"/>
      <c r="TXE11" s="219"/>
      <c r="TXF11" s="219"/>
      <c r="TXG11" s="219"/>
      <c r="TXH11" s="219"/>
      <c r="TXI11" s="219"/>
      <c r="TXJ11" s="219"/>
      <c r="TXK11" s="219"/>
      <c r="TXL11" s="219"/>
      <c r="TXM11" s="219"/>
      <c r="TXN11" s="219"/>
      <c r="TXO11" s="219"/>
      <c r="TXP11" s="219"/>
      <c r="TXQ11" s="219"/>
      <c r="TXR11" s="219"/>
      <c r="TXS11" s="219"/>
      <c r="TXT11" s="219"/>
      <c r="TXU11" s="219"/>
      <c r="TXV11" s="219"/>
      <c r="TXW11" s="219"/>
      <c r="TXX11" s="219"/>
      <c r="TXY11" s="219"/>
      <c r="TXZ11" s="219"/>
      <c r="TYA11" s="219"/>
      <c r="TYB11" s="219"/>
      <c r="TYC11" s="219"/>
      <c r="TYD11" s="219"/>
      <c r="TYE11" s="219"/>
      <c r="TYF11" s="219"/>
      <c r="TYG11" s="219"/>
      <c r="TYH11" s="219"/>
      <c r="TYI11" s="219"/>
      <c r="TYJ11" s="219"/>
      <c r="TYK11" s="219"/>
      <c r="TYL11" s="219"/>
      <c r="TYM11" s="219"/>
      <c r="TYN11" s="219"/>
      <c r="TYO11" s="219"/>
      <c r="TYP11" s="219"/>
      <c r="TYQ11" s="219"/>
      <c r="TYR11" s="219"/>
      <c r="TYS11" s="219"/>
      <c r="TYT11" s="219"/>
      <c r="TYU11" s="219"/>
      <c r="TYV11" s="219"/>
      <c r="TYW11" s="219"/>
      <c r="TYX11" s="219"/>
      <c r="TYY11" s="219"/>
      <c r="TYZ11" s="219"/>
      <c r="TZA11" s="219"/>
      <c r="TZB11" s="219"/>
      <c r="TZC11" s="219"/>
      <c r="TZD11" s="219"/>
      <c r="TZE11" s="219"/>
      <c r="TZF11" s="219"/>
      <c r="TZG11" s="219"/>
      <c r="TZH11" s="219"/>
      <c r="TZI11" s="219"/>
      <c r="TZJ11" s="219"/>
      <c r="TZK11" s="219"/>
      <c r="TZL11" s="219"/>
      <c r="TZM11" s="219"/>
      <c r="TZN11" s="219"/>
      <c r="TZO11" s="219"/>
      <c r="TZP11" s="219"/>
      <c r="TZQ11" s="219"/>
      <c r="TZR11" s="219"/>
      <c r="TZS11" s="219"/>
      <c r="TZT11" s="219"/>
      <c r="TZU11" s="219"/>
      <c r="TZV11" s="219"/>
      <c r="TZW11" s="219"/>
      <c r="TZX11" s="219"/>
      <c r="TZY11" s="219"/>
      <c r="TZZ11" s="219"/>
      <c r="UAA11" s="219"/>
      <c r="UAB11" s="219"/>
      <c r="UAC11" s="219"/>
      <c r="UAD11" s="219"/>
      <c r="UAE11" s="219"/>
      <c r="UAF11" s="219"/>
      <c r="UAG11" s="219"/>
      <c r="UAH11" s="219"/>
      <c r="UAI11" s="219"/>
      <c r="UAJ11" s="219"/>
      <c r="UAK11" s="219"/>
      <c r="UAL11" s="219"/>
      <c r="UAM11" s="219"/>
      <c r="UAN11" s="219"/>
      <c r="UAO11" s="219"/>
      <c r="UAP11" s="219"/>
      <c r="UAQ11" s="219"/>
      <c r="UAR11" s="219"/>
      <c r="UAS11" s="219"/>
      <c r="UAT11" s="219"/>
      <c r="UAU11" s="219"/>
      <c r="UAV11" s="219"/>
      <c r="UAW11" s="219"/>
      <c r="UAX11" s="219"/>
      <c r="UAY11" s="219"/>
      <c r="UAZ11" s="219"/>
      <c r="UBA11" s="219"/>
      <c r="UBB11" s="219"/>
      <c r="UBC11" s="219"/>
      <c r="UBD11" s="219"/>
      <c r="UBE11" s="219"/>
      <c r="UBF11" s="219"/>
      <c r="UBG11" s="219"/>
      <c r="UBH11" s="219"/>
      <c r="UBI11" s="219"/>
      <c r="UBJ11" s="219"/>
      <c r="UBK11" s="219"/>
      <c r="UBL11" s="219"/>
      <c r="UBM11" s="219"/>
      <c r="UBN11" s="219"/>
      <c r="UBO11" s="219"/>
      <c r="UBP11" s="219"/>
      <c r="UBQ11" s="219"/>
      <c r="UBR11" s="219"/>
      <c r="UBS11" s="219"/>
      <c r="UBT11" s="219"/>
      <c r="UBU11" s="219"/>
      <c r="UBV11" s="219"/>
      <c r="UBW11" s="219"/>
      <c r="UBX11" s="219"/>
      <c r="UBY11" s="219"/>
      <c r="UBZ11" s="219"/>
      <c r="UCA11" s="219"/>
      <c r="UCB11" s="219"/>
      <c r="UCC11" s="219"/>
      <c r="UCD11" s="219"/>
      <c r="UCE11" s="219"/>
      <c r="UCF11" s="219"/>
      <c r="UCG11" s="219"/>
      <c r="UCH11" s="219"/>
      <c r="UCI11" s="219"/>
      <c r="UCJ11" s="219"/>
      <c r="UCK11" s="219"/>
      <c r="UCL11" s="219"/>
      <c r="UCM11" s="219"/>
      <c r="UCN11" s="219"/>
      <c r="UCO11" s="219"/>
      <c r="UCP11" s="219"/>
      <c r="UCQ11" s="219"/>
      <c r="UCR11" s="219"/>
      <c r="UCS11" s="219"/>
      <c r="UCT11" s="219"/>
      <c r="UCU11" s="219"/>
      <c r="UCV11" s="219"/>
      <c r="UCW11" s="219"/>
      <c r="UCX11" s="219"/>
      <c r="UCY11" s="219"/>
      <c r="UCZ11" s="219"/>
      <c r="UDA11" s="219"/>
      <c r="UDB11" s="219"/>
      <c r="UDC11" s="219"/>
      <c r="UDD11" s="219"/>
      <c r="UDE11" s="219"/>
      <c r="UDF11" s="219"/>
      <c r="UDG11" s="219"/>
      <c r="UDH11" s="219"/>
      <c r="UDI11" s="219"/>
      <c r="UDJ11" s="219"/>
      <c r="UDK11" s="219"/>
      <c r="UDL11" s="219"/>
      <c r="UDM11" s="219"/>
      <c r="UDN11" s="219"/>
      <c r="UDO11" s="219"/>
      <c r="UDP11" s="219"/>
      <c r="UDQ11" s="219"/>
      <c r="UDR11" s="219"/>
      <c r="UDS11" s="219"/>
      <c r="UDT11" s="219"/>
      <c r="UDU11" s="219"/>
      <c r="UDV11" s="219"/>
      <c r="UDW11" s="219"/>
      <c r="UDX11" s="219"/>
      <c r="UDY11" s="219"/>
      <c r="UDZ11" s="219"/>
      <c r="UEA11" s="219"/>
      <c r="UEB11" s="219"/>
      <c r="UEC11" s="219"/>
      <c r="UED11" s="219"/>
      <c r="UEE11" s="219"/>
      <c r="UEF11" s="219"/>
      <c r="UEG11" s="219"/>
      <c r="UEH11" s="219"/>
      <c r="UEI11" s="219"/>
      <c r="UEJ11" s="219"/>
      <c r="UEK11" s="219"/>
      <c r="UEL11" s="219"/>
      <c r="UEM11" s="219"/>
      <c r="UEN11" s="219"/>
      <c r="UEO11" s="219"/>
      <c r="UEP11" s="219"/>
      <c r="UEQ11" s="219"/>
      <c r="UER11" s="219"/>
      <c r="UES11" s="219"/>
      <c r="UET11" s="219"/>
      <c r="UEU11" s="219"/>
      <c r="UEV11" s="219"/>
      <c r="UEW11" s="219"/>
      <c r="UEX11" s="219"/>
      <c r="UEY11" s="219"/>
      <c r="UEZ11" s="219"/>
      <c r="UFA11" s="219"/>
      <c r="UFB11" s="219"/>
      <c r="UFC11" s="219"/>
      <c r="UFD11" s="219"/>
      <c r="UFE11" s="219"/>
      <c r="UFF11" s="219"/>
      <c r="UFG11" s="219"/>
      <c r="UFH11" s="219"/>
      <c r="UFI11" s="219"/>
      <c r="UFJ11" s="219"/>
      <c r="UFK11" s="219"/>
      <c r="UFL11" s="219"/>
      <c r="UFM11" s="219"/>
      <c r="UFN11" s="219"/>
      <c r="UFO11" s="219"/>
      <c r="UFP11" s="219"/>
      <c r="UFQ11" s="219"/>
      <c r="UFR11" s="219"/>
      <c r="UFS11" s="219"/>
      <c r="UFT11" s="219"/>
      <c r="UFU11" s="219"/>
      <c r="UFV11" s="219"/>
      <c r="UFW11" s="219"/>
      <c r="UFX11" s="219"/>
      <c r="UFY11" s="219"/>
      <c r="UFZ11" s="219"/>
      <c r="UGA11" s="219"/>
      <c r="UGB11" s="219"/>
      <c r="UGC11" s="219"/>
      <c r="UGD11" s="219"/>
      <c r="UGE11" s="219"/>
      <c r="UGF11" s="219"/>
      <c r="UGG11" s="219"/>
      <c r="UGH11" s="219"/>
      <c r="UGI11" s="219"/>
      <c r="UGJ11" s="219"/>
      <c r="UGK11" s="219"/>
      <c r="UGL11" s="219"/>
      <c r="UGM11" s="219"/>
      <c r="UGN11" s="219"/>
      <c r="UGO11" s="219"/>
      <c r="UGP11" s="219"/>
      <c r="UGQ11" s="219"/>
      <c r="UGR11" s="219"/>
      <c r="UGS11" s="219"/>
      <c r="UGT11" s="219"/>
      <c r="UGU11" s="219"/>
      <c r="UGV11" s="219"/>
      <c r="UGW11" s="219"/>
      <c r="UGX11" s="219"/>
      <c r="UGY11" s="219"/>
      <c r="UGZ11" s="219"/>
      <c r="UHA11" s="219"/>
      <c r="UHB11" s="219"/>
      <c r="UHC11" s="219"/>
      <c r="UHD11" s="219"/>
      <c r="UHE11" s="219"/>
      <c r="UHF11" s="219"/>
      <c r="UHG11" s="219"/>
      <c r="UHH11" s="219"/>
      <c r="UHI11" s="219"/>
      <c r="UHJ11" s="219"/>
      <c r="UHK11" s="219"/>
      <c r="UHL11" s="219"/>
      <c r="UHM11" s="219"/>
      <c r="UHN11" s="219"/>
      <c r="UHO11" s="219"/>
      <c r="UHP11" s="219"/>
      <c r="UHQ11" s="219"/>
      <c r="UHR11" s="219"/>
      <c r="UHS11" s="219"/>
      <c r="UHT11" s="219"/>
      <c r="UHU11" s="219"/>
      <c r="UHV11" s="219"/>
      <c r="UHW11" s="219"/>
      <c r="UHX11" s="219"/>
      <c r="UHY11" s="219"/>
      <c r="UHZ11" s="219"/>
      <c r="UIA11" s="219"/>
      <c r="UIB11" s="219"/>
      <c r="UIC11" s="219"/>
      <c r="UID11" s="219"/>
      <c r="UIE11" s="219"/>
      <c r="UIF11" s="219"/>
      <c r="UIG11" s="219"/>
      <c r="UIH11" s="219"/>
      <c r="UII11" s="219"/>
      <c r="UIJ11" s="219"/>
      <c r="UIK11" s="219"/>
      <c r="UIL11" s="219"/>
      <c r="UIM11" s="219"/>
      <c r="UIN11" s="219"/>
      <c r="UIO11" s="219"/>
      <c r="UIP11" s="219"/>
      <c r="UIQ11" s="219"/>
      <c r="UIR11" s="219"/>
      <c r="UIS11" s="219"/>
      <c r="UIT11" s="219"/>
      <c r="UIU11" s="219"/>
      <c r="UIV11" s="219"/>
      <c r="UIW11" s="219"/>
      <c r="UIX11" s="219"/>
      <c r="UIY11" s="219"/>
      <c r="UIZ11" s="219"/>
      <c r="UJA11" s="219"/>
      <c r="UJB11" s="219"/>
      <c r="UJC11" s="219"/>
      <c r="UJD11" s="219"/>
      <c r="UJE11" s="219"/>
      <c r="UJF11" s="219"/>
      <c r="UJG11" s="219"/>
      <c r="UJH11" s="219"/>
      <c r="UJI11" s="219"/>
      <c r="UJJ11" s="219"/>
      <c r="UJK11" s="219"/>
      <c r="UJL11" s="219"/>
      <c r="UJM11" s="219"/>
      <c r="UJN11" s="219"/>
      <c r="UJO11" s="219"/>
      <c r="UJP11" s="219"/>
      <c r="UJQ11" s="219"/>
      <c r="UJR11" s="219"/>
      <c r="UJS11" s="219"/>
      <c r="UJT11" s="219"/>
      <c r="UJU11" s="219"/>
      <c r="UJV11" s="219"/>
      <c r="UJW11" s="219"/>
      <c r="UJX11" s="219"/>
      <c r="UJY11" s="219"/>
      <c r="UJZ11" s="219"/>
      <c r="UKA11" s="219"/>
      <c r="UKB11" s="219"/>
      <c r="UKC11" s="219"/>
      <c r="UKD11" s="219"/>
      <c r="UKE11" s="219"/>
      <c r="UKF11" s="219"/>
      <c r="UKG11" s="219"/>
      <c r="UKH11" s="219"/>
      <c r="UKI11" s="219"/>
      <c r="UKJ11" s="219"/>
      <c r="UKK11" s="219"/>
      <c r="UKL11" s="219"/>
      <c r="UKM11" s="219"/>
      <c r="UKN11" s="219"/>
      <c r="UKO11" s="219"/>
      <c r="UKP11" s="219"/>
      <c r="UKQ11" s="219"/>
      <c r="UKR11" s="219"/>
      <c r="UKS11" s="219"/>
      <c r="UKT11" s="219"/>
      <c r="UKU11" s="219"/>
      <c r="UKV11" s="219"/>
      <c r="UKW11" s="219"/>
      <c r="UKX11" s="219"/>
      <c r="UKY11" s="219"/>
      <c r="UKZ11" s="219"/>
      <c r="ULA11" s="219"/>
      <c r="ULB11" s="219"/>
      <c r="ULC11" s="219"/>
      <c r="ULD11" s="219"/>
      <c r="ULE11" s="219"/>
      <c r="ULF11" s="219"/>
      <c r="ULG11" s="219"/>
      <c r="ULH11" s="219"/>
      <c r="ULI11" s="219"/>
      <c r="ULJ11" s="219"/>
      <c r="ULK11" s="219"/>
      <c r="ULL11" s="219"/>
      <c r="ULM11" s="219"/>
      <c r="ULN11" s="219"/>
      <c r="ULO11" s="219"/>
      <c r="ULP11" s="219"/>
      <c r="ULQ11" s="219"/>
      <c r="ULR11" s="219"/>
      <c r="ULS11" s="219"/>
      <c r="ULT11" s="219"/>
      <c r="ULU11" s="219"/>
      <c r="ULV11" s="219"/>
      <c r="ULW11" s="219"/>
      <c r="ULX11" s="219"/>
      <c r="ULY11" s="219"/>
      <c r="ULZ11" s="219"/>
      <c r="UMA11" s="219"/>
      <c r="UMB11" s="219"/>
      <c r="UMC11" s="219"/>
      <c r="UMD11" s="219"/>
      <c r="UME11" s="219"/>
      <c r="UMF11" s="219"/>
      <c r="UMG11" s="219"/>
      <c r="UMH11" s="219"/>
      <c r="UMI11" s="219"/>
      <c r="UMJ11" s="219"/>
      <c r="UMK11" s="219"/>
      <c r="UML11" s="219"/>
      <c r="UMM11" s="219"/>
      <c r="UMN11" s="219"/>
      <c r="UMO11" s="219"/>
      <c r="UMP11" s="219"/>
      <c r="UMQ11" s="219"/>
      <c r="UMR11" s="219"/>
      <c r="UMS11" s="219"/>
      <c r="UMT11" s="219"/>
      <c r="UMU11" s="219"/>
      <c r="UMV11" s="219"/>
      <c r="UMW11" s="219"/>
      <c r="UMX11" s="219"/>
      <c r="UMY11" s="219"/>
      <c r="UMZ11" s="219"/>
      <c r="UNA11" s="219"/>
      <c r="UNB11" s="219"/>
      <c r="UNC11" s="219"/>
      <c r="UND11" s="219"/>
      <c r="UNE11" s="219"/>
      <c r="UNF11" s="219"/>
      <c r="UNG11" s="219"/>
      <c r="UNH11" s="219"/>
      <c r="UNI11" s="219"/>
      <c r="UNJ11" s="219"/>
      <c r="UNK11" s="219"/>
      <c r="UNL11" s="219"/>
      <c r="UNM11" s="219"/>
      <c r="UNN11" s="219"/>
      <c r="UNO11" s="219"/>
      <c r="UNP11" s="219"/>
      <c r="UNQ11" s="219"/>
      <c r="UNR11" s="219"/>
      <c r="UNS11" s="219"/>
      <c r="UNT11" s="219"/>
      <c r="UNU11" s="219"/>
      <c r="UNV11" s="219"/>
      <c r="UNW11" s="219"/>
      <c r="UNX11" s="219"/>
      <c r="UNY11" s="219"/>
      <c r="UNZ11" s="219"/>
      <c r="UOA11" s="219"/>
      <c r="UOB11" s="219"/>
      <c r="UOC11" s="219"/>
      <c r="UOD11" s="219"/>
      <c r="UOE11" s="219"/>
      <c r="UOF11" s="219"/>
      <c r="UOG11" s="219"/>
      <c r="UOH11" s="219"/>
      <c r="UOI11" s="219"/>
      <c r="UOJ11" s="219"/>
      <c r="UOK11" s="219"/>
      <c r="UOL11" s="219"/>
      <c r="UOM11" s="219"/>
      <c r="UON11" s="219"/>
      <c r="UOO11" s="219"/>
      <c r="UOP11" s="219"/>
      <c r="UOQ11" s="219"/>
      <c r="UOR11" s="219"/>
      <c r="UOS11" s="219"/>
      <c r="UOT11" s="219"/>
      <c r="UOU11" s="219"/>
      <c r="UOV11" s="219"/>
      <c r="UOW11" s="219"/>
      <c r="UOX11" s="219"/>
      <c r="UOY11" s="219"/>
      <c r="UOZ11" s="219"/>
      <c r="UPA11" s="219"/>
      <c r="UPB11" s="219"/>
      <c r="UPC11" s="219"/>
      <c r="UPD11" s="219"/>
      <c r="UPE11" s="219"/>
      <c r="UPF11" s="219"/>
      <c r="UPG11" s="219"/>
      <c r="UPH11" s="219"/>
      <c r="UPI11" s="219"/>
      <c r="UPJ11" s="219"/>
      <c r="UPK11" s="219"/>
      <c r="UPL11" s="219"/>
      <c r="UPM11" s="219"/>
      <c r="UPN11" s="219"/>
      <c r="UPO11" s="219"/>
      <c r="UPP11" s="219"/>
      <c r="UPQ11" s="219"/>
      <c r="UPR11" s="219"/>
      <c r="UPS11" s="219"/>
      <c r="UPT11" s="219"/>
      <c r="UPU11" s="219"/>
      <c r="UPV11" s="219"/>
      <c r="UPW11" s="219"/>
      <c r="UPX11" s="219"/>
      <c r="UPY11" s="219"/>
      <c r="UPZ11" s="219"/>
      <c r="UQA11" s="219"/>
      <c r="UQB11" s="219"/>
      <c r="UQC11" s="219"/>
      <c r="UQD11" s="219"/>
      <c r="UQE11" s="219"/>
      <c r="UQF11" s="219"/>
      <c r="UQG11" s="219"/>
      <c r="UQH11" s="219"/>
      <c r="UQI11" s="219"/>
      <c r="UQJ11" s="219"/>
      <c r="UQK11" s="219"/>
      <c r="UQL11" s="219"/>
      <c r="UQM11" s="219"/>
      <c r="UQN11" s="219"/>
      <c r="UQO11" s="219"/>
      <c r="UQP11" s="219"/>
      <c r="UQQ11" s="219"/>
      <c r="UQR11" s="219"/>
      <c r="UQS11" s="219"/>
      <c r="UQT11" s="219"/>
      <c r="UQU11" s="219"/>
      <c r="UQV11" s="219"/>
      <c r="UQW11" s="219"/>
      <c r="UQX11" s="219"/>
      <c r="UQY11" s="219"/>
      <c r="UQZ11" s="219"/>
      <c r="URA11" s="219"/>
      <c r="URB11" s="219"/>
      <c r="URC11" s="219"/>
      <c r="URD11" s="219"/>
      <c r="URE11" s="219"/>
      <c r="URF11" s="219"/>
      <c r="URG11" s="219"/>
      <c r="URH11" s="219"/>
      <c r="URI11" s="219"/>
      <c r="URJ11" s="219"/>
      <c r="URK11" s="219"/>
      <c r="URL11" s="219"/>
      <c r="URM11" s="219"/>
      <c r="URN11" s="219"/>
      <c r="URO11" s="219"/>
      <c r="URP11" s="219"/>
      <c r="URQ11" s="219"/>
      <c r="URR11" s="219"/>
      <c r="URS11" s="219"/>
      <c r="URT11" s="219"/>
      <c r="URU11" s="219"/>
      <c r="URV11" s="219"/>
      <c r="URW11" s="219"/>
      <c r="URX11" s="219"/>
      <c r="URY11" s="219"/>
      <c r="URZ11" s="219"/>
      <c r="USA11" s="219"/>
      <c r="USB11" s="219"/>
      <c r="USC11" s="219"/>
      <c r="USD11" s="219"/>
      <c r="USE11" s="219"/>
      <c r="USF11" s="219"/>
      <c r="USG11" s="219"/>
      <c r="USH11" s="219"/>
      <c r="USI11" s="219"/>
      <c r="USJ11" s="219"/>
      <c r="USK11" s="219"/>
      <c r="USL11" s="219"/>
      <c r="USM11" s="219"/>
      <c r="USN11" s="219"/>
      <c r="USO11" s="219"/>
      <c r="USP11" s="219"/>
      <c r="USQ11" s="219"/>
      <c r="USR11" s="219"/>
      <c r="USS11" s="219"/>
      <c r="UST11" s="219"/>
      <c r="USU11" s="219"/>
      <c r="USV11" s="219"/>
      <c r="USW11" s="219"/>
      <c r="USX11" s="219"/>
      <c r="USY11" s="219"/>
      <c r="USZ11" s="219"/>
      <c r="UTA11" s="219"/>
      <c r="UTB11" s="219"/>
      <c r="UTC11" s="219"/>
      <c r="UTD11" s="219"/>
      <c r="UTE11" s="219"/>
      <c r="UTF11" s="219"/>
      <c r="UTG11" s="219"/>
      <c r="UTH11" s="219"/>
      <c r="UTI11" s="219"/>
      <c r="UTJ11" s="219"/>
      <c r="UTK11" s="219"/>
      <c r="UTL11" s="219"/>
      <c r="UTM11" s="219"/>
      <c r="UTN11" s="219"/>
      <c r="UTO11" s="219"/>
      <c r="UTP11" s="219"/>
      <c r="UTQ11" s="219"/>
      <c r="UTR11" s="219"/>
      <c r="UTS11" s="219"/>
      <c r="UTT11" s="219"/>
      <c r="UTU11" s="219"/>
      <c r="UTV11" s="219"/>
      <c r="UTW11" s="219"/>
      <c r="UTX11" s="219"/>
      <c r="UTY11" s="219"/>
      <c r="UTZ11" s="219"/>
      <c r="UUA11" s="219"/>
      <c r="UUB11" s="219"/>
      <c r="UUC11" s="219"/>
      <c r="UUD11" s="219"/>
      <c r="UUE11" s="219"/>
      <c r="UUF11" s="219"/>
      <c r="UUG11" s="219"/>
      <c r="UUH11" s="219"/>
      <c r="UUI11" s="219"/>
      <c r="UUJ11" s="219"/>
      <c r="UUK11" s="219"/>
      <c r="UUL11" s="219"/>
      <c r="UUM11" s="219"/>
      <c r="UUN11" s="219"/>
      <c r="UUO11" s="219"/>
      <c r="UUP11" s="219"/>
      <c r="UUQ11" s="219"/>
      <c r="UUR11" s="219"/>
      <c r="UUS11" s="219"/>
      <c r="UUT11" s="219"/>
      <c r="UUU11" s="219"/>
      <c r="UUV11" s="219"/>
      <c r="UUW11" s="219"/>
      <c r="UUX11" s="219"/>
      <c r="UUY11" s="219"/>
      <c r="UUZ11" s="219"/>
      <c r="UVA11" s="219"/>
      <c r="UVB11" s="219"/>
      <c r="UVC11" s="219"/>
      <c r="UVD11" s="219"/>
      <c r="UVE11" s="219"/>
      <c r="UVF11" s="219"/>
      <c r="UVG11" s="219"/>
      <c r="UVH11" s="219"/>
      <c r="UVI11" s="219"/>
      <c r="UVJ11" s="219"/>
      <c r="UVK11" s="219"/>
      <c r="UVL11" s="219"/>
      <c r="UVM11" s="219"/>
      <c r="UVN11" s="219"/>
      <c r="UVO11" s="219"/>
      <c r="UVP11" s="219"/>
      <c r="UVQ11" s="219"/>
      <c r="UVR11" s="219"/>
      <c r="UVS11" s="219"/>
      <c r="UVT11" s="219"/>
      <c r="UVU11" s="219"/>
      <c r="UVV11" s="219"/>
      <c r="UVW11" s="219"/>
      <c r="UVX11" s="219"/>
      <c r="UVY11" s="219"/>
      <c r="UVZ11" s="219"/>
      <c r="UWA11" s="219"/>
      <c r="UWB11" s="219"/>
      <c r="UWC11" s="219"/>
      <c r="UWD11" s="219"/>
      <c r="UWE11" s="219"/>
      <c r="UWF11" s="219"/>
      <c r="UWG11" s="219"/>
      <c r="UWH11" s="219"/>
      <c r="UWI11" s="219"/>
      <c r="UWJ11" s="219"/>
      <c r="UWK11" s="219"/>
      <c r="UWL11" s="219"/>
      <c r="UWM11" s="219"/>
      <c r="UWN11" s="219"/>
      <c r="UWO11" s="219"/>
      <c r="UWP11" s="219"/>
      <c r="UWQ11" s="219"/>
      <c r="UWR11" s="219"/>
      <c r="UWS11" s="219"/>
      <c r="UWT11" s="219"/>
      <c r="UWU11" s="219"/>
      <c r="UWV11" s="219"/>
      <c r="UWW11" s="219"/>
      <c r="UWX11" s="219"/>
      <c r="UWY11" s="219"/>
      <c r="UWZ11" s="219"/>
      <c r="UXA11" s="219"/>
      <c r="UXB11" s="219"/>
      <c r="UXC11" s="219"/>
      <c r="UXD11" s="219"/>
      <c r="UXE11" s="219"/>
      <c r="UXF11" s="219"/>
      <c r="UXG11" s="219"/>
      <c r="UXH11" s="219"/>
      <c r="UXI11" s="219"/>
      <c r="UXJ11" s="219"/>
      <c r="UXK11" s="219"/>
      <c r="UXL11" s="219"/>
      <c r="UXM11" s="219"/>
      <c r="UXN11" s="219"/>
      <c r="UXO11" s="219"/>
      <c r="UXP11" s="219"/>
      <c r="UXQ11" s="219"/>
      <c r="UXR11" s="219"/>
      <c r="UXS11" s="219"/>
      <c r="UXT11" s="219"/>
      <c r="UXU11" s="219"/>
      <c r="UXV11" s="219"/>
      <c r="UXW11" s="219"/>
      <c r="UXX11" s="219"/>
      <c r="UXY11" s="219"/>
      <c r="UXZ11" s="219"/>
      <c r="UYA11" s="219"/>
      <c r="UYB11" s="219"/>
      <c r="UYC11" s="219"/>
      <c r="UYD11" s="219"/>
      <c r="UYE11" s="219"/>
      <c r="UYF11" s="219"/>
      <c r="UYG11" s="219"/>
      <c r="UYH11" s="219"/>
      <c r="UYI11" s="219"/>
      <c r="UYJ11" s="219"/>
      <c r="UYK11" s="219"/>
      <c r="UYL11" s="219"/>
      <c r="UYM11" s="219"/>
      <c r="UYN11" s="219"/>
      <c r="UYO11" s="219"/>
      <c r="UYP11" s="219"/>
      <c r="UYQ11" s="219"/>
      <c r="UYR11" s="219"/>
      <c r="UYS11" s="219"/>
      <c r="UYT11" s="219"/>
      <c r="UYU11" s="219"/>
      <c r="UYV11" s="219"/>
      <c r="UYW11" s="219"/>
      <c r="UYX11" s="219"/>
      <c r="UYY11" s="219"/>
      <c r="UYZ11" s="219"/>
      <c r="UZA11" s="219"/>
      <c r="UZB11" s="219"/>
      <c r="UZC11" s="219"/>
      <c r="UZD11" s="219"/>
      <c r="UZE11" s="219"/>
      <c r="UZF11" s="219"/>
      <c r="UZG11" s="219"/>
      <c r="UZH11" s="219"/>
      <c r="UZI11" s="219"/>
      <c r="UZJ11" s="219"/>
      <c r="UZK11" s="219"/>
      <c r="UZL11" s="219"/>
      <c r="UZM11" s="219"/>
      <c r="UZN11" s="219"/>
      <c r="UZO11" s="219"/>
      <c r="UZP11" s="219"/>
      <c r="UZQ11" s="219"/>
      <c r="UZR11" s="219"/>
      <c r="UZS11" s="219"/>
      <c r="UZT11" s="219"/>
      <c r="UZU11" s="219"/>
      <c r="UZV11" s="219"/>
      <c r="UZW11" s="219"/>
      <c r="UZX11" s="219"/>
      <c r="UZY11" s="219"/>
      <c r="UZZ11" s="219"/>
      <c r="VAA11" s="219"/>
      <c r="VAB11" s="219"/>
      <c r="VAC11" s="219"/>
      <c r="VAD11" s="219"/>
      <c r="VAE11" s="219"/>
      <c r="VAF11" s="219"/>
      <c r="VAG11" s="219"/>
      <c r="VAH11" s="219"/>
      <c r="VAI11" s="219"/>
      <c r="VAJ11" s="219"/>
      <c r="VAK11" s="219"/>
      <c r="VAL11" s="219"/>
      <c r="VAM11" s="219"/>
      <c r="VAN11" s="219"/>
      <c r="VAO11" s="219"/>
      <c r="VAP11" s="219"/>
      <c r="VAQ11" s="219"/>
      <c r="VAR11" s="219"/>
      <c r="VAS11" s="219"/>
      <c r="VAT11" s="219"/>
      <c r="VAU11" s="219"/>
      <c r="VAV11" s="219"/>
      <c r="VAW11" s="219"/>
      <c r="VAX11" s="219"/>
      <c r="VAY11" s="219"/>
      <c r="VAZ11" s="219"/>
      <c r="VBA11" s="219"/>
      <c r="VBB11" s="219"/>
      <c r="VBC11" s="219"/>
      <c r="VBD11" s="219"/>
      <c r="VBE11" s="219"/>
      <c r="VBF11" s="219"/>
      <c r="VBG11" s="219"/>
      <c r="VBH11" s="219"/>
      <c r="VBI11" s="219"/>
      <c r="VBJ11" s="219"/>
      <c r="VBK11" s="219"/>
      <c r="VBL11" s="219"/>
      <c r="VBM11" s="219"/>
      <c r="VBN11" s="219"/>
      <c r="VBO11" s="219"/>
      <c r="VBP11" s="219"/>
      <c r="VBQ11" s="219"/>
      <c r="VBR11" s="219"/>
      <c r="VBS11" s="219"/>
      <c r="VBT11" s="219"/>
      <c r="VBU11" s="219"/>
      <c r="VBV11" s="219"/>
      <c r="VBW11" s="219"/>
      <c r="VBX11" s="219"/>
      <c r="VBY11" s="219"/>
      <c r="VBZ11" s="219"/>
      <c r="VCA11" s="219"/>
      <c r="VCB11" s="219"/>
      <c r="VCC11" s="219"/>
      <c r="VCD11" s="219"/>
      <c r="VCE11" s="219"/>
      <c r="VCF11" s="219"/>
      <c r="VCG11" s="219"/>
      <c r="VCH11" s="219"/>
      <c r="VCI11" s="219"/>
      <c r="VCJ11" s="219"/>
      <c r="VCK11" s="219"/>
      <c r="VCL11" s="219"/>
      <c r="VCM11" s="219"/>
      <c r="VCN11" s="219"/>
      <c r="VCO11" s="219"/>
      <c r="VCP11" s="219"/>
      <c r="VCQ11" s="219"/>
      <c r="VCR11" s="219"/>
      <c r="VCS11" s="219"/>
      <c r="VCT11" s="219"/>
      <c r="VCU11" s="219"/>
      <c r="VCV11" s="219"/>
      <c r="VCW11" s="219"/>
      <c r="VCX11" s="219"/>
      <c r="VCY11" s="219"/>
      <c r="VCZ11" s="219"/>
      <c r="VDA11" s="219"/>
      <c r="VDB11" s="219"/>
      <c r="VDC11" s="219"/>
      <c r="VDD11" s="219"/>
      <c r="VDE11" s="219"/>
      <c r="VDF11" s="219"/>
      <c r="VDG11" s="219"/>
      <c r="VDH11" s="219"/>
      <c r="VDI11" s="219"/>
      <c r="VDJ11" s="219"/>
      <c r="VDK11" s="219"/>
      <c r="VDL11" s="219"/>
      <c r="VDM11" s="219"/>
      <c r="VDN11" s="219"/>
      <c r="VDO11" s="219"/>
      <c r="VDP11" s="219"/>
      <c r="VDQ11" s="219"/>
      <c r="VDR11" s="219"/>
      <c r="VDS11" s="219"/>
      <c r="VDT11" s="219"/>
      <c r="VDU11" s="219"/>
      <c r="VDV11" s="219"/>
      <c r="VDW11" s="219"/>
      <c r="VDX11" s="219"/>
      <c r="VDY11" s="219"/>
      <c r="VDZ11" s="219"/>
      <c r="VEA11" s="219"/>
      <c r="VEB11" s="219"/>
      <c r="VEC11" s="219"/>
      <c r="VED11" s="219"/>
      <c r="VEE11" s="219"/>
      <c r="VEF11" s="219"/>
      <c r="VEG11" s="219"/>
      <c r="VEH11" s="219"/>
      <c r="VEI11" s="219"/>
      <c r="VEJ11" s="219"/>
      <c r="VEK11" s="219"/>
      <c r="VEL11" s="219"/>
      <c r="VEM11" s="219"/>
      <c r="VEN11" s="219"/>
      <c r="VEO11" s="219"/>
      <c r="VEP11" s="219"/>
      <c r="VEQ11" s="219"/>
      <c r="VER11" s="219"/>
      <c r="VES11" s="219"/>
      <c r="VET11" s="219"/>
      <c r="VEU11" s="219"/>
      <c r="VEV11" s="219"/>
      <c r="VEW11" s="219"/>
      <c r="VEX11" s="219"/>
      <c r="VEY11" s="219"/>
      <c r="VEZ11" s="219"/>
      <c r="VFA11" s="219"/>
      <c r="VFB11" s="219"/>
      <c r="VFC11" s="219"/>
      <c r="VFD11" s="219"/>
      <c r="VFE11" s="219"/>
      <c r="VFF11" s="219"/>
      <c r="VFG11" s="219"/>
      <c r="VFH11" s="219"/>
      <c r="VFI11" s="219"/>
      <c r="VFJ11" s="219"/>
      <c r="VFK11" s="219"/>
      <c r="VFL11" s="219"/>
      <c r="VFM11" s="219"/>
      <c r="VFN11" s="219"/>
      <c r="VFO11" s="219"/>
      <c r="VFP11" s="219"/>
      <c r="VFQ11" s="219"/>
      <c r="VFR11" s="219"/>
      <c r="VFS11" s="219"/>
      <c r="VFT11" s="219"/>
      <c r="VFU11" s="219"/>
      <c r="VFV11" s="219"/>
      <c r="VFW11" s="219"/>
      <c r="VFX11" s="219"/>
      <c r="VFY11" s="219"/>
      <c r="VFZ11" s="219"/>
      <c r="VGA11" s="219"/>
      <c r="VGB11" s="219"/>
      <c r="VGC11" s="219"/>
      <c r="VGD11" s="219"/>
      <c r="VGE11" s="219"/>
      <c r="VGF11" s="219"/>
      <c r="VGG11" s="219"/>
      <c r="VGH11" s="219"/>
      <c r="VGI11" s="219"/>
      <c r="VGJ11" s="219"/>
      <c r="VGK11" s="219"/>
      <c r="VGL11" s="219"/>
      <c r="VGM11" s="219"/>
      <c r="VGN11" s="219"/>
      <c r="VGO11" s="219"/>
      <c r="VGP11" s="219"/>
      <c r="VGQ11" s="219"/>
      <c r="VGR11" s="219"/>
      <c r="VGS11" s="219"/>
      <c r="VGT11" s="219"/>
      <c r="VGU11" s="219"/>
      <c r="VGV11" s="219"/>
      <c r="VGW11" s="219"/>
      <c r="VGX11" s="219"/>
      <c r="VGY11" s="219"/>
      <c r="VGZ11" s="219"/>
      <c r="VHA11" s="219"/>
      <c r="VHB11" s="219"/>
      <c r="VHC11" s="219"/>
      <c r="VHD11" s="219"/>
      <c r="VHE11" s="219"/>
      <c r="VHF11" s="219"/>
      <c r="VHG11" s="219"/>
      <c r="VHH11" s="219"/>
      <c r="VHI11" s="219"/>
      <c r="VHJ11" s="219"/>
      <c r="VHK11" s="219"/>
      <c r="VHL11" s="219"/>
      <c r="VHM11" s="219"/>
      <c r="VHN11" s="219"/>
      <c r="VHO11" s="219"/>
      <c r="VHP11" s="219"/>
      <c r="VHQ11" s="219"/>
      <c r="VHR11" s="219"/>
      <c r="VHS11" s="219"/>
      <c r="VHT11" s="219"/>
      <c r="VHU11" s="219"/>
      <c r="VHV11" s="219"/>
      <c r="VHW11" s="219"/>
      <c r="VHX11" s="219"/>
      <c r="VHY11" s="219"/>
      <c r="VHZ11" s="219"/>
      <c r="VIA11" s="219"/>
      <c r="VIB11" s="219"/>
      <c r="VIC11" s="219"/>
      <c r="VID11" s="219"/>
      <c r="VIE11" s="219"/>
      <c r="VIF11" s="219"/>
      <c r="VIG11" s="219"/>
      <c r="VIH11" s="219"/>
      <c r="VII11" s="219"/>
      <c r="VIJ11" s="219"/>
      <c r="VIK11" s="219"/>
      <c r="VIL11" s="219"/>
      <c r="VIM11" s="219"/>
      <c r="VIN11" s="219"/>
      <c r="VIO11" s="219"/>
      <c r="VIP11" s="219"/>
      <c r="VIQ11" s="219"/>
      <c r="VIR11" s="219"/>
      <c r="VIS11" s="219"/>
      <c r="VIT11" s="219"/>
      <c r="VIU11" s="219"/>
      <c r="VIV11" s="219"/>
      <c r="VIW11" s="219"/>
      <c r="VIX11" s="219"/>
      <c r="VIY11" s="219"/>
      <c r="VIZ11" s="219"/>
      <c r="VJA11" s="219"/>
      <c r="VJB11" s="219"/>
      <c r="VJC11" s="219"/>
      <c r="VJD11" s="219"/>
      <c r="VJE11" s="219"/>
      <c r="VJF11" s="219"/>
      <c r="VJG11" s="219"/>
      <c r="VJH11" s="219"/>
      <c r="VJI11" s="219"/>
      <c r="VJJ11" s="219"/>
      <c r="VJK11" s="219"/>
      <c r="VJL11" s="219"/>
      <c r="VJM11" s="219"/>
      <c r="VJN11" s="219"/>
      <c r="VJO11" s="219"/>
      <c r="VJP11" s="219"/>
      <c r="VJQ11" s="219"/>
      <c r="VJR11" s="219"/>
      <c r="VJS11" s="219"/>
      <c r="VJT11" s="219"/>
      <c r="VJU11" s="219"/>
      <c r="VJV11" s="219"/>
      <c r="VJW11" s="219"/>
      <c r="VJX11" s="219"/>
      <c r="VJY11" s="219"/>
      <c r="VJZ11" s="219"/>
      <c r="VKA11" s="219"/>
      <c r="VKB11" s="219"/>
      <c r="VKC11" s="219"/>
      <c r="VKD11" s="219"/>
      <c r="VKE11" s="219"/>
      <c r="VKF11" s="219"/>
      <c r="VKG11" s="219"/>
      <c r="VKH11" s="219"/>
      <c r="VKI11" s="219"/>
      <c r="VKJ11" s="219"/>
      <c r="VKK11" s="219"/>
      <c r="VKL11" s="219"/>
      <c r="VKM11" s="219"/>
      <c r="VKN11" s="219"/>
      <c r="VKO11" s="219"/>
      <c r="VKP11" s="219"/>
      <c r="VKQ11" s="219"/>
      <c r="VKR11" s="219"/>
      <c r="VKS11" s="219"/>
      <c r="VKT11" s="219"/>
      <c r="VKU11" s="219"/>
      <c r="VKV11" s="219"/>
      <c r="VKW11" s="219"/>
      <c r="VKX11" s="219"/>
      <c r="VKY11" s="219"/>
      <c r="VKZ11" s="219"/>
      <c r="VLA11" s="219"/>
      <c r="VLB11" s="219"/>
      <c r="VLC11" s="219"/>
      <c r="VLD11" s="219"/>
      <c r="VLE11" s="219"/>
      <c r="VLF11" s="219"/>
      <c r="VLG11" s="219"/>
      <c r="VLH11" s="219"/>
      <c r="VLI11" s="219"/>
      <c r="VLJ11" s="219"/>
      <c r="VLK11" s="219"/>
      <c r="VLL11" s="219"/>
      <c r="VLM11" s="219"/>
      <c r="VLN11" s="219"/>
      <c r="VLO11" s="219"/>
      <c r="VLP11" s="219"/>
      <c r="VLQ11" s="219"/>
      <c r="VLR11" s="219"/>
      <c r="VLS11" s="219"/>
      <c r="VLT11" s="219"/>
      <c r="VLU11" s="219"/>
      <c r="VLV11" s="219"/>
      <c r="VLW11" s="219"/>
      <c r="VLX11" s="219"/>
      <c r="VLY11" s="219"/>
      <c r="VLZ11" s="219"/>
      <c r="VMA11" s="219"/>
      <c r="VMB11" s="219"/>
      <c r="VMC11" s="219"/>
      <c r="VMD11" s="219"/>
      <c r="VME11" s="219"/>
      <c r="VMF11" s="219"/>
      <c r="VMG11" s="219"/>
      <c r="VMH11" s="219"/>
      <c r="VMI11" s="219"/>
      <c r="VMJ11" s="219"/>
      <c r="VMK11" s="219"/>
      <c r="VML11" s="219"/>
      <c r="VMM11" s="219"/>
      <c r="VMN11" s="219"/>
      <c r="VMO11" s="219"/>
      <c r="VMP11" s="219"/>
      <c r="VMQ11" s="219"/>
      <c r="VMR11" s="219"/>
      <c r="VMS11" s="219"/>
      <c r="VMT11" s="219"/>
      <c r="VMU11" s="219"/>
      <c r="VMV11" s="219"/>
      <c r="VMW11" s="219"/>
      <c r="VMX11" s="219"/>
      <c r="VMY11" s="219"/>
      <c r="VMZ11" s="219"/>
      <c r="VNA11" s="219"/>
      <c r="VNB11" s="219"/>
      <c r="VNC11" s="219"/>
      <c r="VND11" s="219"/>
      <c r="VNE11" s="219"/>
      <c r="VNF11" s="219"/>
      <c r="VNG11" s="219"/>
      <c r="VNH11" s="219"/>
      <c r="VNI11" s="219"/>
      <c r="VNJ11" s="219"/>
      <c r="VNK11" s="219"/>
      <c r="VNL11" s="219"/>
      <c r="VNM11" s="219"/>
      <c r="VNN11" s="219"/>
      <c r="VNO11" s="219"/>
      <c r="VNP11" s="219"/>
      <c r="VNQ11" s="219"/>
      <c r="VNR11" s="219"/>
      <c r="VNS11" s="219"/>
      <c r="VNT11" s="219"/>
      <c r="VNU11" s="219"/>
      <c r="VNV11" s="219"/>
      <c r="VNW11" s="219"/>
      <c r="VNX11" s="219"/>
      <c r="VNY11" s="219"/>
      <c r="VNZ11" s="219"/>
      <c r="VOA11" s="219"/>
      <c r="VOB11" s="219"/>
      <c r="VOC11" s="219"/>
      <c r="VOD11" s="219"/>
      <c r="VOE11" s="219"/>
      <c r="VOF11" s="219"/>
      <c r="VOG11" s="219"/>
      <c r="VOH11" s="219"/>
      <c r="VOI11" s="219"/>
      <c r="VOJ11" s="219"/>
      <c r="VOK11" s="219"/>
      <c r="VOL11" s="219"/>
      <c r="VOM11" s="219"/>
      <c r="VON11" s="219"/>
      <c r="VOO11" s="219"/>
      <c r="VOP11" s="219"/>
      <c r="VOQ11" s="219"/>
      <c r="VOR11" s="219"/>
      <c r="VOS11" s="219"/>
      <c r="VOT11" s="219"/>
      <c r="VOU11" s="219"/>
      <c r="VOV11" s="219"/>
      <c r="VOW11" s="219"/>
      <c r="VOX11" s="219"/>
      <c r="VOY11" s="219"/>
      <c r="VOZ11" s="219"/>
      <c r="VPA11" s="219"/>
      <c r="VPB11" s="219"/>
      <c r="VPC11" s="219"/>
      <c r="VPD11" s="219"/>
      <c r="VPE11" s="219"/>
      <c r="VPF11" s="219"/>
      <c r="VPG11" s="219"/>
      <c r="VPH11" s="219"/>
      <c r="VPI11" s="219"/>
      <c r="VPJ11" s="219"/>
      <c r="VPK11" s="219"/>
      <c r="VPL11" s="219"/>
      <c r="VPM11" s="219"/>
      <c r="VPN11" s="219"/>
      <c r="VPO11" s="219"/>
      <c r="VPP11" s="219"/>
      <c r="VPQ11" s="219"/>
      <c r="VPR11" s="219"/>
      <c r="VPS11" s="219"/>
      <c r="VPT11" s="219"/>
      <c r="VPU11" s="219"/>
      <c r="VPV11" s="219"/>
      <c r="VPW11" s="219"/>
      <c r="VPX11" s="219"/>
      <c r="VPY11" s="219"/>
      <c r="VPZ11" s="219"/>
      <c r="VQA11" s="219"/>
      <c r="VQB11" s="219"/>
      <c r="VQC11" s="219"/>
      <c r="VQD11" s="219"/>
      <c r="VQE11" s="219"/>
      <c r="VQF11" s="219"/>
      <c r="VQG11" s="219"/>
      <c r="VQH11" s="219"/>
      <c r="VQI11" s="219"/>
      <c r="VQJ11" s="219"/>
      <c r="VQK11" s="219"/>
      <c r="VQL11" s="219"/>
      <c r="VQM11" s="219"/>
      <c r="VQN11" s="219"/>
      <c r="VQO11" s="219"/>
      <c r="VQP11" s="219"/>
      <c r="VQQ11" s="219"/>
      <c r="VQR11" s="219"/>
      <c r="VQS11" s="219"/>
      <c r="VQT11" s="219"/>
      <c r="VQU11" s="219"/>
      <c r="VQV11" s="219"/>
      <c r="VQW11" s="219"/>
      <c r="VQX11" s="219"/>
      <c r="VQY11" s="219"/>
      <c r="VQZ11" s="219"/>
      <c r="VRA11" s="219"/>
      <c r="VRB11" s="219"/>
      <c r="VRC11" s="219"/>
      <c r="VRD11" s="219"/>
      <c r="VRE11" s="219"/>
      <c r="VRF11" s="219"/>
      <c r="VRG11" s="219"/>
      <c r="VRH11" s="219"/>
      <c r="VRI11" s="219"/>
      <c r="VRJ11" s="219"/>
      <c r="VRK11" s="219"/>
      <c r="VRL11" s="219"/>
      <c r="VRM11" s="219"/>
      <c r="VRN11" s="219"/>
      <c r="VRO11" s="219"/>
      <c r="VRP11" s="219"/>
      <c r="VRQ11" s="219"/>
      <c r="VRR11" s="219"/>
      <c r="VRS11" s="219"/>
      <c r="VRT11" s="219"/>
      <c r="VRU11" s="219"/>
      <c r="VRV11" s="219"/>
      <c r="VRW11" s="219"/>
      <c r="VRX11" s="219"/>
      <c r="VRY11" s="219"/>
      <c r="VRZ11" s="219"/>
      <c r="VSA11" s="219"/>
      <c r="VSB11" s="219"/>
      <c r="VSC11" s="219"/>
      <c r="VSD11" s="219"/>
      <c r="VSE11" s="219"/>
      <c r="VSF11" s="219"/>
      <c r="VSG11" s="219"/>
      <c r="VSH11" s="219"/>
      <c r="VSI11" s="219"/>
      <c r="VSJ11" s="219"/>
      <c r="VSK11" s="219"/>
      <c r="VSL11" s="219"/>
      <c r="VSM11" s="219"/>
      <c r="VSN11" s="219"/>
      <c r="VSO11" s="219"/>
      <c r="VSP11" s="219"/>
      <c r="VSQ11" s="219"/>
      <c r="VSR11" s="219"/>
      <c r="VSS11" s="219"/>
      <c r="VST11" s="219"/>
      <c r="VSU11" s="219"/>
      <c r="VSV11" s="219"/>
      <c r="VSW11" s="219"/>
      <c r="VSX11" s="219"/>
      <c r="VSY11" s="219"/>
      <c r="VSZ11" s="219"/>
      <c r="VTA11" s="219"/>
      <c r="VTB11" s="219"/>
      <c r="VTC11" s="219"/>
      <c r="VTD11" s="219"/>
      <c r="VTE11" s="219"/>
      <c r="VTF11" s="219"/>
      <c r="VTG11" s="219"/>
      <c r="VTH11" s="219"/>
      <c r="VTI11" s="219"/>
      <c r="VTJ11" s="219"/>
      <c r="VTK11" s="219"/>
      <c r="VTL11" s="219"/>
      <c r="VTM11" s="219"/>
      <c r="VTN11" s="219"/>
      <c r="VTO11" s="219"/>
      <c r="VTP11" s="219"/>
      <c r="VTQ11" s="219"/>
      <c r="VTR11" s="219"/>
      <c r="VTS11" s="219"/>
      <c r="VTT11" s="219"/>
      <c r="VTU11" s="219"/>
      <c r="VTV11" s="219"/>
      <c r="VTW11" s="219"/>
      <c r="VTX11" s="219"/>
      <c r="VTY11" s="219"/>
      <c r="VTZ11" s="219"/>
      <c r="VUA11" s="219"/>
      <c r="VUB11" s="219"/>
      <c r="VUC11" s="219"/>
      <c r="VUD11" s="219"/>
      <c r="VUE11" s="219"/>
      <c r="VUF11" s="219"/>
      <c r="VUG11" s="219"/>
      <c r="VUH11" s="219"/>
      <c r="VUI11" s="219"/>
      <c r="VUJ11" s="219"/>
      <c r="VUK11" s="219"/>
      <c r="VUL11" s="219"/>
      <c r="VUM11" s="219"/>
      <c r="VUN11" s="219"/>
      <c r="VUO11" s="219"/>
      <c r="VUP11" s="219"/>
      <c r="VUQ11" s="219"/>
      <c r="VUR11" s="219"/>
      <c r="VUS11" s="219"/>
      <c r="VUT11" s="219"/>
      <c r="VUU11" s="219"/>
      <c r="VUV11" s="219"/>
      <c r="VUW11" s="219"/>
      <c r="VUX11" s="219"/>
      <c r="VUY11" s="219"/>
      <c r="VUZ11" s="219"/>
      <c r="VVA11" s="219"/>
      <c r="VVB11" s="219"/>
      <c r="VVC11" s="219"/>
      <c r="VVD11" s="219"/>
      <c r="VVE11" s="219"/>
      <c r="VVF11" s="219"/>
      <c r="VVG11" s="219"/>
      <c r="VVH11" s="219"/>
      <c r="VVI11" s="219"/>
      <c r="VVJ11" s="219"/>
      <c r="VVK11" s="219"/>
      <c r="VVL11" s="219"/>
      <c r="VVM11" s="219"/>
      <c r="VVN11" s="219"/>
      <c r="VVO11" s="219"/>
      <c r="VVP11" s="219"/>
      <c r="VVQ11" s="219"/>
      <c r="VVR11" s="219"/>
      <c r="VVS11" s="219"/>
      <c r="VVT11" s="219"/>
      <c r="VVU11" s="219"/>
      <c r="VVV11" s="219"/>
      <c r="VVW11" s="219"/>
      <c r="VVX11" s="219"/>
      <c r="VVY11" s="219"/>
      <c r="VVZ11" s="219"/>
      <c r="VWA11" s="219"/>
      <c r="VWB11" s="219"/>
      <c r="VWC11" s="219"/>
      <c r="VWD11" s="219"/>
      <c r="VWE11" s="219"/>
      <c r="VWF11" s="219"/>
      <c r="VWG11" s="219"/>
      <c r="VWH11" s="219"/>
      <c r="VWI11" s="219"/>
      <c r="VWJ11" s="219"/>
      <c r="VWK11" s="219"/>
      <c r="VWL11" s="219"/>
      <c r="VWM11" s="219"/>
      <c r="VWN11" s="219"/>
      <c r="VWO11" s="219"/>
      <c r="VWP11" s="219"/>
      <c r="VWQ11" s="219"/>
      <c r="VWR11" s="219"/>
      <c r="VWS11" s="219"/>
      <c r="VWT11" s="219"/>
      <c r="VWU11" s="219"/>
      <c r="VWV11" s="219"/>
      <c r="VWW11" s="219"/>
      <c r="VWX11" s="219"/>
      <c r="VWY11" s="219"/>
      <c r="VWZ11" s="219"/>
      <c r="VXA11" s="219"/>
      <c r="VXB11" s="219"/>
      <c r="VXC11" s="219"/>
      <c r="VXD11" s="219"/>
      <c r="VXE11" s="219"/>
      <c r="VXF11" s="219"/>
      <c r="VXG11" s="219"/>
      <c r="VXH11" s="219"/>
      <c r="VXI11" s="219"/>
      <c r="VXJ11" s="219"/>
      <c r="VXK11" s="219"/>
      <c r="VXL11" s="219"/>
      <c r="VXM11" s="219"/>
      <c r="VXN11" s="219"/>
      <c r="VXO11" s="219"/>
      <c r="VXP11" s="219"/>
      <c r="VXQ11" s="219"/>
      <c r="VXR11" s="219"/>
      <c r="VXS11" s="219"/>
      <c r="VXT11" s="219"/>
      <c r="VXU11" s="219"/>
      <c r="VXV11" s="219"/>
      <c r="VXW11" s="219"/>
      <c r="VXX11" s="219"/>
      <c r="VXY11" s="219"/>
      <c r="VXZ11" s="219"/>
      <c r="VYA11" s="219"/>
      <c r="VYB11" s="219"/>
      <c r="VYC11" s="219"/>
      <c r="VYD11" s="219"/>
      <c r="VYE11" s="219"/>
      <c r="VYF11" s="219"/>
      <c r="VYG11" s="219"/>
      <c r="VYH11" s="219"/>
      <c r="VYI11" s="219"/>
      <c r="VYJ11" s="219"/>
      <c r="VYK11" s="219"/>
      <c r="VYL11" s="219"/>
      <c r="VYM11" s="219"/>
      <c r="VYN11" s="219"/>
      <c r="VYO11" s="219"/>
      <c r="VYP11" s="219"/>
      <c r="VYQ11" s="219"/>
      <c r="VYR11" s="219"/>
      <c r="VYS11" s="219"/>
      <c r="VYT11" s="219"/>
      <c r="VYU11" s="219"/>
      <c r="VYV11" s="219"/>
      <c r="VYW11" s="219"/>
      <c r="VYX11" s="219"/>
      <c r="VYY11" s="219"/>
      <c r="VYZ11" s="219"/>
      <c r="VZA11" s="219"/>
      <c r="VZB11" s="219"/>
      <c r="VZC11" s="219"/>
      <c r="VZD11" s="219"/>
      <c r="VZE11" s="219"/>
      <c r="VZF11" s="219"/>
      <c r="VZG11" s="219"/>
      <c r="VZH11" s="219"/>
      <c r="VZI11" s="219"/>
      <c r="VZJ11" s="219"/>
      <c r="VZK11" s="219"/>
      <c r="VZL11" s="219"/>
      <c r="VZM11" s="219"/>
      <c r="VZN11" s="219"/>
      <c r="VZO11" s="219"/>
      <c r="VZP11" s="219"/>
      <c r="VZQ11" s="219"/>
      <c r="VZR11" s="219"/>
      <c r="VZS11" s="219"/>
      <c r="VZT11" s="219"/>
      <c r="VZU11" s="219"/>
      <c r="VZV11" s="219"/>
      <c r="VZW11" s="219"/>
      <c r="VZX11" s="219"/>
      <c r="VZY11" s="219"/>
      <c r="VZZ11" s="219"/>
      <c r="WAA11" s="219"/>
      <c r="WAB11" s="219"/>
      <c r="WAC11" s="219"/>
      <c r="WAD11" s="219"/>
      <c r="WAE11" s="219"/>
      <c r="WAF11" s="219"/>
      <c r="WAG11" s="219"/>
      <c r="WAH11" s="219"/>
      <c r="WAI11" s="219"/>
      <c r="WAJ11" s="219"/>
      <c r="WAK11" s="219"/>
      <c r="WAL11" s="219"/>
      <c r="WAM11" s="219"/>
      <c r="WAN11" s="219"/>
      <c r="WAO11" s="219"/>
      <c r="WAP11" s="219"/>
      <c r="WAQ11" s="219"/>
      <c r="WAR11" s="219"/>
      <c r="WAS11" s="219"/>
      <c r="WAT11" s="219"/>
      <c r="WAU11" s="219"/>
      <c r="WAV11" s="219"/>
      <c r="WAW11" s="219"/>
      <c r="WAX11" s="219"/>
      <c r="WAY11" s="219"/>
      <c r="WAZ11" s="219"/>
      <c r="WBA11" s="219"/>
      <c r="WBB11" s="219"/>
      <c r="WBC11" s="219"/>
      <c r="WBD11" s="219"/>
      <c r="WBE11" s="219"/>
      <c r="WBF11" s="219"/>
      <c r="WBG11" s="219"/>
      <c r="WBH11" s="219"/>
      <c r="WBI11" s="219"/>
      <c r="WBJ11" s="219"/>
      <c r="WBK11" s="219"/>
      <c r="WBL11" s="219"/>
      <c r="WBM11" s="219"/>
      <c r="WBN11" s="219"/>
      <c r="WBO11" s="219"/>
      <c r="WBP11" s="219"/>
      <c r="WBQ11" s="219"/>
      <c r="WBR11" s="219"/>
      <c r="WBS11" s="219"/>
      <c r="WBT11" s="219"/>
      <c r="WBU11" s="219"/>
      <c r="WBV11" s="219"/>
      <c r="WBW11" s="219"/>
      <c r="WBX11" s="219"/>
      <c r="WBY11" s="219"/>
      <c r="WBZ11" s="219"/>
      <c r="WCA11" s="219"/>
      <c r="WCB11" s="219"/>
      <c r="WCC11" s="219"/>
      <c r="WCD11" s="219"/>
      <c r="WCE11" s="219"/>
      <c r="WCF11" s="219"/>
      <c r="WCG11" s="219"/>
      <c r="WCH11" s="219"/>
      <c r="WCI11" s="219"/>
      <c r="WCJ11" s="219"/>
      <c r="WCK11" s="219"/>
      <c r="WCL11" s="219"/>
      <c r="WCM11" s="219"/>
      <c r="WCN11" s="219"/>
      <c r="WCO11" s="219"/>
      <c r="WCP11" s="219"/>
      <c r="WCQ11" s="219"/>
      <c r="WCR11" s="219"/>
      <c r="WCS11" s="219"/>
      <c r="WCT11" s="219"/>
      <c r="WCU11" s="219"/>
      <c r="WCV11" s="219"/>
      <c r="WCW11" s="219"/>
      <c r="WCX11" s="219"/>
      <c r="WCY11" s="219"/>
      <c r="WCZ11" s="219"/>
      <c r="WDA11" s="219"/>
      <c r="WDB11" s="219"/>
      <c r="WDC11" s="219"/>
      <c r="WDD11" s="219"/>
      <c r="WDE11" s="219"/>
      <c r="WDF11" s="219"/>
      <c r="WDG11" s="219"/>
      <c r="WDH11" s="219"/>
      <c r="WDI11" s="219"/>
      <c r="WDJ11" s="219"/>
      <c r="WDK11" s="219"/>
      <c r="WDL11" s="219"/>
      <c r="WDM11" s="219"/>
      <c r="WDN11" s="219"/>
      <c r="WDO11" s="219"/>
      <c r="WDP11" s="219"/>
      <c r="WDQ11" s="219"/>
      <c r="WDR11" s="219"/>
      <c r="WDS11" s="219"/>
      <c r="WDT11" s="219"/>
      <c r="WDU11" s="219"/>
      <c r="WDV11" s="219"/>
      <c r="WDW11" s="219"/>
      <c r="WDX11" s="219"/>
      <c r="WDY11" s="219"/>
      <c r="WDZ11" s="219"/>
      <c r="WEA11" s="219"/>
      <c r="WEB11" s="219"/>
      <c r="WEC11" s="219"/>
      <c r="WED11" s="219"/>
      <c r="WEE11" s="219"/>
      <c r="WEF11" s="219"/>
      <c r="WEG11" s="219"/>
      <c r="WEH11" s="219"/>
      <c r="WEI11" s="219"/>
      <c r="WEJ11" s="219"/>
      <c r="WEK11" s="219"/>
      <c r="WEL11" s="219"/>
      <c r="WEM11" s="219"/>
      <c r="WEN11" s="219"/>
      <c r="WEO11" s="219"/>
      <c r="WEP11" s="219"/>
      <c r="WEQ11" s="219"/>
      <c r="WER11" s="219"/>
      <c r="WES11" s="219"/>
      <c r="WET11" s="219"/>
      <c r="WEU11" s="219"/>
      <c r="WEV11" s="219"/>
      <c r="WEW11" s="219"/>
      <c r="WEX11" s="219"/>
      <c r="WEY11" s="219"/>
      <c r="WEZ11" s="219"/>
      <c r="WFA11" s="219"/>
      <c r="WFB11" s="219"/>
      <c r="WFC11" s="219"/>
      <c r="WFD11" s="219"/>
      <c r="WFE11" s="219"/>
      <c r="WFF11" s="219"/>
      <c r="WFG11" s="219"/>
      <c r="WFH11" s="219"/>
      <c r="WFI11" s="219"/>
      <c r="WFJ11" s="219"/>
      <c r="WFK11" s="219"/>
      <c r="WFL11" s="219"/>
      <c r="WFM11" s="219"/>
      <c r="WFN11" s="219"/>
      <c r="WFO11" s="219"/>
      <c r="WFP11" s="219"/>
      <c r="WFQ11" s="219"/>
      <c r="WFR11" s="219"/>
      <c r="WFS11" s="219"/>
      <c r="WFT11" s="219"/>
      <c r="WFU11" s="219"/>
      <c r="WFV11" s="219"/>
      <c r="WFW11" s="219"/>
      <c r="WFX11" s="219"/>
      <c r="WFY11" s="219"/>
      <c r="WFZ11" s="219"/>
      <c r="WGA11" s="219"/>
      <c r="WGB11" s="219"/>
      <c r="WGC11" s="219"/>
      <c r="WGD11" s="219"/>
      <c r="WGE11" s="219"/>
      <c r="WGF11" s="219"/>
      <c r="WGG11" s="219"/>
      <c r="WGH11" s="219"/>
      <c r="WGI11" s="219"/>
      <c r="WGJ11" s="219"/>
      <c r="WGK11" s="219"/>
      <c r="WGL11" s="219"/>
      <c r="WGM11" s="219"/>
      <c r="WGN11" s="219"/>
      <c r="WGO11" s="219"/>
      <c r="WGP11" s="219"/>
      <c r="WGQ11" s="219"/>
      <c r="WGR11" s="219"/>
      <c r="WGS11" s="219"/>
      <c r="WGT11" s="219"/>
      <c r="WGU11" s="219"/>
      <c r="WGV11" s="219"/>
      <c r="WGW11" s="219"/>
      <c r="WGX11" s="219"/>
      <c r="WGY11" s="219"/>
      <c r="WGZ11" s="219"/>
      <c r="WHA11" s="219"/>
      <c r="WHB11" s="219"/>
      <c r="WHC11" s="219"/>
      <c r="WHD11" s="219"/>
      <c r="WHE11" s="219"/>
      <c r="WHF11" s="219"/>
      <c r="WHG11" s="219"/>
      <c r="WHH11" s="219"/>
      <c r="WHI11" s="219"/>
      <c r="WHJ11" s="219"/>
      <c r="WHK11" s="219"/>
      <c r="WHL11" s="219"/>
      <c r="WHM11" s="219"/>
      <c r="WHN11" s="219"/>
      <c r="WHO11" s="219"/>
      <c r="WHP11" s="219"/>
      <c r="WHQ11" s="219"/>
      <c r="WHR11" s="219"/>
      <c r="WHS11" s="219"/>
      <c r="WHT11" s="219"/>
      <c r="WHU11" s="219"/>
      <c r="WHV11" s="219"/>
      <c r="WHW11" s="219"/>
      <c r="WHX11" s="219"/>
      <c r="WHY11" s="219"/>
      <c r="WHZ11" s="219"/>
      <c r="WIA11" s="219"/>
      <c r="WIB11" s="219"/>
      <c r="WIC11" s="219"/>
      <c r="WID11" s="219"/>
      <c r="WIE11" s="219"/>
      <c r="WIF11" s="219"/>
      <c r="WIG11" s="219"/>
      <c r="WIH11" s="219"/>
      <c r="WII11" s="219"/>
      <c r="WIJ11" s="219"/>
      <c r="WIK11" s="219"/>
      <c r="WIL11" s="219"/>
      <c r="WIM11" s="219"/>
      <c r="WIN11" s="219"/>
      <c r="WIO11" s="219"/>
      <c r="WIP11" s="219"/>
      <c r="WIQ11" s="219"/>
      <c r="WIR11" s="219"/>
      <c r="WIS11" s="219"/>
      <c r="WIT11" s="219"/>
      <c r="WIU11" s="219"/>
      <c r="WIV11" s="219"/>
      <c r="WIW11" s="219"/>
      <c r="WIX11" s="219"/>
      <c r="WIY11" s="219"/>
      <c r="WIZ11" s="219"/>
      <c r="WJA11" s="219"/>
      <c r="WJB11" s="219"/>
      <c r="WJC11" s="219"/>
      <c r="WJD11" s="219"/>
      <c r="WJE11" s="219"/>
      <c r="WJF11" s="219"/>
      <c r="WJG11" s="219"/>
      <c r="WJH11" s="219"/>
      <c r="WJI11" s="219"/>
      <c r="WJJ11" s="219"/>
      <c r="WJK11" s="219"/>
      <c r="WJL11" s="219"/>
      <c r="WJM11" s="219"/>
      <c r="WJN11" s="219"/>
      <c r="WJO11" s="219"/>
      <c r="WJP11" s="219"/>
      <c r="WJQ11" s="219"/>
      <c r="WJR11" s="219"/>
      <c r="WJS11" s="219"/>
      <c r="WJT11" s="219"/>
      <c r="WJU11" s="219"/>
      <c r="WJV11" s="219"/>
      <c r="WJW11" s="219"/>
      <c r="WJX11" s="219"/>
      <c r="WJY11" s="219"/>
      <c r="WJZ11" s="219"/>
      <c r="WKA11" s="219"/>
      <c r="WKB11" s="219"/>
      <c r="WKC11" s="219"/>
      <c r="WKD11" s="219"/>
      <c r="WKE11" s="219"/>
      <c r="WKF11" s="219"/>
      <c r="WKG11" s="219"/>
      <c r="WKH11" s="219"/>
      <c r="WKI11" s="219"/>
      <c r="WKJ11" s="219"/>
      <c r="WKK11" s="219"/>
      <c r="WKL11" s="219"/>
      <c r="WKM11" s="219"/>
      <c r="WKN11" s="219"/>
      <c r="WKO11" s="219"/>
      <c r="WKP11" s="219"/>
      <c r="WKQ11" s="219"/>
      <c r="WKR11" s="219"/>
      <c r="WKS11" s="219"/>
      <c r="WKT11" s="219"/>
      <c r="WKU11" s="219"/>
      <c r="WKV11" s="219"/>
      <c r="WKW11" s="219"/>
      <c r="WKX11" s="219"/>
      <c r="WKY11" s="219"/>
      <c r="WKZ11" s="219"/>
      <c r="WLA11" s="219"/>
      <c r="WLB11" s="219"/>
      <c r="WLC11" s="219"/>
      <c r="WLD11" s="219"/>
      <c r="WLE11" s="219"/>
      <c r="WLF11" s="219"/>
      <c r="WLG11" s="219"/>
      <c r="WLH11" s="219"/>
      <c r="WLI11" s="219"/>
      <c r="WLJ11" s="219"/>
      <c r="WLK11" s="219"/>
      <c r="WLL11" s="219"/>
      <c r="WLM11" s="219"/>
      <c r="WLN11" s="219"/>
      <c r="WLO11" s="219"/>
      <c r="WLP11" s="219"/>
      <c r="WLQ11" s="219"/>
      <c r="WLR11" s="219"/>
      <c r="WLS11" s="219"/>
      <c r="WLT11" s="219"/>
      <c r="WLU11" s="219"/>
      <c r="WLV11" s="219"/>
      <c r="WLW11" s="219"/>
      <c r="WLX11" s="219"/>
      <c r="WLY11" s="219"/>
      <c r="WLZ11" s="219"/>
      <c r="WMA11" s="219"/>
      <c r="WMB11" s="219"/>
      <c r="WMC11" s="219"/>
      <c r="WMD11" s="219"/>
      <c r="WME11" s="219"/>
      <c r="WMF11" s="219"/>
      <c r="WMG11" s="219"/>
      <c r="WMH11" s="219"/>
      <c r="WMI11" s="219"/>
      <c r="WMJ11" s="219"/>
      <c r="WMK11" s="219"/>
      <c r="WML11" s="219"/>
      <c r="WMM11" s="219"/>
      <c r="WMN11" s="219"/>
      <c r="WMO11" s="219"/>
      <c r="WMP11" s="219"/>
      <c r="WMQ11" s="219"/>
      <c r="WMR11" s="219"/>
      <c r="WMS11" s="219"/>
      <c r="WMT11" s="219"/>
      <c r="WMU11" s="219"/>
      <c r="WMV11" s="219"/>
      <c r="WMW11" s="219"/>
      <c r="WMX11" s="219"/>
      <c r="WMY11" s="219"/>
      <c r="WMZ11" s="219"/>
      <c r="WNA11" s="219"/>
      <c r="WNB11" s="219"/>
      <c r="WNC11" s="219"/>
      <c r="WND11" s="219"/>
      <c r="WNE11" s="219"/>
      <c r="WNF11" s="219"/>
      <c r="WNG11" s="219"/>
      <c r="WNH11" s="219"/>
      <c r="WNI11" s="219"/>
      <c r="WNJ11" s="219"/>
      <c r="WNK11" s="219"/>
      <c r="WNL11" s="219"/>
      <c r="WNM11" s="219"/>
      <c r="WNN11" s="219"/>
      <c r="WNO11" s="219"/>
      <c r="WNP11" s="219"/>
      <c r="WNQ11" s="219"/>
      <c r="WNR11" s="219"/>
      <c r="WNS11" s="219"/>
      <c r="WNT11" s="219"/>
      <c r="WNU11" s="219"/>
      <c r="WNV11" s="219"/>
      <c r="WNW11" s="219"/>
      <c r="WNX11" s="219"/>
      <c r="WNY11" s="219"/>
      <c r="WNZ11" s="219"/>
      <c r="WOA11" s="219"/>
      <c r="WOB11" s="219"/>
      <c r="WOC11" s="219"/>
      <c r="WOD11" s="219"/>
      <c r="WOE11" s="219"/>
      <c r="WOF11" s="219"/>
      <c r="WOG11" s="219"/>
      <c r="WOH11" s="219"/>
      <c r="WOI11" s="219"/>
      <c r="WOJ11" s="219"/>
      <c r="WOK11" s="219"/>
      <c r="WOL11" s="219"/>
      <c r="WOM11" s="219"/>
      <c r="WON11" s="219"/>
      <c r="WOO11" s="219"/>
      <c r="WOP11" s="219"/>
      <c r="WOQ11" s="219"/>
      <c r="WOR11" s="219"/>
      <c r="WOS11" s="219"/>
      <c r="WOT11" s="219"/>
      <c r="WOU11" s="219"/>
      <c r="WOV11" s="219"/>
      <c r="WOW11" s="219"/>
      <c r="WOX11" s="219"/>
      <c r="WOY11" s="219"/>
      <c r="WOZ11" s="219"/>
      <c r="WPA11" s="219"/>
      <c r="WPB11" s="219"/>
      <c r="WPC11" s="219"/>
      <c r="WPD11" s="219"/>
      <c r="WPE11" s="219"/>
      <c r="WPF11" s="219"/>
      <c r="WPG11" s="219"/>
      <c r="WPH11" s="219"/>
      <c r="WPI11" s="219"/>
      <c r="WPJ11" s="219"/>
      <c r="WPK11" s="219"/>
      <c r="WPL11" s="219"/>
      <c r="WPM11" s="219"/>
      <c r="WPN11" s="219"/>
      <c r="WPO11" s="219"/>
      <c r="WPP11" s="219"/>
      <c r="WPQ11" s="219"/>
      <c r="WPR11" s="219"/>
      <c r="WPS11" s="219"/>
      <c r="WPT11" s="219"/>
      <c r="WPU11" s="219"/>
      <c r="WPV11" s="219"/>
      <c r="WPW11" s="219"/>
      <c r="WPX11" s="219"/>
      <c r="WPY11" s="219"/>
      <c r="WPZ11" s="219"/>
      <c r="WQA11" s="219"/>
      <c r="WQB11" s="219"/>
      <c r="WQC11" s="219"/>
      <c r="WQD11" s="219"/>
      <c r="WQE11" s="219"/>
      <c r="WQF11" s="219"/>
      <c r="WQG11" s="219"/>
      <c r="WQH11" s="219"/>
      <c r="WQI11" s="219"/>
      <c r="WQJ11" s="219"/>
      <c r="WQK11" s="219"/>
      <c r="WQL11" s="219"/>
      <c r="WQM11" s="219"/>
      <c r="WQN11" s="219"/>
      <c r="WQO11" s="219"/>
      <c r="WQP11" s="219"/>
      <c r="WQQ11" s="219"/>
      <c r="WQR11" s="219"/>
      <c r="WQS11" s="219"/>
      <c r="WQT11" s="219"/>
      <c r="WQU11" s="219"/>
      <c r="WQV11" s="219"/>
      <c r="WQW11" s="219"/>
      <c r="WQX11" s="219"/>
      <c r="WQY11" s="219"/>
      <c r="WQZ11" s="219"/>
      <c r="WRA11" s="219"/>
      <c r="WRB11" s="219"/>
      <c r="WRC11" s="219"/>
      <c r="WRD11" s="219"/>
      <c r="WRE11" s="219"/>
      <c r="WRF11" s="219"/>
      <c r="WRG11" s="219"/>
      <c r="WRH11" s="219"/>
      <c r="WRI11" s="219"/>
      <c r="WRJ11" s="219"/>
      <c r="WRK11" s="219"/>
      <c r="WRL11" s="219"/>
      <c r="WRM11" s="219"/>
      <c r="WRN11" s="219"/>
      <c r="WRO11" s="219"/>
      <c r="WRP11" s="219"/>
      <c r="WRQ11" s="219"/>
      <c r="WRR11" s="219"/>
      <c r="WRS11" s="219"/>
      <c r="WRT11" s="219"/>
      <c r="WRU11" s="219"/>
      <c r="WRV11" s="219"/>
      <c r="WRW11" s="219"/>
      <c r="WRX11" s="219"/>
      <c r="WRY11" s="219"/>
      <c r="WRZ11" s="219"/>
      <c r="WSA11" s="219"/>
      <c r="WSB11" s="219"/>
      <c r="WSC11" s="219"/>
      <c r="WSD11" s="219"/>
      <c r="WSE11" s="219"/>
      <c r="WSF11" s="219"/>
      <c r="WSG11" s="219"/>
      <c r="WSH11" s="219"/>
      <c r="WSI11" s="219"/>
      <c r="WSJ11" s="219"/>
      <c r="WSK11" s="219"/>
      <c r="WSL11" s="219"/>
      <c r="WSM11" s="219"/>
      <c r="WSN11" s="219"/>
      <c r="WSO11" s="219"/>
      <c r="WSP11" s="219"/>
      <c r="WSQ11" s="219"/>
      <c r="WSR11" s="219"/>
      <c r="WSS11" s="219"/>
      <c r="WST11" s="219"/>
      <c r="WSU11" s="219"/>
      <c r="WSV11" s="219"/>
      <c r="WSW11" s="219"/>
      <c r="WSX11" s="219"/>
      <c r="WSY11" s="219"/>
      <c r="WSZ11" s="219"/>
      <c r="WTA11" s="219"/>
      <c r="WTB11" s="219"/>
      <c r="WTC11" s="219"/>
      <c r="WTD11" s="219"/>
      <c r="WTE11" s="219"/>
      <c r="WTF11" s="219"/>
      <c r="WTG11" s="219"/>
      <c r="WTH11" s="219"/>
      <c r="WTI11" s="219"/>
      <c r="WTJ11" s="219"/>
      <c r="WTK11" s="219"/>
      <c r="WTL11" s="219"/>
      <c r="WTM11" s="219"/>
      <c r="WTN11" s="219"/>
      <c r="WTO11" s="219"/>
      <c r="WTP11" s="219"/>
      <c r="WTQ11" s="219"/>
      <c r="WTR11" s="219"/>
      <c r="WTS11" s="219"/>
      <c r="WTT11" s="219"/>
      <c r="WTU11" s="219"/>
      <c r="WTV11" s="219"/>
      <c r="WTW11" s="219"/>
      <c r="WTX11" s="219"/>
      <c r="WTY11" s="219"/>
      <c r="WTZ11" s="219"/>
      <c r="WUA11" s="219"/>
      <c r="WUB11" s="219"/>
      <c r="WUC11" s="219"/>
      <c r="WUD11" s="219"/>
      <c r="WUE11" s="219"/>
      <c r="WUF11" s="219"/>
      <c r="WUG11" s="219"/>
      <c r="WUH11" s="219"/>
      <c r="WUI11" s="219"/>
      <c r="WUJ11" s="219"/>
      <c r="WUK11" s="219"/>
      <c r="WUL11" s="219"/>
      <c r="WUM11" s="219"/>
      <c r="WUN11" s="219"/>
      <c r="WUO11" s="219"/>
      <c r="WUP11" s="219"/>
      <c r="WUQ11" s="219"/>
      <c r="WUR11" s="219"/>
      <c r="WUS11" s="219"/>
      <c r="WUT11" s="219"/>
      <c r="WUU11" s="219"/>
      <c r="WUV11" s="219"/>
      <c r="WUW11" s="219"/>
      <c r="WUX11" s="219"/>
      <c r="WUY11" s="219"/>
      <c r="WUZ11" s="219"/>
      <c r="WVA11" s="219"/>
      <c r="WVB11" s="219"/>
      <c r="WVC11" s="219"/>
      <c r="WVD11" s="219"/>
      <c r="WVE11" s="219"/>
      <c r="WVF11" s="219"/>
      <c r="WVG11" s="219"/>
      <c r="WVH11" s="219"/>
      <c r="WVI11" s="219"/>
      <c r="WVJ11" s="219"/>
      <c r="WVK11" s="219"/>
      <c r="WVL11" s="219"/>
      <c r="WVM11" s="219"/>
      <c r="WVN11" s="219"/>
      <c r="WVO11" s="219"/>
      <c r="WVP11" s="219"/>
      <c r="WVQ11" s="219"/>
      <c r="WVR11" s="219"/>
      <c r="WVS11" s="219"/>
      <c r="WVT11" s="219"/>
      <c r="WVU11" s="219"/>
      <c r="WVV11" s="219"/>
      <c r="WVW11" s="219"/>
      <c r="WVX11" s="219"/>
      <c r="WVY11" s="219"/>
      <c r="WVZ11" s="219"/>
      <c r="WWA11" s="219"/>
      <c r="WWB11" s="219"/>
      <c r="WWC11" s="219"/>
      <c r="WWD11" s="219"/>
      <c r="WWE11" s="219"/>
      <c r="WWF11" s="219"/>
      <c r="WWG11" s="219"/>
      <c r="WWH11" s="219"/>
      <c r="WWI11" s="219"/>
      <c r="WWJ11" s="219"/>
      <c r="WWK11" s="219"/>
      <c r="WWL11" s="219"/>
      <c r="WWM11" s="219"/>
      <c r="WWN11" s="219"/>
      <c r="WWO11" s="219"/>
      <c r="WWP11" s="219"/>
      <c r="WWQ11" s="219"/>
      <c r="WWR11" s="219"/>
      <c r="WWS11" s="219"/>
      <c r="WWT11" s="219"/>
      <c r="WWU11" s="219"/>
      <c r="WWV11" s="219"/>
      <c r="WWW11" s="219"/>
      <c r="WWX11" s="219"/>
      <c r="WWY11" s="219"/>
      <c r="WWZ11" s="219"/>
      <c r="WXA11" s="219"/>
      <c r="WXB11" s="219"/>
      <c r="WXC11" s="219"/>
      <c r="WXD11" s="219"/>
      <c r="WXE11" s="219"/>
      <c r="WXF11" s="219"/>
      <c r="WXG11" s="219"/>
      <c r="WXH11" s="219"/>
      <c r="WXI11" s="219"/>
      <c r="WXJ11" s="219"/>
      <c r="WXK11" s="219"/>
      <c r="WXL11" s="219"/>
      <c r="WXM11" s="219"/>
      <c r="WXN11" s="219"/>
      <c r="WXO11" s="219"/>
      <c r="WXP11" s="219"/>
      <c r="WXQ11" s="219"/>
      <c r="WXR11" s="219"/>
      <c r="WXS11" s="219"/>
      <c r="WXT11" s="219"/>
      <c r="WXU11" s="219"/>
      <c r="WXV11" s="219"/>
      <c r="WXW11" s="219"/>
      <c r="WXX11" s="219"/>
      <c r="WXY11" s="219"/>
      <c r="WXZ11" s="219"/>
      <c r="WYA11" s="219"/>
      <c r="WYB11" s="219"/>
      <c r="WYC11" s="219"/>
      <c r="WYD11" s="219"/>
      <c r="WYE11" s="219"/>
      <c r="WYF11" s="219"/>
      <c r="WYG11" s="219"/>
      <c r="WYH11" s="219"/>
      <c r="WYI11" s="219"/>
      <c r="WYJ11" s="219"/>
      <c r="WYK11" s="219"/>
      <c r="WYL11" s="219"/>
      <c r="WYM11" s="219"/>
      <c r="WYN11" s="219"/>
      <c r="WYO11" s="219"/>
      <c r="WYP11" s="219"/>
      <c r="WYQ11" s="219"/>
      <c r="WYR11" s="219"/>
      <c r="WYS11" s="219"/>
      <c r="WYT11" s="219"/>
      <c r="WYU11" s="219"/>
      <c r="WYV11" s="219"/>
      <c r="WYW11" s="219"/>
      <c r="WYX11" s="219"/>
      <c r="WYY11" s="219"/>
      <c r="WYZ11" s="219"/>
      <c r="WZA11" s="219"/>
      <c r="WZB11" s="219"/>
      <c r="WZC11" s="219"/>
      <c r="WZD11" s="219"/>
      <c r="WZE11" s="219"/>
      <c r="WZF11" s="219"/>
      <c r="WZG11" s="219"/>
      <c r="WZH11" s="219"/>
      <c r="WZI11" s="219"/>
      <c r="WZJ11" s="219"/>
      <c r="WZK11" s="219"/>
      <c r="WZL11" s="219"/>
      <c r="WZM11" s="219"/>
      <c r="WZN11" s="219"/>
      <c r="WZO11" s="219"/>
      <c r="WZP11" s="219"/>
      <c r="WZQ11" s="219"/>
      <c r="WZR11" s="219"/>
      <c r="WZS11" s="219"/>
      <c r="WZT11" s="219"/>
      <c r="WZU11" s="219"/>
      <c r="WZV11" s="219"/>
      <c r="WZW11" s="219"/>
      <c r="WZX11" s="219"/>
      <c r="WZY11" s="219"/>
      <c r="WZZ11" s="219"/>
      <c r="XAA11" s="219"/>
      <c r="XAB11" s="219"/>
      <c r="XAC11" s="219"/>
      <c r="XAD11" s="219"/>
      <c r="XAE11" s="219"/>
      <c r="XAF11" s="219"/>
      <c r="XAG11" s="219"/>
      <c r="XAH11" s="219"/>
      <c r="XAI11" s="219"/>
      <c r="XAJ11" s="219"/>
      <c r="XAK11" s="219"/>
      <c r="XAL11" s="219"/>
      <c r="XAM11" s="219"/>
      <c r="XAN11" s="219"/>
      <c r="XAO11" s="219"/>
      <c r="XAP11" s="219"/>
      <c r="XAQ11" s="219"/>
      <c r="XAR11" s="219"/>
      <c r="XAS11" s="219"/>
      <c r="XAT11" s="219"/>
      <c r="XAU11" s="219"/>
      <c r="XAV11" s="219"/>
      <c r="XAW11" s="219"/>
      <c r="XAX11" s="219"/>
      <c r="XAY11" s="219"/>
      <c r="XAZ11" s="219"/>
      <c r="XBA11" s="219"/>
      <c r="XBB11" s="219"/>
      <c r="XBC11" s="219"/>
      <c r="XBD11" s="219"/>
      <c r="XBE11" s="219"/>
      <c r="XBF11" s="219"/>
      <c r="XBG11" s="219"/>
      <c r="XBH11" s="219"/>
      <c r="XBI11" s="219"/>
      <c r="XBJ11" s="219"/>
      <c r="XBK11" s="219"/>
      <c r="XBL11" s="219"/>
      <c r="XBM11" s="219"/>
      <c r="XBN11" s="219"/>
      <c r="XBO11" s="219"/>
      <c r="XBP11" s="219"/>
      <c r="XBQ11" s="219"/>
      <c r="XBR11" s="219"/>
      <c r="XBS11" s="219"/>
      <c r="XBT11" s="219"/>
      <c r="XBU11" s="219"/>
      <c r="XBV11" s="219"/>
      <c r="XBW11" s="219"/>
      <c r="XBX11" s="219"/>
      <c r="XBY11" s="219"/>
      <c r="XBZ11" s="219"/>
      <c r="XCA11" s="219"/>
      <c r="XCB11" s="219"/>
      <c r="XCC11" s="219"/>
      <c r="XCD11" s="219"/>
      <c r="XCE11" s="219"/>
      <c r="XCF11" s="219"/>
      <c r="XCG11" s="219"/>
      <c r="XCH11" s="219"/>
      <c r="XCI11" s="219"/>
      <c r="XCJ11" s="219"/>
      <c r="XCK11" s="219"/>
      <c r="XCL11" s="219"/>
      <c r="XCM11" s="219"/>
      <c r="XCN11" s="219"/>
      <c r="XCO11" s="219"/>
      <c r="XCP11" s="219"/>
      <c r="XCQ11" s="219"/>
      <c r="XCR11" s="219"/>
      <c r="XCS11" s="219"/>
      <c r="XCT11" s="219"/>
      <c r="XCU11" s="219"/>
      <c r="XCV11" s="219"/>
      <c r="XCW11" s="219"/>
      <c r="XCX11" s="219"/>
      <c r="XCY11" s="219"/>
      <c r="XCZ11" s="219"/>
      <c r="XDA11" s="219"/>
      <c r="XDB11" s="219"/>
      <c r="XDC11" s="219"/>
      <c r="XDD11" s="219"/>
      <c r="XDE11" s="219"/>
      <c r="XDF11" s="219"/>
      <c r="XDG11" s="219"/>
      <c r="XDH11" s="219"/>
      <c r="XDI11" s="219"/>
      <c r="XDJ11" s="219"/>
      <c r="XDK11" s="219"/>
      <c r="XDL11" s="219"/>
      <c r="XDM11" s="219"/>
      <c r="XDN11" s="219"/>
      <c r="XDO11" s="219"/>
      <c r="XDP11" s="219"/>
      <c r="XDQ11" s="219"/>
      <c r="XDR11" s="219"/>
      <c r="XDS11" s="219"/>
      <c r="XDT11" s="219"/>
      <c r="XDU11" s="219"/>
      <c r="XDV11" s="219"/>
      <c r="XDW11" s="219"/>
      <c r="XDX11" s="219"/>
      <c r="XDY11" s="219"/>
      <c r="XDZ11" s="219"/>
      <c r="XEA11" s="219"/>
      <c r="XEB11" s="219"/>
      <c r="XEC11" s="219"/>
      <c r="XED11" s="219"/>
      <c r="XEE11" s="219"/>
      <c r="XEF11" s="219"/>
      <c r="XEG11" s="219"/>
      <c r="XEH11" s="219"/>
      <c r="XEI11" s="219"/>
      <c r="XEJ11" s="219"/>
      <c r="XEK11" s="219"/>
      <c r="XEL11" s="219"/>
      <c r="XEM11" s="219"/>
      <c r="XEN11" s="219"/>
      <c r="XEO11" s="219"/>
      <c r="XEP11" s="219"/>
      <c r="XEQ11" s="219"/>
      <c r="XER11" s="219"/>
      <c r="XES11" s="219"/>
      <c r="XET11" s="219"/>
      <c r="XEU11" s="219"/>
      <c r="XEV11" s="219"/>
      <c r="XEW11" s="219"/>
      <c r="XEX11" s="219"/>
      <c r="XEY11" s="219"/>
      <c r="XEZ11" s="219"/>
      <c r="XFA11" s="219"/>
      <c r="XFB11" s="219"/>
      <c r="XFC11" s="219"/>
    </row>
    <row r="12" spans="1:16383">
      <c r="A12" s="1256"/>
      <c r="C12" s="220" t="s">
        <v>465</v>
      </c>
      <c r="D12" s="221">
        <v>0.02</v>
      </c>
      <c r="E12" s="222" t="s">
        <v>466</v>
      </c>
      <c r="F12" s="223"/>
      <c r="G12" s="223"/>
      <c r="H12" s="223"/>
      <c r="I12" s="224"/>
      <c r="J12" s="224"/>
      <c r="K12" s="224"/>
      <c r="L12" s="224"/>
      <c r="M12" s="224"/>
      <c r="N12" s="224"/>
      <c r="O12" s="224"/>
      <c r="P12" s="224"/>
      <c r="Q12" s="224"/>
      <c r="R12" s="224"/>
      <c r="S12" s="224"/>
      <c r="T12" s="224"/>
      <c r="U12" s="224"/>
      <c r="V12" s="224"/>
      <c r="W12" s="224"/>
      <c r="X12" s="224"/>
      <c r="Y12" s="224"/>
      <c r="Z12" s="224"/>
      <c r="AA12" s="224"/>
      <c r="AB12" s="224"/>
      <c r="AC12" s="224"/>
      <c r="AD12" s="224"/>
      <c r="AE12" s="224"/>
      <c r="AF12" s="224"/>
      <c r="AG12" s="224"/>
      <c r="AH12" s="224"/>
      <c r="AI12" s="224"/>
      <c r="AJ12" s="224"/>
      <c r="AK12" s="224"/>
      <c r="AL12" s="224"/>
      <c r="AM12" s="224"/>
      <c r="AN12" s="224"/>
      <c r="AO12" s="224"/>
      <c r="AP12" s="224"/>
      <c r="AQ12" s="224"/>
      <c r="AR12" s="224"/>
      <c r="AS12" s="224"/>
      <c r="AT12" s="224"/>
      <c r="AU12" s="224"/>
      <c r="AV12" s="224"/>
      <c r="AW12" s="224"/>
      <c r="AX12" s="224"/>
      <c r="AY12" s="224"/>
      <c r="AZ12" s="224"/>
      <c r="BA12" s="224"/>
      <c r="BB12" s="224"/>
      <c r="BC12" s="224"/>
      <c r="BD12" s="224"/>
      <c r="BE12" s="224"/>
      <c r="BF12" s="224"/>
      <c r="BG12" s="224"/>
      <c r="BH12" s="224"/>
      <c r="BI12" s="224"/>
      <c r="BJ12" s="224"/>
      <c r="BK12" s="224"/>
      <c r="BL12" s="224"/>
      <c r="BM12" s="224"/>
      <c r="BN12" s="224"/>
      <c r="BO12" s="224"/>
      <c r="BP12" s="224"/>
      <c r="BQ12" s="224"/>
      <c r="BR12" s="224"/>
      <c r="BS12" s="224"/>
      <c r="BT12" s="224"/>
      <c r="BU12" s="224"/>
      <c r="BV12" s="224"/>
      <c r="BW12" s="224"/>
      <c r="BX12" s="224"/>
      <c r="BY12" s="224"/>
      <c r="BZ12" s="224"/>
      <c r="CA12" s="224"/>
      <c r="CB12" s="224"/>
      <c r="CC12" s="224"/>
      <c r="CD12" s="224"/>
      <c r="CE12" s="224"/>
      <c r="CF12" s="224"/>
      <c r="CG12" s="224"/>
      <c r="CH12" s="224"/>
      <c r="CI12" s="224"/>
      <c r="CJ12" s="224"/>
      <c r="CK12" s="224"/>
      <c r="CL12" s="224"/>
      <c r="CM12" s="224"/>
      <c r="CN12" s="224"/>
      <c r="CO12" s="224"/>
      <c r="CP12" s="224"/>
      <c r="CQ12" s="224"/>
      <c r="CR12" s="224"/>
      <c r="CS12" s="224"/>
      <c r="CT12" s="224"/>
      <c r="CU12" s="224"/>
      <c r="CV12" s="224"/>
      <c r="CW12" s="224"/>
      <c r="CX12" s="224"/>
      <c r="CY12" s="224"/>
      <c r="CZ12" s="224"/>
      <c r="DA12" s="224"/>
      <c r="DB12" s="224"/>
      <c r="DC12" s="224"/>
      <c r="DD12" s="224"/>
      <c r="DE12" s="224"/>
      <c r="DF12" s="224"/>
      <c r="DG12" s="224"/>
      <c r="DH12" s="224"/>
      <c r="DI12" s="224"/>
      <c r="DJ12" s="224"/>
      <c r="DK12" s="224"/>
      <c r="DL12" s="224"/>
      <c r="DM12" s="224"/>
      <c r="DN12" s="224"/>
      <c r="DO12" s="224"/>
      <c r="DP12" s="224"/>
      <c r="DQ12" s="224"/>
      <c r="DR12" s="224"/>
      <c r="DS12" s="224"/>
      <c r="DT12" s="224"/>
      <c r="DU12" s="224"/>
      <c r="DV12" s="224"/>
      <c r="DW12" s="224"/>
      <c r="DX12" s="224"/>
      <c r="DY12" s="224"/>
      <c r="DZ12" s="224"/>
      <c r="EA12" s="224"/>
      <c r="EB12" s="224"/>
      <c r="EC12" s="224"/>
      <c r="ED12" s="224"/>
      <c r="EE12" s="224"/>
      <c r="EF12" s="224"/>
      <c r="EG12" s="224"/>
      <c r="EH12" s="224"/>
      <c r="EI12" s="224"/>
      <c r="EJ12" s="224"/>
      <c r="EK12" s="224"/>
      <c r="EL12" s="224"/>
      <c r="EM12" s="224"/>
      <c r="EN12" s="224"/>
      <c r="EO12" s="224"/>
      <c r="EP12" s="224"/>
      <c r="EQ12" s="224"/>
      <c r="ER12" s="224"/>
      <c r="ES12" s="224"/>
      <c r="ET12" s="224"/>
      <c r="EU12" s="224"/>
      <c r="EV12" s="224"/>
      <c r="EW12" s="224"/>
      <c r="EX12" s="224"/>
      <c r="EY12" s="224"/>
      <c r="EZ12" s="224"/>
      <c r="FA12" s="224"/>
      <c r="FB12" s="224"/>
      <c r="FC12" s="224"/>
      <c r="FD12" s="224"/>
      <c r="FE12" s="224"/>
      <c r="FF12" s="224"/>
      <c r="FG12" s="224"/>
      <c r="FH12" s="224"/>
      <c r="FI12" s="224"/>
      <c r="FJ12" s="224"/>
      <c r="FK12" s="224"/>
      <c r="FL12" s="224"/>
      <c r="FM12" s="224"/>
      <c r="FN12" s="224"/>
      <c r="FO12" s="224"/>
      <c r="FP12" s="224"/>
      <c r="FQ12" s="224"/>
      <c r="FR12" s="224"/>
      <c r="FS12" s="224"/>
      <c r="FT12" s="224"/>
      <c r="FU12" s="224"/>
      <c r="FV12" s="224"/>
      <c r="FW12" s="224"/>
      <c r="FX12" s="224"/>
      <c r="FY12" s="224"/>
      <c r="FZ12" s="224"/>
      <c r="GA12" s="224"/>
      <c r="GB12" s="224"/>
      <c r="GC12" s="224"/>
      <c r="GD12" s="224"/>
      <c r="GE12" s="224"/>
      <c r="GF12" s="224"/>
      <c r="GG12" s="224"/>
      <c r="GH12" s="224"/>
      <c r="GI12" s="224"/>
      <c r="GJ12" s="224"/>
      <c r="GK12" s="224"/>
      <c r="GL12" s="224"/>
      <c r="GM12" s="224"/>
      <c r="GN12" s="224"/>
      <c r="GO12" s="224"/>
      <c r="GP12" s="224"/>
      <c r="GQ12" s="224"/>
      <c r="GR12" s="224"/>
      <c r="GS12" s="224"/>
      <c r="GT12" s="225"/>
      <c r="GU12" s="224"/>
      <c r="GV12" s="224"/>
      <c r="GW12" s="224"/>
      <c r="GX12" s="218"/>
      <c r="GY12" s="219"/>
      <c r="GZ12" s="219"/>
      <c r="HA12" s="219"/>
      <c r="HB12" s="219"/>
      <c r="HC12" s="219"/>
      <c r="HD12" s="219"/>
      <c r="HE12" s="219"/>
      <c r="HF12" s="219"/>
      <c r="HG12" s="219"/>
      <c r="HH12" s="219"/>
      <c r="HI12" s="219"/>
      <c r="HJ12" s="219"/>
      <c r="HK12" s="219"/>
      <c r="HL12" s="219"/>
      <c r="HM12" s="219"/>
      <c r="HN12" s="219"/>
      <c r="HO12" s="219"/>
      <c r="HP12" s="219"/>
      <c r="HQ12" s="219"/>
      <c r="HR12" s="219"/>
      <c r="HS12" s="219"/>
      <c r="HT12" s="219"/>
      <c r="HU12" s="219"/>
      <c r="HV12" s="219"/>
      <c r="HW12" s="219"/>
      <c r="HX12" s="219"/>
      <c r="HY12" s="219"/>
      <c r="HZ12" s="219"/>
      <c r="IA12" s="219"/>
      <c r="IB12" s="219"/>
      <c r="IC12" s="219"/>
      <c r="ID12" s="219"/>
      <c r="IE12" s="219"/>
      <c r="IF12" s="219"/>
      <c r="IG12" s="219"/>
      <c r="IH12" s="219"/>
      <c r="II12" s="219"/>
      <c r="IJ12" s="219"/>
      <c r="IK12" s="219"/>
      <c r="IL12" s="219"/>
      <c r="IM12" s="219"/>
      <c r="IN12" s="219"/>
      <c r="IO12" s="219"/>
      <c r="IP12" s="219"/>
      <c r="IQ12" s="219"/>
      <c r="IR12" s="219"/>
      <c r="IS12" s="219"/>
      <c r="IT12" s="219"/>
      <c r="IU12" s="219"/>
      <c r="IV12" s="219"/>
      <c r="IW12" s="219"/>
      <c r="IX12" s="219"/>
      <c r="IY12" s="219"/>
      <c r="IZ12" s="219"/>
      <c r="JA12" s="219"/>
      <c r="JB12" s="219"/>
      <c r="JC12" s="219"/>
      <c r="JD12" s="219"/>
      <c r="JE12" s="219"/>
      <c r="JF12" s="219"/>
      <c r="JG12" s="219"/>
      <c r="JH12" s="219"/>
      <c r="JI12" s="219"/>
      <c r="JJ12" s="219"/>
      <c r="JK12" s="219"/>
      <c r="JL12" s="219"/>
      <c r="JM12" s="219"/>
      <c r="JN12" s="219"/>
      <c r="JO12" s="219"/>
      <c r="JP12" s="219"/>
      <c r="JQ12" s="219"/>
      <c r="JR12" s="219"/>
      <c r="JS12" s="219"/>
      <c r="JT12" s="219"/>
      <c r="JU12" s="219"/>
      <c r="JV12" s="219"/>
      <c r="JW12" s="219"/>
      <c r="JX12" s="219"/>
      <c r="JY12" s="219"/>
      <c r="JZ12" s="219"/>
      <c r="KA12" s="219"/>
      <c r="KB12" s="219"/>
      <c r="KC12" s="219"/>
      <c r="KD12" s="219"/>
      <c r="KE12" s="219"/>
      <c r="KF12" s="219"/>
      <c r="KG12" s="219"/>
      <c r="KH12" s="219"/>
      <c r="KI12" s="219"/>
      <c r="KJ12" s="219"/>
      <c r="KK12" s="219"/>
      <c r="KL12" s="219"/>
      <c r="KM12" s="219"/>
      <c r="KN12" s="219"/>
      <c r="KO12" s="219"/>
      <c r="KP12" s="219"/>
      <c r="KQ12" s="219"/>
      <c r="KR12" s="219"/>
      <c r="KS12" s="219"/>
      <c r="KT12" s="219"/>
      <c r="KU12" s="219"/>
      <c r="KV12" s="219"/>
      <c r="KW12" s="219"/>
      <c r="KX12" s="219"/>
      <c r="KY12" s="219"/>
      <c r="KZ12" s="219"/>
      <c r="LA12" s="219"/>
      <c r="LB12" s="219"/>
      <c r="LC12" s="219"/>
      <c r="LD12" s="219"/>
      <c r="LE12" s="219"/>
      <c r="LF12" s="219"/>
      <c r="LG12" s="219"/>
      <c r="LH12" s="219"/>
      <c r="LI12" s="219"/>
      <c r="LJ12" s="219"/>
      <c r="LK12" s="219"/>
      <c r="LL12" s="219"/>
      <c r="LM12" s="219"/>
      <c r="LN12" s="219"/>
      <c r="LO12" s="219"/>
      <c r="LP12" s="219"/>
      <c r="LQ12" s="219"/>
      <c r="LR12" s="219"/>
      <c r="LS12" s="219"/>
      <c r="LT12" s="219"/>
      <c r="LU12" s="219"/>
      <c r="LV12" s="219"/>
      <c r="LW12" s="219"/>
      <c r="LX12" s="219"/>
      <c r="LY12" s="219"/>
      <c r="LZ12" s="219"/>
      <c r="MA12" s="219"/>
      <c r="MB12" s="219"/>
      <c r="MC12" s="219"/>
      <c r="MD12" s="219"/>
      <c r="ME12" s="219"/>
      <c r="MF12" s="219"/>
      <c r="MG12" s="219"/>
      <c r="MH12" s="219"/>
      <c r="MI12" s="219"/>
      <c r="MJ12" s="219"/>
      <c r="MK12" s="219"/>
      <c r="ML12" s="219"/>
      <c r="MM12" s="219"/>
      <c r="MN12" s="219"/>
      <c r="MO12" s="219"/>
      <c r="MP12" s="219"/>
      <c r="MQ12" s="219"/>
      <c r="MR12" s="219"/>
      <c r="MS12" s="219"/>
      <c r="MT12" s="219"/>
      <c r="MU12" s="219"/>
      <c r="MV12" s="219"/>
      <c r="MW12" s="219"/>
      <c r="MX12" s="219"/>
      <c r="MY12" s="219"/>
      <c r="MZ12" s="219"/>
      <c r="NA12" s="219"/>
      <c r="NB12" s="219"/>
      <c r="NC12" s="219"/>
      <c r="ND12" s="219"/>
      <c r="NE12" s="219"/>
      <c r="NF12" s="219"/>
      <c r="NG12" s="219"/>
      <c r="NH12" s="219"/>
      <c r="NI12" s="219"/>
      <c r="NJ12" s="219"/>
      <c r="NK12" s="219"/>
      <c r="NL12" s="219"/>
      <c r="NM12" s="219"/>
      <c r="NN12" s="219"/>
      <c r="NO12" s="219"/>
      <c r="NP12" s="219"/>
      <c r="NQ12" s="219"/>
      <c r="NR12" s="219"/>
      <c r="NS12" s="219"/>
      <c r="NT12" s="219"/>
      <c r="NU12" s="219"/>
      <c r="NV12" s="219"/>
      <c r="NW12" s="219"/>
      <c r="NX12" s="219"/>
      <c r="NY12" s="219"/>
      <c r="NZ12" s="219"/>
      <c r="OA12" s="219"/>
      <c r="OB12" s="219"/>
      <c r="OC12" s="219"/>
      <c r="OD12" s="219"/>
      <c r="OE12" s="219"/>
      <c r="OF12" s="219"/>
      <c r="OG12" s="219"/>
      <c r="OH12" s="219"/>
      <c r="OI12" s="219"/>
      <c r="OJ12" s="219"/>
      <c r="OK12" s="219"/>
      <c r="OL12" s="219"/>
      <c r="OM12" s="219"/>
      <c r="ON12" s="219"/>
      <c r="OO12" s="219"/>
      <c r="OP12" s="219"/>
      <c r="OQ12" s="219"/>
      <c r="OR12" s="219"/>
      <c r="OS12" s="219"/>
      <c r="OT12" s="219"/>
      <c r="OU12" s="219"/>
      <c r="OV12" s="219"/>
      <c r="OW12" s="219"/>
      <c r="OX12" s="219"/>
      <c r="OY12" s="219"/>
      <c r="OZ12" s="219"/>
      <c r="PA12" s="219"/>
      <c r="PB12" s="219"/>
      <c r="PC12" s="219"/>
      <c r="PD12" s="219"/>
      <c r="PE12" s="219"/>
      <c r="PF12" s="219"/>
      <c r="PG12" s="219"/>
      <c r="PH12" s="219"/>
      <c r="PI12" s="219"/>
      <c r="PJ12" s="219"/>
      <c r="PK12" s="219"/>
      <c r="PL12" s="219"/>
      <c r="PM12" s="219"/>
      <c r="PN12" s="219"/>
      <c r="PO12" s="219"/>
      <c r="PP12" s="219"/>
      <c r="PQ12" s="219"/>
      <c r="PR12" s="219"/>
      <c r="PS12" s="219"/>
      <c r="PT12" s="219"/>
      <c r="PU12" s="219"/>
      <c r="PV12" s="219"/>
      <c r="PW12" s="219"/>
      <c r="PX12" s="219"/>
      <c r="PY12" s="219"/>
      <c r="PZ12" s="219"/>
      <c r="QA12" s="219"/>
      <c r="QB12" s="219"/>
      <c r="QC12" s="219"/>
      <c r="QD12" s="219"/>
      <c r="QE12" s="219"/>
      <c r="QF12" s="219"/>
      <c r="QG12" s="219"/>
      <c r="QH12" s="219"/>
      <c r="QI12" s="219"/>
      <c r="QJ12" s="219"/>
      <c r="QK12" s="219"/>
      <c r="QL12" s="219"/>
      <c r="QM12" s="219"/>
      <c r="QN12" s="219"/>
      <c r="QO12" s="219"/>
      <c r="QP12" s="219"/>
      <c r="QQ12" s="219"/>
      <c r="QR12" s="219"/>
      <c r="QS12" s="219"/>
      <c r="QT12" s="219"/>
      <c r="QU12" s="219"/>
      <c r="QV12" s="219"/>
      <c r="QW12" s="219"/>
      <c r="QX12" s="219"/>
      <c r="QY12" s="219"/>
      <c r="QZ12" s="219"/>
      <c r="RA12" s="219"/>
      <c r="RB12" s="219"/>
      <c r="RC12" s="219"/>
      <c r="RD12" s="219"/>
      <c r="RE12" s="219"/>
      <c r="RF12" s="219"/>
      <c r="RG12" s="219"/>
      <c r="RH12" s="219"/>
      <c r="RI12" s="219"/>
      <c r="RJ12" s="219"/>
      <c r="RK12" s="219"/>
      <c r="RL12" s="219"/>
      <c r="RM12" s="219"/>
      <c r="RN12" s="219"/>
      <c r="RO12" s="219"/>
      <c r="RP12" s="219"/>
      <c r="RQ12" s="219"/>
      <c r="RR12" s="219"/>
      <c r="RS12" s="219"/>
      <c r="RT12" s="219"/>
      <c r="RU12" s="219"/>
      <c r="RV12" s="219"/>
      <c r="RW12" s="219"/>
      <c r="RX12" s="219"/>
      <c r="RY12" s="219"/>
      <c r="RZ12" s="219"/>
      <c r="SA12" s="219"/>
      <c r="SB12" s="219"/>
      <c r="SC12" s="219"/>
      <c r="SD12" s="219"/>
      <c r="SE12" s="219"/>
      <c r="SF12" s="219"/>
      <c r="SG12" s="219"/>
      <c r="SH12" s="219"/>
      <c r="SI12" s="219"/>
      <c r="SJ12" s="219"/>
      <c r="SK12" s="219"/>
      <c r="SL12" s="219"/>
      <c r="SM12" s="219"/>
      <c r="SN12" s="219"/>
      <c r="SO12" s="219"/>
      <c r="SP12" s="219"/>
      <c r="SQ12" s="219"/>
      <c r="SR12" s="219"/>
      <c r="SS12" s="219"/>
      <c r="ST12" s="219"/>
      <c r="SU12" s="219"/>
      <c r="SV12" s="219"/>
      <c r="SW12" s="219"/>
      <c r="SX12" s="219"/>
      <c r="SY12" s="219"/>
      <c r="SZ12" s="219"/>
      <c r="TA12" s="219"/>
      <c r="TB12" s="219"/>
      <c r="TC12" s="219"/>
      <c r="TD12" s="219"/>
      <c r="TE12" s="219"/>
      <c r="TF12" s="219"/>
      <c r="TG12" s="219"/>
      <c r="TH12" s="219"/>
      <c r="TI12" s="219"/>
      <c r="TJ12" s="219"/>
      <c r="TK12" s="219"/>
      <c r="TL12" s="219"/>
      <c r="TM12" s="219"/>
      <c r="TN12" s="219"/>
      <c r="TO12" s="219"/>
      <c r="TP12" s="219"/>
      <c r="TQ12" s="219"/>
      <c r="TR12" s="219"/>
      <c r="TS12" s="219"/>
      <c r="TT12" s="219"/>
      <c r="TU12" s="219"/>
      <c r="TV12" s="219"/>
      <c r="TW12" s="219"/>
      <c r="TX12" s="219"/>
      <c r="TY12" s="219"/>
      <c r="TZ12" s="219"/>
      <c r="UA12" s="219"/>
      <c r="UB12" s="219"/>
      <c r="UC12" s="219"/>
      <c r="UD12" s="219"/>
      <c r="UE12" s="219"/>
      <c r="UF12" s="219"/>
      <c r="UG12" s="219"/>
      <c r="UH12" s="219"/>
      <c r="UI12" s="219"/>
      <c r="UJ12" s="219"/>
      <c r="UK12" s="219"/>
      <c r="UL12" s="219"/>
      <c r="UM12" s="219"/>
      <c r="UN12" s="219"/>
      <c r="UO12" s="219"/>
      <c r="UP12" s="219"/>
      <c r="UQ12" s="219"/>
      <c r="UR12" s="219"/>
      <c r="US12" s="219"/>
      <c r="UT12" s="219"/>
      <c r="UU12" s="219"/>
      <c r="UV12" s="219"/>
      <c r="UW12" s="219"/>
      <c r="UX12" s="219"/>
      <c r="UY12" s="219"/>
      <c r="UZ12" s="219"/>
      <c r="VA12" s="219"/>
      <c r="VB12" s="219"/>
      <c r="VC12" s="219"/>
      <c r="VD12" s="219"/>
      <c r="VE12" s="219"/>
      <c r="VF12" s="219"/>
      <c r="VG12" s="219"/>
      <c r="VH12" s="219"/>
      <c r="VI12" s="219"/>
      <c r="VJ12" s="219"/>
      <c r="VK12" s="219"/>
      <c r="VL12" s="219"/>
      <c r="VM12" s="219"/>
      <c r="VN12" s="219"/>
      <c r="VO12" s="219"/>
      <c r="VP12" s="219"/>
      <c r="VQ12" s="219"/>
      <c r="VR12" s="219"/>
      <c r="VS12" s="219"/>
      <c r="VT12" s="219"/>
      <c r="VU12" s="219"/>
      <c r="VV12" s="219"/>
      <c r="VW12" s="219"/>
      <c r="VX12" s="219"/>
      <c r="VY12" s="219"/>
      <c r="VZ12" s="219"/>
      <c r="WA12" s="219"/>
      <c r="WB12" s="219"/>
      <c r="WC12" s="219"/>
      <c r="WD12" s="219"/>
      <c r="WE12" s="219"/>
      <c r="WF12" s="219"/>
      <c r="WG12" s="219"/>
      <c r="WH12" s="219"/>
      <c r="WI12" s="219"/>
      <c r="WJ12" s="219"/>
      <c r="WK12" s="219"/>
      <c r="WL12" s="219"/>
      <c r="WM12" s="219"/>
      <c r="WN12" s="219"/>
      <c r="WO12" s="219"/>
      <c r="WP12" s="219"/>
      <c r="WQ12" s="219"/>
      <c r="WR12" s="219"/>
      <c r="WS12" s="219"/>
      <c r="WT12" s="219"/>
      <c r="WU12" s="219"/>
      <c r="WV12" s="219"/>
      <c r="WW12" s="219"/>
      <c r="WX12" s="219"/>
      <c r="WY12" s="219"/>
      <c r="WZ12" s="219"/>
      <c r="XA12" s="219"/>
      <c r="XB12" s="219"/>
      <c r="XC12" s="219"/>
      <c r="XD12" s="219"/>
      <c r="XE12" s="219"/>
      <c r="XF12" s="219"/>
      <c r="XG12" s="219"/>
      <c r="XH12" s="219"/>
      <c r="XI12" s="219"/>
      <c r="XJ12" s="219"/>
      <c r="XK12" s="219"/>
      <c r="XL12" s="219"/>
      <c r="XM12" s="219"/>
      <c r="XN12" s="219"/>
      <c r="XO12" s="219"/>
      <c r="XP12" s="219"/>
      <c r="XQ12" s="219"/>
      <c r="XR12" s="219"/>
      <c r="XS12" s="219"/>
      <c r="XT12" s="219"/>
      <c r="XU12" s="219"/>
      <c r="XV12" s="219"/>
      <c r="XW12" s="219"/>
      <c r="XX12" s="219"/>
      <c r="XY12" s="219"/>
      <c r="XZ12" s="219"/>
      <c r="YA12" s="219"/>
      <c r="YB12" s="219"/>
      <c r="YC12" s="219"/>
      <c r="YD12" s="219"/>
      <c r="YE12" s="219"/>
      <c r="YF12" s="219"/>
      <c r="YG12" s="219"/>
      <c r="YH12" s="219"/>
      <c r="YI12" s="219"/>
      <c r="YJ12" s="219"/>
      <c r="YK12" s="219"/>
      <c r="YL12" s="219"/>
      <c r="YM12" s="219"/>
      <c r="YN12" s="219"/>
      <c r="YO12" s="219"/>
      <c r="YP12" s="219"/>
      <c r="YQ12" s="219"/>
      <c r="YR12" s="219"/>
      <c r="YS12" s="219"/>
      <c r="YT12" s="219"/>
      <c r="YU12" s="219"/>
      <c r="YV12" s="219"/>
      <c r="YW12" s="219"/>
      <c r="YX12" s="219"/>
      <c r="YY12" s="219"/>
      <c r="YZ12" s="219"/>
      <c r="ZA12" s="219"/>
      <c r="ZB12" s="219"/>
      <c r="ZC12" s="219"/>
      <c r="ZD12" s="219"/>
      <c r="ZE12" s="219"/>
      <c r="ZF12" s="219"/>
      <c r="ZG12" s="219"/>
      <c r="ZH12" s="219"/>
      <c r="ZI12" s="219"/>
      <c r="ZJ12" s="219"/>
      <c r="ZK12" s="219"/>
      <c r="ZL12" s="219"/>
      <c r="ZM12" s="219"/>
      <c r="ZN12" s="219"/>
      <c r="ZO12" s="219"/>
      <c r="ZP12" s="219"/>
      <c r="ZQ12" s="219"/>
      <c r="ZR12" s="219"/>
      <c r="ZS12" s="219"/>
      <c r="ZT12" s="219"/>
      <c r="ZU12" s="219"/>
      <c r="ZV12" s="219"/>
      <c r="ZW12" s="219"/>
      <c r="ZX12" s="219"/>
      <c r="ZY12" s="219"/>
      <c r="ZZ12" s="219"/>
      <c r="AAA12" s="219"/>
      <c r="AAB12" s="219"/>
      <c r="AAC12" s="219"/>
      <c r="AAD12" s="219"/>
      <c r="AAE12" s="219"/>
      <c r="AAF12" s="219"/>
      <c r="AAG12" s="219"/>
      <c r="AAH12" s="219"/>
      <c r="AAI12" s="219"/>
      <c r="AAJ12" s="219"/>
      <c r="AAK12" s="219"/>
      <c r="AAL12" s="219"/>
      <c r="AAM12" s="219"/>
      <c r="AAN12" s="219"/>
      <c r="AAO12" s="219"/>
      <c r="AAP12" s="219"/>
      <c r="AAQ12" s="219"/>
      <c r="AAR12" s="219"/>
      <c r="AAS12" s="219"/>
      <c r="AAT12" s="219"/>
      <c r="AAU12" s="219"/>
      <c r="AAV12" s="219"/>
      <c r="AAW12" s="219"/>
      <c r="AAX12" s="219"/>
      <c r="AAY12" s="219"/>
      <c r="AAZ12" s="219"/>
      <c r="ABA12" s="219"/>
      <c r="ABB12" s="219"/>
      <c r="ABC12" s="219"/>
      <c r="ABD12" s="219"/>
      <c r="ABE12" s="219"/>
      <c r="ABF12" s="219"/>
      <c r="ABG12" s="219"/>
      <c r="ABH12" s="219"/>
      <c r="ABI12" s="219"/>
      <c r="ABJ12" s="219"/>
      <c r="ABK12" s="219"/>
      <c r="ABL12" s="219"/>
      <c r="ABM12" s="219"/>
      <c r="ABN12" s="219"/>
      <c r="ABO12" s="219"/>
      <c r="ABP12" s="219"/>
      <c r="ABQ12" s="219"/>
      <c r="ABR12" s="219"/>
      <c r="ABS12" s="219"/>
      <c r="ABT12" s="219"/>
      <c r="ABU12" s="219"/>
      <c r="ABV12" s="219"/>
      <c r="ABW12" s="219"/>
      <c r="ABX12" s="219"/>
      <c r="ABY12" s="219"/>
      <c r="ABZ12" s="219"/>
      <c r="ACA12" s="219"/>
      <c r="ACB12" s="219"/>
      <c r="ACC12" s="219"/>
      <c r="ACD12" s="219"/>
      <c r="ACE12" s="219"/>
      <c r="ACF12" s="219"/>
      <c r="ACG12" s="219"/>
      <c r="ACH12" s="219"/>
      <c r="ACI12" s="219"/>
      <c r="ACJ12" s="219"/>
      <c r="ACK12" s="219"/>
      <c r="ACL12" s="219"/>
      <c r="ACM12" s="219"/>
      <c r="ACN12" s="219"/>
      <c r="ACO12" s="219"/>
      <c r="ACP12" s="219"/>
      <c r="ACQ12" s="219"/>
      <c r="ACR12" s="219"/>
      <c r="ACS12" s="219"/>
      <c r="ACT12" s="219"/>
      <c r="ACU12" s="219"/>
      <c r="ACV12" s="219"/>
      <c r="ACW12" s="219"/>
      <c r="ACX12" s="219"/>
      <c r="ACY12" s="219"/>
      <c r="ACZ12" s="219"/>
      <c r="ADA12" s="219"/>
      <c r="ADB12" s="219"/>
      <c r="ADC12" s="219"/>
      <c r="ADD12" s="219"/>
      <c r="ADE12" s="219"/>
      <c r="ADF12" s="219"/>
      <c r="ADG12" s="219"/>
      <c r="ADH12" s="219"/>
      <c r="ADI12" s="219"/>
      <c r="ADJ12" s="219"/>
      <c r="ADK12" s="219"/>
      <c r="ADL12" s="219"/>
      <c r="ADM12" s="219"/>
      <c r="ADN12" s="219"/>
      <c r="ADO12" s="219"/>
      <c r="ADP12" s="219"/>
      <c r="ADQ12" s="219"/>
      <c r="ADR12" s="219"/>
      <c r="ADS12" s="219"/>
      <c r="ADT12" s="219"/>
      <c r="ADU12" s="219"/>
      <c r="ADV12" s="219"/>
      <c r="ADW12" s="219"/>
      <c r="ADX12" s="219"/>
      <c r="ADY12" s="219"/>
      <c r="ADZ12" s="219"/>
      <c r="AEA12" s="219"/>
      <c r="AEB12" s="219"/>
      <c r="AEC12" s="219"/>
      <c r="AED12" s="219"/>
      <c r="AEE12" s="219"/>
      <c r="AEF12" s="219"/>
      <c r="AEG12" s="219"/>
      <c r="AEH12" s="219"/>
      <c r="AEI12" s="219"/>
      <c r="AEJ12" s="219"/>
      <c r="AEK12" s="219"/>
      <c r="AEL12" s="219"/>
      <c r="AEM12" s="219"/>
      <c r="AEN12" s="219"/>
      <c r="AEO12" s="219"/>
      <c r="AEP12" s="219"/>
      <c r="AEQ12" s="219"/>
      <c r="AER12" s="219"/>
      <c r="AES12" s="219"/>
      <c r="AET12" s="219"/>
      <c r="AEU12" s="219"/>
      <c r="AEV12" s="219"/>
      <c r="AEW12" s="219"/>
      <c r="AEX12" s="219"/>
      <c r="AEY12" s="219"/>
      <c r="AEZ12" s="219"/>
      <c r="AFA12" s="219"/>
      <c r="AFB12" s="219"/>
      <c r="AFC12" s="219"/>
      <c r="AFD12" s="219"/>
      <c r="AFE12" s="219"/>
      <c r="AFF12" s="219"/>
      <c r="AFG12" s="219"/>
      <c r="AFH12" s="219"/>
      <c r="AFI12" s="219"/>
      <c r="AFJ12" s="219"/>
      <c r="AFK12" s="219"/>
      <c r="AFL12" s="219"/>
      <c r="AFM12" s="219"/>
      <c r="AFN12" s="219"/>
      <c r="AFO12" s="219"/>
      <c r="AFP12" s="219"/>
      <c r="AFQ12" s="219"/>
      <c r="AFR12" s="219"/>
      <c r="AFS12" s="219"/>
      <c r="AFT12" s="219"/>
      <c r="AFU12" s="219"/>
      <c r="AFV12" s="219"/>
      <c r="AFW12" s="219"/>
      <c r="AFX12" s="219"/>
      <c r="AFY12" s="219"/>
      <c r="AFZ12" s="219"/>
      <c r="AGA12" s="219"/>
      <c r="AGB12" s="219"/>
      <c r="AGC12" s="219"/>
      <c r="AGD12" s="219"/>
      <c r="AGE12" s="219"/>
      <c r="AGF12" s="219"/>
      <c r="AGG12" s="219"/>
      <c r="AGH12" s="219"/>
      <c r="AGI12" s="219"/>
      <c r="AGJ12" s="219"/>
      <c r="AGK12" s="219"/>
      <c r="AGL12" s="219"/>
      <c r="AGM12" s="219"/>
      <c r="AGN12" s="219"/>
      <c r="AGO12" s="219"/>
      <c r="AGP12" s="219"/>
      <c r="AGQ12" s="219"/>
      <c r="AGR12" s="219"/>
      <c r="AGS12" s="219"/>
      <c r="AGT12" s="219"/>
      <c r="AGU12" s="219"/>
      <c r="AGV12" s="219"/>
      <c r="AGW12" s="219"/>
      <c r="AGX12" s="219"/>
      <c r="AGY12" s="219"/>
      <c r="AGZ12" s="219"/>
      <c r="AHA12" s="219"/>
      <c r="AHB12" s="219"/>
      <c r="AHC12" s="219"/>
      <c r="AHD12" s="219"/>
      <c r="AHE12" s="219"/>
      <c r="AHF12" s="219"/>
      <c r="AHG12" s="219"/>
      <c r="AHH12" s="219"/>
      <c r="AHI12" s="219"/>
      <c r="AHJ12" s="219"/>
      <c r="AHK12" s="219"/>
      <c r="AHL12" s="219"/>
      <c r="AHM12" s="219"/>
      <c r="AHN12" s="219"/>
      <c r="AHO12" s="219"/>
      <c r="AHP12" s="219"/>
      <c r="AHQ12" s="219"/>
      <c r="AHR12" s="219"/>
      <c r="AHS12" s="219"/>
      <c r="AHT12" s="219"/>
      <c r="AHU12" s="219"/>
      <c r="AHV12" s="219"/>
      <c r="AHW12" s="219"/>
      <c r="AHX12" s="219"/>
      <c r="AHY12" s="219"/>
      <c r="AHZ12" s="219"/>
      <c r="AIA12" s="219"/>
      <c r="AIB12" s="219"/>
      <c r="AIC12" s="219"/>
      <c r="AID12" s="219"/>
      <c r="AIE12" s="219"/>
      <c r="AIF12" s="219"/>
      <c r="AIG12" s="219"/>
      <c r="AIH12" s="219"/>
      <c r="AII12" s="219"/>
      <c r="AIJ12" s="219"/>
      <c r="AIK12" s="219"/>
      <c r="AIL12" s="219"/>
      <c r="AIM12" s="219"/>
      <c r="AIN12" s="219"/>
      <c r="AIO12" s="219"/>
      <c r="AIP12" s="219"/>
      <c r="AIQ12" s="219"/>
      <c r="AIR12" s="219"/>
      <c r="AIS12" s="219"/>
      <c r="AIT12" s="219"/>
      <c r="AIU12" s="219"/>
      <c r="AIV12" s="219"/>
      <c r="AIW12" s="219"/>
      <c r="AIX12" s="219"/>
      <c r="AIY12" s="219"/>
      <c r="AIZ12" s="219"/>
      <c r="AJA12" s="219"/>
      <c r="AJB12" s="219"/>
      <c r="AJC12" s="219"/>
      <c r="AJD12" s="219"/>
      <c r="AJE12" s="219"/>
      <c r="AJF12" s="219"/>
      <c r="AJG12" s="219"/>
      <c r="AJH12" s="219"/>
      <c r="AJI12" s="219"/>
      <c r="AJJ12" s="219"/>
      <c r="AJK12" s="219"/>
      <c r="AJL12" s="219"/>
      <c r="AJM12" s="219"/>
      <c r="AJN12" s="219"/>
      <c r="AJO12" s="219"/>
      <c r="AJP12" s="219"/>
      <c r="AJQ12" s="219"/>
      <c r="AJR12" s="219"/>
      <c r="AJS12" s="219"/>
      <c r="AJT12" s="219"/>
      <c r="AJU12" s="219"/>
      <c r="AJV12" s="219"/>
      <c r="AJW12" s="219"/>
      <c r="AJX12" s="219"/>
      <c r="AJY12" s="219"/>
      <c r="AJZ12" s="219"/>
      <c r="AKA12" s="219"/>
      <c r="AKB12" s="219"/>
      <c r="AKC12" s="219"/>
      <c r="AKD12" s="219"/>
      <c r="AKE12" s="219"/>
      <c r="AKF12" s="219"/>
      <c r="AKG12" s="219"/>
      <c r="AKH12" s="219"/>
      <c r="AKI12" s="219"/>
      <c r="AKJ12" s="219"/>
      <c r="AKK12" s="219"/>
      <c r="AKL12" s="219"/>
      <c r="AKM12" s="219"/>
      <c r="AKN12" s="219"/>
      <c r="AKO12" s="219"/>
      <c r="AKP12" s="219"/>
      <c r="AKQ12" s="219"/>
      <c r="AKR12" s="219"/>
      <c r="AKS12" s="219"/>
      <c r="AKT12" s="219"/>
      <c r="AKU12" s="219"/>
      <c r="AKV12" s="219"/>
      <c r="AKW12" s="219"/>
      <c r="AKX12" s="219"/>
      <c r="AKY12" s="219"/>
      <c r="AKZ12" s="219"/>
      <c r="ALA12" s="219"/>
      <c r="ALB12" s="219"/>
      <c r="ALC12" s="219"/>
      <c r="ALD12" s="219"/>
      <c r="ALE12" s="219"/>
      <c r="ALF12" s="219"/>
      <c r="ALG12" s="219"/>
      <c r="ALH12" s="219"/>
      <c r="ALI12" s="219"/>
      <c r="ALJ12" s="219"/>
      <c r="ALK12" s="219"/>
      <c r="ALL12" s="219"/>
      <c r="ALM12" s="219"/>
      <c r="ALN12" s="219"/>
      <c r="ALO12" s="219"/>
      <c r="ALP12" s="219"/>
      <c r="ALQ12" s="219"/>
      <c r="ALR12" s="219"/>
      <c r="ALS12" s="219"/>
      <c r="ALT12" s="219"/>
      <c r="ALU12" s="219"/>
      <c r="ALV12" s="219"/>
      <c r="ALW12" s="219"/>
      <c r="ALX12" s="219"/>
      <c r="ALY12" s="219"/>
      <c r="ALZ12" s="219"/>
      <c r="AMA12" s="219"/>
      <c r="AMB12" s="219"/>
      <c r="AMC12" s="219"/>
      <c r="AMD12" s="219"/>
      <c r="AME12" s="219"/>
      <c r="AMF12" s="219"/>
      <c r="AMG12" s="219"/>
      <c r="AMH12" s="219"/>
      <c r="AMI12" s="219"/>
      <c r="AMJ12" s="219"/>
      <c r="AMK12" s="219"/>
      <c r="AML12" s="219"/>
      <c r="AMM12" s="219"/>
      <c r="AMN12" s="219"/>
      <c r="AMO12" s="219"/>
      <c r="AMP12" s="219"/>
      <c r="AMQ12" s="219"/>
      <c r="AMR12" s="219"/>
      <c r="AMS12" s="219"/>
      <c r="AMT12" s="219"/>
      <c r="AMU12" s="219"/>
      <c r="AMV12" s="219"/>
      <c r="AMW12" s="219"/>
      <c r="AMX12" s="219"/>
      <c r="AMY12" s="219"/>
      <c r="AMZ12" s="219"/>
      <c r="ANA12" s="219"/>
      <c r="ANB12" s="219"/>
      <c r="ANC12" s="219"/>
      <c r="AND12" s="219"/>
      <c r="ANE12" s="219"/>
      <c r="ANF12" s="219"/>
      <c r="ANG12" s="219"/>
      <c r="ANH12" s="219"/>
      <c r="ANI12" s="219"/>
      <c r="ANJ12" s="219"/>
      <c r="ANK12" s="219"/>
      <c r="ANL12" s="219"/>
      <c r="ANM12" s="219"/>
      <c r="ANN12" s="219"/>
      <c r="ANO12" s="219"/>
      <c r="ANP12" s="219"/>
      <c r="ANQ12" s="219"/>
      <c r="ANR12" s="219"/>
      <c r="ANS12" s="219"/>
      <c r="ANT12" s="219"/>
      <c r="ANU12" s="219"/>
      <c r="ANV12" s="219"/>
      <c r="ANW12" s="219"/>
      <c r="ANX12" s="219"/>
      <c r="ANY12" s="219"/>
      <c r="ANZ12" s="219"/>
      <c r="AOA12" s="219"/>
      <c r="AOB12" s="219"/>
      <c r="AOC12" s="219"/>
      <c r="AOD12" s="219"/>
      <c r="AOE12" s="219"/>
      <c r="AOF12" s="219"/>
      <c r="AOG12" s="219"/>
      <c r="AOH12" s="219"/>
      <c r="AOI12" s="219"/>
      <c r="AOJ12" s="219"/>
      <c r="AOK12" s="219"/>
      <c r="AOL12" s="219"/>
      <c r="AOM12" s="219"/>
      <c r="AON12" s="219"/>
      <c r="AOO12" s="219"/>
      <c r="AOP12" s="219"/>
      <c r="AOQ12" s="219"/>
      <c r="AOR12" s="219"/>
      <c r="AOS12" s="219"/>
      <c r="AOT12" s="219"/>
      <c r="AOU12" s="219"/>
      <c r="AOV12" s="219"/>
      <c r="AOW12" s="219"/>
      <c r="AOX12" s="219"/>
      <c r="AOY12" s="219"/>
      <c r="AOZ12" s="219"/>
      <c r="APA12" s="219"/>
      <c r="APB12" s="219"/>
      <c r="APC12" s="219"/>
      <c r="APD12" s="219"/>
      <c r="APE12" s="219"/>
      <c r="APF12" s="219"/>
      <c r="APG12" s="219"/>
      <c r="APH12" s="219"/>
      <c r="API12" s="219"/>
      <c r="APJ12" s="219"/>
      <c r="APK12" s="219"/>
      <c r="APL12" s="219"/>
      <c r="APM12" s="219"/>
      <c r="APN12" s="219"/>
      <c r="APO12" s="219"/>
      <c r="APP12" s="219"/>
      <c r="APQ12" s="219"/>
      <c r="APR12" s="219"/>
      <c r="APS12" s="219"/>
      <c r="APT12" s="219"/>
      <c r="APU12" s="219"/>
      <c r="APV12" s="219"/>
      <c r="APW12" s="219"/>
      <c r="APX12" s="219"/>
      <c r="APY12" s="219"/>
      <c r="APZ12" s="219"/>
      <c r="AQA12" s="219"/>
      <c r="AQB12" s="219"/>
      <c r="AQC12" s="219"/>
      <c r="AQD12" s="219"/>
      <c r="AQE12" s="219"/>
      <c r="AQF12" s="219"/>
      <c r="AQG12" s="219"/>
      <c r="AQH12" s="219"/>
      <c r="AQI12" s="219"/>
      <c r="AQJ12" s="219"/>
      <c r="AQK12" s="219"/>
      <c r="AQL12" s="219"/>
      <c r="AQM12" s="219"/>
      <c r="AQN12" s="219"/>
      <c r="AQO12" s="219"/>
      <c r="AQP12" s="219"/>
      <c r="AQQ12" s="219"/>
      <c r="AQR12" s="219"/>
      <c r="AQS12" s="219"/>
      <c r="AQT12" s="219"/>
      <c r="AQU12" s="219"/>
      <c r="AQV12" s="219"/>
      <c r="AQW12" s="219"/>
      <c r="AQX12" s="219"/>
      <c r="AQY12" s="219"/>
      <c r="AQZ12" s="219"/>
      <c r="ARA12" s="219"/>
      <c r="ARB12" s="219"/>
      <c r="ARC12" s="219"/>
      <c r="ARD12" s="219"/>
      <c r="ARE12" s="219"/>
      <c r="ARF12" s="219"/>
      <c r="ARG12" s="219"/>
      <c r="ARH12" s="219"/>
      <c r="ARI12" s="219"/>
      <c r="ARJ12" s="219"/>
      <c r="ARK12" s="219"/>
      <c r="ARL12" s="219"/>
      <c r="ARM12" s="219"/>
      <c r="ARN12" s="219"/>
      <c r="ARO12" s="219"/>
      <c r="ARP12" s="219"/>
      <c r="ARQ12" s="219"/>
      <c r="ARR12" s="219"/>
      <c r="ARS12" s="219"/>
      <c r="ART12" s="219"/>
      <c r="ARU12" s="219"/>
      <c r="ARV12" s="219"/>
      <c r="ARW12" s="219"/>
      <c r="ARX12" s="219"/>
      <c r="ARY12" s="219"/>
      <c r="ARZ12" s="219"/>
      <c r="ASA12" s="219"/>
      <c r="ASB12" s="219"/>
      <c r="ASC12" s="219"/>
      <c r="ASD12" s="219"/>
      <c r="ASE12" s="219"/>
      <c r="ASF12" s="219"/>
      <c r="ASG12" s="219"/>
      <c r="ASH12" s="219"/>
      <c r="ASI12" s="219"/>
      <c r="ASJ12" s="219"/>
      <c r="ASK12" s="219"/>
      <c r="ASL12" s="219"/>
      <c r="ASM12" s="219"/>
      <c r="ASN12" s="219"/>
      <c r="ASO12" s="219"/>
      <c r="ASP12" s="219"/>
      <c r="ASQ12" s="219"/>
      <c r="ASR12" s="219"/>
      <c r="ASS12" s="219"/>
      <c r="AST12" s="219"/>
      <c r="ASU12" s="219"/>
      <c r="ASV12" s="219"/>
      <c r="ASW12" s="219"/>
      <c r="ASX12" s="219"/>
      <c r="ASY12" s="219"/>
      <c r="ASZ12" s="219"/>
      <c r="ATA12" s="219"/>
      <c r="ATB12" s="219"/>
      <c r="ATC12" s="219"/>
      <c r="ATD12" s="219"/>
      <c r="ATE12" s="219"/>
      <c r="ATF12" s="219"/>
      <c r="ATG12" s="219"/>
      <c r="ATH12" s="219"/>
      <c r="ATI12" s="219"/>
      <c r="ATJ12" s="219"/>
      <c r="ATK12" s="219"/>
      <c r="ATL12" s="219"/>
      <c r="ATM12" s="219"/>
      <c r="ATN12" s="219"/>
      <c r="ATO12" s="219"/>
      <c r="ATP12" s="219"/>
      <c r="ATQ12" s="219"/>
      <c r="ATR12" s="219"/>
      <c r="ATS12" s="219"/>
      <c r="ATT12" s="219"/>
      <c r="ATU12" s="219"/>
      <c r="ATV12" s="219"/>
      <c r="ATW12" s="219"/>
      <c r="ATX12" s="219"/>
      <c r="ATY12" s="219"/>
      <c r="ATZ12" s="219"/>
      <c r="AUA12" s="219"/>
      <c r="AUB12" s="219"/>
      <c r="AUC12" s="219"/>
      <c r="AUD12" s="219"/>
      <c r="AUE12" s="219"/>
      <c r="AUF12" s="219"/>
      <c r="AUG12" s="219"/>
      <c r="AUH12" s="219"/>
      <c r="AUI12" s="219"/>
      <c r="AUJ12" s="219"/>
      <c r="AUK12" s="219"/>
      <c r="AUL12" s="219"/>
      <c r="AUM12" s="219"/>
      <c r="AUN12" s="219"/>
      <c r="AUO12" s="219"/>
      <c r="AUP12" s="219"/>
      <c r="AUQ12" s="219"/>
      <c r="AUR12" s="219"/>
      <c r="AUS12" s="219"/>
      <c r="AUT12" s="219"/>
      <c r="AUU12" s="219"/>
      <c r="AUV12" s="219"/>
      <c r="AUW12" s="219"/>
      <c r="AUX12" s="219"/>
      <c r="AUY12" s="219"/>
      <c r="AUZ12" s="219"/>
      <c r="AVA12" s="219"/>
      <c r="AVB12" s="219"/>
      <c r="AVC12" s="219"/>
      <c r="AVD12" s="219"/>
      <c r="AVE12" s="219"/>
      <c r="AVF12" s="219"/>
      <c r="AVG12" s="219"/>
      <c r="AVH12" s="219"/>
      <c r="AVI12" s="219"/>
      <c r="AVJ12" s="219"/>
      <c r="AVK12" s="219"/>
      <c r="AVL12" s="219"/>
      <c r="AVM12" s="219"/>
      <c r="AVN12" s="219"/>
      <c r="AVO12" s="219"/>
      <c r="AVP12" s="219"/>
      <c r="AVQ12" s="219"/>
      <c r="AVR12" s="219"/>
      <c r="AVS12" s="219"/>
      <c r="AVT12" s="219"/>
      <c r="AVU12" s="219"/>
      <c r="AVV12" s="219"/>
      <c r="AVW12" s="219"/>
      <c r="AVX12" s="219"/>
      <c r="AVY12" s="219"/>
      <c r="AVZ12" s="219"/>
      <c r="AWA12" s="219"/>
      <c r="AWB12" s="219"/>
      <c r="AWC12" s="219"/>
      <c r="AWD12" s="219"/>
      <c r="AWE12" s="219"/>
      <c r="AWF12" s="219"/>
      <c r="AWG12" s="219"/>
      <c r="AWH12" s="219"/>
      <c r="AWI12" s="219"/>
      <c r="AWJ12" s="219"/>
      <c r="AWK12" s="219"/>
      <c r="AWL12" s="219"/>
      <c r="AWM12" s="219"/>
      <c r="AWN12" s="219"/>
      <c r="AWO12" s="219"/>
      <c r="AWP12" s="219"/>
      <c r="AWQ12" s="219"/>
      <c r="AWR12" s="219"/>
      <c r="AWS12" s="219"/>
      <c r="AWT12" s="219"/>
      <c r="AWU12" s="219"/>
      <c r="AWV12" s="219"/>
      <c r="AWW12" s="219"/>
      <c r="AWX12" s="219"/>
      <c r="AWY12" s="219"/>
      <c r="AWZ12" s="219"/>
      <c r="AXA12" s="219"/>
      <c r="AXB12" s="219"/>
      <c r="AXC12" s="219"/>
      <c r="AXD12" s="219"/>
      <c r="AXE12" s="219"/>
      <c r="AXF12" s="219"/>
      <c r="AXG12" s="219"/>
      <c r="AXH12" s="219"/>
      <c r="AXI12" s="219"/>
      <c r="AXJ12" s="219"/>
      <c r="AXK12" s="219"/>
      <c r="AXL12" s="219"/>
      <c r="AXM12" s="219"/>
      <c r="AXN12" s="219"/>
      <c r="AXO12" s="219"/>
      <c r="AXP12" s="219"/>
      <c r="AXQ12" s="219"/>
      <c r="AXR12" s="219"/>
      <c r="AXS12" s="219"/>
      <c r="AXT12" s="219"/>
      <c r="AXU12" s="219"/>
      <c r="AXV12" s="219"/>
      <c r="AXW12" s="219"/>
      <c r="AXX12" s="219"/>
      <c r="AXY12" s="219"/>
      <c r="AXZ12" s="219"/>
      <c r="AYA12" s="219"/>
      <c r="AYB12" s="219"/>
      <c r="AYC12" s="219"/>
      <c r="AYD12" s="219"/>
      <c r="AYE12" s="219"/>
      <c r="AYF12" s="219"/>
      <c r="AYG12" s="219"/>
      <c r="AYH12" s="219"/>
      <c r="AYI12" s="219"/>
      <c r="AYJ12" s="219"/>
      <c r="AYK12" s="219"/>
      <c r="AYL12" s="219"/>
      <c r="AYM12" s="219"/>
      <c r="AYN12" s="219"/>
      <c r="AYO12" s="219"/>
      <c r="AYP12" s="219"/>
      <c r="AYQ12" s="219"/>
      <c r="AYR12" s="219"/>
      <c r="AYS12" s="219"/>
      <c r="AYT12" s="219"/>
      <c r="AYU12" s="219"/>
      <c r="AYV12" s="219"/>
      <c r="AYW12" s="219"/>
      <c r="AYX12" s="219"/>
      <c r="AYY12" s="219"/>
      <c r="AYZ12" s="219"/>
      <c r="AZA12" s="219"/>
      <c r="AZB12" s="219"/>
      <c r="AZC12" s="219"/>
      <c r="AZD12" s="219"/>
      <c r="AZE12" s="219"/>
      <c r="AZF12" s="219"/>
      <c r="AZG12" s="219"/>
      <c r="AZH12" s="219"/>
      <c r="AZI12" s="219"/>
      <c r="AZJ12" s="219"/>
      <c r="AZK12" s="219"/>
      <c r="AZL12" s="219"/>
      <c r="AZM12" s="219"/>
      <c r="AZN12" s="219"/>
      <c r="AZO12" s="219"/>
      <c r="AZP12" s="219"/>
      <c r="AZQ12" s="219"/>
      <c r="AZR12" s="219"/>
      <c r="AZS12" s="219"/>
      <c r="AZT12" s="219"/>
      <c r="AZU12" s="219"/>
      <c r="AZV12" s="219"/>
      <c r="AZW12" s="219"/>
      <c r="AZX12" s="219"/>
      <c r="AZY12" s="219"/>
      <c r="AZZ12" s="219"/>
      <c r="BAA12" s="219"/>
      <c r="BAB12" s="219"/>
      <c r="BAC12" s="219"/>
      <c r="BAD12" s="219"/>
      <c r="BAE12" s="219"/>
      <c r="BAF12" s="219"/>
      <c r="BAG12" s="219"/>
      <c r="BAH12" s="219"/>
      <c r="BAI12" s="219"/>
      <c r="BAJ12" s="219"/>
      <c r="BAK12" s="219"/>
      <c r="BAL12" s="219"/>
      <c r="BAM12" s="219"/>
      <c r="BAN12" s="219"/>
      <c r="BAO12" s="219"/>
      <c r="BAP12" s="219"/>
      <c r="BAQ12" s="219"/>
      <c r="BAR12" s="219"/>
      <c r="BAS12" s="219"/>
      <c r="BAT12" s="219"/>
      <c r="BAU12" s="219"/>
      <c r="BAV12" s="219"/>
      <c r="BAW12" s="219"/>
      <c r="BAX12" s="219"/>
      <c r="BAY12" s="219"/>
      <c r="BAZ12" s="219"/>
      <c r="BBA12" s="219"/>
      <c r="BBB12" s="219"/>
      <c r="BBC12" s="219"/>
      <c r="BBD12" s="219"/>
      <c r="BBE12" s="219"/>
      <c r="BBF12" s="219"/>
      <c r="BBG12" s="219"/>
      <c r="BBH12" s="219"/>
      <c r="BBI12" s="219"/>
      <c r="BBJ12" s="219"/>
      <c r="BBK12" s="219"/>
      <c r="BBL12" s="219"/>
      <c r="BBM12" s="219"/>
      <c r="BBN12" s="219"/>
      <c r="BBO12" s="219"/>
      <c r="BBP12" s="219"/>
      <c r="BBQ12" s="219"/>
      <c r="BBR12" s="219"/>
      <c r="BBS12" s="219"/>
      <c r="BBT12" s="219"/>
      <c r="BBU12" s="219"/>
      <c r="BBV12" s="219"/>
      <c r="BBW12" s="219"/>
      <c r="BBX12" s="219"/>
      <c r="BBY12" s="219"/>
      <c r="BBZ12" s="219"/>
      <c r="BCA12" s="219"/>
      <c r="BCB12" s="219"/>
      <c r="BCC12" s="219"/>
      <c r="BCD12" s="219"/>
      <c r="BCE12" s="219"/>
      <c r="BCF12" s="219"/>
      <c r="BCG12" s="219"/>
      <c r="BCH12" s="219"/>
      <c r="BCI12" s="219"/>
      <c r="BCJ12" s="219"/>
      <c r="BCK12" s="219"/>
      <c r="BCL12" s="219"/>
      <c r="BCM12" s="219"/>
      <c r="BCN12" s="219"/>
      <c r="BCO12" s="219"/>
      <c r="BCP12" s="219"/>
      <c r="BCQ12" s="219"/>
      <c r="BCR12" s="219"/>
      <c r="BCS12" s="219"/>
      <c r="BCT12" s="219"/>
      <c r="BCU12" s="219"/>
      <c r="BCV12" s="219"/>
      <c r="BCW12" s="219"/>
      <c r="BCX12" s="219"/>
      <c r="BCY12" s="219"/>
      <c r="BCZ12" s="219"/>
      <c r="BDA12" s="219"/>
      <c r="BDB12" s="219"/>
      <c r="BDC12" s="219"/>
      <c r="BDD12" s="219"/>
      <c r="BDE12" s="219"/>
      <c r="BDF12" s="219"/>
      <c r="BDG12" s="219"/>
      <c r="BDH12" s="219"/>
      <c r="BDI12" s="219"/>
      <c r="BDJ12" s="219"/>
      <c r="BDK12" s="219"/>
      <c r="BDL12" s="219"/>
      <c r="BDM12" s="219"/>
      <c r="BDN12" s="219"/>
      <c r="BDO12" s="219"/>
      <c r="BDP12" s="219"/>
      <c r="BDQ12" s="219"/>
      <c r="BDR12" s="219"/>
      <c r="BDS12" s="219"/>
      <c r="BDT12" s="219"/>
      <c r="BDU12" s="219"/>
      <c r="BDV12" s="219"/>
      <c r="BDW12" s="219"/>
      <c r="BDX12" s="219"/>
      <c r="BDY12" s="219"/>
      <c r="BDZ12" s="219"/>
      <c r="BEA12" s="219"/>
      <c r="BEB12" s="219"/>
      <c r="BEC12" s="219"/>
      <c r="BED12" s="219"/>
      <c r="BEE12" s="219"/>
      <c r="BEF12" s="219"/>
      <c r="BEG12" s="219"/>
      <c r="BEH12" s="219"/>
      <c r="BEI12" s="219"/>
      <c r="BEJ12" s="219"/>
      <c r="BEK12" s="219"/>
      <c r="BEL12" s="219"/>
      <c r="BEM12" s="219"/>
      <c r="BEN12" s="219"/>
      <c r="BEO12" s="219"/>
      <c r="BEP12" s="219"/>
      <c r="BEQ12" s="219"/>
      <c r="BER12" s="219"/>
      <c r="BES12" s="219"/>
      <c r="BET12" s="219"/>
      <c r="BEU12" s="219"/>
      <c r="BEV12" s="219"/>
      <c r="BEW12" s="219"/>
      <c r="BEX12" s="219"/>
      <c r="BEY12" s="219"/>
      <c r="BEZ12" s="219"/>
      <c r="BFA12" s="219"/>
      <c r="BFB12" s="219"/>
      <c r="BFC12" s="219"/>
      <c r="BFD12" s="219"/>
      <c r="BFE12" s="219"/>
      <c r="BFF12" s="219"/>
      <c r="BFG12" s="219"/>
      <c r="BFH12" s="219"/>
      <c r="BFI12" s="219"/>
      <c r="BFJ12" s="219"/>
      <c r="BFK12" s="219"/>
      <c r="BFL12" s="219"/>
      <c r="BFM12" s="219"/>
      <c r="BFN12" s="219"/>
      <c r="BFO12" s="219"/>
      <c r="BFP12" s="219"/>
      <c r="BFQ12" s="219"/>
      <c r="BFR12" s="219"/>
      <c r="BFS12" s="219"/>
      <c r="BFT12" s="219"/>
      <c r="BFU12" s="219"/>
      <c r="BFV12" s="219"/>
      <c r="BFW12" s="219"/>
      <c r="BFX12" s="219"/>
      <c r="BFY12" s="219"/>
      <c r="BFZ12" s="219"/>
      <c r="BGA12" s="219"/>
      <c r="BGB12" s="219"/>
      <c r="BGC12" s="219"/>
      <c r="BGD12" s="219"/>
      <c r="BGE12" s="219"/>
      <c r="BGF12" s="219"/>
      <c r="BGG12" s="219"/>
      <c r="BGH12" s="219"/>
      <c r="BGI12" s="219"/>
      <c r="BGJ12" s="219"/>
      <c r="BGK12" s="219"/>
      <c r="BGL12" s="219"/>
      <c r="BGM12" s="219"/>
      <c r="BGN12" s="219"/>
      <c r="BGO12" s="219"/>
      <c r="BGP12" s="219"/>
      <c r="BGQ12" s="219"/>
      <c r="BGR12" s="219"/>
      <c r="BGS12" s="219"/>
      <c r="BGT12" s="219"/>
      <c r="BGU12" s="219"/>
      <c r="BGV12" s="219"/>
      <c r="BGW12" s="219"/>
      <c r="BGX12" s="219"/>
      <c r="BGY12" s="219"/>
      <c r="BGZ12" s="219"/>
      <c r="BHA12" s="219"/>
      <c r="BHB12" s="219"/>
      <c r="BHC12" s="219"/>
      <c r="BHD12" s="219"/>
      <c r="BHE12" s="219"/>
      <c r="BHF12" s="219"/>
      <c r="BHG12" s="219"/>
      <c r="BHH12" s="219"/>
      <c r="BHI12" s="219"/>
      <c r="BHJ12" s="219"/>
      <c r="BHK12" s="219"/>
      <c r="BHL12" s="219"/>
      <c r="BHM12" s="219"/>
      <c r="BHN12" s="219"/>
      <c r="BHO12" s="219"/>
      <c r="BHP12" s="219"/>
      <c r="BHQ12" s="219"/>
      <c r="BHR12" s="219"/>
      <c r="BHS12" s="219"/>
      <c r="BHT12" s="219"/>
      <c r="BHU12" s="219"/>
      <c r="BHV12" s="219"/>
      <c r="BHW12" s="219"/>
      <c r="BHX12" s="219"/>
      <c r="BHY12" s="219"/>
      <c r="BHZ12" s="219"/>
      <c r="BIA12" s="219"/>
      <c r="BIB12" s="219"/>
      <c r="BIC12" s="219"/>
      <c r="BID12" s="219"/>
      <c r="BIE12" s="219"/>
      <c r="BIF12" s="219"/>
      <c r="BIG12" s="219"/>
      <c r="BIH12" s="219"/>
      <c r="BII12" s="219"/>
      <c r="BIJ12" s="219"/>
      <c r="BIK12" s="219"/>
      <c r="BIL12" s="219"/>
      <c r="BIM12" s="219"/>
      <c r="BIN12" s="219"/>
      <c r="BIO12" s="219"/>
      <c r="BIP12" s="219"/>
      <c r="BIQ12" s="219"/>
      <c r="BIR12" s="219"/>
      <c r="BIS12" s="219"/>
      <c r="BIT12" s="219"/>
      <c r="BIU12" s="219"/>
      <c r="BIV12" s="219"/>
      <c r="BIW12" s="219"/>
      <c r="BIX12" s="219"/>
      <c r="BIY12" s="219"/>
      <c r="BIZ12" s="219"/>
      <c r="BJA12" s="219"/>
      <c r="BJB12" s="219"/>
      <c r="BJC12" s="219"/>
      <c r="BJD12" s="219"/>
      <c r="BJE12" s="219"/>
      <c r="BJF12" s="219"/>
      <c r="BJG12" s="219"/>
      <c r="BJH12" s="219"/>
      <c r="BJI12" s="219"/>
      <c r="BJJ12" s="219"/>
      <c r="BJK12" s="219"/>
      <c r="BJL12" s="219"/>
      <c r="BJM12" s="219"/>
      <c r="BJN12" s="219"/>
      <c r="BJO12" s="219"/>
      <c r="BJP12" s="219"/>
      <c r="BJQ12" s="219"/>
      <c r="BJR12" s="219"/>
      <c r="BJS12" s="219"/>
      <c r="BJT12" s="219"/>
      <c r="BJU12" s="219"/>
      <c r="BJV12" s="219"/>
      <c r="BJW12" s="219"/>
      <c r="BJX12" s="219"/>
      <c r="BJY12" s="219"/>
      <c r="BJZ12" s="219"/>
      <c r="BKA12" s="219"/>
      <c r="BKB12" s="219"/>
      <c r="BKC12" s="219"/>
      <c r="BKD12" s="219"/>
      <c r="BKE12" s="219"/>
      <c r="BKF12" s="219"/>
      <c r="BKG12" s="219"/>
      <c r="BKH12" s="219"/>
      <c r="BKI12" s="219"/>
      <c r="BKJ12" s="219"/>
      <c r="BKK12" s="219"/>
      <c r="BKL12" s="219"/>
      <c r="BKM12" s="219"/>
      <c r="BKN12" s="219"/>
      <c r="BKO12" s="219"/>
      <c r="BKP12" s="219"/>
      <c r="BKQ12" s="219"/>
      <c r="BKR12" s="219"/>
      <c r="BKS12" s="219"/>
      <c r="BKT12" s="219"/>
      <c r="BKU12" s="219"/>
      <c r="BKV12" s="219"/>
      <c r="BKW12" s="219"/>
      <c r="BKX12" s="219"/>
      <c r="BKY12" s="219"/>
      <c r="BKZ12" s="219"/>
      <c r="BLA12" s="219"/>
      <c r="BLB12" s="219"/>
      <c r="BLC12" s="219"/>
      <c r="BLD12" s="219"/>
      <c r="BLE12" s="219"/>
      <c r="BLF12" s="219"/>
      <c r="BLG12" s="219"/>
      <c r="BLH12" s="219"/>
      <c r="BLI12" s="219"/>
      <c r="BLJ12" s="219"/>
      <c r="BLK12" s="219"/>
      <c r="BLL12" s="219"/>
      <c r="BLM12" s="219"/>
      <c r="BLN12" s="219"/>
      <c r="BLO12" s="219"/>
      <c r="BLP12" s="219"/>
      <c r="BLQ12" s="219"/>
      <c r="BLR12" s="219"/>
      <c r="BLS12" s="219"/>
      <c r="BLT12" s="219"/>
      <c r="BLU12" s="219"/>
      <c r="BLV12" s="219"/>
      <c r="BLW12" s="219"/>
      <c r="BLX12" s="219"/>
      <c r="BLY12" s="219"/>
      <c r="BLZ12" s="219"/>
      <c r="BMA12" s="219"/>
      <c r="BMB12" s="219"/>
      <c r="BMC12" s="219"/>
      <c r="BMD12" s="219"/>
      <c r="BME12" s="219"/>
      <c r="BMF12" s="219"/>
      <c r="BMG12" s="219"/>
      <c r="BMH12" s="219"/>
      <c r="BMI12" s="219"/>
      <c r="BMJ12" s="219"/>
      <c r="BMK12" s="219"/>
      <c r="BML12" s="219"/>
      <c r="BMM12" s="219"/>
      <c r="BMN12" s="219"/>
      <c r="BMO12" s="219"/>
      <c r="BMP12" s="219"/>
      <c r="BMQ12" s="219"/>
      <c r="BMR12" s="219"/>
      <c r="BMS12" s="219"/>
      <c r="BMT12" s="219"/>
      <c r="BMU12" s="219"/>
      <c r="BMV12" s="219"/>
      <c r="BMW12" s="219"/>
      <c r="BMX12" s="219"/>
      <c r="BMY12" s="219"/>
      <c r="BMZ12" s="219"/>
      <c r="BNA12" s="219"/>
      <c r="BNB12" s="219"/>
      <c r="BNC12" s="219"/>
      <c r="BND12" s="219"/>
      <c r="BNE12" s="219"/>
      <c r="BNF12" s="219"/>
      <c r="BNG12" s="219"/>
      <c r="BNH12" s="219"/>
      <c r="BNI12" s="219"/>
      <c r="BNJ12" s="219"/>
      <c r="BNK12" s="219"/>
      <c r="BNL12" s="219"/>
      <c r="BNM12" s="219"/>
      <c r="BNN12" s="219"/>
      <c r="BNO12" s="219"/>
      <c r="BNP12" s="219"/>
      <c r="BNQ12" s="219"/>
      <c r="BNR12" s="219"/>
      <c r="BNS12" s="219"/>
      <c r="BNT12" s="219"/>
      <c r="BNU12" s="219"/>
      <c r="BNV12" s="219"/>
      <c r="BNW12" s="219"/>
      <c r="BNX12" s="219"/>
      <c r="BNY12" s="219"/>
      <c r="BNZ12" s="219"/>
      <c r="BOA12" s="219"/>
      <c r="BOB12" s="219"/>
      <c r="BOC12" s="219"/>
      <c r="BOD12" s="219"/>
      <c r="BOE12" s="219"/>
      <c r="BOF12" s="219"/>
      <c r="BOG12" s="219"/>
      <c r="BOH12" s="219"/>
      <c r="BOI12" s="219"/>
      <c r="BOJ12" s="219"/>
      <c r="BOK12" s="219"/>
      <c r="BOL12" s="219"/>
      <c r="BOM12" s="219"/>
      <c r="BON12" s="219"/>
      <c r="BOO12" s="219"/>
      <c r="BOP12" s="219"/>
      <c r="BOQ12" s="219"/>
      <c r="BOR12" s="219"/>
      <c r="BOS12" s="219"/>
      <c r="BOT12" s="219"/>
      <c r="BOU12" s="219"/>
      <c r="BOV12" s="219"/>
      <c r="BOW12" s="219"/>
      <c r="BOX12" s="219"/>
      <c r="BOY12" s="219"/>
      <c r="BOZ12" s="219"/>
      <c r="BPA12" s="219"/>
      <c r="BPB12" s="219"/>
      <c r="BPC12" s="219"/>
      <c r="BPD12" s="219"/>
      <c r="BPE12" s="219"/>
      <c r="BPF12" s="219"/>
      <c r="BPG12" s="219"/>
      <c r="BPH12" s="219"/>
      <c r="BPI12" s="219"/>
      <c r="BPJ12" s="219"/>
      <c r="BPK12" s="219"/>
      <c r="BPL12" s="219"/>
      <c r="BPM12" s="219"/>
      <c r="BPN12" s="219"/>
      <c r="BPO12" s="219"/>
      <c r="BPP12" s="219"/>
      <c r="BPQ12" s="219"/>
      <c r="BPR12" s="219"/>
      <c r="BPS12" s="219"/>
      <c r="BPT12" s="219"/>
      <c r="BPU12" s="219"/>
      <c r="BPV12" s="219"/>
      <c r="BPW12" s="219"/>
      <c r="BPX12" s="219"/>
      <c r="BPY12" s="219"/>
      <c r="BPZ12" s="219"/>
      <c r="BQA12" s="219"/>
      <c r="BQB12" s="219"/>
      <c r="BQC12" s="219"/>
      <c r="BQD12" s="219"/>
      <c r="BQE12" s="219"/>
      <c r="BQF12" s="219"/>
      <c r="BQG12" s="219"/>
      <c r="BQH12" s="219"/>
      <c r="BQI12" s="219"/>
      <c r="BQJ12" s="219"/>
      <c r="BQK12" s="219"/>
      <c r="BQL12" s="219"/>
      <c r="BQM12" s="219"/>
      <c r="BQN12" s="219"/>
      <c r="BQO12" s="219"/>
      <c r="BQP12" s="219"/>
      <c r="BQQ12" s="219"/>
      <c r="BQR12" s="219"/>
      <c r="BQS12" s="219"/>
      <c r="BQT12" s="219"/>
      <c r="BQU12" s="219"/>
      <c r="BQV12" s="219"/>
      <c r="BQW12" s="219"/>
      <c r="BQX12" s="219"/>
      <c r="BQY12" s="219"/>
      <c r="BQZ12" s="219"/>
      <c r="BRA12" s="219"/>
      <c r="BRB12" s="219"/>
      <c r="BRC12" s="219"/>
      <c r="BRD12" s="219"/>
      <c r="BRE12" s="219"/>
      <c r="BRF12" s="219"/>
      <c r="BRG12" s="219"/>
      <c r="BRH12" s="219"/>
      <c r="BRI12" s="219"/>
      <c r="BRJ12" s="219"/>
      <c r="BRK12" s="219"/>
      <c r="BRL12" s="219"/>
      <c r="BRM12" s="219"/>
      <c r="BRN12" s="219"/>
      <c r="BRO12" s="219"/>
      <c r="BRP12" s="219"/>
      <c r="BRQ12" s="219"/>
      <c r="BRR12" s="219"/>
      <c r="BRS12" s="219"/>
      <c r="BRT12" s="219"/>
      <c r="BRU12" s="219"/>
      <c r="BRV12" s="219"/>
      <c r="BRW12" s="219"/>
      <c r="BRX12" s="219"/>
      <c r="BRY12" s="219"/>
      <c r="BRZ12" s="219"/>
      <c r="BSA12" s="219"/>
      <c r="BSB12" s="219"/>
      <c r="BSC12" s="219"/>
      <c r="BSD12" s="219"/>
      <c r="BSE12" s="219"/>
      <c r="BSF12" s="219"/>
      <c r="BSG12" s="219"/>
      <c r="BSH12" s="219"/>
      <c r="BSI12" s="219"/>
      <c r="BSJ12" s="219"/>
      <c r="BSK12" s="219"/>
      <c r="BSL12" s="219"/>
      <c r="BSM12" s="219"/>
      <c r="BSN12" s="219"/>
      <c r="BSO12" s="219"/>
      <c r="BSP12" s="219"/>
      <c r="BSQ12" s="219"/>
      <c r="BSR12" s="219"/>
      <c r="BSS12" s="219"/>
      <c r="BST12" s="219"/>
      <c r="BSU12" s="219"/>
      <c r="BSV12" s="219"/>
      <c r="BSW12" s="219"/>
      <c r="BSX12" s="219"/>
      <c r="BSY12" s="219"/>
      <c r="BSZ12" s="219"/>
      <c r="BTA12" s="219"/>
      <c r="BTB12" s="219"/>
      <c r="BTC12" s="219"/>
      <c r="BTD12" s="219"/>
      <c r="BTE12" s="219"/>
      <c r="BTF12" s="219"/>
      <c r="BTG12" s="219"/>
      <c r="BTH12" s="219"/>
      <c r="BTI12" s="219"/>
      <c r="BTJ12" s="219"/>
      <c r="BTK12" s="219"/>
      <c r="BTL12" s="219"/>
      <c r="BTM12" s="219"/>
      <c r="BTN12" s="219"/>
      <c r="BTO12" s="219"/>
      <c r="BTP12" s="219"/>
      <c r="BTQ12" s="219"/>
      <c r="BTR12" s="219"/>
      <c r="BTS12" s="219"/>
      <c r="BTT12" s="219"/>
      <c r="BTU12" s="219"/>
      <c r="BTV12" s="219"/>
      <c r="BTW12" s="219"/>
      <c r="BTX12" s="219"/>
      <c r="BTY12" s="219"/>
      <c r="BTZ12" s="219"/>
      <c r="BUA12" s="219"/>
      <c r="BUB12" s="219"/>
      <c r="BUC12" s="219"/>
      <c r="BUD12" s="219"/>
      <c r="BUE12" s="219"/>
      <c r="BUF12" s="219"/>
      <c r="BUG12" s="219"/>
      <c r="BUH12" s="219"/>
      <c r="BUI12" s="219"/>
      <c r="BUJ12" s="219"/>
      <c r="BUK12" s="219"/>
      <c r="BUL12" s="219"/>
      <c r="BUM12" s="219"/>
      <c r="BUN12" s="219"/>
      <c r="BUO12" s="219"/>
      <c r="BUP12" s="219"/>
      <c r="BUQ12" s="219"/>
      <c r="BUR12" s="219"/>
      <c r="BUS12" s="219"/>
      <c r="BUT12" s="219"/>
      <c r="BUU12" s="219"/>
      <c r="BUV12" s="219"/>
      <c r="BUW12" s="219"/>
      <c r="BUX12" s="219"/>
      <c r="BUY12" s="219"/>
      <c r="BUZ12" s="219"/>
      <c r="BVA12" s="219"/>
      <c r="BVB12" s="219"/>
      <c r="BVC12" s="219"/>
      <c r="BVD12" s="219"/>
      <c r="BVE12" s="219"/>
      <c r="BVF12" s="219"/>
      <c r="BVG12" s="219"/>
      <c r="BVH12" s="219"/>
      <c r="BVI12" s="219"/>
      <c r="BVJ12" s="219"/>
      <c r="BVK12" s="219"/>
      <c r="BVL12" s="219"/>
      <c r="BVM12" s="219"/>
      <c r="BVN12" s="219"/>
      <c r="BVO12" s="219"/>
      <c r="BVP12" s="219"/>
      <c r="BVQ12" s="219"/>
      <c r="BVR12" s="219"/>
      <c r="BVS12" s="219"/>
      <c r="BVT12" s="219"/>
      <c r="BVU12" s="219"/>
      <c r="BVV12" s="219"/>
      <c r="BVW12" s="219"/>
      <c r="BVX12" s="219"/>
      <c r="BVY12" s="219"/>
      <c r="BVZ12" s="219"/>
      <c r="BWA12" s="219"/>
      <c r="BWB12" s="219"/>
      <c r="BWC12" s="219"/>
      <c r="BWD12" s="219"/>
      <c r="BWE12" s="219"/>
      <c r="BWF12" s="219"/>
      <c r="BWG12" s="219"/>
      <c r="BWH12" s="219"/>
      <c r="BWI12" s="219"/>
      <c r="BWJ12" s="219"/>
      <c r="BWK12" s="219"/>
      <c r="BWL12" s="219"/>
      <c r="BWM12" s="219"/>
      <c r="BWN12" s="219"/>
      <c r="BWO12" s="219"/>
      <c r="BWP12" s="219"/>
      <c r="BWQ12" s="219"/>
      <c r="BWR12" s="219"/>
      <c r="BWS12" s="219"/>
      <c r="BWT12" s="219"/>
      <c r="BWU12" s="219"/>
      <c r="BWV12" s="219"/>
      <c r="BWW12" s="219"/>
      <c r="BWX12" s="219"/>
      <c r="BWY12" s="219"/>
      <c r="BWZ12" s="219"/>
      <c r="BXA12" s="219"/>
      <c r="BXB12" s="219"/>
      <c r="BXC12" s="219"/>
      <c r="BXD12" s="219"/>
      <c r="BXE12" s="219"/>
      <c r="BXF12" s="219"/>
      <c r="BXG12" s="219"/>
      <c r="BXH12" s="219"/>
      <c r="BXI12" s="219"/>
      <c r="BXJ12" s="219"/>
      <c r="BXK12" s="219"/>
      <c r="BXL12" s="219"/>
      <c r="BXM12" s="219"/>
      <c r="BXN12" s="219"/>
      <c r="BXO12" s="219"/>
      <c r="BXP12" s="219"/>
      <c r="BXQ12" s="219"/>
      <c r="BXR12" s="219"/>
      <c r="BXS12" s="219"/>
      <c r="BXT12" s="219"/>
      <c r="BXU12" s="219"/>
      <c r="BXV12" s="219"/>
      <c r="BXW12" s="219"/>
      <c r="BXX12" s="219"/>
      <c r="BXY12" s="219"/>
      <c r="BXZ12" s="219"/>
      <c r="BYA12" s="219"/>
      <c r="BYB12" s="219"/>
      <c r="BYC12" s="219"/>
      <c r="BYD12" s="219"/>
      <c r="BYE12" s="219"/>
      <c r="BYF12" s="219"/>
      <c r="BYG12" s="219"/>
      <c r="BYH12" s="219"/>
      <c r="BYI12" s="219"/>
      <c r="BYJ12" s="219"/>
      <c r="BYK12" s="219"/>
      <c r="BYL12" s="219"/>
      <c r="BYM12" s="219"/>
      <c r="BYN12" s="219"/>
      <c r="BYO12" s="219"/>
      <c r="BYP12" s="219"/>
      <c r="BYQ12" s="219"/>
      <c r="BYR12" s="219"/>
      <c r="BYS12" s="219"/>
      <c r="BYT12" s="219"/>
      <c r="BYU12" s="219"/>
      <c r="BYV12" s="219"/>
      <c r="BYW12" s="219"/>
      <c r="BYX12" s="219"/>
      <c r="BYY12" s="219"/>
      <c r="BYZ12" s="219"/>
      <c r="BZA12" s="219"/>
      <c r="BZB12" s="219"/>
      <c r="BZC12" s="219"/>
      <c r="BZD12" s="219"/>
      <c r="BZE12" s="219"/>
      <c r="BZF12" s="219"/>
      <c r="BZG12" s="219"/>
      <c r="BZH12" s="219"/>
      <c r="BZI12" s="219"/>
      <c r="BZJ12" s="219"/>
      <c r="BZK12" s="219"/>
      <c r="BZL12" s="219"/>
      <c r="BZM12" s="219"/>
      <c r="BZN12" s="219"/>
      <c r="BZO12" s="219"/>
      <c r="BZP12" s="219"/>
      <c r="BZQ12" s="219"/>
      <c r="BZR12" s="219"/>
      <c r="BZS12" s="219"/>
      <c r="BZT12" s="219"/>
      <c r="BZU12" s="219"/>
      <c r="BZV12" s="219"/>
      <c r="BZW12" s="219"/>
      <c r="BZX12" s="219"/>
      <c r="BZY12" s="219"/>
      <c r="BZZ12" s="219"/>
      <c r="CAA12" s="219"/>
      <c r="CAB12" s="219"/>
      <c r="CAC12" s="219"/>
      <c r="CAD12" s="219"/>
      <c r="CAE12" s="219"/>
      <c r="CAF12" s="219"/>
      <c r="CAG12" s="219"/>
      <c r="CAH12" s="219"/>
      <c r="CAI12" s="219"/>
      <c r="CAJ12" s="219"/>
      <c r="CAK12" s="219"/>
      <c r="CAL12" s="219"/>
      <c r="CAM12" s="219"/>
      <c r="CAN12" s="219"/>
      <c r="CAO12" s="219"/>
      <c r="CAP12" s="219"/>
      <c r="CAQ12" s="219"/>
      <c r="CAR12" s="219"/>
      <c r="CAS12" s="219"/>
      <c r="CAT12" s="219"/>
      <c r="CAU12" s="219"/>
      <c r="CAV12" s="219"/>
      <c r="CAW12" s="219"/>
      <c r="CAX12" s="219"/>
      <c r="CAY12" s="219"/>
      <c r="CAZ12" s="219"/>
      <c r="CBA12" s="219"/>
      <c r="CBB12" s="219"/>
      <c r="CBC12" s="219"/>
      <c r="CBD12" s="219"/>
      <c r="CBE12" s="219"/>
      <c r="CBF12" s="219"/>
      <c r="CBG12" s="219"/>
      <c r="CBH12" s="219"/>
      <c r="CBI12" s="219"/>
      <c r="CBJ12" s="219"/>
      <c r="CBK12" s="219"/>
      <c r="CBL12" s="219"/>
      <c r="CBM12" s="219"/>
      <c r="CBN12" s="219"/>
      <c r="CBO12" s="219"/>
      <c r="CBP12" s="219"/>
      <c r="CBQ12" s="219"/>
      <c r="CBR12" s="219"/>
      <c r="CBS12" s="219"/>
      <c r="CBT12" s="219"/>
      <c r="CBU12" s="219"/>
      <c r="CBV12" s="219"/>
      <c r="CBW12" s="219"/>
      <c r="CBX12" s="219"/>
      <c r="CBY12" s="219"/>
      <c r="CBZ12" s="219"/>
      <c r="CCA12" s="219"/>
      <c r="CCB12" s="219"/>
      <c r="CCC12" s="219"/>
      <c r="CCD12" s="219"/>
      <c r="CCE12" s="219"/>
      <c r="CCF12" s="219"/>
      <c r="CCG12" s="219"/>
      <c r="CCH12" s="219"/>
      <c r="CCI12" s="219"/>
      <c r="CCJ12" s="219"/>
      <c r="CCK12" s="219"/>
      <c r="CCL12" s="219"/>
      <c r="CCM12" s="219"/>
      <c r="CCN12" s="219"/>
      <c r="CCO12" s="219"/>
      <c r="CCP12" s="219"/>
      <c r="CCQ12" s="219"/>
      <c r="CCR12" s="219"/>
      <c r="CCS12" s="219"/>
      <c r="CCT12" s="219"/>
      <c r="CCU12" s="219"/>
      <c r="CCV12" s="219"/>
      <c r="CCW12" s="219"/>
      <c r="CCX12" s="219"/>
      <c r="CCY12" s="219"/>
      <c r="CCZ12" s="219"/>
      <c r="CDA12" s="219"/>
      <c r="CDB12" s="219"/>
      <c r="CDC12" s="219"/>
      <c r="CDD12" s="219"/>
      <c r="CDE12" s="219"/>
      <c r="CDF12" s="219"/>
      <c r="CDG12" s="219"/>
      <c r="CDH12" s="219"/>
      <c r="CDI12" s="219"/>
      <c r="CDJ12" s="219"/>
      <c r="CDK12" s="219"/>
      <c r="CDL12" s="219"/>
      <c r="CDM12" s="219"/>
      <c r="CDN12" s="219"/>
      <c r="CDO12" s="219"/>
      <c r="CDP12" s="219"/>
      <c r="CDQ12" s="219"/>
      <c r="CDR12" s="219"/>
      <c r="CDS12" s="219"/>
      <c r="CDT12" s="219"/>
      <c r="CDU12" s="219"/>
      <c r="CDV12" s="219"/>
      <c r="CDW12" s="219"/>
      <c r="CDX12" s="219"/>
      <c r="CDY12" s="219"/>
      <c r="CDZ12" s="219"/>
      <c r="CEA12" s="219"/>
      <c r="CEB12" s="219"/>
      <c r="CEC12" s="219"/>
      <c r="CED12" s="219"/>
      <c r="CEE12" s="219"/>
      <c r="CEF12" s="219"/>
      <c r="CEG12" s="219"/>
      <c r="CEH12" s="219"/>
      <c r="CEI12" s="219"/>
      <c r="CEJ12" s="219"/>
      <c r="CEK12" s="219"/>
      <c r="CEL12" s="219"/>
      <c r="CEM12" s="219"/>
      <c r="CEN12" s="219"/>
      <c r="CEO12" s="219"/>
      <c r="CEP12" s="219"/>
      <c r="CEQ12" s="219"/>
      <c r="CER12" s="219"/>
      <c r="CES12" s="219"/>
      <c r="CET12" s="219"/>
      <c r="CEU12" s="219"/>
      <c r="CEV12" s="219"/>
      <c r="CEW12" s="219"/>
      <c r="CEX12" s="219"/>
      <c r="CEY12" s="219"/>
      <c r="CEZ12" s="219"/>
      <c r="CFA12" s="219"/>
      <c r="CFB12" s="219"/>
      <c r="CFC12" s="219"/>
      <c r="CFD12" s="219"/>
      <c r="CFE12" s="219"/>
      <c r="CFF12" s="219"/>
      <c r="CFG12" s="219"/>
      <c r="CFH12" s="219"/>
      <c r="CFI12" s="219"/>
      <c r="CFJ12" s="219"/>
      <c r="CFK12" s="219"/>
      <c r="CFL12" s="219"/>
      <c r="CFM12" s="219"/>
      <c r="CFN12" s="219"/>
      <c r="CFO12" s="219"/>
      <c r="CFP12" s="219"/>
      <c r="CFQ12" s="219"/>
      <c r="CFR12" s="219"/>
      <c r="CFS12" s="219"/>
      <c r="CFT12" s="219"/>
      <c r="CFU12" s="219"/>
      <c r="CFV12" s="219"/>
      <c r="CFW12" s="219"/>
      <c r="CFX12" s="219"/>
      <c r="CFY12" s="219"/>
      <c r="CFZ12" s="219"/>
      <c r="CGA12" s="219"/>
      <c r="CGB12" s="219"/>
      <c r="CGC12" s="219"/>
      <c r="CGD12" s="219"/>
      <c r="CGE12" s="219"/>
      <c r="CGF12" s="219"/>
      <c r="CGG12" s="219"/>
      <c r="CGH12" s="219"/>
      <c r="CGI12" s="219"/>
      <c r="CGJ12" s="219"/>
      <c r="CGK12" s="219"/>
      <c r="CGL12" s="219"/>
      <c r="CGM12" s="219"/>
      <c r="CGN12" s="219"/>
      <c r="CGO12" s="219"/>
      <c r="CGP12" s="219"/>
      <c r="CGQ12" s="219"/>
      <c r="CGR12" s="219"/>
      <c r="CGS12" s="219"/>
      <c r="CGT12" s="219"/>
      <c r="CGU12" s="219"/>
      <c r="CGV12" s="219"/>
      <c r="CGW12" s="219"/>
      <c r="CGX12" s="219"/>
      <c r="CGY12" s="219"/>
      <c r="CGZ12" s="219"/>
      <c r="CHA12" s="219"/>
      <c r="CHB12" s="219"/>
      <c r="CHC12" s="219"/>
      <c r="CHD12" s="219"/>
      <c r="CHE12" s="219"/>
      <c r="CHF12" s="219"/>
      <c r="CHG12" s="219"/>
      <c r="CHH12" s="219"/>
      <c r="CHI12" s="219"/>
      <c r="CHJ12" s="219"/>
      <c r="CHK12" s="219"/>
      <c r="CHL12" s="219"/>
      <c r="CHM12" s="219"/>
      <c r="CHN12" s="219"/>
      <c r="CHO12" s="219"/>
      <c r="CHP12" s="219"/>
      <c r="CHQ12" s="219"/>
      <c r="CHR12" s="219"/>
      <c r="CHS12" s="219"/>
      <c r="CHT12" s="219"/>
      <c r="CHU12" s="219"/>
      <c r="CHV12" s="219"/>
      <c r="CHW12" s="219"/>
      <c r="CHX12" s="219"/>
      <c r="CHY12" s="219"/>
      <c r="CHZ12" s="219"/>
      <c r="CIA12" s="219"/>
      <c r="CIB12" s="219"/>
      <c r="CIC12" s="219"/>
      <c r="CID12" s="219"/>
      <c r="CIE12" s="219"/>
      <c r="CIF12" s="219"/>
      <c r="CIG12" s="219"/>
      <c r="CIH12" s="219"/>
      <c r="CII12" s="219"/>
      <c r="CIJ12" s="219"/>
      <c r="CIK12" s="219"/>
      <c r="CIL12" s="219"/>
      <c r="CIM12" s="219"/>
      <c r="CIN12" s="219"/>
      <c r="CIO12" s="219"/>
      <c r="CIP12" s="219"/>
      <c r="CIQ12" s="219"/>
      <c r="CIR12" s="219"/>
      <c r="CIS12" s="219"/>
      <c r="CIT12" s="219"/>
      <c r="CIU12" s="219"/>
      <c r="CIV12" s="219"/>
      <c r="CIW12" s="219"/>
      <c r="CIX12" s="219"/>
      <c r="CIY12" s="219"/>
      <c r="CIZ12" s="219"/>
      <c r="CJA12" s="219"/>
      <c r="CJB12" s="219"/>
      <c r="CJC12" s="219"/>
      <c r="CJD12" s="219"/>
      <c r="CJE12" s="219"/>
      <c r="CJF12" s="219"/>
      <c r="CJG12" s="219"/>
      <c r="CJH12" s="219"/>
      <c r="CJI12" s="219"/>
      <c r="CJJ12" s="219"/>
      <c r="CJK12" s="219"/>
      <c r="CJL12" s="219"/>
      <c r="CJM12" s="219"/>
      <c r="CJN12" s="219"/>
      <c r="CJO12" s="219"/>
      <c r="CJP12" s="219"/>
      <c r="CJQ12" s="219"/>
      <c r="CJR12" s="219"/>
      <c r="CJS12" s="219"/>
      <c r="CJT12" s="219"/>
      <c r="CJU12" s="219"/>
      <c r="CJV12" s="219"/>
      <c r="CJW12" s="219"/>
      <c r="CJX12" s="219"/>
      <c r="CJY12" s="219"/>
      <c r="CJZ12" s="219"/>
      <c r="CKA12" s="219"/>
      <c r="CKB12" s="219"/>
      <c r="CKC12" s="219"/>
      <c r="CKD12" s="219"/>
      <c r="CKE12" s="219"/>
      <c r="CKF12" s="219"/>
      <c r="CKG12" s="219"/>
      <c r="CKH12" s="219"/>
      <c r="CKI12" s="219"/>
      <c r="CKJ12" s="219"/>
      <c r="CKK12" s="219"/>
      <c r="CKL12" s="219"/>
      <c r="CKM12" s="219"/>
      <c r="CKN12" s="219"/>
      <c r="CKO12" s="219"/>
      <c r="CKP12" s="219"/>
      <c r="CKQ12" s="219"/>
      <c r="CKR12" s="219"/>
      <c r="CKS12" s="219"/>
      <c r="CKT12" s="219"/>
      <c r="CKU12" s="219"/>
      <c r="CKV12" s="219"/>
      <c r="CKW12" s="219"/>
      <c r="CKX12" s="219"/>
      <c r="CKY12" s="219"/>
      <c r="CKZ12" s="219"/>
      <c r="CLA12" s="219"/>
      <c r="CLB12" s="219"/>
      <c r="CLC12" s="219"/>
      <c r="CLD12" s="219"/>
      <c r="CLE12" s="219"/>
      <c r="CLF12" s="219"/>
      <c r="CLG12" s="219"/>
      <c r="CLH12" s="219"/>
      <c r="CLI12" s="219"/>
      <c r="CLJ12" s="219"/>
      <c r="CLK12" s="219"/>
      <c r="CLL12" s="219"/>
      <c r="CLM12" s="219"/>
      <c r="CLN12" s="219"/>
      <c r="CLO12" s="219"/>
      <c r="CLP12" s="219"/>
      <c r="CLQ12" s="219"/>
      <c r="CLR12" s="219"/>
      <c r="CLS12" s="219"/>
      <c r="CLT12" s="219"/>
      <c r="CLU12" s="219"/>
      <c r="CLV12" s="219"/>
      <c r="CLW12" s="219"/>
      <c r="CLX12" s="219"/>
      <c r="CLY12" s="219"/>
      <c r="CLZ12" s="219"/>
      <c r="CMA12" s="219"/>
      <c r="CMB12" s="219"/>
      <c r="CMC12" s="219"/>
      <c r="CMD12" s="219"/>
      <c r="CME12" s="219"/>
      <c r="CMF12" s="219"/>
      <c r="CMG12" s="219"/>
      <c r="CMH12" s="219"/>
      <c r="CMI12" s="219"/>
      <c r="CMJ12" s="219"/>
      <c r="CMK12" s="219"/>
      <c r="CML12" s="219"/>
      <c r="CMM12" s="219"/>
      <c r="CMN12" s="219"/>
      <c r="CMO12" s="219"/>
      <c r="CMP12" s="219"/>
      <c r="CMQ12" s="219"/>
      <c r="CMR12" s="219"/>
      <c r="CMS12" s="219"/>
      <c r="CMT12" s="219"/>
      <c r="CMU12" s="219"/>
      <c r="CMV12" s="219"/>
      <c r="CMW12" s="219"/>
      <c r="CMX12" s="219"/>
      <c r="CMY12" s="219"/>
      <c r="CMZ12" s="219"/>
      <c r="CNA12" s="219"/>
      <c r="CNB12" s="219"/>
      <c r="CNC12" s="219"/>
      <c r="CND12" s="219"/>
      <c r="CNE12" s="219"/>
      <c r="CNF12" s="219"/>
      <c r="CNG12" s="219"/>
      <c r="CNH12" s="219"/>
      <c r="CNI12" s="219"/>
      <c r="CNJ12" s="219"/>
      <c r="CNK12" s="219"/>
      <c r="CNL12" s="219"/>
      <c r="CNM12" s="219"/>
      <c r="CNN12" s="219"/>
      <c r="CNO12" s="219"/>
      <c r="CNP12" s="219"/>
      <c r="CNQ12" s="219"/>
      <c r="CNR12" s="219"/>
      <c r="CNS12" s="219"/>
      <c r="CNT12" s="219"/>
      <c r="CNU12" s="219"/>
      <c r="CNV12" s="219"/>
      <c r="CNW12" s="219"/>
      <c r="CNX12" s="219"/>
      <c r="CNY12" s="219"/>
      <c r="CNZ12" s="219"/>
      <c r="COA12" s="219"/>
      <c r="COB12" s="219"/>
      <c r="COC12" s="219"/>
      <c r="COD12" s="219"/>
      <c r="COE12" s="219"/>
      <c r="COF12" s="219"/>
      <c r="COG12" s="219"/>
      <c r="COH12" s="219"/>
      <c r="COI12" s="219"/>
      <c r="COJ12" s="219"/>
      <c r="COK12" s="219"/>
      <c r="COL12" s="219"/>
      <c r="COM12" s="219"/>
      <c r="CON12" s="219"/>
      <c r="COO12" s="219"/>
      <c r="COP12" s="219"/>
      <c r="COQ12" s="219"/>
      <c r="COR12" s="219"/>
      <c r="COS12" s="219"/>
      <c r="COT12" s="219"/>
      <c r="COU12" s="219"/>
      <c r="COV12" s="219"/>
      <c r="COW12" s="219"/>
      <c r="COX12" s="219"/>
      <c r="COY12" s="219"/>
      <c r="COZ12" s="219"/>
      <c r="CPA12" s="219"/>
      <c r="CPB12" s="219"/>
      <c r="CPC12" s="219"/>
      <c r="CPD12" s="219"/>
      <c r="CPE12" s="219"/>
      <c r="CPF12" s="219"/>
      <c r="CPG12" s="219"/>
      <c r="CPH12" s="219"/>
      <c r="CPI12" s="219"/>
      <c r="CPJ12" s="219"/>
      <c r="CPK12" s="219"/>
      <c r="CPL12" s="219"/>
      <c r="CPM12" s="219"/>
      <c r="CPN12" s="219"/>
      <c r="CPO12" s="219"/>
      <c r="CPP12" s="219"/>
      <c r="CPQ12" s="219"/>
      <c r="CPR12" s="219"/>
      <c r="CPS12" s="219"/>
      <c r="CPT12" s="219"/>
      <c r="CPU12" s="219"/>
      <c r="CPV12" s="219"/>
      <c r="CPW12" s="219"/>
      <c r="CPX12" s="219"/>
      <c r="CPY12" s="219"/>
      <c r="CPZ12" s="219"/>
      <c r="CQA12" s="219"/>
      <c r="CQB12" s="219"/>
      <c r="CQC12" s="219"/>
      <c r="CQD12" s="219"/>
      <c r="CQE12" s="219"/>
      <c r="CQF12" s="219"/>
      <c r="CQG12" s="219"/>
      <c r="CQH12" s="219"/>
      <c r="CQI12" s="219"/>
      <c r="CQJ12" s="219"/>
      <c r="CQK12" s="219"/>
      <c r="CQL12" s="219"/>
      <c r="CQM12" s="219"/>
      <c r="CQN12" s="219"/>
      <c r="CQO12" s="219"/>
      <c r="CQP12" s="219"/>
      <c r="CQQ12" s="219"/>
      <c r="CQR12" s="219"/>
      <c r="CQS12" s="219"/>
      <c r="CQT12" s="219"/>
      <c r="CQU12" s="219"/>
      <c r="CQV12" s="219"/>
      <c r="CQW12" s="219"/>
      <c r="CQX12" s="219"/>
      <c r="CQY12" s="219"/>
      <c r="CQZ12" s="219"/>
      <c r="CRA12" s="219"/>
      <c r="CRB12" s="219"/>
      <c r="CRC12" s="219"/>
      <c r="CRD12" s="219"/>
      <c r="CRE12" s="219"/>
      <c r="CRF12" s="219"/>
      <c r="CRG12" s="219"/>
      <c r="CRH12" s="219"/>
      <c r="CRI12" s="219"/>
      <c r="CRJ12" s="219"/>
      <c r="CRK12" s="219"/>
      <c r="CRL12" s="219"/>
      <c r="CRM12" s="219"/>
      <c r="CRN12" s="219"/>
      <c r="CRO12" s="219"/>
      <c r="CRP12" s="219"/>
      <c r="CRQ12" s="219"/>
      <c r="CRR12" s="219"/>
      <c r="CRS12" s="219"/>
      <c r="CRT12" s="219"/>
      <c r="CRU12" s="219"/>
      <c r="CRV12" s="219"/>
      <c r="CRW12" s="219"/>
      <c r="CRX12" s="219"/>
      <c r="CRY12" s="219"/>
      <c r="CRZ12" s="219"/>
      <c r="CSA12" s="219"/>
      <c r="CSB12" s="219"/>
      <c r="CSC12" s="219"/>
      <c r="CSD12" s="219"/>
      <c r="CSE12" s="219"/>
      <c r="CSF12" s="219"/>
      <c r="CSG12" s="219"/>
      <c r="CSH12" s="219"/>
      <c r="CSI12" s="219"/>
      <c r="CSJ12" s="219"/>
      <c r="CSK12" s="219"/>
      <c r="CSL12" s="219"/>
      <c r="CSM12" s="219"/>
      <c r="CSN12" s="219"/>
      <c r="CSO12" s="219"/>
      <c r="CSP12" s="219"/>
      <c r="CSQ12" s="219"/>
      <c r="CSR12" s="219"/>
      <c r="CSS12" s="219"/>
      <c r="CST12" s="219"/>
      <c r="CSU12" s="219"/>
      <c r="CSV12" s="219"/>
      <c r="CSW12" s="219"/>
      <c r="CSX12" s="219"/>
      <c r="CSY12" s="219"/>
      <c r="CSZ12" s="219"/>
      <c r="CTA12" s="219"/>
      <c r="CTB12" s="219"/>
      <c r="CTC12" s="219"/>
      <c r="CTD12" s="219"/>
      <c r="CTE12" s="219"/>
      <c r="CTF12" s="219"/>
      <c r="CTG12" s="219"/>
      <c r="CTH12" s="219"/>
      <c r="CTI12" s="219"/>
      <c r="CTJ12" s="219"/>
      <c r="CTK12" s="219"/>
      <c r="CTL12" s="219"/>
      <c r="CTM12" s="219"/>
      <c r="CTN12" s="219"/>
      <c r="CTO12" s="219"/>
      <c r="CTP12" s="219"/>
      <c r="CTQ12" s="219"/>
      <c r="CTR12" s="219"/>
      <c r="CTS12" s="219"/>
      <c r="CTT12" s="219"/>
      <c r="CTU12" s="219"/>
      <c r="CTV12" s="219"/>
      <c r="CTW12" s="219"/>
      <c r="CTX12" s="219"/>
      <c r="CTY12" s="219"/>
      <c r="CTZ12" s="219"/>
      <c r="CUA12" s="219"/>
      <c r="CUB12" s="219"/>
      <c r="CUC12" s="219"/>
      <c r="CUD12" s="219"/>
      <c r="CUE12" s="219"/>
      <c r="CUF12" s="219"/>
      <c r="CUG12" s="219"/>
      <c r="CUH12" s="219"/>
      <c r="CUI12" s="219"/>
      <c r="CUJ12" s="219"/>
      <c r="CUK12" s="219"/>
      <c r="CUL12" s="219"/>
      <c r="CUM12" s="219"/>
      <c r="CUN12" s="219"/>
      <c r="CUO12" s="219"/>
      <c r="CUP12" s="219"/>
      <c r="CUQ12" s="219"/>
      <c r="CUR12" s="219"/>
      <c r="CUS12" s="219"/>
      <c r="CUT12" s="219"/>
      <c r="CUU12" s="219"/>
      <c r="CUV12" s="219"/>
      <c r="CUW12" s="219"/>
      <c r="CUX12" s="219"/>
      <c r="CUY12" s="219"/>
      <c r="CUZ12" s="219"/>
      <c r="CVA12" s="219"/>
      <c r="CVB12" s="219"/>
      <c r="CVC12" s="219"/>
      <c r="CVD12" s="219"/>
      <c r="CVE12" s="219"/>
      <c r="CVF12" s="219"/>
      <c r="CVG12" s="219"/>
      <c r="CVH12" s="219"/>
      <c r="CVI12" s="219"/>
      <c r="CVJ12" s="219"/>
      <c r="CVK12" s="219"/>
      <c r="CVL12" s="219"/>
      <c r="CVM12" s="219"/>
      <c r="CVN12" s="219"/>
      <c r="CVO12" s="219"/>
      <c r="CVP12" s="219"/>
      <c r="CVQ12" s="219"/>
      <c r="CVR12" s="219"/>
      <c r="CVS12" s="219"/>
      <c r="CVT12" s="219"/>
      <c r="CVU12" s="219"/>
      <c r="CVV12" s="219"/>
      <c r="CVW12" s="219"/>
      <c r="CVX12" s="219"/>
      <c r="CVY12" s="219"/>
      <c r="CVZ12" s="219"/>
      <c r="CWA12" s="219"/>
      <c r="CWB12" s="219"/>
      <c r="CWC12" s="219"/>
      <c r="CWD12" s="219"/>
      <c r="CWE12" s="219"/>
      <c r="CWF12" s="219"/>
      <c r="CWG12" s="219"/>
      <c r="CWH12" s="219"/>
      <c r="CWI12" s="219"/>
      <c r="CWJ12" s="219"/>
      <c r="CWK12" s="219"/>
      <c r="CWL12" s="219"/>
      <c r="CWM12" s="219"/>
      <c r="CWN12" s="219"/>
      <c r="CWO12" s="219"/>
      <c r="CWP12" s="219"/>
      <c r="CWQ12" s="219"/>
      <c r="CWR12" s="219"/>
      <c r="CWS12" s="219"/>
      <c r="CWT12" s="219"/>
      <c r="CWU12" s="219"/>
      <c r="CWV12" s="219"/>
      <c r="CWW12" s="219"/>
      <c r="CWX12" s="219"/>
      <c r="CWY12" s="219"/>
      <c r="CWZ12" s="219"/>
      <c r="CXA12" s="219"/>
      <c r="CXB12" s="219"/>
      <c r="CXC12" s="219"/>
      <c r="CXD12" s="219"/>
      <c r="CXE12" s="219"/>
      <c r="CXF12" s="219"/>
      <c r="CXG12" s="219"/>
      <c r="CXH12" s="219"/>
      <c r="CXI12" s="219"/>
      <c r="CXJ12" s="219"/>
      <c r="CXK12" s="219"/>
      <c r="CXL12" s="219"/>
      <c r="CXM12" s="219"/>
      <c r="CXN12" s="219"/>
      <c r="CXO12" s="219"/>
      <c r="CXP12" s="219"/>
      <c r="CXQ12" s="219"/>
      <c r="CXR12" s="219"/>
      <c r="CXS12" s="219"/>
      <c r="CXT12" s="219"/>
      <c r="CXU12" s="219"/>
      <c r="CXV12" s="219"/>
      <c r="CXW12" s="219"/>
      <c r="CXX12" s="219"/>
      <c r="CXY12" s="219"/>
      <c r="CXZ12" s="219"/>
      <c r="CYA12" s="219"/>
      <c r="CYB12" s="219"/>
      <c r="CYC12" s="219"/>
      <c r="CYD12" s="219"/>
      <c r="CYE12" s="219"/>
      <c r="CYF12" s="219"/>
      <c r="CYG12" s="219"/>
      <c r="CYH12" s="219"/>
      <c r="CYI12" s="219"/>
      <c r="CYJ12" s="219"/>
      <c r="CYK12" s="219"/>
      <c r="CYL12" s="219"/>
      <c r="CYM12" s="219"/>
      <c r="CYN12" s="219"/>
      <c r="CYO12" s="219"/>
      <c r="CYP12" s="219"/>
      <c r="CYQ12" s="219"/>
      <c r="CYR12" s="219"/>
      <c r="CYS12" s="219"/>
      <c r="CYT12" s="219"/>
      <c r="CYU12" s="219"/>
      <c r="CYV12" s="219"/>
      <c r="CYW12" s="219"/>
      <c r="CYX12" s="219"/>
      <c r="CYY12" s="219"/>
      <c r="CYZ12" s="219"/>
      <c r="CZA12" s="219"/>
      <c r="CZB12" s="219"/>
      <c r="CZC12" s="219"/>
      <c r="CZD12" s="219"/>
      <c r="CZE12" s="219"/>
      <c r="CZF12" s="219"/>
      <c r="CZG12" s="219"/>
      <c r="CZH12" s="219"/>
      <c r="CZI12" s="219"/>
      <c r="CZJ12" s="219"/>
      <c r="CZK12" s="219"/>
      <c r="CZL12" s="219"/>
      <c r="CZM12" s="219"/>
      <c r="CZN12" s="219"/>
      <c r="CZO12" s="219"/>
      <c r="CZP12" s="219"/>
      <c r="CZQ12" s="219"/>
      <c r="CZR12" s="219"/>
      <c r="CZS12" s="219"/>
      <c r="CZT12" s="219"/>
      <c r="CZU12" s="219"/>
      <c r="CZV12" s="219"/>
      <c r="CZW12" s="219"/>
      <c r="CZX12" s="219"/>
      <c r="CZY12" s="219"/>
      <c r="CZZ12" s="219"/>
      <c r="DAA12" s="219"/>
      <c r="DAB12" s="219"/>
      <c r="DAC12" s="219"/>
      <c r="DAD12" s="219"/>
      <c r="DAE12" s="219"/>
      <c r="DAF12" s="219"/>
      <c r="DAG12" s="219"/>
      <c r="DAH12" s="219"/>
      <c r="DAI12" s="219"/>
      <c r="DAJ12" s="219"/>
      <c r="DAK12" s="219"/>
      <c r="DAL12" s="219"/>
      <c r="DAM12" s="219"/>
      <c r="DAN12" s="219"/>
      <c r="DAO12" s="219"/>
      <c r="DAP12" s="219"/>
      <c r="DAQ12" s="219"/>
      <c r="DAR12" s="219"/>
      <c r="DAS12" s="219"/>
      <c r="DAT12" s="219"/>
      <c r="DAU12" s="219"/>
      <c r="DAV12" s="219"/>
      <c r="DAW12" s="219"/>
      <c r="DAX12" s="219"/>
      <c r="DAY12" s="219"/>
      <c r="DAZ12" s="219"/>
      <c r="DBA12" s="219"/>
      <c r="DBB12" s="219"/>
      <c r="DBC12" s="219"/>
      <c r="DBD12" s="219"/>
      <c r="DBE12" s="219"/>
      <c r="DBF12" s="219"/>
      <c r="DBG12" s="219"/>
      <c r="DBH12" s="219"/>
      <c r="DBI12" s="219"/>
      <c r="DBJ12" s="219"/>
      <c r="DBK12" s="219"/>
      <c r="DBL12" s="219"/>
      <c r="DBM12" s="219"/>
      <c r="DBN12" s="219"/>
      <c r="DBO12" s="219"/>
      <c r="DBP12" s="219"/>
      <c r="DBQ12" s="219"/>
      <c r="DBR12" s="219"/>
      <c r="DBS12" s="219"/>
      <c r="DBT12" s="219"/>
      <c r="DBU12" s="219"/>
      <c r="DBV12" s="219"/>
      <c r="DBW12" s="219"/>
      <c r="DBX12" s="219"/>
      <c r="DBY12" s="219"/>
      <c r="DBZ12" s="219"/>
      <c r="DCA12" s="219"/>
      <c r="DCB12" s="219"/>
      <c r="DCC12" s="219"/>
      <c r="DCD12" s="219"/>
      <c r="DCE12" s="219"/>
      <c r="DCF12" s="219"/>
      <c r="DCG12" s="219"/>
      <c r="DCH12" s="219"/>
      <c r="DCI12" s="219"/>
      <c r="DCJ12" s="219"/>
      <c r="DCK12" s="219"/>
      <c r="DCL12" s="219"/>
      <c r="DCM12" s="219"/>
      <c r="DCN12" s="219"/>
      <c r="DCO12" s="219"/>
      <c r="DCP12" s="219"/>
      <c r="DCQ12" s="219"/>
      <c r="DCR12" s="219"/>
      <c r="DCS12" s="219"/>
      <c r="DCT12" s="219"/>
      <c r="DCU12" s="219"/>
      <c r="DCV12" s="219"/>
      <c r="DCW12" s="219"/>
      <c r="DCX12" s="219"/>
      <c r="DCY12" s="219"/>
      <c r="DCZ12" s="219"/>
      <c r="DDA12" s="219"/>
      <c r="DDB12" s="219"/>
      <c r="DDC12" s="219"/>
      <c r="DDD12" s="219"/>
      <c r="DDE12" s="219"/>
      <c r="DDF12" s="219"/>
      <c r="DDG12" s="219"/>
      <c r="DDH12" s="219"/>
      <c r="DDI12" s="219"/>
      <c r="DDJ12" s="219"/>
      <c r="DDK12" s="219"/>
      <c r="DDL12" s="219"/>
      <c r="DDM12" s="219"/>
      <c r="DDN12" s="219"/>
      <c r="DDO12" s="219"/>
      <c r="DDP12" s="219"/>
      <c r="DDQ12" s="219"/>
      <c r="DDR12" s="219"/>
      <c r="DDS12" s="219"/>
      <c r="DDT12" s="219"/>
      <c r="DDU12" s="219"/>
      <c r="DDV12" s="219"/>
      <c r="DDW12" s="219"/>
      <c r="DDX12" s="219"/>
      <c r="DDY12" s="219"/>
      <c r="DDZ12" s="219"/>
      <c r="DEA12" s="219"/>
      <c r="DEB12" s="219"/>
      <c r="DEC12" s="219"/>
      <c r="DED12" s="219"/>
      <c r="DEE12" s="219"/>
      <c r="DEF12" s="219"/>
      <c r="DEG12" s="219"/>
      <c r="DEH12" s="219"/>
      <c r="DEI12" s="219"/>
      <c r="DEJ12" s="219"/>
      <c r="DEK12" s="219"/>
      <c r="DEL12" s="219"/>
      <c r="DEM12" s="219"/>
      <c r="DEN12" s="219"/>
      <c r="DEO12" s="219"/>
      <c r="DEP12" s="219"/>
      <c r="DEQ12" s="219"/>
      <c r="DER12" s="219"/>
      <c r="DES12" s="219"/>
      <c r="DET12" s="219"/>
      <c r="DEU12" s="219"/>
      <c r="DEV12" s="219"/>
      <c r="DEW12" s="219"/>
      <c r="DEX12" s="219"/>
      <c r="DEY12" s="219"/>
      <c r="DEZ12" s="219"/>
      <c r="DFA12" s="219"/>
      <c r="DFB12" s="219"/>
      <c r="DFC12" s="219"/>
      <c r="DFD12" s="219"/>
      <c r="DFE12" s="219"/>
      <c r="DFF12" s="219"/>
      <c r="DFG12" s="219"/>
      <c r="DFH12" s="219"/>
      <c r="DFI12" s="219"/>
      <c r="DFJ12" s="219"/>
      <c r="DFK12" s="219"/>
      <c r="DFL12" s="219"/>
      <c r="DFM12" s="219"/>
      <c r="DFN12" s="219"/>
      <c r="DFO12" s="219"/>
      <c r="DFP12" s="219"/>
      <c r="DFQ12" s="219"/>
      <c r="DFR12" s="219"/>
      <c r="DFS12" s="219"/>
      <c r="DFT12" s="219"/>
      <c r="DFU12" s="219"/>
      <c r="DFV12" s="219"/>
      <c r="DFW12" s="219"/>
      <c r="DFX12" s="219"/>
      <c r="DFY12" s="219"/>
      <c r="DFZ12" s="219"/>
      <c r="DGA12" s="219"/>
      <c r="DGB12" s="219"/>
      <c r="DGC12" s="219"/>
      <c r="DGD12" s="219"/>
      <c r="DGE12" s="219"/>
      <c r="DGF12" s="219"/>
      <c r="DGG12" s="219"/>
      <c r="DGH12" s="219"/>
      <c r="DGI12" s="219"/>
      <c r="DGJ12" s="219"/>
      <c r="DGK12" s="219"/>
      <c r="DGL12" s="219"/>
      <c r="DGM12" s="219"/>
      <c r="DGN12" s="219"/>
      <c r="DGO12" s="219"/>
      <c r="DGP12" s="219"/>
      <c r="DGQ12" s="219"/>
      <c r="DGR12" s="219"/>
      <c r="DGS12" s="219"/>
      <c r="DGT12" s="219"/>
      <c r="DGU12" s="219"/>
      <c r="DGV12" s="219"/>
      <c r="DGW12" s="219"/>
      <c r="DGX12" s="219"/>
      <c r="DGY12" s="219"/>
      <c r="DGZ12" s="219"/>
      <c r="DHA12" s="219"/>
      <c r="DHB12" s="219"/>
      <c r="DHC12" s="219"/>
      <c r="DHD12" s="219"/>
      <c r="DHE12" s="219"/>
      <c r="DHF12" s="219"/>
      <c r="DHG12" s="219"/>
      <c r="DHH12" s="219"/>
      <c r="DHI12" s="219"/>
      <c r="DHJ12" s="219"/>
      <c r="DHK12" s="219"/>
      <c r="DHL12" s="219"/>
      <c r="DHM12" s="219"/>
      <c r="DHN12" s="219"/>
      <c r="DHO12" s="219"/>
      <c r="DHP12" s="219"/>
      <c r="DHQ12" s="219"/>
      <c r="DHR12" s="219"/>
      <c r="DHS12" s="219"/>
      <c r="DHT12" s="219"/>
      <c r="DHU12" s="219"/>
      <c r="DHV12" s="219"/>
      <c r="DHW12" s="219"/>
      <c r="DHX12" s="219"/>
      <c r="DHY12" s="219"/>
      <c r="DHZ12" s="219"/>
      <c r="DIA12" s="219"/>
      <c r="DIB12" s="219"/>
      <c r="DIC12" s="219"/>
      <c r="DID12" s="219"/>
      <c r="DIE12" s="219"/>
      <c r="DIF12" s="219"/>
      <c r="DIG12" s="219"/>
      <c r="DIH12" s="219"/>
      <c r="DII12" s="219"/>
      <c r="DIJ12" s="219"/>
      <c r="DIK12" s="219"/>
      <c r="DIL12" s="219"/>
      <c r="DIM12" s="219"/>
      <c r="DIN12" s="219"/>
      <c r="DIO12" s="219"/>
      <c r="DIP12" s="219"/>
      <c r="DIQ12" s="219"/>
      <c r="DIR12" s="219"/>
      <c r="DIS12" s="219"/>
      <c r="DIT12" s="219"/>
      <c r="DIU12" s="219"/>
      <c r="DIV12" s="219"/>
      <c r="DIW12" s="219"/>
      <c r="DIX12" s="219"/>
      <c r="DIY12" s="219"/>
      <c r="DIZ12" s="219"/>
      <c r="DJA12" s="219"/>
      <c r="DJB12" s="219"/>
      <c r="DJC12" s="219"/>
      <c r="DJD12" s="219"/>
      <c r="DJE12" s="219"/>
      <c r="DJF12" s="219"/>
      <c r="DJG12" s="219"/>
      <c r="DJH12" s="219"/>
      <c r="DJI12" s="219"/>
      <c r="DJJ12" s="219"/>
      <c r="DJK12" s="219"/>
      <c r="DJL12" s="219"/>
      <c r="DJM12" s="219"/>
      <c r="DJN12" s="219"/>
      <c r="DJO12" s="219"/>
      <c r="DJP12" s="219"/>
      <c r="DJQ12" s="219"/>
      <c r="DJR12" s="219"/>
      <c r="DJS12" s="219"/>
      <c r="DJT12" s="219"/>
      <c r="DJU12" s="219"/>
      <c r="DJV12" s="219"/>
      <c r="DJW12" s="219"/>
      <c r="DJX12" s="219"/>
      <c r="DJY12" s="219"/>
      <c r="DJZ12" s="219"/>
      <c r="DKA12" s="219"/>
      <c r="DKB12" s="219"/>
      <c r="DKC12" s="219"/>
      <c r="DKD12" s="219"/>
      <c r="DKE12" s="219"/>
      <c r="DKF12" s="219"/>
      <c r="DKG12" s="219"/>
      <c r="DKH12" s="219"/>
      <c r="DKI12" s="219"/>
      <c r="DKJ12" s="219"/>
      <c r="DKK12" s="219"/>
      <c r="DKL12" s="219"/>
      <c r="DKM12" s="219"/>
      <c r="DKN12" s="219"/>
      <c r="DKO12" s="219"/>
      <c r="DKP12" s="219"/>
      <c r="DKQ12" s="219"/>
      <c r="DKR12" s="219"/>
      <c r="DKS12" s="219"/>
      <c r="DKT12" s="219"/>
      <c r="DKU12" s="219"/>
      <c r="DKV12" s="219"/>
      <c r="DKW12" s="219"/>
      <c r="DKX12" s="219"/>
      <c r="DKY12" s="219"/>
      <c r="DKZ12" s="219"/>
      <c r="DLA12" s="219"/>
      <c r="DLB12" s="219"/>
      <c r="DLC12" s="219"/>
      <c r="DLD12" s="219"/>
      <c r="DLE12" s="219"/>
      <c r="DLF12" s="219"/>
      <c r="DLG12" s="219"/>
      <c r="DLH12" s="219"/>
      <c r="DLI12" s="219"/>
      <c r="DLJ12" s="219"/>
      <c r="DLK12" s="219"/>
      <c r="DLL12" s="219"/>
      <c r="DLM12" s="219"/>
      <c r="DLN12" s="219"/>
      <c r="DLO12" s="219"/>
      <c r="DLP12" s="219"/>
      <c r="DLQ12" s="219"/>
      <c r="DLR12" s="219"/>
      <c r="DLS12" s="219"/>
      <c r="DLT12" s="219"/>
      <c r="DLU12" s="219"/>
      <c r="DLV12" s="219"/>
      <c r="DLW12" s="219"/>
      <c r="DLX12" s="219"/>
      <c r="DLY12" s="219"/>
      <c r="DLZ12" s="219"/>
      <c r="DMA12" s="219"/>
      <c r="DMB12" s="219"/>
      <c r="DMC12" s="219"/>
      <c r="DMD12" s="219"/>
      <c r="DME12" s="219"/>
      <c r="DMF12" s="219"/>
      <c r="DMG12" s="219"/>
      <c r="DMH12" s="219"/>
      <c r="DMI12" s="219"/>
      <c r="DMJ12" s="219"/>
      <c r="DMK12" s="219"/>
      <c r="DML12" s="219"/>
      <c r="DMM12" s="219"/>
      <c r="DMN12" s="219"/>
      <c r="DMO12" s="219"/>
      <c r="DMP12" s="219"/>
      <c r="DMQ12" s="219"/>
      <c r="DMR12" s="219"/>
      <c r="DMS12" s="219"/>
      <c r="DMT12" s="219"/>
      <c r="DMU12" s="219"/>
      <c r="DMV12" s="219"/>
      <c r="DMW12" s="219"/>
      <c r="DMX12" s="219"/>
      <c r="DMY12" s="219"/>
      <c r="DMZ12" s="219"/>
      <c r="DNA12" s="219"/>
      <c r="DNB12" s="219"/>
      <c r="DNC12" s="219"/>
      <c r="DND12" s="219"/>
      <c r="DNE12" s="219"/>
      <c r="DNF12" s="219"/>
      <c r="DNG12" s="219"/>
      <c r="DNH12" s="219"/>
      <c r="DNI12" s="219"/>
      <c r="DNJ12" s="219"/>
      <c r="DNK12" s="219"/>
      <c r="DNL12" s="219"/>
      <c r="DNM12" s="219"/>
      <c r="DNN12" s="219"/>
      <c r="DNO12" s="219"/>
      <c r="DNP12" s="219"/>
      <c r="DNQ12" s="219"/>
      <c r="DNR12" s="219"/>
      <c r="DNS12" s="219"/>
      <c r="DNT12" s="219"/>
      <c r="DNU12" s="219"/>
      <c r="DNV12" s="219"/>
      <c r="DNW12" s="219"/>
      <c r="DNX12" s="219"/>
      <c r="DNY12" s="219"/>
      <c r="DNZ12" s="219"/>
      <c r="DOA12" s="219"/>
      <c r="DOB12" s="219"/>
      <c r="DOC12" s="219"/>
      <c r="DOD12" s="219"/>
      <c r="DOE12" s="219"/>
      <c r="DOF12" s="219"/>
      <c r="DOG12" s="219"/>
      <c r="DOH12" s="219"/>
      <c r="DOI12" s="219"/>
      <c r="DOJ12" s="219"/>
      <c r="DOK12" s="219"/>
      <c r="DOL12" s="219"/>
      <c r="DOM12" s="219"/>
      <c r="DON12" s="219"/>
      <c r="DOO12" s="219"/>
      <c r="DOP12" s="219"/>
      <c r="DOQ12" s="219"/>
      <c r="DOR12" s="219"/>
      <c r="DOS12" s="219"/>
      <c r="DOT12" s="219"/>
      <c r="DOU12" s="219"/>
      <c r="DOV12" s="219"/>
      <c r="DOW12" s="219"/>
      <c r="DOX12" s="219"/>
      <c r="DOY12" s="219"/>
      <c r="DOZ12" s="219"/>
      <c r="DPA12" s="219"/>
      <c r="DPB12" s="219"/>
      <c r="DPC12" s="219"/>
      <c r="DPD12" s="219"/>
      <c r="DPE12" s="219"/>
      <c r="DPF12" s="219"/>
      <c r="DPG12" s="219"/>
      <c r="DPH12" s="219"/>
      <c r="DPI12" s="219"/>
      <c r="DPJ12" s="219"/>
      <c r="DPK12" s="219"/>
      <c r="DPL12" s="219"/>
      <c r="DPM12" s="219"/>
      <c r="DPN12" s="219"/>
      <c r="DPO12" s="219"/>
      <c r="DPP12" s="219"/>
      <c r="DPQ12" s="219"/>
      <c r="DPR12" s="219"/>
      <c r="DPS12" s="219"/>
      <c r="DPT12" s="219"/>
      <c r="DPU12" s="219"/>
      <c r="DPV12" s="219"/>
      <c r="DPW12" s="219"/>
      <c r="DPX12" s="219"/>
      <c r="DPY12" s="219"/>
      <c r="DPZ12" s="219"/>
      <c r="DQA12" s="219"/>
      <c r="DQB12" s="219"/>
      <c r="DQC12" s="219"/>
      <c r="DQD12" s="219"/>
      <c r="DQE12" s="219"/>
      <c r="DQF12" s="219"/>
      <c r="DQG12" s="219"/>
      <c r="DQH12" s="219"/>
      <c r="DQI12" s="219"/>
      <c r="DQJ12" s="219"/>
      <c r="DQK12" s="219"/>
      <c r="DQL12" s="219"/>
      <c r="DQM12" s="219"/>
      <c r="DQN12" s="219"/>
      <c r="DQO12" s="219"/>
      <c r="DQP12" s="219"/>
      <c r="DQQ12" s="219"/>
      <c r="DQR12" s="219"/>
      <c r="DQS12" s="219"/>
      <c r="DQT12" s="219"/>
      <c r="DQU12" s="219"/>
      <c r="DQV12" s="219"/>
      <c r="DQW12" s="219"/>
      <c r="DQX12" s="219"/>
      <c r="DQY12" s="219"/>
      <c r="DQZ12" s="219"/>
      <c r="DRA12" s="219"/>
      <c r="DRB12" s="219"/>
      <c r="DRC12" s="219"/>
      <c r="DRD12" s="219"/>
      <c r="DRE12" s="219"/>
      <c r="DRF12" s="219"/>
      <c r="DRG12" s="219"/>
      <c r="DRH12" s="219"/>
      <c r="DRI12" s="219"/>
      <c r="DRJ12" s="219"/>
      <c r="DRK12" s="219"/>
      <c r="DRL12" s="219"/>
      <c r="DRM12" s="219"/>
      <c r="DRN12" s="219"/>
      <c r="DRO12" s="219"/>
      <c r="DRP12" s="219"/>
      <c r="DRQ12" s="219"/>
      <c r="DRR12" s="219"/>
      <c r="DRS12" s="219"/>
      <c r="DRT12" s="219"/>
      <c r="DRU12" s="219"/>
      <c r="DRV12" s="219"/>
      <c r="DRW12" s="219"/>
      <c r="DRX12" s="219"/>
      <c r="DRY12" s="219"/>
      <c r="DRZ12" s="219"/>
      <c r="DSA12" s="219"/>
      <c r="DSB12" s="219"/>
      <c r="DSC12" s="219"/>
      <c r="DSD12" s="219"/>
      <c r="DSE12" s="219"/>
      <c r="DSF12" s="219"/>
      <c r="DSG12" s="219"/>
      <c r="DSH12" s="219"/>
      <c r="DSI12" s="219"/>
      <c r="DSJ12" s="219"/>
      <c r="DSK12" s="219"/>
      <c r="DSL12" s="219"/>
      <c r="DSM12" s="219"/>
      <c r="DSN12" s="219"/>
      <c r="DSO12" s="219"/>
      <c r="DSP12" s="219"/>
      <c r="DSQ12" s="219"/>
      <c r="DSR12" s="219"/>
      <c r="DSS12" s="219"/>
      <c r="DST12" s="219"/>
      <c r="DSU12" s="219"/>
      <c r="DSV12" s="219"/>
      <c r="DSW12" s="219"/>
      <c r="DSX12" s="219"/>
      <c r="DSY12" s="219"/>
      <c r="DSZ12" s="219"/>
      <c r="DTA12" s="219"/>
      <c r="DTB12" s="219"/>
      <c r="DTC12" s="219"/>
      <c r="DTD12" s="219"/>
      <c r="DTE12" s="219"/>
      <c r="DTF12" s="219"/>
      <c r="DTG12" s="219"/>
      <c r="DTH12" s="219"/>
      <c r="DTI12" s="219"/>
      <c r="DTJ12" s="219"/>
      <c r="DTK12" s="219"/>
      <c r="DTL12" s="219"/>
      <c r="DTM12" s="219"/>
      <c r="DTN12" s="219"/>
      <c r="DTO12" s="219"/>
      <c r="DTP12" s="219"/>
      <c r="DTQ12" s="219"/>
      <c r="DTR12" s="219"/>
      <c r="DTS12" s="219"/>
      <c r="DTT12" s="219"/>
      <c r="DTU12" s="219"/>
      <c r="DTV12" s="219"/>
      <c r="DTW12" s="219"/>
      <c r="DTX12" s="219"/>
      <c r="DTY12" s="219"/>
      <c r="DTZ12" s="219"/>
      <c r="DUA12" s="219"/>
      <c r="DUB12" s="219"/>
      <c r="DUC12" s="219"/>
      <c r="DUD12" s="219"/>
      <c r="DUE12" s="219"/>
      <c r="DUF12" s="219"/>
      <c r="DUG12" s="219"/>
      <c r="DUH12" s="219"/>
      <c r="DUI12" s="219"/>
      <c r="DUJ12" s="219"/>
      <c r="DUK12" s="219"/>
      <c r="DUL12" s="219"/>
      <c r="DUM12" s="219"/>
      <c r="DUN12" s="219"/>
      <c r="DUO12" s="219"/>
      <c r="DUP12" s="219"/>
      <c r="DUQ12" s="219"/>
      <c r="DUR12" s="219"/>
      <c r="DUS12" s="219"/>
      <c r="DUT12" s="219"/>
      <c r="DUU12" s="219"/>
      <c r="DUV12" s="219"/>
      <c r="DUW12" s="219"/>
      <c r="DUX12" s="219"/>
      <c r="DUY12" s="219"/>
      <c r="DUZ12" s="219"/>
      <c r="DVA12" s="219"/>
      <c r="DVB12" s="219"/>
      <c r="DVC12" s="219"/>
      <c r="DVD12" s="219"/>
      <c r="DVE12" s="219"/>
      <c r="DVF12" s="219"/>
      <c r="DVG12" s="219"/>
      <c r="DVH12" s="219"/>
      <c r="DVI12" s="219"/>
      <c r="DVJ12" s="219"/>
      <c r="DVK12" s="219"/>
      <c r="DVL12" s="219"/>
      <c r="DVM12" s="219"/>
      <c r="DVN12" s="219"/>
      <c r="DVO12" s="219"/>
      <c r="DVP12" s="219"/>
      <c r="DVQ12" s="219"/>
      <c r="DVR12" s="219"/>
      <c r="DVS12" s="219"/>
      <c r="DVT12" s="219"/>
      <c r="DVU12" s="219"/>
      <c r="DVV12" s="219"/>
      <c r="DVW12" s="219"/>
      <c r="DVX12" s="219"/>
      <c r="DVY12" s="219"/>
      <c r="DVZ12" s="219"/>
      <c r="DWA12" s="219"/>
      <c r="DWB12" s="219"/>
      <c r="DWC12" s="219"/>
      <c r="DWD12" s="219"/>
      <c r="DWE12" s="219"/>
      <c r="DWF12" s="219"/>
      <c r="DWG12" s="219"/>
      <c r="DWH12" s="219"/>
      <c r="DWI12" s="219"/>
      <c r="DWJ12" s="219"/>
      <c r="DWK12" s="219"/>
      <c r="DWL12" s="219"/>
      <c r="DWM12" s="219"/>
      <c r="DWN12" s="219"/>
      <c r="DWO12" s="219"/>
      <c r="DWP12" s="219"/>
      <c r="DWQ12" s="219"/>
      <c r="DWR12" s="219"/>
      <c r="DWS12" s="219"/>
      <c r="DWT12" s="219"/>
      <c r="DWU12" s="219"/>
      <c r="DWV12" s="219"/>
      <c r="DWW12" s="219"/>
      <c r="DWX12" s="219"/>
      <c r="DWY12" s="219"/>
      <c r="DWZ12" s="219"/>
      <c r="DXA12" s="219"/>
      <c r="DXB12" s="219"/>
      <c r="DXC12" s="219"/>
      <c r="DXD12" s="219"/>
      <c r="DXE12" s="219"/>
      <c r="DXF12" s="219"/>
      <c r="DXG12" s="219"/>
      <c r="DXH12" s="219"/>
      <c r="DXI12" s="219"/>
      <c r="DXJ12" s="219"/>
      <c r="DXK12" s="219"/>
      <c r="DXL12" s="219"/>
      <c r="DXM12" s="219"/>
      <c r="DXN12" s="219"/>
      <c r="DXO12" s="219"/>
      <c r="DXP12" s="219"/>
      <c r="DXQ12" s="219"/>
      <c r="DXR12" s="219"/>
      <c r="DXS12" s="219"/>
      <c r="DXT12" s="219"/>
      <c r="DXU12" s="219"/>
      <c r="DXV12" s="219"/>
      <c r="DXW12" s="219"/>
      <c r="DXX12" s="219"/>
      <c r="DXY12" s="219"/>
      <c r="DXZ12" s="219"/>
      <c r="DYA12" s="219"/>
      <c r="DYB12" s="219"/>
      <c r="DYC12" s="219"/>
      <c r="DYD12" s="219"/>
      <c r="DYE12" s="219"/>
      <c r="DYF12" s="219"/>
      <c r="DYG12" s="219"/>
      <c r="DYH12" s="219"/>
      <c r="DYI12" s="219"/>
      <c r="DYJ12" s="219"/>
      <c r="DYK12" s="219"/>
      <c r="DYL12" s="219"/>
      <c r="DYM12" s="219"/>
      <c r="DYN12" s="219"/>
      <c r="DYO12" s="219"/>
      <c r="DYP12" s="219"/>
      <c r="DYQ12" s="219"/>
      <c r="DYR12" s="219"/>
      <c r="DYS12" s="219"/>
      <c r="DYT12" s="219"/>
      <c r="DYU12" s="219"/>
      <c r="DYV12" s="219"/>
      <c r="DYW12" s="219"/>
      <c r="DYX12" s="219"/>
      <c r="DYY12" s="219"/>
      <c r="DYZ12" s="219"/>
      <c r="DZA12" s="219"/>
      <c r="DZB12" s="219"/>
      <c r="DZC12" s="219"/>
      <c r="DZD12" s="219"/>
      <c r="DZE12" s="219"/>
      <c r="DZF12" s="219"/>
      <c r="DZG12" s="219"/>
      <c r="DZH12" s="219"/>
      <c r="DZI12" s="219"/>
      <c r="DZJ12" s="219"/>
      <c r="DZK12" s="219"/>
      <c r="DZL12" s="219"/>
      <c r="DZM12" s="219"/>
      <c r="DZN12" s="219"/>
      <c r="DZO12" s="219"/>
      <c r="DZP12" s="219"/>
      <c r="DZQ12" s="219"/>
      <c r="DZR12" s="219"/>
      <c r="DZS12" s="219"/>
      <c r="DZT12" s="219"/>
      <c r="DZU12" s="219"/>
      <c r="DZV12" s="219"/>
      <c r="DZW12" s="219"/>
      <c r="DZX12" s="219"/>
      <c r="DZY12" s="219"/>
      <c r="DZZ12" s="219"/>
      <c r="EAA12" s="219"/>
      <c r="EAB12" s="219"/>
      <c r="EAC12" s="219"/>
      <c r="EAD12" s="219"/>
      <c r="EAE12" s="219"/>
      <c r="EAF12" s="219"/>
      <c r="EAG12" s="219"/>
      <c r="EAH12" s="219"/>
      <c r="EAI12" s="219"/>
      <c r="EAJ12" s="219"/>
      <c r="EAK12" s="219"/>
      <c r="EAL12" s="219"/>
      <c r="EAM12" s="219"/>
      <c r="EAN12" s="219"/>
      <c r="EAO12" s="219"/>
      <c r="EAP12" s="219"/>
      <c r="EAQ12" s="219"/>
      <c r="EAR12" s="219"/>
      <c r="EAS12" s="219"/>
      <c r="EAT12" s="219"/>
      <c r="EAU12" s="219"/>
      <c r="EAV12" s="219"/>
      <c r="EAW12" s="219"/>
      <c r="EAX12" s="219"/>
      <c r="EAY12" s="219"/>
      <c r="EAZ12" s="219"/>
      <c r="EBA12" s="219"/>
      <c r="EBB12" s="219"/>
      <c r="EBC12" s="219"/>
      <c r="EBD12" s="219"/>
      <c r="EBE12" s="219"/>
      <c r="EBF12" s="219"/>
      <c r="EBG12" s="219"/>
      <c r="EBH12" s="219"/>
      <c r="EBI12" s="219"/>
      <c r="EBJ12" s="219"/>
      <c r="EBK12" s="219"/>
      <c r="EBL12" s="219"/>
      <c r="EBM12" s="219"/>
      <c r="EBN12" s="219"/>
      <c r="EBO12" s="219"/>
      <c r="EBP12" s="219"/>
      <c r="EBQ12" s="219"/>
      <c r="EBR12" s="219"/>
      <c r="EBS12" s="219"/>
      <c r="EBT12" s="219"/>
      <c r="EBU12" s="219"/>
      <c r="EBV12" s="219"/>
      <c r="EBW12" s="219"/>
      <c r="EBX12" s="219"/>
      <c r="EBY12" s="219"/>
      <c r="EBZ12" s="219"/>
      <c r="ECA12" s="219"/>
      <c r="ECB12" s="219"/>
      <c r="ECC12" s="219"/>
      <c r="ECD12" s="219"/>
      <c r="ECE12" s="219"/>
      <c r="ECF12" s="219"/>
      <c r="ECG12" s="219"/>
      <c r="ECH12" s="219"/>
      <c r="ECI12" s="219"/>
      <c r="ECJ12" s="219"/>
      <c r="ECK12" s="219"/>
      <c r="ECL12" s="219"/>
      <c r="ECM12" s="219"/>
      <c r="ECN12" s="219"/>
      <c r="ECO12" s="219"/>
      <c r="ECP12" s="219"/>
      <c r="ECQ12" s="219"/>
      <c r="ECR12" s="219"/>
      <c r="ECS12" s="219"/>
      <c r="ECT12" s="219"/>
      <c r="ECU12" s="219"/>
      <c r="ECV12" s="219"/>
      <c r="ECW12" s="219"/>
      <c r="ECX12" s="219"/>
      <c r="ECY12" s="219"/>
      <c r="ECZ12" s="219"/>
      <c r="EDA12" s="219"/>
      <c r="EDB12" s="219"/>
      <c r="EDC12" s="219"/>
      <c r="EDD12" s="219"/>
      <c r="EDE12" s="219"/>
      <c r="EDF12" s="219"/>
      <c r="EDG12" s="219"/>
      <c r="EDH12" s="219"/>
      <c r="EDI12" s="219"/>
      <c r="EDJ12" s="219"/>
      <c r="EDK12" s="219"/>
      <c r="EDL12" s="219"/>
      <c r="EDM12" s="219"/>
      <c r="EDN12" s="219"/>
      <c r="EDO12" s="219"/>
      <c r="EDP12" s="219"/>
      <c r="EDQ12" s="219"/>
      <c r="EDR12" s="219"/>
      <c r="EDS12" s="219"/>
      <c r="EDT12" s="219"/>
      <c r="EDU12" s="219"/>
      <c r="EDV12" s="219"/>
      <c r="EDW12" s="219"/>
      <c r="EDX12" s="219"/>
      <c r="EDY12" s="219"/>
      <c r="EDZ12" s="219"/>
      <c r="EEA12" s="219"/>
      <c r="EEB12" s="219"/>
      <c r="EEC12" s="219"/>
      <c r="EED12" s="219"/>
      <c r="EEE12" s="219"/>
      <c r="EEF12" s="219"/>
      <c r="EEG12" s="219"/>
      <c r="EEH12" s="219"/>
      <c r="EEI12" s="219"/>
      <c r="EEJ12" s="219"/>
      <c r="EEK12" s="219"/>
      <c r="EEL12" s="219"/>
      <c r="EEM12" s="219"/>
      <c r="EEN12" s="219"/>
      <c r="EEO12" s="219"/>
      <c r="EEP12" s="219"/>
      <c r="EEQ12" s="219"/>
      <c r="EER12" s="219"/>
      <c r="EES12" s="219"/>
      <c r="EET12" s="219"/>
      <c r="EEU12" s="219"/>
      <c r="EEV12" s="219"/>
      <c r="EEW12" s="219"/>
      <c r="EEX12" s="219"/>
      <c r="EEY12" s="219"/>
      <c r="EEZ12" s="219"/>
      <c r="EFA12" s="219"/>
      <c r="EFB12" s="219"/>
      <c r="EFC12" s="219"/>
      <c r="EFD12" s="219"/>
      <c r="EFE12" s="219"/>
      <c r="EFF12" s="219"/>
      <c r="EFG12" s="219"/>
      <c r="EFH12" s="219"/>
      <c r="EFI12" s="219"/>
      <c r="EFJ12" s="219"/>
      <c r="EFK12" s="219"/>
      <c r="EFL12" s="219"/>
      <c r="EFM12" s="219"/>
      <c r="EFN12" s="219"/>
      <c r="EFO12" s="219"/>
      <c r="EFP12" s="219"/>
      <c r="EFQ12" s="219"/>
      <c r="EFR12" s="219"/>
      <c r="EFS12" s="219"/>
      <c r="EFT12" s="219"/>
      <c r="EFU12" s="219"/>
      <c r="EFV12" s="219"/>
      <c r="EFW12" s="219"/>
      <c r="EFX12" s="219"/>
      <c r="EFY12" s="219"/>
      <c r="EFZ12" s="219"/>
      <c r="EGA12" s="219"/>
      <c r="EGB12" s="219"/>
      <c r="EGC12" s="219"/>
      <c r="EGD12" s="219"/>
      <c r="EGE12" s="219"/>
      <c r="EGF12" s="219"/>
      <c r="EGG12" s="219"/>
      <c r="EGH12" s="219"/>
      <c r="EGI12" s="219"/>
      <c r="EGJ12" s="219"/>
      <c r="EGK12" s="219"/>
      <c r="EGL12" s="219"/>
      <c r="EGM12" s="219"/>
      <c r="EGN12" s="219"/>
      <c r="EGO12" s="219"/>
      <c r="EGP12" s="219"/>
      <c r="EGQ12" s="219"/>
      <c r="EGR12" s="219"/>
      <c r="EGS12" s="219"/>
      <c r="EGT12" s="219"/>
      <c r="EGU12" s="219"/>
      <c r="EGV12" s="219"/>
      <c r="EGW12" s="219"/>
      <c r="EGX12" s="219"/>
      <c r="EGY12" s="219"/>
      <c r="EGZ12" s="219"/>
      <c r="EHA12" s="219"/>
      <c r="EHB12" s="219"/>
      <c r="EHC12" s="219"/>
      <c r="EHD12" s="219"/>
      <c r="EHE12" s="219"/>
      <c r="EHF12" s="219"/>
      <c r="EHG12" s="219"/>
      <c r="EHH12" s="219"/>
      <c r="EHI12" s="219"/>
      <c r="EHJ12" s="219"/>
      <c r="EHK12" s="219"/>
      <c r="EHL12" s="219"/>
      <c r="EHM12" s="219"/>
      <c r="EHN12" s="219"/>
      <c r="EHO12" s="219"/>
      <c r="EHP12" s="219"/>
      <c r="EHQ12" s="219"/>
      <c r="EHR12" s="219"/>
      <c r="EHS12" s="219"/>
      <c r="EHT12" s="219"/>
      <c r="EHU12" s="219"/>
      <c r="EHV12" s="219"/>
      <c r="EHW12" s="219"/>
      <c r="EHX12" s="219"/>
      <c r="EHY12" s="219"/>
      <c r="EHZ12" s="219"/>
      <c r="EIA12" s="219"/>
      <c r="EIB12" s="219"/>
      <c r="EIC12" s="219"/>
      <c r="EID12" s="219"/>
      <c r="EIE12" s="219"/>
      <c r="EIF12" s="219"/>
      <c r="EIG12" s="219"/>
      <c r="EIH12" s="219"/>
      <c r="EII12" s="219"/>
      <c r="EIJ12" s="219"/>
      <c r="EIK12" s="219"/>
      <c r="EIL12" s="219"/>
      <c r="EIM12" s="219"/>
      <c r="EIN12" s="219"/>
      <c r="EIO12" s="219"/>
      <c r="EIP12" s="219"/>
      <c r="EIQ12" s="219"/>
      <c r="EIR12" s="219"/>
      <c r="EIS12" s="219"/>
      <c r="EIT12" s="219"/>
      <c r="EIU12" s="219"/>
      <c r="EIV12" s="219"/>
      <c r="EIW12" s="219"/>
      <c r="EIX12" s="219"/>
      <c r="EIY12" s="219"/>
      <c r="EIZ12" s="219"/>
      <c r="EJA12" s="219"/>
      <c r="EJB12" s="219"/>
      <c r="EJC12" s="219"/>
      <c r="EJD12" s="219"/>
      <c r="EJE12" s="219"/>
      <c r="EJF12" s="219"/>
      <c r="EJG12" s="219"/>
      <c r="EJH12" s="219"/>
      <c r="EJI12" s="219"/>
      <c r="EJJ12" s="219"/>
      <c r="EJK12" s="219"/>
      <c r="EJL12" s="219"/>
      <c r="EJM12" s="219"/>
      <c r="EJN12" s="219"/>
      <c r="EJO12" s="219"/>
      <c r="EJP12" s="219"/>
      <c r="EJQ12" s="219"/>
      <c r="EJR12" s="219"/>
      <c r="EJS12" s="219"/>
      <c r="EJT12" s="219"/>
      <c r="EJU12" s="219"/>
      <c r="EJV12" s="219"/>
      <c r="EJW12" s="219"/>
      <c r="EJX12" s="219"/>
      <c r="EJY12" s="219"/>
      <c r="EJZ12" s="219"/>
      <c r="EKA12" s="219"/>
      <c r="EKB12" s="219"/>
      <c r="EKC12" s="219"/>
      <c r="EKD12" s="219"/>
      <c r="EKE12" s="219"/>
      <c r="EKF12" s="219"/>
      <c r="EKG12" s="219"/>
      <c r="EKH12" s="219"/>
      <c r="EKI12" s="219"/>
      <c r="EKJ12" s="219"/>
      <c r="EKK12" s="219"/>
      <c r="EKL12" s="219"/>
      <c r="EKM12" s="219"/>
      <c r="EKN12" s="219"/>
      <c r="EKO12" s="219"/>
      <c r="EKP12" s="219"/>
      <c r="EKQ12" s="219"/>
      <c r="EKR12" s="219"/>
      <c r="EKS12" s="219"/>
      <c r="EKT12" s="219"/>
      <c r="EKU12" s="219"/>
      <c r="EKV12" s="219"/>
      <c r="EKW12" s="219"/>
      <c r="EKX12" s="219"/>
      <c r="EKY12" s="219"/>
      <c r="EKZ12" s="219"/>
      <c r="ELA12" s="219"/>
      <c r="ELB12" s="219"/>
      <c r="ELC12" s="219"/>
      <c r="ELD12" s="219"/>
      <c r="ELE12" s="219"/>
      <c r="ELF12" s="219"/>
      <c r="ELG12" s="219"/>
      <c r="ELH12" s="219"/>
      <c r="ELI12" s="219"/>
      <c r="ELJ12" s="219"/>
      <c r="ELK12" s="219"/>
      <c r="ELL12" s="219"/>
      <c r="ELM12" s="219"/>
      <c r="ELN12" s="219"/>
      <c r="ELO12" s="219"/>
      <c r="ELP12" s="219"/>
      <c r="ELQ12" s="219"/>
      <c r="ELR12" s="219"/>
      <c r="ELS12" s="219"/>
      <c r="ELT12" s="219"/>
      <c r="ELU12" s="219"/>
      <c r="ELV12" s="219"/>
      <c r="ELW12" s="219"/>
      <c r="ELX12" s="219"/>
      <c r="ELY12" s="219"/>
      <c r="ELZ12" s="219"/>
      <c r="EMA12" s="219"/>
      <c r="EMB12" s="219"/>
      <c r="EMC12" s="219"/>
      <c r="EMD12" s="219"/>
      <c r="EME12" s="219"/>
      <c r="EMF12" s="219"/>
      <c r="EMG12" s="219"/>
      <c r="EMH12" s="219"/>
      <c r="EMI12" s="219"/>
      <c r="EMJ12" s="219"/>
      <c r="EMK12" s="219"/>
      <c r="EML12" s="219"/>
      <c r="EMM12" s="219"/>
      <c r="EMN12" s="219"/>
      <c r="EMO12" s="219"/>
      <c r="EMP12" s="219"/>
      <c r="EMQ12" s="219"/>
      <c r="EMR12" s="219"/>
      <c r="EMS12" s="219"/>
      <c r="EMT12" s="219"/>
      <c r="EMU12" s="219"/>
      <c r="EMV12" s="219"/>
      <c r="EMW12" s="219"/>
      <c r="EMX12" s="219"/>
      <c r="EMY12" s="219"/>
      <c r="EMZ12" s="219"/>
      <c r="ENA12" s="219"/>
      <c r="ENB12" s="219"/>
      <c r="ENC12" s="219"/>
      <c r="END12" s="219"/>
      <c r="ENE12" s="219"/>
      <c r="ENF12" s="219"/>
      <c r="ENG12" s="219"/>
      <c r="ENH12" s="219"/>
      <c r="ENI12" s="219"/>
      <c r="ENJ12" s="219"/>
      <c r="ENK12" s="219"/>
      <c r="ENL12" s="219"/>
      <c r="ENM12" s="219"/>
      <c r="ENN12" s="219"/>
      <c r="ENO12" s="219"/>
      <c r="ENP12" s="219"/>
      <c r="ENQ12" s="219"/>
      <c r="ENR12" s="219"/>
      <c r="ENS12" s="219"/>
      <c r="ENT12" s="219"/>
      <c r="ENU12" s="219"/>
      <c r="ENV12" s="219"/>
      <c r="ENW12" s="219"/>
      <c r="ENX12" s="219"/>
      <c r="ENY12" s="219"/>
      <c r="ENZ12" s="219"/>
      <c r="EOA12" s="219"/>
      <c r="EOB12" s="219"/>
      <c r="EOC12" s="219"/>
      <c r="EOD12" s="219"/>
      <c r="EOE12" s="219"/>
      <c r="EOF12" s="219"/>
      <c r="EOG12" s="219"/>
      <c r="EOH12" s="219"/>
      <c r="EOI12" s="219"/>
      <c r="EOJ12" s="219"/>
      <c r="EOK12" s="219"/>
      <c r="EOL12" s="219"/>
      <c r="EOM12" s="219"/>
      <c r="EON12" s="219"/>
      <c r="EOO12" s="219"/>
      <c r="EOP12" s="219"/>
      <c r="EOQ12" s="219"/>
      <c r="EOR12" s="219"/>
      <c r="EOS12" s="219"/>
      <c r="EOT12" s="219"/>
      <c r="EOU12" s="219"/>
      <c r="EOV12" s="219"/>
      <c r="EOW12" s="219"/>
      <c r="EOX12" s="219"/>
      <c r="EOY12" s="219"/>
      <c r="EOZ12" s="219"/>
      <c r="EPA12" s="219"/>
      <c r="EPB12" s="219"/>
      <c r="EPC12" s="219"/>
      <c r="EPD12" s="219"/>
      <c r="EPE12" s="219"/>
      <c r="EPF12" s="219"/>
      <c r="EPG12" s="219"/>
      <c r="EPH12" s="219"/>
      <c r="EPI12" s="219"/>
      <c r="EPJ12" s="219"/>
      <c r="EPK12" s="219"/>
      <c r="EPL12" s="219"/>
      <c r="EPM12" s="219"/>
      <c r="EPN12" s="219"/>
      <c r="EPO12" s="219"/>
      <c r="EPP12" s="219"/>
      <c r="EPQ12" s="219"/>
      <c r="EPR12" s="219"/>
      <c r="EPS12" s="219"/>
      <c r="EPT12" s="219"/>
      <c r="EPU12" s="219"/>
      <c r="EPV12" s="219"/>
      <c r="EPW12" s="219"/>
      <c r="EPX12" s="219"/>
      <c r="EPY12" s="219"/>
      <c r="EPZ12" s="219"/>
      <c r="EQA12" s="219"/>
      <c r="EQB12" s="219"/>
      <c r="EQC12" s="219"/>
      <c r="EQD12" s="219"/>
      <c r="EQE12" s="219"/>
      <c r="EQF12" s="219"/>
      <c r="EQG12" s="219"/>
      <c r="EQH12" s="219"/>
      <c r="EQI12" s="219"/>
      <c r="EQJ12" s="219"/>
      <c r="EQK12" s="219"/>
      <c r="EQL12" s="219"/>
      <c r="EQM12" s="219"/>
      <c r="EQN12" s="219"/>
      <c r="EQO12" s="219"/>
      <c r="EQP12" s="219"/>
      <c r="EQQ12" s="219"/>
      <c r="EQR12" s="219"/>
      <c r="EQS12" s="219"/>
      <c r="EQT12" s="219"/>
      <c r="EQU12" s="219"/>
      <c r="EQV12" s="219"/>
      <c r="EQW12" s="219"/>
      <c r="EQX12" s="219"/>
      <c r="EQY12" s="219"/>
      <c r="EQZ12" s="219"/>
      <c r="ERA12" s="219"/>
      <c r="ERB12" s="219"/>
      <c r="ERC12" s="219"/>
      <c r="ERD12" s="219"/>
      <c r="ERE12" s="219"/>
      <c r="ERF12" s="219"/>
      <c r="ERG12" s="219"/>
      <c r="ERH12" s="219"/>
      <c r="ERI12" s="219"/>
      <c r="ERJ12" s="219"/>
      <c r="ERK12" s="219"/>
      <c r="ERL12" s="219"/>
      <c r="ERM12" s="219"/>
      <c r="ERN12" s="219"/>
      <c r="ERO12" s="219"/>
      <c r="ERP12" s="219"/>
      <c r="ERQ12" s="219"/>
      <c r="ERR12" s="219"/>
      <c r="ERS12" s="219"/>
      <c r="ERT12" s="219"/>
      <c r="ERU12" s="219"/>
      <c r="ERV12" s="219"/>
      <c r="ERW12" s="219"/>
      <c r="ERX12" s="219"/>
      <c r="ERY12" s="219"/>
      <c r="ERZ12" s="219"/>
      <c r="ESA12" s="219"/>
      <c r="ESB12" s="219"/>
      <c r="ESC12" s="219"/>
      <c r="ESD12" s="219"/>
      <c r="ESE12" s="219"/>
      <c r="ESF12" s="219"/>
      <c r="ESG12" s="219"/>
      <c r="ESH12" s="219"/>
      <c r="ESI12" s="219"/>
      <c r="ESJ12" s="219"/>
      <c r="ESK12" s="219"/>
      <c r="ESL12" s="219"/>
      <c r="ESM12" s="219"/>
      <c r="ESN12" s="219"/>
      <c r="ESO12" s="219"/>
      <c r="ESP12" s="219"/>
      <c r="ESQ12" s="219"/>
      <c r="ESR12" s="219"/>
      <c r="ESS12" s="219"/>
      <c r="EST12" s="219"/>
      <c r="ESU12" s="219"/>
      <c r="ESV12" s="219"/>
      <c r="ESW12" s="219"/>
      <c r="ESX12" s="219"/>
      <c r="ESY12" s="219"/>
      <c r="ESZ12" s="219"/>
      <c r="ETA12" s="219"/>
      <c r="ETB12" s="219"/>
      <c r="ETC12" s="219"/>
      <c r="ETD12" s="219"/>
      <c r="ETE12" s="219"/>
      <c r="ETF12" s="219"/>
      <c r="ETG12" s="219"/>
      <c r="ETH12" s="219"/>
      <c r="ETI12" s="219"/>
      <c r="ETJ12" s="219"/>
      <c r="ETK12" s="219"/>
      <c r="ETL12" s="219"/>
      <c r="ETM12" s="219"/>
      <c r="ETN12" s="219"/>
      <c r="ETO12" s="219"/>
      <c r="ETP12" s="219"/>
      <c r="ETQ12" s="219"/>
      <c r="ETR12" s="219"/>
      <c r="ETS12" s="219"/>
      <c r="ETT12" s="219"/>
      <c r="ETU12" s="219"/>
      <c r="ETV12" s="219"/>
      <c r="ETW12" s="219"/>
      <c r="ETX12" s="219"/>
      <c r="ETY12" s="219"/>
      <c r="ETZ12" s="219"/>
      <c r="EUA12" s="219"/>
      <c r="EUB12" s="219"/>
      <c r="EUC12" s="219"/>
      <c r="EUD12" s="219"/>
      <c r="EUE12" s="219"/>
      <c r="EUF12" s="219"/>
      <c r="EUG12" s="219"/>
      <c r="EUH12" s="219"/>
      <c r="EUI12" s="219"/>
      <c r="EUJ12" s="219"/>
      <c r="EUK12" s="219"/>
      <c r="EUL12" s="219"/>
      <c r="EUM12" s="219"/>
      <c r="EUN12" s="219"/>
      <c r="EUO12" s="219"/>
      <c r="EUP12" s="219"/>
      <c r="EUQ12" s="219"/>
      <c r="EUR12" s="219"/>
      <c r="EUS12" s="219"/>
      <c r="EUT12" s="219"/>
      <c r="EUU12" s="219"/>
      <c r="EUV12" s="219"/>
      <c r="EUW12" s="219"/>
      <c r="EUX12" s="219"/>
      <c r="EUY12" s="219"/>
      <c r="EUZ12" s="219"/>
      <c r="EVA12" s="219"/>
      <c r="EVB12" s="219"/>
      <c r="EVC12" s="219"/>
      <c r="EVD12" s="219"/>
      <c r="EVE12" s="219"/>
      <c r="EVF12" s="219"/>
      <c r="EVG12" s="219"/>
      <c r="EVH12" s="219"/>
      <c r="EVI12" s="219"/>
      <c r="EVJ12" s="219"/>
      <c r="EVK12" s="219"/>
      <c r="EVL12" s="219"/>
      <c r="EVM12" s="219"/>
      <c r="EVN12" s="219"/>
      <c r="EVO12" s="219"/>
      <c r="EVP12" s="219"/>
      <c r="EVQ12" s="219"/>
      <c r="EVR12" s="219"/>
      <c r="EVS12" s="219"/>
      <c r="EVT12" s="219"/>
      <c r="EVU12" s="219"/>
      <c r="EVV12" s="219"/>
      <c r="EVW12" s="219"/>
      <c r="EVX12" s="219"/>
      <c r="EVY12" s="219"/>
      <c r="EVZ12" s="219"/>
      <c r="EWA12" s="219"/>
      <c r="EWB12" s="219"/>
      <c r="EWC12" s="219"/>
      <c r="EWD12" s="219"/>
      <c r="EWE12" s="219"/>
      <c r="EWF12" s="219"/>
      <c r="EWG12" s="219"/>
      <c r="EWH12" s="219"/>
      <c r="EWI12" s="219"/>
      <c r="EWJ12" s="219"/>
      <c r="EWK12" s="219"/>
      <c r="EWL12" s="219"/>
      <c r="EWM12" s="219"/>
      <c r="EWN12" s="219"/>
      <c r="EWO12" s="219"/>
      <c r="EWP12" s="219"/>
      <c r="EWQ12" s="219"/>
      <c r="EWR12" s="219"/>
      <c r="EWS12" s="219"/>
      <c r="EWT12" s="219"/>
      <c r="EWU12" s="219"/>
      <c r="EWV12" s="219"/>
      <c r="EWW12" s="219"/>
      <c r="EWX12" s="219"/>
      <c r="EWY12" s="219"/>
      <c r="EWZ12" s="219"/>
      <c r="EXA12" s="219"/>
      <c r="EXB12" s="219"/>
      <c r="EXC12" s="219"/>
      <c r="EXD12" s="219"/>
      <c r="EXE12" s="219"/>
      <c r="EXF12" s="219"/>
      <c r="EXG12" s="219"/>
      <c r="EXH12" s="219"/>
      <c r="EXI12" s="219"/>
      <c r="EXJ12" s="219"/>
      <c r="EXK12" s="219"/>
      <c r="EXL12" s="219"/>
      <c r="EXM12" s="219"/>
      <c r="EXN12" s="219"/>
      <c r="EXO12" s="219"/>
      <c r="EXP12" s="219"/>
      <c r="EXQ12" s="219"/>
      <c r="EXR12" s="219"/>
      <c r="EXS12" s="219"/>
      <c r="EXT12" s="219"/>
      <c r="EXU12" s="219"/>
      <c r="EXV12" s="219"/>
      <c r="EXW12" s="219"/>
      <c r="EXX12" s="219"/>
      <c r="EXY12" s="219"/>
      <c r="EXZ12" s="219"/>
      <c r="EYA12" s="219"/>
      <c r="EYB12" s="219"/>
      <c r="EYC12" s="219"/>
      <c r="EYD12" s="219"/>
      <c r="EYE12" s="219"/>
      <c r="EYF12" s="219"/>
      <c r="EYG12" s="219"/>
      <c r="EYH12" s="219"/>
      <c r="EYI12" s="219"/>
      <c r="EYJ12" s="219"/>
      <c r="EYK12" s="219"/>
      <c r="EYL12" s="219"/>
      <c r="EYM12" s="219"/>
      <c r="EYN12" s="219"/>
      <c r="EYO12" s="219"/>
      <c r="EYP12" s="219"/>
      <c r="EYQ12" s="219"/>
      <c r="EYR12" s="219"/>
      <c r="EYS12" s="219"/>
      <c r="EYT12" s="219"/>
      <c r="EYU12" s="219"/>
      <c r="EYV12" s="219"/>
      <c r="EYW12" s="219"/>
      <c r="EYX12" s="219"/>
      <c r="EYY12" s="219"/>
      <c r="EYZ12" s="219"/>
      <c r="EZA12" s="219"/>
      <c r="EZB12" s="219"/>
      <c r="EZC12" s="219"/>
      <c r="EZD12" s="219"/>
      <c r="EZE12" s="219"/>
      <c r="EZF12" s="219"/>
      <c r="EZG12" s="219"/>
      <c r="EZH12" s="219"/>
      <c r="EZI12" s="219"/>
      <c r="EZJ12" s="219"/>
      <c r="EZK12" s="219"/>
      <c r="EZL12" s="219"/>
      <c r="EZM12" s="219"/>
      <c r="EZN12" s="219"/>
      <c r="EZO12" s="219"/>
      <c r="EZP12" s="219"/>
      <c r="EZQ12" s="219"/>
      <c r="EZR12" s="219"/>
      <c r="EZS12" s="219"/>
      <c r="EZT12" s="219"/>
      <c r="EZU12" s="219"/>
      <c r="EZV12" s="219"/>
      <c r="EZW12" s="219"/>
      <c r="EZX12" s="219"/>
      <c r="EZY12" s="219"/>
      <c r="EZZ12" s="219"/>
      <c r="FAA12" s="219"/>
      <c r="FAB12" s="219"/>
      <c r="FAC12" s="219"/>
      <c r="FAD12" s="219"/>
      <c r="FAE12" s="219"/>
      <c r="FAF12" s="219"/>
      <c r="FAG12" s="219"/>
      <c r="FAH12" s="219"/>
      <c r="FAI12" s="219"/>
      <c r="FAJ12" s="219"/>
      <c r="FAK12" s="219"/>
      <c r="FAL12" s="219"/>
      <c r="FAM12" s="219"/>
      <c r="FAN12" s="219"/>
      <c r="FAO12" s="219"/>
      <c r="FAP12" s="219"/>
      <c r="FAQ12" s="219"/>
      <c r="FAR12" s="219"/>
      <c r="FAS12" s="219"/>
      <c r="FAT12" s="219"/>
      <c r="FAU12" s="219"/>
      <c r="FAV12" s="219"/>
      <c r="FAW12" s="219"/>
      <c r="FAX12" s="219"/>
      <c r="FAY12" s="219"/>
      <c r="FAZ12" s="219"/>
      <c r="FBA12" s="219"/>
      <c r="FBB12" s="219"/>
      <c r="FBC12" s="219"/>
      <c r="FBD12" s="219"/>
      <c r="FBE12" s="219"/>
      <c r="FBF12" s="219"/>
      <c r="FBG12" s="219"/>
      <c r="FBH12" s="219"/>
      <c r="FBI12" s="219"/>
      <c r="FBJ12" s="219"/>
      <c r="FBK12" s="219"/>
      <c r="FBL12" s="219"/>
      <c r="FBM12" s="219"/>
      <c r="FBN12" s="219"/>
      <c r="FBO12" s="219"/>
      <c r="FBP12" s="219"/>
      <c r="FBQ12" s="219"/>
      <c r="FBR12" s="219"/>
      <c r="FBS12" s="219"/>
      <c r="FBT12" s="219"/>
      <c r="FBU12" s="219"/>
      <c r="FBV12" s="219"/>
      <c r="FBW12" s="219"/>
      <c r="FBX12" s="219"/>
      <c r="FBY12" s="219"/>
      <c r="FBZ12" s="219"/>
      <c r="FCA12" s="219"/>
      <c r="FCB12" s="219"/>
      <c r="FCC12" s="219"/>
      <c r="FCD12" s="219"/>
      <c r="FCE12" s="219"/>
      <c r="FCF12" s="219"/>
      <c r="FCG12" s="219"/>
      <c r="FCH12" s="219"/>
      <c r="FCI12" s="219"/>
      <c r="FCJ12" s="219"/>
      <c r="FCK12" s="219"/>
      <c r="FCL12" s="219"/>
      <c r="FCM12" s="219"/>
      <c r="FCN12" s="219"/>
      <c r="FCO12" s="219"/>
      <c r="FCP12" s="219"/>
      <c r="FCQ12" s="219"/>
      <c r="FCR12" s="219"/>
      <c r="FCS12" s="219"/>
      <c r="FCT12" s="219"/>
      <c r="FCU12" s="219"/>
      <c r="FCV12" s="219"/>
      <c r="FCW12" s="219"/>
      <c r="FCX12" s="219"/>
      <c r="FCY12" s="219"/>
      <c r="FCZ12" s="219"/>
      <c r="FDA12" s="219"/>
      <c r="FDB12" s="219"/>
      <c r="FDC12" s="219"/>
      <c r="FDD12" s="219"/>
      <c r="FDE12" s="219"/>
      <c r="FDF12" s="219"/>
      <c r="FDG12" s="219"/>
      <c r="FDH12" s="219"/>
      <c r="FDI12" s="219"/>
      <c r="FDJ12" s="219"/>
      <c r="FDK12" s="219"/>
      <c r="FDL12" s="219"/>
      <c r="FDM12" s="219"/>
      <c r="FDN12" s="219"/>
      <c r="FDO12" s="219"/>
      <c r="FDP12" s="219"/>
      <c r="FDQ12" s="219"/>
      <c r="FDR12" s="219"/>
      <c r="FDS12" s="219"/>
      <c r="FDT12" s="219"/>
      <c r="FDU12" s="219"/>
      <c r="FDV12" s="219"/>
      <c r="FDW12" s="219"/>
      <c r="FDX12" s="219"/>
      <c r="FDY12" s="219"/>
      <c r="FDZ12" s="219"/>
      <c r="FEA12" s="219"/>
      <c r="FEB12" s="219"/>
      <c r="FEC12" s="219"/>
      <c r="FED12" s="219"/>
      <c r="FEE12" s="219"/>
      <c r="FEF12" s="219"/>
      <c r="FEG12" s="219"/>
      <c r="FEH12" s="219"/>
      <c r="FEI12" s="219"/>
      <c r="FEJ12" s="219"/>
      <c r="FEK12" s="219"/>
      <c r="FEL12" s="219"/>
      <c r="FEM12" s="219"/>
      <c r="FEN12" s="219"/>
      <c r="FEO12" s="219"/>
      <c r="FEP12" s="219"/>
      <c r="FEQ12" s="219"/>
      <c r="FER12" s="219"/>
      <c r="FES12" s="219"/>
      <c r="FET12" s="219"/>
      <c r="FEU12" s="219"/>
      <c r="FEV12" s="219"/>
      <c r="FEW12" s="219"/>
      <c r="FEX12" s="219"/>
      <c r="FEY12" s="219"/>
      <c r="FEZ12" s="219"/>
      <c r="FFA12" s="219"/>
      <c r="FFB12" s="219"/>
      <c r="FFC12" s="219"/>
      <c r="FFD12" s="219"/>
      <c r="FFE12" s="219"/>
      <c r="FFF12" s="219"/>
      <c r="FFG12" s="219"/>
      <c r="FFH12" s="219"/>
      <c r="FFI12" s="219"/>
      <c r="FFJ12" s="219"/>
      <c r="FFK12" s="219"/>
      <c r="FFL12" s="219"/>
      <c r="FFM12" s="219"/>
      <c r="FFN12" s="219"/>
      <c r="FFO12" s="219"/>
      <c r="FFP12" s="219"/>
      <c r="FFQ12" s="219"/>
      <c r="FFR12" s="219"/>
      <c r="FFS12" s="219"/>
      <c r="FFT12" s="219"/>
      <c r="FFU12" s="219"/>
      <c r="FFV12" s="219"/>
      <c r="FFW12" s="219"/>
      <c r="FFX12" s="219"/>
      <c r="FFY12" s="219"/>
      <c r="FFZ12" s="219"/>
      <c r="FGA12" s="219"/>
      <c r="FGB12" s="219"/>
      <c r="FGC12" s="219"/>
      <c r="FGD12" s="219"/>
      <c r="FGE12" s="219"/>
      <c r="FGF12" s="219"/>
      <c r="FGG12" s="219"/>
      <c r="FGH12" s="219"/>
      <c r="FGI12" s="219"/>
      <c r="FGJ12" s="219"/>
      <c r="FGK12" s="219"/>
      <c r="FGL12" s="219"/>
      <c r="FGM12" s="219"/>
      <c r="FGN12" s="219"/>
      <c r="FGO12" s="219"/>
      <c r="FGP12" s="219"/>
      <c r="FGQ12" s="219"/>
      <c r="FGR12" s="219"/>
      <c r="FGS12" s="219"/>
      <c r="FGT12" s="219"/>
      <c r="FGU12" s="219"/>
      <c r="FGV12" s="219"/>
      <c r="FGW12" s="219"/>
      <c r="FGX12" s="219"/>
      <c r="FGY12" s="219"/>
      <c r="FGZ12" s="219"/>
      <c r="FHA12" s="219"/>
      <c r="FHB12" s="219"/>
      <c r="FHC12" s="219"/>
      <c r="FHD12" s="219"/>
      <c r="FHE12" s="219"/>
      <c r="FHF12" s="219"/>
      <c r="FHG12" s="219"/>
      <c r="FHH12" s="219"/>
      <c r="FHI12" s="219"/>
      <c r="FHJ12" s="219"/>
      <c r="FHK12" s="219"/>
      <c r="FHL12" s="219"/>
      <c r="FHM12" s="219"/>
      <c r="FHN12" s="219"/>
      <c r="FHO12" s="219"/>
      <c r="FHP12" s="219"/>
      <c r="FHQ12" s="219"/>
      <c r="FHR12" s="219"/>
      <c r="FHS12" s="219"/>
      <c r="FHT12" s="219"/>
      <c r="FHU12" s="219"/>
      <c r="FHV12" s="219"/>
      <c r="FHW12" s="219"/>
      <c r="FHX12" s="219"/>
      <c r="FHY12" s="219"/>
      <c r="FHZ12" s="219"/>
      <c r="FIA12" s="219"/>
      <c r="FIB12" s="219"/>
      <c r="FIC12" s="219"/>
      <c r="FID12" s="219"/>
      <c r="FIE12" s="219"/>
      <c r="FIF12" s="219"/>
      <c r="FIG12" s="219"/>
      <c r="FIH12" s="219"/>
      <c r="FII12" s="219"/>
      <c r="FIJ12" s="219"/>
      <c r="FIK12" s="219"/>
      <c r="FIL12" s="219"/>
      <c r="FIM12" s="219"/>
      <c r="FIN12" s="219"/>
      <c r="FIO12" s="219"/>
      <c r="FIP12" s="219"/>
      <c r="FIQ12" s="219"/>
      <c r="FIR12" s="219"/>
      <c r="FIS12" s="219"/>
      <c r="FIT12" s="219"/>
      <c r="FIU12" s="219"/>
      <c r="FIV12" s="219"/>
      <c r="FIW12" s="219"/>
      <c r="FIX12" s="219"/>
      <c r="FIY12" s="219"/>
      <c r="FIZ12" s="219"/>
      <c r="FJA12" s="219"/>
      <c r="FJB12" s="219"/>
      <c r="FJC12" s="219"/>
      <c r="FJD12" s="219"/>
      <c r="FJE12" s="219"/>
      <c r="FJF12" s="219"/>
      <c r="FJG12" s="219"/>
      <c r="FJH12" s="219"/>
      <c r="FJI12" s="219"/>
      <c r="FJJ12" s="219"/>
      <c r="FJK12" s="219"/>
      <c r="FJL12" s="219"/>
      <c r="FJM12" s="219"/>
      <c r="FJN12" s="219"/>
      <c r="FJO12" s="219"/>
      <c r="FJP12" s="219"/>
      <c r="FJQ12" s="219"/>
      <c r="FJR12" s="219"/>
      <c r="FJS12" s="219"/>
      <c r="FJT12" s="219"/>
      <c r="FJU12" s="219"/>
      <c r="FJV12" s="219"/>
      <c r="FJW12" s="219"/>
      <c r="FJX12" s="219"/>
      <c r="FJY12" s="219"/>
      <c r="FJZ12" s="219"/>
      <c r="FKA12" s="219"/>
      <c r="FKB12" s="219"/>
      <c r="FKC12" s="219"/>
      <c r="FKD12" s="219"/>
      <c r="FKE12" s="219"/>
      <c r="FKF12" s="219"/>
      <c r="FKG12" s="219"/>
      <c r="FKH12" s="219"/>
      <c r="FKI12" s="219"/>
      <c r="FKJ12" s="219"/>
      <c r="FKK12" s="219"/>
      <c r="FKL12" s="219"/>
      <c r="FKM12" s="219"/>
      <c r="FKN12" s="219"/>
      <c r="FKO12" s="219"/>
      <c r="FKP12" s="219"/>
      <c r="FKQ12" s="219"/>
      <c r="FKR12" s="219"/>
      <c r="FKS12" s="219"/>
      <c r="FKT12" s="219"/>
      <c r="FKU12" s="219"/>
      <c r="FKV12" s="219"/>
      <c r="FKW12" s="219"/>
      <c r="FKX12" s="219"/>
      <c r="FKY12" s="219"/>
      <c r="FKZ12" s="219"/>
      <c r="FLA12" s="219"/>
      <c r="FLB12" s="219"/>
      <c r="FLC12" s="219"/>
      <c r="FLD12" s="219"/>
      <c r="FLE12" s="219"/>
      <c r="FLF12" s="219"/>
      <c r="FLG12" s="219"/>
      <c r="FLH12" s="219"/>
      <c r="FLI12" s="219"/>
      <c r="FLJ12" s="219"/>
      <c r="FLK12" s="219"/>
      <c r="FLL12" s="219"/>
      <c r="FLM12" s="219"/>
      <c r="FLN12" s="219"/>
      <c r="FLO12" s="219"/>
      <c r="FLP12" s="219"/>
      <c r="FLQ12" s="219"/>
      <c r="FLR12" s="219"/>
      <c r="FLS12" s="219"/>
      <c r="FLT12" s="219"/>
      <c r="FLU12" s="219"/>
      <c r="FLV12" s="219"/>
      <c r="FLW12" s="219"/>
      <c r="FLX12" s="219"/>
      <c r="FLY12" s="219"/>
      <c r="FLZ12" s="219"/>
      <c r="FMA12" s="219"/>
      <c r="FMB12" s="219"/>
      <c r="FMC12" s="219"/>
      <c r="FMD12" s="219"/>
      <c r="FME12" s="219"/>
      <c r="FMF12" s="219"/>
      <c r="FMG12" s="219"/>
      <c r="FMH12" s="219"/>
      <c r="FMI12" s="219"/>
      <c r="FMJ12" s="219"/>
      <c r="FMK12" s="219"/>
      <c r="FML12" s="219"/>
      <c r="FMM12" s="219"/>
      <c r="FMN12" s="219"/>
      <c r="FMO12" s="219"/>
      <c r="FMP12" s="219"/>
      <c r="FMQ12" s="219"/>
      <c r="FMR12" s="219"/>
      <c r="FMS12" s="219"/>
      <c r="FMT12" s="219"/>
      <c r="FMU12" s="219"/>
      <c r="FMV12" s="219"/>
      <c r="FMW12" s="219"/>
      <c r="FMX12" s="219"/>
      <c r="FMY12" s="219"/>
      <c r="FMZ12" s="219"/>
      <c r="FNA12" s="219"/>
      <c r="FNB12" s="219"/>
      <c r="FNC12" s="219"/>
      <c r="FND12" s="219"/>
      <c r="FNE12" s="219"/>
      <c r="FNF12" s="219"/>
      <c r="FNG12" s="219"/>
      <c r="FNH12" s="219"/>
      <c r="FNI12" s="219"/>
      <c r="FNJ12" s="219"/>
      <c r="FNK12" s="219"/>
      <c r="FNL12" s="219"/>
      <c r="FNM12" s="219"/>
      <c r="FNN12" s="219"/>
      <c r="FNO12" s="219"/>
      <c r="FNP12" s="219"/>
      <c r="FNQ12" s="219"/>
      <c r="FNR12" s="219"/>
      <c r="FNS12" s="219"/>
      <c r="FNT12" s="219"/>
      <c r="FNU12" s="219"/>
      <c r="FNV12" s="219"/>
      <c r="FNW12" s="219"/>
      <c r="FNX12" s="219"/>
      <c r="FNY12" s="219"/>
      <c r="FNZ12" s="219"/>
      <c r="FOA12" s="219"/>
      <c r="FOB12" s="219"/>
      <c r="FOC12" s="219"/>
      <c r="FOD12" s="219"/>
      <c r="FOE12" s="219"/>
      <c r="FOF12" s="219"/>
      <c r="FOG12" s="219"/>
      <c r="FOH12" s="219"/>
      <c r="FOI12" s="219"/>
      <c r="FOJ12" s="219"/>
      <c r="FOK12" s="219"/>
      <c r="FOL12" s="219"/>
      <c r="FOM12" s="219"/>
      <c r="FON12" s="219"/>
      <c r="FOO12" s="219"/>
      <c r="FOP12" s="219"/>
      <c r="FOQ12" s="219"/>
      <c r="FOR12" s="219"/>
      <c r="FOS12" s="219"/>
      <c r="FOT12" s="219"/>
      <c r="FOU12" s="219"/>
      <c r="FOV12" s="219"/>
      <c r="FOW12" s="219"/>
      <c r="FOX12" s="219"/>
      <c r="FOY12" s="219"/>
      <c r="FOZ12" s="219"/>
      <c r="FPA12" s="219"/>
      <c r="FPB12" s="219"/>
      <c r="FPC12" s="219"/>
      <c r="FPD12" s="219"/>
      <c r="FPE12" s="219"/>
      <c r="FPF12" s="219"/>
      <c r="FPG12" s="219"/>
      <c r="FPH12" s="219"/>
      <c r="FPI12" s="219"/>
      <c r="FPJ12" s="219"/>
      <c r="FPK12" s="219"/>
      <c r="FPL12" s="219"/>
      <c r="FPM12" s="219"/>
      <c r="FPN12" s="219"/>
      <c r="FPO12" s="219"/>
      <c r="FPP12" s="219"/>
      <c r="FPQ12" s="219"/>
      <c r="FPR12" s="219"/>
      <c r="FPS12" s="219"/>
      <c r="FPT12" s="219"/>
      <c r="FPU12" s="219"/>
      <c r="FPV12" s="219"/>
      <c r="FPW12" s="219"/>
      <c r="FPX12" s="219"/>
      <c r="FPY12" s="219"/>
      <c r="FPZ12" s="219"/>
      <c r="FQA12" s="219"/>
      <c r="FQB12" s="219"/>
      <c r="FQC12" s="219"/>
      <c r="FQD12" s="219"/>
      <c r="FQE12" s="219"/>
      <c r="FQF12" s="219"/>
      <c r="FQG12" s="219"/>
      <c r="FQH12" s="219"/>
      <c r="FQI12" s="219"/>
      <c r="FQJ12" s="219"/>
      <c r="FQK12" s="219"/>
      <c r="FQL12" s="219"/>
      <c r="FQM12" s="219"/>
      <c r="FQN12" s="219"/>
      <c r="FQO12" s="219"/>
      <c r="FQP12" s="219"/>
      <c r="FQQ12" s="219"/>
      <c r="FQR12" s="219"/>
      <c r="FQS12" s="219"/>
      <c r="FQT12" s="219"/>
      <c r="FQU12" s="219"/>
      <c r="FQV12" s="219"/>
      <c r="FQW12" s="219"/>
      <c r="FQX12" s="219"/>
      <c r="FQY12" s="219"/>
      <c r="FQZ12" s="219"/>
      <c r="FRA12" s="219"/>
      <c r="FRB12" s="219"/>
      <c r="FRC12" s="219"/>
      <c r="FRD12" s="219"/>
      <c r="FRE12" s="219"/>
      <c r="FRF12" s="219"/>
      <c r="FRG12" s="219"/>
      <c r="FRH12" s="219"/>
      <c r="FRI12" s="219"/>
      <c r="FRJ12" s="219"/>
      <c r="FRK12" s="219"/>
      <c r="FRL12" s="219"/>
      <c r="FRM12" s="219"/>
      <c r="FRN12" s="219"/>
      <c r="FRO12" s="219"/>
      <c r="FRP12" s="219"/>
      <c r="FRQ12" s="219"/>
      <c r="FRR12" s="219"/>
      <c r="FRS12" s="219"/>
      <c r="FRT12" s="219"/>
      <c r="FRU12" s="219"/>
      <c r="FRV12" s="219"/>
      <c r="FRW12" s="219"/>
      <c r="FRX12" s="219"/>
      <c r="FRY12" s="219"/>
      <c r="FRZ12" s="219"/>
      <c r="FSA12" s="219"/>
      <c r="FSB12" s="219"/>
      <c r="FSC12" s="219"/>
      <c r="FSD12" s="219"/>
      <c r="FSE12" s="219"/>
      <c r="FSF12" s="219"/>
      <c r="FSG12" s="219"/>
      <c r="FSH12" s="219"/>
      <c r="FSI12" s="219"/>
      <c r="FSJ12" s="219"/>
      <c r="FSK12" s="219"/>
      <c r="FSL12" s="219"/>
      <c r="FSM12" s="219"/>
      <c r="FSN12" s="219"/>
      <c r="FSO12" s="219"/>
      <c r="FSP12" s="219"/>
      <c r="FSQ12" s="219"/>
      <c r="FSR12" s="219"/>
      <c r="FSS12" s="219"/>
      <c r="FST12" s="219"/>
      <c r="FSU12" s="219"/>
      <c r="FSV12" s="219"/>
      <c r="FSW12" s="219"/>
      <c r="FSX12" s="219"/>
      <c r="FSY12" s="219"/>
      <c r="FSZ12" s="219"/>
      <c r="FTA12" s="219"/>
      <c r="FTB12" s="219"/>
      <c r="FTC12" s="219"/>
      <c r="FTD12" s="219"/>
      <c r="FTE12" s="219"/>
      <c r="FTF12" s="219"/>
      <c r="FTG12" s="219"/>
      <c r="FTH12" s="219"/>
      <c r="FTI12" s="219"/>
      <c r="FTJ12" s="219"/>
      <c r="FTK12" s="219"/>
      <c r="FTL12" s="219"/>
      <c r="FTM12" s="219"/>
      <c r="FTN12" s="219"/>
      <c r="FTO12" s="219"/>
      <c r="FTP12" s="219"/>
      <c r="FTQ12" s="219"/>
      <c r="FTR12" s="219"/>
      <c r="FTS12" s="219"/>
      <c r="FTT12" s="219"/>
      <c r="FTU12" s="219"/>
      <c r="FTV12" s="219"/>
      <c r="FTW12" s="219"/>
      <c r="FTX12" s="219"/>
      <c r="FTY12" s="219"/>
      <c r="FTZ12" s="219"/>
      <c r="FUA12" s="219"/>
      <c r="FUB12" s="219"/>
      <c r="FUC12" s="219"/>
      <c r="FUD12" s="219"/>
      <c r="FUE12" s="219"/>
      <c r="FUF12" s="219"/>
      <c r="FUG12" s="219"/>
      <c r="FUH12" s="219"/>
      <c r="FUI12" s="219"/>
      <c r="FUJ12" s="219"/>
      <c r="FUK12" s="219"/>
      <c r="FUL12" s="219"/>
      <c r="FUM12" s="219"/>
      <c r="FUN12" s="219"/>
      <c r="FUO12" s="219"/>
      <c r="FUP12" s="219"/>
      <c r="FUQ12" s="219"/>
      <c r="FUR12" s="219"/>
      <c r="FUS12" s="219"/>
      <c r="FUT12" s="219"/>
      <c r="FUU12" s="219"/>
      <c r="FUV12" s="219"/>
      <c r="FUW12" s="219"/>
      <c r="FUX12" s="219"/>
      <c r="FUY12" s="219"/>
      <c r="FUZ12" s="219"/>
      <c r="FVA12" s="219"/>
      <c r="FVB12" s="219"/>
      <c r="FVC12" s="219"/>
      <c r="FVD12" s="219"/>
      <c r="FVE12" s="219"/>
      <c r="FVF12" s="219"/>
      <c r="FVG12" s="219"/>
      <c r="FVH12" s="219"/>
      <c r="FVI12" s="219"/>
      <c r="FVJ12" s="219"/>
      <c r="FVK12" s="219"/>
      <c r="FVL12" s="219"/>
      <c r="FVM12" s="219"/>
      <c r="FVN12" s="219"/>
      <c r="FVO12" s="219"/>
      <c r="FVP12" s="219"/>
      <c r="FVQ12" s="219"/>
      <c r="FVR12" s="219"/>
      <c r="FVS12" s="219"/>
      <c r="FVT12" s="219"/>
      <c r="FVU12" s="219"/>
      <c r="FVV12" s="219"/>
      <c r="FVW12" s="219"/>
      <c r="FVX12" s="219"/>
      <c r="FVY12" s="219"/>
      <c r="FVZ12" s="219"/>
      <c r="FWA12" s="219"/>
      <c r="FWB12" s="219"/>
      <c r="FWC12" s="219"/>
      <c r="FWD12" s="219"/>
      <c r="FWE12" s="219"/>
      <c r="FWF12" s="219"/>
      <c r="FWG12" s="219"/>
      <c r="FWH12" s="219"/>
      <c r="FWI12" s="219"/>
      <c r="FWJ12" s="219"/>
      <c r="FWK12" s="219"/>
      <c r="FWL12" s="219"/>
      <c r="FWM12" s="219"/>
      <c r="FWN12" s="219"/>
      <c r="FWO12" s="219"/>
      <c r="FWP12" s="219"/>
      <c r="FWQ12" s="219"/>
      <c r="FWR12" s="219"/>
      <c r="FWS12" s="219"/>
      <c r="FWT12" s="219"/>
      <c r="FWU12" s="219"/>
      <c r="FWV12" s="219"/>
      <c r="FWW12" s="219"/>
      <c r="FWX12" s="219"/>
      <c r="FWY12" s="219"/>
      <c r="FWZ12" s="219"/>
      <c r="FXA12" s="219"/>
      <c r="FXB12" s="219"/>
      <c r="FXC12" s="219"/>
      <c r="FXD12" s="219"/>
      <c r="FXE12" s="219"/>
      <c r="FXF12" s="219"/>
      <c r="FXG12" s="219"/>
      <c r="FXH12" s="219"/>
      <c r="FXI12" s="219"/>
      <c r="FXJ12" s="219"/>
      <c r="FXK12" s="219"/>
      <c r="FXL12" s="219"/>
      <c r="FXM12" s="219"/>
      <c r="FXN12" s="219"/>
      <c r="FXO12" s="219"/>
      <c r="FXP12" s="219"/>
      <c r="FXQ12" s="219"/>
      <c r="FXR12" s="219"/>
      <c r="FXS12" s="219"/>
      <c r="FXT12" s="219"/>
      <c r="FXU12" s="219"/>
      <c r="FXV12" s="219"/>
      <c r="FXW12" s="219"/>
      <c r="FXX12" s="219"/>
      <c r="FXY12" s="219"/>
      <c r="FXZ12" s="219"/>
      <c r="FYA12" s="219"/>
      <c r="FYB12" s="219"/>
      <c r="FYC12" s="219"/>
      <c r="FYD12" s="219"/>
      <c r="FYE12" s="219"/>
      <c r="FYF12" s="219"/>
      <c r="FYG12" s="219"/>
      <c r="FYH12" s="219"/>
      <c r="FYI12" s="219"/>
      <c r="FYJ12" s="219"/>
      <c r="FYK12" s="219"/>
      <c r="FYL12" s="219"/>
      <c r="FYM12" s="219"/>
      <c r="FYN12" s="219"/>
      <c r="FYO12" s="219"/>
      <c r="FYP12" s="219"/>
      <c r="FYQ12" s="219"/>
      <c r="FYR12" s="219"/>
      <c r="FYS12" s="219"/>
      <c r="FYT12" s="219"/>
      <c r="FYU12" s="219"/>
      <c r="FYV12" s="219"/>
      <c r="FYW12" s="219"/>
      <c r="FYX12" s="219"/>
      <c r="FYY12" s="219"/>
      <c r="FYZ12" s="219"/>
      <c r="FZA12" s="219"/>
      <c r="FZB12" s="219"/>
      <c r="FZC12" s="219"/>
      <c r="FZD12" s="219"/>
      <c r="FZE12" s="219"/>
      <c r="FZF12" s="219"/>
      <c r="FZG12" s="219"/>
      <c r="FZH12" s="219"/>
      <c r="FZI12" s="219"/>
      <c r="FZJ12" s="219"/>
      <c r="FZK12" s="219"/>
      <c r="FZL12" s="219"/>
      <c r="FZM12" s="219"/>
      <c r="FZN12" s="219"/>
      <c r="FZO12" s="219"/>
      <c r="FZP12" s="219"/>
      <c r="FZQ12" s="219"/>
      <c r="FZR12" s="219"/>
      <c r="FZS12" s="219"/>
      <c r="FZT12" s="219"/>
      <c r="FZU12" s="219"/>
      <c r="FZV12" s="219"/>
      <c r="FZW12" s="219"/>
      <c r="FZX12" s="219"/>
      <c r="FZY12" s="219"/>
      <c r="FZZ12" s="219"/>
      <c r="GAA12" s="219"/>
      <c r="GAB12" s="219"/>
      <c r="GAC12" s="219"/>
      <c r="GAD12" s="219"/>
      <c r="GAE12" s="219"/>
      <c r="GAF12" s="219"/>
      <c r="GAG12" s="219"/>
      <c r="GAH12" s="219"/>
      <c r="GAI12" s="219"/>
      <c r="GAJ12" s="219"/>
      <c r="GAK12" s="219"/>
      <c r="GAL12" s="219"/>
      <c r="GAM12" s="219"/>
      <c r="GAN12" s="219"/>
      <c r="GAO12" s="219"/>
      <c r="GAP12" s="219"/>
      <c r="GAQ12" s="219"/>
      <c r="GAR12" s="219"/>
      <c r="GAS12" s="219"/>
      <c r="GAT12" s="219"/>
      <c r="GAU12" s="219"/>
      <c r="GAV12" s="219"/>
      <c r="GAW12" s="219"/>
      <c r="GAX12" s="219"/>
      <c r="GAY12" s="219"/>
      <c r="GAZ12" s="219"/>
      <c r="GBA12" s="219"/>
      <c r="GBB12" s="219"/>
      <c r="GBC12" s="219"/>
      <c r="GBD12" s="219"/>
      <c r="GBE12" s="219"/>
      <c r="GBF12" s="219"/>
      <c r="GBG12" s="219"/>
      <c r="GBH12" s="219"/>
      <c r="GBI12" s="219"/>
      <c r="GBJ12" s="219"/>
      <c r="GBK12" s="219"/>
      <c r="GBL12" s="219"/>
      <c r="GBM12" s="219"/>
      <c r="GBN12" s="219"/>
      <c r="GBO12" s="219"/>
      <c r="GBP12" s="219"/>
      <c r="GBQ12" s="219"/>
      <c r="GBR12" s="219"/>
      <c r="GBS12" s="219"/>
      <c r="GBT12" s="219"/>
      <c r="GBU12" s="219"/>
      <c r="GBV12" s="219"/>
      <c r="GBW12" s="219"/>
      <c r="GBX12" s="219"/>
      <c r="GBY12" s="219"/>
      <c r="GBZ12" s="219"/>
      <c r="GCA12" s="219"/>
      <c r="GCB12" s="219"/>
      <c r="GCC12" s="219"/>
      <c r="GCD12" s="219"/>
      <c r="GCE12" s="219"/>
      <c r="GCF12" s="219"/>
      <c r="GCG12" s="219"/>
      <c r="GCH12" s="219"/>
      <c r="GCI12" s="219"/>
      <c r="GCJ12" s="219"/>
      <c r="GCK12" s="219"/>
      <c r="GCL12" s="219"/>
      <c r="GCM12" s="219"/>
      <c r="GCN12" s="219"/>
      <c r="GCO12" s="219"/>
      <c r="GCP12" s="219"/>
      <c r="GCQ12" s="219"/>
      <c r="GCR12" s="219"/>
      <c r="GCS12" s="219"/>
      <c r="GCT12" s="219"/>
      <c r="GCU12" s="219"/>
      <c r="GCV12" s="219"/>
      <c r="GCW12" s="219"/>
      <c r="GCX12" s="219"/>
      <c r="GCY12" s="219"/>
      <c r="GCZ12" s="219"/>
      <c r="GDA12" s="219"/>
      <c r="GDB12" s="219"/>
      <c r="GDC12" s="219"/>
      <c r="GDD12" s="219"/>
      <c r="GDE12" s="219"/>
      <c r="GDF12" s="219"/>
      <c r="GDG12" s="219"/>
      <c r="GDH12" s="219"/>
      <c r="GDI12" s="219"/>
      <c r="GDJ12" s="219"/>
      <c r="GDK12" s="219"/>
      <c r="GDL12" s="219"/>
      <c r="GDM12" s="219"/>
      <c r="GDN12" s="219"/>
      <c r="GDO12" s="219"/>
      <c r="GDP12" s="219"/>
      <c r="GDQ12" s="219"/>
      <c r="GDR12" s="219"/>
      <c r="GDS12" s="219"/>
      <c r="GDT12" s="219"/>
      <c r="GDU12" s="219"/>
      <c r="GDV12" s="219"/>
      <c r="GDW12" s="219"/>
      <c r="GDX12" s="219"/>
      <c r="GDY12" s="219"/>
      <c r="GDZ12" s="219"/>
      <c r="GEA12" s="219"/>
      <c r="GEB12" s="219"/>
      <c r="GEC12" s="219"/>
      <c r="GED12" s="219"/>
      <c r="GEE12" s="219"/>
      <c r="GEF12" s="219"/>
      <c r="GEG12" s="219"/>
      <c r="GEH12" s="219"/>
      <c r="GEI12" s="219"/>
      <c r="GEJ12" s="219"/>
      <c r="GEK12" s="219"/>
      <c r="GEL12" s="219"/>
      <c r="GEM12" s="219"/>
      <c r="GEN12" s="219"/>
      <c r="GEO12" s="219"/>
      <c r="GEP12" s="219"/>
      <c r="GEQ12" s="219"/>
      <c r="GER12" s="219"/>
      <c r="GES12" s="219"/>
      <c r="GET12" s="219"/>
      <c r="GEU12" s="219"/>
      <c r="GEV12" s="219"/>
      <c r="GEW12" s="219"/>
      <c r="GEX12" s="219"/>
      <c r="GEY12" s="219"/>
      <c r="GEZ12" s="219"/>
      <c r="GFA12" s="219"/>
      <c r="GFB12" s="219"/>
      <c r="GFC12" s="219"/>
      <c r="GFD12" s="219"/>
      <c r="GFE12" s="219"/>
      <c r="GFF12" s="219"/>
      <c r="GFG12" s="219"/>
      <c r="GFH12" s="219"/>
      <c r="GFI12" s="219"/>
      <c r="GFJ12" s="219"/>
      <c r="GFK12" s="219"/>
      <c r="GFL12" s="219"/>
      <c r="GFM12" s="219"/>
      <c r="GFN12" s="219"/>
      <c r="GFO12" s="219"/>
      <c r="GFP12" s="219"/>
      <c r="GFQ12" s="219"/>
      <c r="GFR12" s="219"/>
      <c r="GFS12" s="219"/>
      <c r="GFT12" s="219"/>
      <c r="GFU12" s="219"/>
      <c r="GFV12" s="219"/>
      <c r="GFW12" s="219"/>
      <c r="GFX12" s="219"/>
      <c r="GFY12" s="219"/>
      <c r="GFZ12" s="219"/>
      <c r="GGA12" s="219"/>
      <c r="GGB12" s="219"/>
      <c r="GGC12" s="219"/>
      <c r="GGD12" s="219"/>
      <c r="GGE12" s="219"/>
      <c r="GGF12" s="219"/>
      <c r="GGG12" s="219"/>
      <c r="GGH12" s="219"/>
      <c r="GGI12" s="219"/>
      <c r="GGJ12" s="219"/>
      <c r="GGK12" s="219"/>
      <c r="GGL12" s="219"/>
      <c r="GGM12" s="219"/>
      <c r="GGN12" s="219"/>
      <c r="GGO12" s="219"/>
      <c r="GGP12" s="219"/>
      <c r="GGQ12" s="219"/>
      <c r="GGR12" s="219"/>
      <c r="GGS12" s="219"/>
      <c r="GGT12" s="219"/>
      <c r="GGU12" s="219"/>
      <c r="GGV12" s="219"/>
      <c r="GGW12" s="219"/>
      <c r="GGX12" s="219"/>
      <c r="GGY12" s="219"/>
      <c r="GGZ12" s="219"/>
      <c r="GHA12" s="219"/>
      <c r="GHB12" s="219"/>
      <c r="GHC12" s="219"/>
      <c r="GHD12" s="219"/>
      <c r="GHE12" s="219"/>
      <c r="GHF12" s="219"/>
      <c r="GHG12" s="219"/>
      <c r="GHH12" s="219"/>
      <c r="GHI12" s="219"/>
      <c r="GHJ12" s="219"/>
      <c r="GHK12" s="219"/>
      <c r="GHL12" s="219"/>
      <c r="GHM12" s="219"/>
      <c r="GHN12" s="219"/>
      <c r="GHO12" s="219"/>
      <c r="GHP12" s="219"/>
      <c r="GHQ12" s="219"/>
      <c r="GHR12" s="219"/>
      <c r="GHS12" s="219"/>
      <c r="GHT12" s="219"/>
      <c r="GHU12" s="219"/>
      <c r="GHV12" s="219"/>
      <c r="GHW12" s="219"/>
      <c r="GHX12" s="219"/>
      <c r="GHY12" s="219"/>
      <c r="GHZ12" s="219"/>
      <c r="GIA12" s="219"/>
      <c r="GIB12" s="219"/>
      <c r="GIC12" s="219"/>
      <c r="GID12" s="219"/>
      <c r="GIE12" s="219"/>
      <c r="GIF12" s="219"/>
      <c r="GIG12" s="219"/>
      <c r="GIH12" s="219"/>
      <c r="GII12" s="219"/>
      <c r="GIJ12" s="219"/>
      <c r="GIK12" s="219"/>
      <c r="GIL12" s="219"/>
      <c r="GIM12" s="219"/>
      <c r="GIN12" s="219"/>
      <c r="GIO12" s="219"/>
      <c r="GIP12" s="219"/>
      <c r="GIQ12" s="219"/>
      <c r="GIR12" s="219"/>
      <c r="GIS12" s="219"/>
      <c r="GIT12" s="219"/>
      <c r="GIU12" s="219"/>
      <c r="GIV12" s="219"/>
      <c r="GIW12" s="219"/>
      <c r="GIX12" s="219"/>
      <c r="GIY12" s="219"/>
      <c r="GIZ12" s="219"/>
      <c r="GJA12" s="219"/>
      <c r="GJB12" s="219"/>
      <c r="GJC12" s="219"/>
      <c r="GJD12" s="219"/>
      <c r="GJE12" s="219"/>
      <c r="GJF12" s="219"/>
      <c r="GJG12" s="219"/>
      <c r="GJH12" s="219"/>
      <c r="GJI12" s="219"/>
      <c r="GJJ12" s="219"/>
      <c r="GJK12" s="219"/>
      <c r="GJL12" s="219"/>
      <c r="GJM12" s="219"/>
      <c r="GJN12" s="219"/>
      <c r="GJO12" s="219"/>
      <c r="GJP12" s="219"/>
      <c r="GJQ12" s="219"/>
      <c r="GJR12" s="219"/>
      <c r="GJS12" s="219"/>
      <c r="GJT12" s="219"/>
      <c r="GJU12" s="219"/>
      <c r="GJV12" s="219"/>
      <c r="GJW12" s="219"/>
      <c r="GJX12" s="219"/>
      <c r="GJY12" s="219"/>
      <c r="GJZ12" s="219"/>
      <c r="GKA12" s="219"/>
      <c r="GKB12" s="219"/>
      <c r="GKC12" s="219"/>
      <c r="GKD12" s="219"/>
      <c r="GKE12" s="219"/>
      <c r="GKF12" s="219"/>
      <c r="GKG12" s="219"/>
      <c r="GKH12" s="219"/>
      <c r="GKI12" s="219"/>
      <c r="GKJ12" s="219"/>
      <c r="GKK12" s="219"/>
      <c r="GKL12" s="219"/>
      <c r="GKM12" s="219"/>
      <c r="GKN12" s="219"/>
      <c r="GKO12" s="219"/>
      <c r="GKP12" s="219"/>
      <c r="GKQ12" s="219"/>
      <c r="GKR12" s="219"/>
      <c r="GKS12" s="219"/>
      <c r="GKT12" s="219"/>
      <c r="GKU12" s="219"/>
      <c r="GKV12" s="219"/>
      <c r="GKW12" s="219"/>
      <c r="GKX12" s="219"/>
      <c r="GKY12" s="219"/>
      <c r="GKZ12" s="219"/>
      <c r="GLA12" s="219"/>
      <c r="GLB12" s="219"/>
      <c r="GLC12" s="219"/>
      <c r="GLD12" s="219"/>
      <c r="GLE12" s="219"/>
      <c r="GLF12" s="219"/>
      <c r="GLG12" s="219"/>
      <c r="GLH12" s="219"/>
      <c r="GLI12" s="219"/>
      <c r="GLJ12" s="219"/>
      <c r="GLK12" s="219"/>
      <c r="GLL12" s="219"/>
      <c r="GLM12" s="219"/>
      <c r="GLN12" s="219"/>
      <c r="GLO12" s="219"/>
      <c r="GLP12" s="219"/>
      <c r="GLQ12" s="219"/>
      <c r="GLR12" s="219"/>
      <c r="GLS12" s="219"/>
      <c r="GLT12" s="219"/>
      <c r="GLU12" s="219"/>
      <c r="GLV12" s="219"/>
      <c r="GLW12" s="219"/>
      <c r="GLX12" s="219"/>
      <c r="GLY12" s="219"/>
      <c r="GLZ12" s="219"/>
      <c r="GMA12" s="219"/>
      <c r="GMB12" s="219"/>
      <c r="GMC12" s="219"/>
      <c r="GMD12" s="219"/>
      <c r="GME12" s="219"/>
      <c r="GMF12" s="219"/>
      <c r="GMG12" s="219"/>
      <c r="GMH12" s="219"/>
      <c r="GMI12" s="219"/>
      <c r="GMJ12" s="219"/>
      <c r="GMK12" s="219"/>
      <c r="GML12" s="219"/>
      <c r="GMM12" s="219"/>
      <c r="GMN12" s="219"/>
      <c r="GMO12" s="219"/>
      <c r="GMP12" s="219"/>
      <c r="GMQ12" s="219"/>
      <c r="GMR12" s="219"/>
      <c r="GMS12" s="219"/>
      <c r="GMT12" s="219"/>
      <c r="GMU12" s="219"/>
      <c r="GMV12" s="219"/>
      <c r="GMW12" s="219"/>
      <c r="GMX12" s="219"/>
      <c r="GMY12" s="219"/>
      <c r="GMZ12" s="219"/>
      <c r="GNA12" s="219"/>
      <c r="GNB12" s="219"/>
      <c r="GNC12" s="219"/>
      <c r="GND12" s="219"/>
      <c r="GNE12" s="219"/>
      <c r="GNF12" s="219"/>
      <c r="GNG12" s="219"/>
      <c r="GNH12" s="219"/>
      <c r="GNI12" s="219"/>
      <c r="GNJ12" s="219"/>
      <c r="GNK12" s="219"/>
      <c r="GNL12" s="219"/>
      <c r="GNM12" s="219"/>
      <c r="GNN12" s="219"/>
      <c r="GNO12" s="219"/>
      <c r="GNP12" s="219"/>
      <c r="GNQ12" s="219"/>
      <c r="GNR12" s="219"/>
      <c r="GNS12" s="219"/>
      <c r="GNT12" s="219"/>
      <c r="GNU12" s="219"/>
      <c r="GNV12" s="219"/>
      <c r="GNW12" s="219"/>
      <c r="GNX12" s="219"/>
      <c r="GNY12" s="219"/>
      <c r="GNZ12" s="219"/>
      <c r="GOA12" s="219"/>
      <c r="GOB12" s="219"/>
      <c r="GOC12" s="219"/>
      <c r="GOD12" s="219"/>
      <c r="GOE12" s="219"/>
      <c r="GOF12" s="219"/>
      <c r="GOG12" s="219"/>
      <c r="GOH12" s="219"/>
      <c r="GOI12" s="219"/>
      <c r="GOJ12" s="219"/>
      <c r="GOK12" s="219"/>
      <c r="GOL12" s="219"/>
      <c r="GOM12" s="219"/>
      <c r="GON12" s="219"/>
      <c r="GOO12" s="219"/>
      <c r="GOP12" s="219"/>
      <c r="GOQ12" s="219"/>
      <c r="GOR12" s="219"/>
      <c r="GOS12" s="219"/>
      <c r="GOT12" s="219"/>
      <c r="GOU12" s="219"/>
      <c r="GOV12" s="219"/>
      <c r="GOW12" s="219"/>
      <c r="GOX12" s="219"/>
      <c r="GOY12" s="219"/>
      <c r="GOZ12" s="219"/>
      <c r="GPA12" s="219"/>
      <c r="GPB12" s="219"/>
      <c r="GPC12" s="219"/>
      <c r="GPD12" s="219"/>
      <c r="GPE12" s="219"/>
      <c r="GPF12" s="219"/>
      <c r="GPG12" s="219"/>
      <c r="GPH12" s="219"/>
      <c r="GPI12" s="219"/>
      <c r="GPJ12" s="219"/>
      <c r="GPK12" s="219"/>
      <c r="GPL12" s="219"/>
      <c r="GPM12" s="219"/>
      <c r="GPN12" s="219"/>
      <c r="GPO12" s="219"/>
      <c r="GPP12" s="219"/>
      <c r="GPQ12" s="219"/>
      <c r="GPR12" s="219"/>
      <c r="GPS12" s="219"/>
      <c r="GPT12" s="219"/>
      <c r="GPU12" s="219"/>
      <c r="GPV12" s="219"/>
      <c r="GPW12" s="219"/>
      <c r="GPX12" s="219"/>
      <c r="GPY12" s="219"/>
      <c r="GPZ12" s="219"/>
      <c r="GQA12" s="219"/>
      <c r="GQB12" s="219"/>
      <c r="GQC12" s="219"/>
      <c r="GQD12" s="219"/>
      <c r="GQE12" s="219"/>
      <c r="GQF12" s="219"/>
      <c r="GQG12" s="219"/>
      <c r="GQH12" s="219"/>
      <c r="GQI12" s="219"/>
      <c r="GQJ12" s="219"/>
      <c r="GQK12" s="219"/>
      <c r="GQL12" s="219"/>
      <c r="GQM12" s="219"/>
      <c r="GQN12" s="219"/>
      <c r="GQO12" s="219"/>
      <c r="GQP12" s="219"/>
      <c r="GQQ12" s="219"/>
      <c r="GQR12" s="219"/>
      <c r="GQS12" s="219"/>
      <c r="GQT12" s="219"/>
      <c r="GQU12" s="219"/>
      <c r="GQV12" s="219"/>
      <c r="GQW12" s="219"/>
      <c r="GQX12" s="219"/>
      <c r="GQY12" s="219"/>
      <c r="GQZ12" s="219"/>
      <c r="GRA12" s="219"/>
      <c r="GRB12" s="219"/>
      <c r="GRC12" s="219"/>
      <c r="GRD12" s="219"/>
      <c r="GRE12" s="219"/>
      <c r="GRF12" s="219"/>
      <c r="GRG12" s="219"/>
      <c r="GRH12" s="219"/>
      <c r="GRI12" s="219"/>
      <c r="GRJ12" s="219"/>
      <c r="GRK12" s="219"/>
      <c r="GRL12" s="219"/>
      <c r="GRM12" s="219"/>
      <c r="GRN12" s="219"/>
      <c r="GRO12" s="219"/>
      <c r="GRP12" s="219"/>
      <c r="GRQ12" s="219"/>
      <c r="GRR12" s="219"/>
      <c r="GRS12" s="219"/>
      <c r="GRT12" s="219"/>
      <c r="GRU12" s="219"/>
      <c r="GRV12" s="219"/>
      <c r="GRW12" s="219"/>
      <c r="GRX12" s="219"/>
      <c r="GRY12" s="219"/>
      <c r="GRZ12" s="219"/>
      <c r="GSA12" s="219"/>
      <c r="GSB12" s="219"/>
      <c r="GSC12" s="219"/>
      <c r="GSD12" s="219"/>
      <c r="GSE12" s="219"/>
      <c r="GSF12" s="219"/>
      <c r="GSG12" s="219"/>
      <c r="GSH12" s="219"/>
      <c r="GSI12" s="219"/>
      <c r="GSJ12" s="219"/>
      <c r="GSK12" s="219"/>
      <c r="GSL12" s="219"/>
      <c r="GSM12" s="219"/>
      <c r="GSN12" s="219"/>
      <c r="GSO12" s="219"/>
      <c r="GSP12" s="219"/>
      <c r="GSQ12" s="219"/>
      <c r="GSR12" s="219"/>
      <c r="GSS12" s="219"/>
      <c r="GST12" s="219"/>
      <c r="GSU12" s="219"/>
      <c r="GSV12" s="219"/>
      <c r="GSW12" s="219"/>
      <c r="GSX12" s="219"/>
      <c r="GSY12" s="219"/>
      <c r="GSZ12" s="219"/>
      <c r="GTA12" s="219"/>
      <c r="GTB12" s="219"/>
      <c r="GTC12" s="219"/>
      <c r="GTD12" s="219"/>
      <c r="GTE12" s="219"/>
      <c r="GTF12" s="219"/>
      <c r="GTG12" s="219"/>
      <c r="GTH12" s="219"/>
      <c r="GTI12" s="219"/>
      <c r="GTJ12" s="219"/>
      <c r="GTK12" s="219"/>
      <c r="GTL12" s="219"/>
      <c r="GTM12" s="219"/>
      <c r="GTN12" s="219"/>
      <c r="GTO12" s="219"/>
      <c r="GTP12" s="219"/>
      <c r="GTQ12" s="219"/>
      <c r="GTR12" s="219"/>
      <c r="GTS12" s="219"/>
      <c r="GTT12" s="219"/>
      <c r="GTU12" s="219"/>
      <c r="GTV12" s="219"/>
      <c r="GTW12" s="219"/>
      <c r="GTX12" s="219"/>
      <c r="GTY12" s="219"/>
      <c r="GTZ12" s="219"/>
      <c r="GUA12" s="219"/>
      <c r="GUB12" s="219"/>
      <c r="GUC12" s="219"/>
      <c r="GUD12" s="219"/>
      <c r="GUE12" s="219"/>
      <c r="GUF12" s="219"/>
      <c r="GUG12" s="219"/>
      <c r="GUH12" s="219"/>
      <c r="GUI12" s="219"/>
      <c r="GUJ12" s="219"/>
      <c r="GUK12" s="219"/>
      <c r="GUL12" s="219"/>
      <c r="GUM12" s="219"/>
      <c r="GUN12" s="219"/>
      <c r="GUO12" s="219"/>
      <c r="GUP12" s="219"/>
      <c r="GUQ12" s="219"/>
      <c r="GUR12" s="219"/>
      <c r="GUS12" s="219"/>
      <c r="GUT12" s="219"/>
      <c r="GUU12" s="219"/>
      <c r="GUV12" s="219"/>
      <c r="GUW12" s="219"/>
      <c r="GUX12" s="219"/>
      <c r="GUY12" s="219"/>
      <c r="GUZ12" s="219"/>
      <c r="GVA12" s="219"/>
      <c r="GVB12" s="219"/>
      <c r="GVC12" s="219"/>
      <c r="GVD12" s="219"/>
      <c r="GVE12" s="219"/>
      <c r="GVF12" s="219"/>
      <c r="GVG12" s="219"/>
      <c r="GVH12" s="219"/>
      <c r="GVI12" s="219"/>
      <c r="GVJ12" s="219"/>
      <c r="GVK12" s="219"/>
      <c r="GVL12" s="219"/>
      <c r="GVM12" s="219"/>
      <c r="GVN12" s="219"/>
      <c r="GVO12" s="219"/>
      <c r="GVP12" s="219"/>
      <c r="GVQ12" s="219"/>
      <c r="GVR12" s="219"/>
      <c r="GVS12" s="219"/>
      <c r="GVT12" s="219"/>
      <c r="GVU12" s="219"/>
      <c r="GVV12" s="219"/>
      <c r="GVW12" s="219"/>
      <c r="GVX12" s="219"/>
      <c r="GVY12" s="219"/>
      <c r="GVZ12" s="219"/>
      <c r="GWA12" s="219"/>
      <c r="GWB12" s="219"/>
      <c r="GWC12" s="219"/>
      <c r="GWD12" s="219"/>
      <c r="GWE12" s="219"/>
      <c r="GWF12" s="219"/>
      <c r="GWG12" s="219"/>
      <c r="GWH12" s="219"/>
      <c r="GWI12" s="219"/>
      <c r="GWJ12" s="219"/>
      <c r="GWK12" s="219"/>
      <c r="GWL12" s="219"/>
      <c r="GWM12" s="219"/>
      <c r="GWN12" s="219"/>
      <c r="GWO12" s="219"/>
      <c r="GWP12" s="219"/>
      <c r="GWQ12" s="219"/>
      <c r="GWR12" s="219"/>
      <c r="GWS12" s="219"/>
      <c r="GWT12" s="219"/>
      <c r="GWU12" s="219"/>
      <c r="GWV12" s="219"/>
      <c r="GWW12" s="219"/>
      <c r="GWX12" s="219"/>
      <c r="GWY12" s="219"/>
      <c r="GWZ12" s="219"/>
      <c r="GXA12" s="219"/>
      <c r="GXB12" s="219"/>
      <c r="GXC12" s="219"/>
      <c r="GXD12" s="219"/>
      <c r="GXE12" s="219"/>
      <c r="GXF12" s="219"/>
      <c r="GXG12" s="219"/>
      <c r="GXH12" s="219"/>
      <c r="GXI12" s="219"/>
      <c r="GXJ12" s="219"/>
      <c r="GXK12" s="219"/>
      <c r="GXL12" s="219"/>
      <c r="GXM12" s="219"/>
      <c r="GXN12" s="219"/>
      <c r="GXO12" s="219"/>
      <c r="GXP12" s="219"/>
      <c r="GXQ12" s="219"/>
      <c r="GXR12" s="219"/>
      <c r="GXS12" s="219"/>
      <c r="GXT12" s="219"/>
      <c r="GXU12" s="219"/>
      <c r="GXV12" s="219"/>
      <c r="GXW12" s="219"/>
      <c r="GXX12" s="219"/>
      <c r="GXY12" s="219"/>
      <c r="GXZ12" s="219"/>
      <c r="GYA12" s="219"/>
      <c r="GYB12" s="219"/>
      <c r="GYC12" s="219"/>
      <c r="GYD12" s="219"/>
      <c r="GYE12" s="219"/>
      <c r="GYF12" s="219"/>
      <c r="GYG12" s="219"/>
      <c r="GYH12" s="219"/>
      <c r="GYI12" s="219"/>
      <c r="GYJ12" s="219"/>
      <c r="GYK12" s="219"/>
      <c r="GYL12" s="219"/>
      <c r="GYM12" s="219"/>
      <c r="GYN12" s="219"/>
      <c r="GYO12" s="219"/>
      <c r="GYP12" s="219"/>
      <c r="GYQ12" s="219"/>
      <c r="GYR12" s="219"/>
      <c r="GYS12" s="219"/>
      <c r="GYT12" s="219"/>
      <c r="GYU12" s="219"/>
      <c r="GYV12" s="219"/>
      <c r="GYW12" s="219"/>
      <c r="GYX12" s="219"/>
      <c r="GYY12" s="219"/>
      <c r="GYZ12" s="219"/>
      <c r="GZA12" s="219"/>
      <c r="GZB12" s="219"/>
      <c r="GZC12" s="219"/>
      <c r="GZD12" s="219"/>
      <c r="GZE12" s="219"/>
      <c r="GZF12" s="219"/>
      <c r="GZG12" s="219"/>
      <c r="GZH12" s="219"/>
      <c r="GZI12" s="219"/>
      <c r="GZJ12" s="219"/>
      <c r="GZK12" s="219"/>
      <c r="GZL12" s="219"/>
      <c r="GZM12" s="219"/>
      <c r="GZN12" s="219"/>
      <c r="GZO12" s="219"/>
      <c r="GZP12" s="219"/>
      <c r="GZQ12" s="219"/>
      <c r="GZR12" s="219"/>
      <c r="GZS12" s="219"/>
      <c r="GZT12" s="219"/>
      <c r="GZU12" s="219"/>
      <c r="GZV12" s="219"/>
      <c r="GZW12" s="219"/>
      <c r="GZX12" s="219"/>
      <c r="GZY12" s="219"/>
      <c r="GZZ12" s="219"/>
      <c r="HAA12" s="219"/>
      <c r="HAB12" s="219"/>
      <c r="HAC12" s="219"/>
      <c r="HAD12" s="219"/>
      <c r="HAE12" s="219"/>
      <c r="HAF12" s="219"/>
      <c r="HAG12" s="219"/>
      <c r="HAH12" s="219"/>
      <c r="HAI12" s="219"/>
      <c r="HAJ12" s="219"/>
      <c r="HAK12" s="219"/>
      <c r="HAL12" s="219"/>
      <c r="HAM12" s="219"/>
      <c r="HAN12" s="219"/>
      <c r="HAO12" s="219"/>
      <c r="HAP12" s="219"/>
      <c r="HAQ12" s="219"/>
      <c r="HAR12" s="219"/>
      <c r="HAS12" s="219"/>
      <c r="HAT12" s="219"/>
      <c r="HAU12" s="219"/>
      <c r="HAV12" s="219"/>
      <c r="HAW12" s="219"/>
      <c r="HAX12" s="219"/>
      <c r="HAY12" s="219"/>
      <c r="HAZ12" s="219"/>
      <c r="HBA12" s="219"/>
      <c r="HBB12" s="219"/>
      <c r="HBC12" s="219"/>
      <c r="HBD12" s="219"/>
      <c r="HBE12" s="219"/>
      <c r="HBF12" s="219"/>
      <c r="HBG12" s="219"/>
      <c r="HBH12" s="219"/>
      <c r="HBI12" s="219"/>
      <c r="HBJ12" s="219"/>
      <c r="HBK12" s="219"/>
      <c r="HBL12" s="219"/>
      <c r="HBM12" s="219"/>
      <c r="HBN12" s="219"/>
      <c r="HBO12" s="219"/>
      <c r="HBP12" s="219"/>
      <c r="HBQ12" s="219"/>
      <c r="HBR12" s="219"/>
      <c r="HBS12" s="219"/>
      <c r="HBT12" s="219"/>
      <c r="HBU12" s="219"/>
      <c r="HBV12" s="219"/>
      <c r="HBW12" s="219"/>
      <c r="HBX12" s="219"/>
      <c r="HBY12" s="219"/>
      <c r="HBZ12" s="219"/>
      <c r="HCA12" s="219"/>
      <c r="HCB12" s="219"/>
      <c r="HCC12" s="219"/>
      <c r="HCD12" s="219"/>
      <c r="HCE12" s="219"/>
      <c r="HCF12" s="219"/>
      <c r="HCG12" s="219"/>
      <c r="HCH12" s="219"/>
      <c r="HCI12" s="219"/>
      <c r="HCJ12" s="219"/>
      <c r="HCK12" s="219"/>
      <c r="HCL12" s="219"/>
      <c r="HCM12" s="219"/>
      <c r="HCN12" s="219"/>
      <c r="HCO12" s="219"/>
      <c r="HCP12" s="219"/>
      <c r="HCQ12" s="219"/>
      <c r="HCR12" s="219"/>
      <c r="HCS12" s="219"/>
      <c r="HCT12" s="219"/>
      <c r="HCU12" s="219"/>
      <c r="HCV12" s="219"/>
      <c r="HCW12" s="219"/>
      <c r="HCX12" s="219"/>
      <c r="HCY12" s="219"/>
      <c r="HCZ12" s="219"/>
      <c r="HDA12" s="219"/>
      <c r="HDB12" s="219"/>
      <c r="HDC12" s="219"/>
      <c r="HDD12" s="219"/>
      <c r="HDE12" s="219"/>
      <c r="HDF12" s="219"/>
      <c r="HDG12" s="219"/>
      <c r="HDH12" s="219"/>
      <c r="HDI12" s="219"/>
      <c r="HDJ12" s="219"/>
      <c r="HDK12" s="219"/>
      <c r="HDL12" s="219"/>
      <c r="HDM12" s="219"/>
      <c r="HDN12" s="219"/>
      <c r="HDO12" s="219"/>
      <c r="HDP12" s="219"/>
      <c r="HDQ12" s="219"/>
      <c r="HDR12" s="219"/>
      <c r="HDS12" s="219"/>
      <c r="HDT12" s="219"/>
      <c r="HDU12" s="219"/>
      <c r="HDV12" s="219"/>
      <c r="HDW12" s="219"/>
      <c r="HDX12" s="219"/>
      <c r="HDY12" s="219"/>
      <c r="HDZ12" s="219"/>
      <c r="HEA12" s="219"/>
      <c r="HEB12" s="219"/>
      <c r="HEC12" s="219"/>
      <c r="HED12" s="219"/>
      <c r="HEE12" s="219"/>
      <c r="HEF12" s="219"/>
      <c r="HEG12" s="219"/>
      <c r="HEH12" s="219"/>
      <c r="HEI12" s="219"/>
      <c r="HEJ12" s="219"/>
      <c r="HEK12" s="219"/>
      <c r="HEL12" s="219"/>
      <c r="HEM12" s="219"/>
      <c r="HEN12" s="219"/>
      <c r="HEO12" s="219"/>
      <c r="HEP12" s="219"/>
      <c r="HEQ12" s="219"/>
      <c r="HER12" s="219"/>
      <c r="HES12" s="219"/>
      <c r="HET12" s="219"/>
      <c r="HEU12" s="219"/>
      <c r="HEV12" s="219"/>
      <c r="HEW12" s="219"/>
      <c r="HEX12" s="219"/>
      <c r="HEY12" s="219"/>
      <c r="HEZ12" s="219"/>
      <c r="HFA12" s="219"/>
      <c r="HFB12" s="219"/>
      <c r="HFC12" s="219"/>
      <c r="HFD12" s="219"/>
      <c r="HFE12" s="219"/>
      <c r="HFF12" s="219"/>
      <c r="HFG12" s="219"/>
      <c r="HFH12" s="219"/>
      <c r="HFI12" s="219"/>
      <c r="HFJ12" s="219"/>
      <c r="HFK12" s="219"/>
      <c r="HFL12" s="219"/>
      <c r="HFM12" s="219"/>
      <c r="HFN12" s="219"/>
      <c r="HFO12" s="219"/>
      <c r="HFP12" s="219"/>
      <c r="HFQ12" s="219"/>
      <c r="HFR12" s="219"/>
      <c r="HFS12" s="219"/>
      <c r="HFT12" s="219"/>
      <c r="HFU12" s="219"/>
      <c r="HFV12" s="219"/>
      <c r="HFW12" s="219"/>
      <c r="HFX12" s="219"/>
      <c r="HFY12" s="219"/>
      <c r="HFZ12" s="219"/>
      <c r="HGA12" s="219"/>
      <c r="HGB12" s="219"/>
      <c r="HGC12" s="219"/>
      <c r="HGD12" s="219"/>
      <c r="HGE12" s="219"/>
      <c r="HGF12" s="219"/>
      <c r="HGG12" s="219"/>
      <c r="HGH12" s="219"/>
      <c r="HGI12" s="219"/>
      <c r="HGJ12" s="219"/>
      <c r="HGK12" s="219"/>
      <c r="HGL12" s="219"/>
      <c r="HGM12" s="219"/>
      <c r="HGN12" s="219"/>
      <c r="HGO12" s="219"/>
      <c r="HGP12" s="219"/>
      <c r="HGQ12" s="219"/>
      <c r="HGR12" s="219"/>
      <c r="HGS12" s="219"/>
      <c r="HGT12" s="219"/>
      <c r="HGU12" s="219"/>
      <c r="HGV12" s="219"/>
      <c r="HGW12" s="219"/>
      <c r="HGX12" s="219"/>
      <c r="HGY12" s="219"/>
      <c r="HGZ12" s="219"/>
      <c r="HHA12" s="219"/>
      <c r="HHB12" s="219"/>
      <c r="HHC12" s="219"/>
      <c r="HHD12" s="219"/>
      <c r="HHE12" s="219"/>
      <c r="HHF12" s="219"/>
      <c r="HHG12" s="219"/>
      <c r="HHH12" s="219"/>
      <c r="HHI12" s="219"/>
      <c r="HHJ12" s="219"/>
      <c r="HHK12" s="219"/>
      <c r="HHL12" s="219"/>
      <c r="HHM12" s="219"/>
      <c r="HHN12" s="219"/>
      <c r="HHO12" s="219"/>
      <c r="HHP12" s="219"/>
      <c r="HHQ12" s="219"/>
      <c r="HHR12" s="219"/>
      <c r="HHS12" s="219"/>
      <c r="HHT12" s="219"/>
      <c r="HHU12" s="219"/>
      <c r="HHV12" s="219"/>
      <c r="HHW12" s="219"/>
      <c r="HHX12" s="219"/>
      <c r="HHY12" s="219"/>
      <c r="HHZ12" s="219"/>
      <c r="HIA12" s="219"/>
      <c r="HIB12" s="219"/>
      <c r="HIC12" s="219"/>
      <c r="HID12" s="219"/>
      <c r="HIE12" s="219"/>
      <c r="HIF12" s="219"/>
      <c r="HIG12" s="219"/>
      <c r="HIH12" s="219"/>
      <c r="HII12" s="219"/>
      <c r="HIJ12" s="219"/>
      <c r="HIK12" s="219"/>
      <c r="HIL12" s="219"/>
      <c r="HIM12" s="219"/>
      <c r="HIN12" s="219"/>
      <c r="HIO12" s="219"/>
      <c r="HIP12" s="219"/>
      <c r="HIQ12" s="219"/>
      <c r="HIR12" s="219"/>
      <c r="HIS12" s="219"/>
      <c r="HIT12" s="219"/>
      <c r="HIU12" s="219"/>
      <c r="HIV12" s="219"/>
      <c r="HIW12" s="219"/>
      <c r="HIX12" s="219"/>
      <c r="HIY12" s="219"/>
      <c r="HIZ12" s="219"/>
      <c r="HJA12" s="219"/>
      <c r="HJB12" s="219"/>
      <c r="HJC12" s="219"/>
      <c r="HJD12" s="219"/>
      <c r="HJE12" s="219"/>
      <c r="HJF12" s="219"/>
      <c r="HJG12" s="219"/>
      <c r="HJH12" s="219"/>
      <c r="HJI12" s="219"/>
      <c r="HJJ12" s="219"/>
      <c r="HJK12" s="219"/>
      <c r="HJL12" s="219"/>
      <c r="HJM12" s="219"/>
      <c r="HJN12" s="219"/>
      <c r="HJO12" s="219"/>
      <c r="HJP12" s="219"/>
      <c r="HJQ12" s="219"/>
      <c r="HJR12" s="219"/>
      <c r="HJS12" s="219"/>
      <c r="HJT12" s="219"/>
      <c r="HJU12" s="219"/>
      <c r="HJV12" s="219"/>
      <c r="HJW12" s="219"/>
      <c r="HJX12" s="219"/>
      <c r="HJY12" s="219"/>
      <c r="HJZ12" s="219"/>
      <c r="HKA12" s="219"/>
      <c r="HKB12" s="219"/>
      <c r="HKC12" s="219"/>
      <c r="HKD12" s="219"/>
      <c r="HKE12" s="219"/>
      <c r="HKF12" s="219"/>
      <c r="HKG12" s="219"/>
      <c r="HKH12" s="219"/>
      <c r="HKI12" s="219"/>
      <c r="HKJ12" s="219"/>
      <c r="HKK12" s="219"/>
      <c r="HKL12" s="219"/>
      <c r="HKM12" s="219"/>
      <c r="HKN12" s="219"/>
      <c r="HKO12" s="219"/>
      <c r="HKP12" s="219"/>
      <c r="HKQ12" s="219"/>
      <c r="HKR12" s="219"/>
      <c r="HKS12" s="219"/>
      <c r="HKT12" s="219"/>
      <c r="HKU12" s="219"/>
      <c r="HKV12" s="219"/>
      <c r="HKW12" s="219"/>
      <c r="HKX12" s="219"/>
      <c r="HKY12" s="219"/>
      <c r="HKZ12" s="219"/>
      <c r="HLA12" s="219"/>
      <c r="HLB12" s="219"/>
      <c r="HLC12" s="219"/>
      <c r="HLD12" s="219"/>
      <c r="HLE12" s="219"/>
      <c r="HLF12" s="219"/>
      <c r="HLG12" s="219"/>
      <c r="HLH12" s="219"/>
      <c r="HLI12" s="219"/>
      <c r="HLJ12" s="219"/>
      <c r="HLK12" s="219"/>
      <c r="HLL12" s="219"/>
      <c r="HLM12" s="219"/>
      <c r="HLN12" s="219"/>
      <c r="HLO12" s="219"/>
      <c r="HLP12" s="219"/>
      <c r="HLQ12" s="219"/>
      <c r="HLR12" s="219"/>
      <c r="HLS12" s="219"/>
      <c r="HLT12" s="219"/>
      <c r="HLU12" s="219"/>
      <c r="HLV12" s="219"/>
      <c r="HLW12" s="219"/>
      <c r="HLX12" s="219"/>
      <c r="HLY12" s="219"/>
      <c r="HLZ12" s="219"/>
      <c r="HMA12" s="219"/>
      <c r="HMB12" s="219"/>
      <c r="HMC12" s="219"/>
      <c r="HMD12" s="219"/>
      <c r="HME12" s="219"/>
      <c r="HMF12" s="219"/>
      <c r="HMG12" s="219"/>
      <c r="HMH12" s="219"/>
      <c r="HMI12" s="219"/>
      <c r="HMJ12" s="219"/>
      <c r="HMK12" s="219"/>
      <c r="HML12" s="219"/>
      <c r="HMM12" s="219"/>
      <c r="HMN12" s="219"/>
      <c r="HMO12" s="219"/>
      <c r="HMP12" s="219"/>
      <c r="HMQ12" s="219"/>
      <c r="HMR12" s="219"/>
      <c r="HMS12" s="219"/>
      <c r="HMT12" s="219"/>
      <c r="HMU12" s="219"/>
      <c r="HMV12" s="219"/>
      <c r="HMW12" s="219"/>
      <c r="HMX12" s="219"/>
      <c r="HMY12" s="219"/>
      <c r="HMZ12" s="219"/>
      <c r="HNA12" s="219"/>
      <c r="HNB12" s="219"/>
      <c r="HNC12" s="219"/>
      <c r="HND12" s="219"/>
      <c r="HNE12" s="219"/>
      <c r="HNF12" s="219"/>
      <c r="HNG12" s="219"/>
      <c r="HNH12" s="219"/>
      <c r="HNI12" s="219"/>
      <c r="HNJ12" s="219"/>
      <c r="HNK12" s="219"/>
      <c r="HNL12" s="219"/>
      <c r="HNM12" s="219"/>
      <c r="HNN12" s="219"/>
      <c r="HNO12" s="219"/>
      <c r="HNP12" s="219"/>
      <c r="HNQ12" s="219"/>
      <c r="HNR12" s="219"/>
      <c r="HNS12" s="219"/>
      <c r="HNT12" s="219"/>
      <c r="HNU12" s="219"/>
      <c r="HNV12" s="219"/>
      <c r="HNW12" s="219"/>
      <c r="HNX12" s="219"/>
      <c r="HNY12" s="219"/>
      <c r="HNZ12" s="219"/>
      <c r="HOA12" s="219"/>
      <c r="HOB12" s="219"/>
      <c r="HOC12" s="219"/>
      <c r="HOD12" s="219"/>
      <c r="HOE12" s="219"/>
      <c r="HOF12" s="219"/>
      <c r="HOG12" s="219"/>
      <c r="HOH12" s="219"/>
      <c r="HOI12" s="219"/>
      <c r="HOJ12" s="219"/>
      <c r="HOK12" s="219"/>
      <c r="HOL12" s="219"/>
      <c r="HOM12" s="219"/>
      <c r="HON12" s="219"/>
      <c r="HOO12" s="219"/>
      <c r="HOP12" s="219"/>
      <c r="HOQ12" s="219"/>
      <c r="HOR12" s="219"/>
      <c r="HOS12" s="219"/>
      <c r="HOT12" s="219"/>
      <c r="HOU12" s="219"/>
      <c r="HOV12" s="219"/>
      <c r="HOW12" s="219"/>
      <c r="HOX12" s="219"/>
      <c r="HOY12" s="219"/>
      <c r="HOZ12" s="219"/>
      <c r="HPA12" s="219"/>
      <c r="HPB12" s="219"/>
      <c r="HPC12" s="219"/>
      <c r="HPD12" s="219"/>
      <c r="HPE12" s="219"/>
      <c r="HPF12" s="219"/>
      <c r="HPG12" s="219"/>
      <c r="HPH12" s="219"/>
      <c r="HPI12" s="219"/>
      <c r="HPJ12" s="219"/>
      <c r="HPK12" s="219"/>
      <c r="HPL12" s="219"/>
      <c r="HPM12" s="219"/>
      <c r="HPN12" s="219"/>
      <c r="HPO12" s="219"/>
      <c r="HPP12" s="219"/>
      <c r="HPQ12" s="219"/>
      <c r="HPR12" s="219"/>
      <c r="HPS12" s="219"/>
      <c r="HPT12" s="219"/>
      <c r="HPU12" s="219"/>
      <c r="HPV12" s="219"/>
      <c r="HPW12" s="219"/>
      <c r="HPX12" s="219"/>
      <c r="HPY12" s="219"/>
      <c r="HPZ12" s="219"/>
      <c r="HQA12" s="219"/>
      <c r="HQB12" s="219"/>
      <c r="HQC12" s="219"/>
      <c r="HQD12" s="219"/>
      <c r="HQE12" s="219"/>
      <c r="HQF12" s="219"/>
      <c r="HQG12" s="219"/>
      <c r="HQH12" s="219"/>
      <c r="HQI12" s="219"/>
      <c r="HQJ12" s="219"/>
      <c r="HQK12" s="219"/>
      <c r="HQL12" s="219"/>
      <c r="HQM12" s="219"/>
      <c r="HQN12" s="219"/>
      <c r="HQO12" s="219"/>
      <c r="HQP12" s="219"/>
      <c r="HQQ12" s="219"/>
      <c r="HQR12" s="219"/>
      <c r="HQS12" s="219"/>
      <c r="HQT12" s="219"/>
      <c r="HQU12" s="219"/>
      <c r="HQV12" s="219"/>
      <c r="HQW12" s="219"/>
      <c r="HQX12" s="219"/>
      <c r="HQY12" s="219"/>
      <c r="HQZ12" s="219"/>
      <c r="HRA12" s="219"/>
      <c r="HRB12" s="219"/>
      <c r="HRC12" s="219"/>
      <c r="HRD12" s="219"/>
      <c r="HRE12" s="219"/>
      <c r="HRF12" s="219"/>
      <c r="HRG12" s="219"/>
      <c r="HRH12" s="219"/>
      <c r="HRI12" s="219"/>
      <c r="HRJ12" s="219"/>
      <c r="HRK12" s="219"/>
      <c r="HRL12" s="219"/>
      <c r="HRM12" s="219"/>
      <c r="HRN12" s="219"/>
      <c r="HRO12" s="219"/>
      <c r="HRP12" s="219"/>
      <c r="HRQ12" s="219"/>
      <c r="HRR12" s="219"/>
      <c r="HRS12" s="219"/>
      <c r="HRT12" s="219"/>
      <c r="HRU12" s="219"/>
      <c r="HRV12" s="219"/>
      <c r="HRW12" s="219"/>
      <c r="HRX12" s="219"/>
      <c r="HRY12" s="219"/>
      <c r="HRZ12" s="219"/>
      <c r="HSA12" s="219"/>
      <c r="HSB12" s="219"/>
      <c r="HSC12" s="219"/>
      <c r="HSD12" s="219"/>
      <c r="HSE12" s="219"/>
      <c r="HSF12" s="219"/>
      <c r="HSG12" s="219"/>
      <c r="HSH12" s="219"/>
      <c r="HSI12" s="219"/>
      <c r="HSJ12" s="219"/>
      <c r="HSK12" s="219"/>
      <c r="HSL12" s="219"/>
      <c r="HSM12" s="219"/>
      <c r="HSN12" s="219"/>
      <c r="HSO12" s="219"/>
      <c r="HSP12" s="219"/>
      <c r="HSQ12" s="219"/>
      <c r="HSR12" s="219"/>
      <c r="HSS12" s="219"/>
      <c r="HST12" s="219"/>
      <c r="HSU12" s="219"/>
      <c r="HSV12" s="219"/>
      <c r="HSW12" s="219"/>
      <c r="HSX12" s="219"/>
      <c r="HSY12" s="219"/>
      <c r="HSZ12" s="219"/>
      <c r="HTA12" s="219"/>
      <c r="HTB12" s="219"/>
      <c r="HTC12" s="219"/>
      <c r="HTD12" s="219"/>
      <c r="HTE12" s="219"/>
      <c r="HTF12" s="219"/>
      <c r="HTG12" s="219"/>
      <c r="HTH12" s="219"/>
      <c r="HTI12" s="219"/>
      <c r="HTJ12" s="219"/>
      <c r="HTK12" s="219"/>
      <c r="HTL12" s="219"/>
      <c r="HTM12" s="219"/>
      <c r="HTN12" s="219"/>
      <c r="HTO12" s="219"/>
      <c r="HTP12" s="219"/>
      <c r="HTQ12" s="219"/>
      <c r="HTR12" s="219"/>
      <c r="HTS12" s="219"/>
      <c r="HTT12" s="219"/>
      <c r="HTU12" s="219"/>
      <c r="HTV12" s="219"/>
      <c r="HTW12" s="219"/>
      <c r="HTX12" s="219"/>
      <c r="HTY12" s="219"/>
      <c r="HTZ12" s="219"/>
      <c r="HUA12" s="219"/>
      <c r="HUB12" s="219"/>
      <c r="HUC12" s="219"/>
      <c r="HUD12" s="219"/>
      <c r="HUE12" s="219"/>
      <c r="HUF12" s="219"/>
      <c r="HUG12" s="219"/>
      <c r="HUH12" s="219"/>
      <c r="HUI12" s="219"/>
      <c r="HUJ12" s="219"/>
      <c r="HUK12" s="219"/>
      <c r="HUL12" s="219"/>
      <c r="HUM12" s="219"/>
      <c r="HUN12" s="219"/>
      <c r="HUO12" s="219"/>
      <c r="HUP12" s="219"/>
      <c r="HUQ12" s="219"/>
      <c r="HUR12" s="219"/>
      <c r="HUS12" s="219"/>
      <c r="HUT12" s="219"/>
      <c r="HUU12" s="219"/>
      <c r="HUV12" s="219"/>
      <c r="HUW12" s="219"/>
      <c r="HUX12" s="219"/>
      <c r="HUY12" s="219"/>
      <c r="HUZ12" s="219"/>
      <c r="HVA12" s="219"/>
      <c r="HVB12" s="219"/>
      <c r="HVC12" s="219"/>
      <c r="HVD12" s="219"/>
      <c r="HVE12" s="219"/>
      <c r="HVF12" s="219"/>
      <c r="HVG12" s="219"/>
      <c r="HVH12" s="219"/>
      <c r="HVI12" s="219"/>
      <c r="HVJ12" s="219"/>
      <c r="HVK12" s="219"/>
      <c r="HVL12" s="219"/>
      <c r="HVM12" s="219"/>
      <c r="HVN12" s="219"/>
      <c r="HVO12" s="219"/>
      <c r="HVP12" s="219"/>
      <c r="HVQ12" s="219"/>
      <c r="HVR12" s="219"/>
      <c r="HVS12" s="219"/>
      <c r="HVT12" s="219"/>
      <c r="HVU12" s="219"/>
      <c r="HVV12" s="219"/>
      <c r="HVW12" s="219"/>
      <c r="HVX12" s="219"/>
      <c r="HVY12" s="219"/>
      <c r="HVZ12" s="219"/>
      <c r="HWA12" s="219"/>
      <c r="HWB12" s="219"/>
      <c r="HWC12" s="219"/>
      <c r="HWD12" s="219"/>
      <c r="HWE12" s="219"/>
      <c r="HWF12" s="219"/>
      <c r="HWG12" s="219"/>
      <c r="HWH12" s="219"/>
      <c r="HWI12" s="219"/>
      <c r="HWJ12" s="219"/>
      <c r="HWK12" s="219"/>
      <c r="HWL12" s="219"/>
      <c r="HWM12" s="219"/>
      <c r="HWN12" s="219"/>
      <c r="HWO12" s="219"/>
      <c r="HWP12" s="219"/>
      <c r="HWQ12" s="219"/>
      <c r="HWR12" s="219"/>
      <c r="HWS12" s="219"/>
      <c r="HWT12" s="219"/>
      <c r="HWU12" s="219"/>
      <c r="HWV12" s="219"/>
      <c r="HWW12" s="219"/>
      <c r="HWX12" s="219"/>
      <c r="HWY12" s="219"/>
      <c r="HWZ12" s="219"/>
      <c r="HXA12" s="219"/>
      <c r="HXB12" s="219"/>
      <c r="HXC12" s="219"/>
      <c r="HXD12" s="219"/>
      <c r="HXE12" s="219"/>
      <c r="HXF12" s="219"/>
      <c r="HXG12" s="219"/>
      <c r="HXH12" s="219"/>
      <c r="HXI12" s="219"/>
      <c r="HXJ12" s="219"/>
      <c r="HXK12" s="219"/>
      <c r="HXL12" s="219"/>
      <c r="HXM12" s="219"/>
      <c r="HXN12" s="219"/>
      <c r="HXO12" s="219"/>
      <c r="HXP12" s="219"/>
      <c r="HXQ12" s="219"/>
      <c r="HXR12" s="219"/>
      <c r="HXS12" s="219"/>
      <c r="HXT12" s="219"/>
      <c r="HXU12" s="219"/>
      <c r="HXV12" s="219"/>
      <c r="HXW12" s="219"/>
      <c r="HXX12" s="219"/>
      <c r="HXY12" s="219"/>
      <c r="HXZ12" s="219"/>
      <c r="HYA12" s="219"/>
      <c r="HYB12" s="219"/>
      <c r="HYC12" s="219"/>
      <c r="HYD12" s="219"/>
      <c r="HYE12" s="219"/>
      <c r="HYF12" s="219"/>
      <c r="HYG12" s="219"/>
      <c r="HYH12" s="219"/>
      <c r="HYI12" s="219"/>
      <c r="HYJ12" s="219"/>
      <c r="HYK12" s="219"/>
      <c r="HYL12" s="219"/>
      <c r="HYM12" s="219"/>
      <c r="HYN12" s="219"/>
      <c r="HYO12" s="219"/>
      <c r="HYP12" s="219"/>
      <c r="HYQ12" s="219"/>
      <c r="HYR12" s="219"/>
      <c r="HYS12" s="219"/>
      <c r="HYT12" s="219"/>
      <c r="HYU12" s="219"/>
      <c r="HYV12" s="219"/>
      <c r="HYW12" s="219"/>
      <c r="HYX12" s="219"/>
      <c r="HYY12" s="219"/>
      <c r="HYZ12" s="219"/>
      <c r="HZA12" s="219"/>
      <c r="HZB12" s="219"/>
      <c r="HZC12" s="219"/>
      <c r="HZD12" s="219"/>
      <c r="HZE12" s="219"/>
      <c r="HZF12" s="219"/>
      <c r="HZG12" s="219"/>
      <c r="HZH12" s="219"/>
      <c r="HZI12" s="219"/>
      <c r="HZJ12" s="219"/>
      <c r="HZK12" s="219"/>
      <c r="HZL12" s="219"/>
      <c r="HZM12" s="219"/>
      <c r="HZN12" s="219"/>
      <c r="HZO12" s="219"/>
      <c r="HZP12" s="219"/>
      <c r="HZQ12" s="219"/>
      <c r="HZR12" s="219"/>
      <c r="HZS12" s="219"/>
      <c r="HZT12" s="219"/>
      <c r="HZU12" s="219"/>
      <c r="HZV12" s="219"/>
      <c r="HZW12" s="219"/>
      <c r="HZX12" s="219"/>
      <c r="HZY12" s="219"/>
      <c r="HZZ12" s="219"/>
      <c r="IAA12" s="219"/>
      <c r="IAB12" s="219"/>
      <c r="IAC12" s="219"/>
      <c r="IAD12" s="219"/>
      <c r="IAE12" s="219"/>
      <c r="IAF12" s="219"/>
      <c r="IAG12" s="219"/>
      <c r="IAH12" s="219"/>
      <c r="IAI12" s="219"/>
      <c r="IAJ12" s="219"/>
      <c r="IAK12" s="219"/>
      <c r="IAL12" s="219"/>
      <c r="IAM12" s="219"/>
      <c r="IAN12" s="219"/>
      <c r="IAO12" s="219"/>
      <c r="IAP12" s="219"/>
      <c r="IAQ12" s="219"/>
      <c r="IAR12" s="219"/>
      <c r="IAS12" s="219"/>
      <c r="IAT12" s="219"/>
      <c r="IAU12" s="219"/>
      <c r="IAV12" s="219"/>
      <c r="IAW12" s="219"/>
      <c r="IAX12" s="219"/>
      <c r="IAY12" s="219"/>
      <c r="IAZ12" s="219"/>
      <c r="IBA12" s="219"/>
      <c r="IBB12" s="219"/>
      <c r="IBC12" s="219"/>
      <c r="IBD12" s="219"/>
      <c r="IBE12" s="219"/>
      <c r="IBF12" s="219"/>
      <c r="IBG12" s="219"/>
      <c r="IBH12" s="219"/>
      <c r="IBI12" s="219"/>
      <c r="IBJ12" s="219"/>
      <c r="IBK12" s="219"/>
      <c r="IBL12" s="219"/>
      <c r="IBM12" s="219"/>
      <c r="IBN12" s="219"/>
      <c r="IBO12" s="219"/>
      <c r="IBP12" s="219"/>
      <c r="IBQ12" s="219"/>
      <c r="IBR12" s="219"/>
      <c r="IBS12" s="219"/>
      <c r="IBT12" s="219"/>
      <c r="IBU12" s="219"/>
      <c r="IBV12" s="219"/>
      <c r="IBW12" s="219"/>
      <c r="IBX12" s="219"/>
      <c r="IBY12" s="219"/>
      <c r="IBZ12" s="219"/>
      <c r="ICA12" s="219"/>
      <c r="ICB12" s="219"/>
      <c r="ICC12" s="219"/>
      <c r="ICD12" s="219"/>
      <c r="ICE12" s="219"/>
      <c r="ICF12" s="219"/>
      <c r="ICG12" s="219"/>
      <c r="ICH12" s="219"/>
      <c r="ICI12" s="219"/>
      <c r="ICJ12" s="219"/>
      <c r="ICK12" s="219"/>
      <c r="ICL12" s="219"/>
      <c r="ICM12" s="219"/>
      <c r="ICN12" s="219"/>
      <c r="ICO12" s="219"/>
      <c r="ICP12" s="219"/>
      <c r="ICQ12" s="219"/>
      <c r="ICR12" s="219"/>
      <c r="ICS12" s="219"/>
      <c r="ICT12" s="219"/>
      <c r="ICU12" s="219"/>
      <c r="ICV12" s="219"/>
      <c r="ICW12" s="219"/>
      <c r="ICX12" s="219"/>
      <c r="ICY12" s="219"/>
      <c r="ICZ12" s="219"/>
      <c r="IDA12" s="219"/>
      <c r="IDB12" s="219"/>
      <c r="IDC12" s="219"/>
      <c r="IDD12" s="219"/>
      <c r="IDE12" s="219"/>
      <c r="IDF12" s="219"/>
      <c r="IDG12" s="219"/>
      <c r="IDH12" s="219"/>
      <c r="IDI12" s="219"/>
      <c r="IDJ12" s="219"/>
      <c r="IDK12" s="219"/>
      <c r="IDL12" s="219"/>
      <c r="IDM12" s="219"/>
      <c r="IDN12" s="219"/>
      <c r="IDO12" s="219"/>
      <c r="IDP12" s="219"/>
      <c r="IDQ12" s="219"/>
      <c r="IDR12" s="219"/>
      <c r="IDS12" s="219"/>
      <c r="IDT12" s="219"/>
      <c r="IDU12" s="219"/>
      <c r="IDV12" s="219"/>
      <c r="IDW12" s="219"/>
      <c r="IDX12" s="219"/>
      <c r="IDY12" s="219"/>
      <c r="IDZ12" s="219"/>
      <c r="IEA12" s="219"/>
      <c r="IEB12" s="219"/>
      <c r="IEC12" s="219"/>
      <c r="IED12" s="219"/>
      <c r="IEE12" s="219"/>
      <c r="IEF12" s="219"/>
      <c r="IEG12" s="219"/>
      <c r="IEH12" s="219"/>
      <c r="IEI12" s="219"/>
      <c r="IEJ12" s="219"/>
      <c r="IEK12" s="219"/>
      <c r="IEL12" s="219"/>
      <c r="IEM12" s="219"/>
      <c r="IEN12" s="219"/>
      <c r="IEO12" s="219"/>
      <c r="IEP12" s="219"/>
      <c r="IEQ12" s="219"/>
      <c r="IER12" s="219"/>
      <c r="IES12" s="219"/>
      <c r="IET12" s="219"/>
      <c r="IEU12" s="219"/>
      <c r="IEV12" s="219"/>
      <c r="IEW12" s="219"/>
      <c r="IEX12" s="219"/>
      <c r="IEY12" s="219"/>
      <c r="IEZ12" s="219"/>
      <c r="IFA12" s="219"/>
      <c r="IFB12" s="219"/>
      <c r="IFC12" s="219"/>
      <c r="IFD12" s="219"/>
      <c r="IFE12" s="219"/>
      <c r="IFF12" s="219"/>
      <c r="IFG12" s="219"/>
      <c r="IFH12" s="219"/>
      <c r="IFI12" s="219"/>
      <c r="IFJ12" s="219"/>
      <c r="IFK12" s="219"/>
      <c r="IFL12" s="219"/>
      <c r="IFM12" s="219"/>
      <c r="IFN12" s="219"/>
      <c r="IFO12" s="219"/>
      <c r="IFP12" s="219"/>
      <c r="IFQ12" s="219"/>
      <c r="IFR12" s="219"/>
      <c r="IFS12" s="219"/>
      <c r="IFT12" s="219"/>
      <c r="IFU12" s="219"/>
      <c r="IFV12" s="219"/>
      <c r="IFW12" s="219"/>
      <c r="IFX12" s="219"/>
      <c r="IFY12" s="219"/>
      <c r="IFZ12" s="219"/>
      <c r="IGA12" s="219"/>
      <c r="IGB12" s="219"/>
      <c r="IGC12" s="219"/>
      <c r="IGD12" s="219"/>
      <c r="IGE12" s="219"/>
      <c r="IGF12" s="219"/>
      <c r="IGG12" s="219"/>
      <c r="IGH12" s="219"/>
      <c r="IGI12" s="219"/>
      <c r="IGJ12" s="219"/>
      <c r="IGK12" s="219"/>
      <c r="IGL12" s="219"/>
      <c r="IGM12" s="219"/>
      <c r="IGN12" s="219"/>
      <c r="IGO12" s="219"/>
      <c r="IGP12" s="219"/>
      <c r="IGQ12" s="219"/>
      <c r="IGR12" s="219"/>
      <c r="IGS12" s="219"/>
      <c r="IGT12" s="219"/>
      <c r="IGU12" s="219"/>
      <c r="IGV12" s="219"/>
      <c r="IGW12" s="219"/>
      <c r="IGX12" s="219"/>
      <c r="IGY12" s="219"/>
      <c r="IGZ12" s="219"/>
      <c r="IHA12" s="219"/>
      <c r="IHB12" s="219"/>
      <c r="IHC12" s="219"/>
      <c r="IHD12" s="219"/>
      <c r="IHE12" s="219"/>
      <c r="IHF12" s="219"/>
      <c r="IHG12" s="219"/>
      <c r="IHH12" s="219"/>
      <c r="IHI12" s="219"/>
      <c r="IHJ12" s="219"/>
      <c r="IHK12" s="219"/>
      <c r="IHL12" s="219"/>
      <c r="IHM12" s="219"/>
      <c r="IHN12" s="219"/>
      <c r="IHO12" s="219"/>
      <c r="IHP12" s="219"/>
      <c r="IHQ12" s="219"/>
      <c r="IHR12" s="219"/>
      <c r="IHS12" s="219"/>
      <c r="IHT12" s="219"/>
      <c r="IHU12" s="219"/>
      <c r="IHV12" s="219"/>
      <c r="IHW12" s="219"/>
      <c r="IHX12" s="219"/>
      <c r="IHY12" s="219"/>
      <c r="IHZ12" s="219"/>
      <c r="IIA12" s="219"/>
      <c r="IIB12" s="219"/>
      <c r="IIC12" s="219"/>
      <c r="IID12" s="219"/>
      <c r="IIE12" s="219"/>
      <c r="IIF12" s="219"/>
      <c r="IIG12" s="219"/>
      <c r="IIH12" s="219"/>
      <c r="III12" s="219"/>
      <c r="IIJ12" s="219"/>
      <c r="IIK12" s="219"/>
      <c r="IIL12" s="219"/>
      <c r="IIM12" s="219"/>
      <c r="IIN12" s="219"/>
      <c r="IIO12" s="219"/>
      <c r="IIP12" s="219"/>
      <c r="IIQ12" s="219"/>
      <c r="IIR12" s="219"/>
      <c r="IIS12" s="219"/>
      <c r="IIT12" s="219"/>
      <c r="IIU12" s="219"/>
      <c r="IIV12" s="219"/>
      <c r="IIW12" s="219"/>
      <c r="IIX12" s="219"/>
      <c r="IIY12" s="219"/>
      <c r="IIZ12" s="219"/>
      <c r="IJA12" s="219"/>
      <c r="IJB12" s="219"/>
      <c r="IJC12" s="219"/>
      <c r="IJD12" s="219"/>
      <c r="IJE12" s="219"/>
      <c r="IJF12" s="219"/>
      <c r="IJG12" s="219"/>
      <c r="IJH12" s="219"/>
      <c r="IJI12" s="219"/>
      <c r="IJJ12" s="219"/>
      <c r="IJK12" s="219"/>
      <c r="IJL12" s="219"/>
      <c r="IJM12" s="219"/>
      <c r="IJN12" s="219"/>
      <c r="IJO12" s="219"/>
      <c r="IJP12" s="219"/>
      <c r="IJQ12" s="219"/>
      <c r="IJR12" s="219"/>
      <c r="IJS12" s="219"/>
      <c r="IJT12" s="219"/>
      <c r="IJU12" s="219"/>
      <c r="IJV12" s="219"/>
      <c r="IJW12" s="219"/>
      <c r="IJX12" s="219"/>
      <c r="IJY12" s="219"/>
      <c r="IJZ12" s="219"/>
      <c r="IKA12" s="219"/>
      <c r="IKB12" s="219"/>
      <c r="IKC12" s="219"/>
      <c r="IKD12" s="219"/>
      <c r="IKE12" s="219"/>
      <c r="IKF12" s="219"/>
      <c r="IKG12" s="219"/>
      <c r="IKH12" s="219"/>
      <c r="IKI12" s="219"/>
      <c r="IKJ12" s="219"/>
      <c r="IKK12" s="219"/>
      <c r="IKL12" s="219"/>
      <c r="IKM12" s="219"/>
      <c r="IKN12" s="219"/>
      <c r="IKO12" s="219"/>
      <c r="IKP12" s="219"/>
      <c r="IKQ12" s="219"/>
      <c r="IKR12" s="219"/>
      <c r="IKS12" s="219"/>
      <c r="IKT12" s="219"/>
      <c r="IKU12" s="219"/>
      <c r="IKV12" s="219"/>
      <c r="IKW12" s="219"/>
      <c r="IKX12" s="219"/>
      <c r="IKY12" s="219"/>
      <c r="IKZ12" s="219"/>
      <c r="ILA12" s="219"/>
      <c r="ILB12" s="219"/>
      <c r="ILC12" s="219"/>
      <c r="ILD12" s="219"/>
      <c r="ILE12" s="219"/>
      <c r="ILF12" s="219"/>
      <c r="ILG12" s="219"/>
      <c r="ILH12" s="219"/>
      <c r="ILI12" s="219"/>
      <c r="ILJ12" s="219"/>
      <c r="ILK12" s="219"/>
      <c r="ILL12" s="219"/>
      <c r="ILM12" s="219"/>
      <c r="ILN12" s="219"/>
      <c r="ILO12" s="219"/>
      <c r="ILP12" s="219"/>
      <c r="ILQ12" s="219"/>
      <c r="ILR12" s="219"/>
      <c r="ILS12" s="219"/>
      <c r="ILT12" s="219"/>
      <c r="ILU12" s="219"/>
      <c r="ILV12" s="219"/>
      <c r="ILW12" s="219"/>
      <c r="ILX12" s="219"/>
      <c r="ILY12" s="219"/>
      <c r="ILZ12" s="219"/>
      <c r="IMA12" s="219"/>
      <c r="IMB12" s="219"/>
      <c r="IMC12" s="219"/>
      <c r="IMD12" s="219"/>
      <c r="IME12" s="219"/>
      <c r="IMF12" s="219"/>
      <c r="IMG12" s="219"/>
      <c r="IMH12" s="219"/>
      <c r="IMI12" s="219"/>
      <c r="IMJ12" s="219"/>
      <c r="IMK12" s="219"/>
      <c r="IML12" s="219"/>
      <c r="IMM12" s="219"/>
      <c r="IMN12" s="219"/>
      <c r="IMO12" s="219"/>
      <c r="IMP12" s="219"/>
      <c r="IMQ12" s="219"/>
      <c r="IMR12" s="219"/>
      <c r="IMS12" s="219"/>
      <c r="IMT12" s="219"/>
      <c r="IMU12" s="219"/>
      <c r="IMV12" s="219"/>
      <c r="IMW12" s="219"/>
      <c r="IMX12" s="219"/>
      <c r="IMY12" s="219"/>
      <c r="IMZ12" s="219"/>
      <c r="INA12" s="219"/>
      <c r="INB12" s="219"/>
      <c r="INC12" s="219"/>
      <c r="IND12" s="219"/>
      <c r="INE12" s="219"/>
      <c r="INF12" s="219"/>
      <c r="ING12" s="219"/>
      <c r="INH12" s="219"/>
      <c r="INI12" s="219"/>
      <c r="INJ12" s="219"/>
      <c r="INK12" s="219"/>
      <c r="INL12" s="219"/>
      <c r="INM12" s="219"/>
      <c r="INN12" s="219"/>
      <c r="INO12" s="219"/>
      <c r="INP12" s="219"/>
      <c r="INQ12" s="219"/>
      <c r="INR12" s="219"/>
      <c r="INS12" s="219"/>
      <c r="INT12" s="219"/>
      <c r="INU12" s="219"/>
      <c r="INV12" s="219"/>
      <c r="INW12" s="219"/>
      <c r="INX12" s="219"/>
      <c r="INY12" s="219"/>
      <c r="INZ12" s="219"/>
      <c r="IOA12" s="219"/>
      <c r="IOB12" s="219"/>
      <c r="IOC12" s="219"/>
      <c r="IOD12" s="219"/>
      <c r="IOE12" s="219"/>
      <c r="IOF12" s="219"/>
      <c r="IOG12" s="219"/>
      <c r="IOH12" s="219"/>
      <c r="IOI12" s="219"/>
      <c r="IOJ12" s="219"/>
      <c r="IOK12" s="219"/>
      <c r="IOL12" s="219"/>
      <c r="IOM12" s="219"/>
      <c r="ION12" s="219"/>
      <c r="IOO12" s="219"/>
      <c r="IOP12" s="219"/>
      <c r="IOQ12" s="219"/>
      <c r="IOR12" s="219"/>
      <c r="IOS12" s="219"/>
      <c r="IOT12" s="219"/>
      <c r="IOU12" s="219"/>
      <c r="IOV12" s="219"/>
      <c r="IOW12" s="219"/>
      <c r="IOX12" s="219"/>
      <c r="IOY12" s="219"/>
      <c r="IOZ12" s="219"/>
      <c r="IPA12" s="219"/>
      <c r="IPB12" s="219"/>
      <c r="IPC12" s="219"/>
      <c r="IPD12" s="219"/>
      <c r="IPE12" s="219"/>
      <c r="IPF12" s="219"/>
      <c r="IPG12" s="219"/>
      <c r="IPH12" s="219"/>
      <c r="IPI12" s="219"/>
      <c r="IPJ12" s="219"/>
      <c r="IPK12" s="219"/>
      <c r="IPL12" s="219"/>
      <c r="IPM12" s="219"/>
      <c r="IPN12" s="219"/>
      <c r="IPO12" s="219"/>
      <c r="IPP12" s="219"/>
      <c r="IPQ12" s="219"/>
      <c r="IPR12" s="219"/>
      <c r="IPS12" s="219"/>
      <c r="IPT12" s="219"/>
      <c r="IPU12" s="219"/>
      <c r="IPV12" s="219"/>
      <c r="IPW12" s="219"/>
      <c r="IPX12" s="219"/>
      <c r="IPY12" s="219"/>
      <c r="IPZ12" s="219"/>
      <c r="IQA12" s="219"/>
      <c r="IQB12" s="219"/>
      <c r="IQC12" s="219"/>
      <c r="IQD12" s="219"/>
      <c r="IQE12" s="219"/>
      <c r="IQF12" s="219"/>
      <c r="IQG12" s="219"/>
      <c r="IQH12" s="219"/>
      <c r="IQI12" s="219"/>
      <c r="IQJ12" s="219"/>
      <c r="IQK12" s="219"/>
      <c r="IQL12" s="219"/>
      <c r="IQM12" s="219"/>
      <c r="IQN12" s="219"/>
      <c r="IQO12" s="219"/>
      <c r="IQP12" s="219"/>
      <c r="IQQ12" s="219"/>
      <c r="IQR12" s="219"/>
      <c r="IQS12" s="219"/>
      <c r="IQT12" s="219"/>
      <c r="IQU12" s="219"/>
      <c r="IQV12" s="219"/>
      <c r="IQW12" s="219"/>
      <c r="IQX12" s="219"/>
      <c r="IQY12" s="219"/>
      <c r="IQZ12" s="219"/>
      <c r="IRA12" s="219"/>
      <c r="IRB12" s="219"/>
      <c r="IRC12" s="219"/>
      <c r="IRD12" s="219"/>
      <c r="IRE12" s="219"/>
      <c r="IRF12" s="219"/>
      <c r="IRG12" s="219"/>
      <c r="IRH12" s="219"/>
      <c r="IRI12" s="219"/>
      <c r="IRJ12" s="219"/>
      <c r="IRK12" s="219"/>
      <c r="IRL12" s="219"/>
      <c r="IRM12" s="219"/>
      <c r="IRN12" s="219"/>
      <c r="IRO12" s="219"/>
      <c r="IRP12" s="219"/>
      <c r="IRQ12" s="219"/>
      <c r="IRR12" s="219"/>
      <c r="IRS12" s="219"/>
      <c r="IRT12" s="219"/>
      <c r="IRU12" s="219"/>
      <c r="IRV12" s="219"/>
      <c r="IRW12" s="219"/>
      <c r="IRX12" s="219"/>
      <c r="IRY12" s="219"/>
      <c r="IRZ12" s="219"/>
      <c r="ISA12" s="219"/>
      <c r="ISB12" s="219"/>
      <c r="ISC12" s="219"/>
      <c r="ISD12" s="219"/>
      <c r="ISE12" s="219"/>
      <c r="ISF12" s="219"/>
      <c r="ISG12" s="219"/>
      <c r="ISH12" s="219"/>
      <c r="ISI12" s="219"/>
      <c r="ISJ12" s="219"/>
      <c r="ISK12" s="219"/>
      <c r="ISL12" s="219"/>
      <c r="ISM12" s="219"/>
      <c r="ISN12" s="219"/>
      <c r="ISO12" s="219"/>
      <c r="ISP12" s="219"/>
      <c r="ISQ12" s="219"/>
      <c r="ISR12" s="219"/>
      <c r="ISS12" s="219"/>
      <c r="IST12" s="219"/>
      <c r="ISU12" s="219"/>
      <c r="ISV12" s="219"/>
      <c r="ISW12" s="219"/>
      <c r="ISX12" s="219"/>
      <c r="ISY12" s="219"/>
      <c r="ISZ12" s="219"/>
      <c r="ITA12" s="219"/>
      <c r="ITB12" s="219"/>
      <c r="ITC12" s="219"/>
      <c r="ITD12" s="219"/>
      <c r="ITE12" s="219"/>
      <c r="ITF12" s="219"/>
      <c r="ITG12" s="219"/>
      <c r="ITH12" s="219"/>
      <c r="ITI12" s="219"/>
      <c r="ITJ12" s="219"/>
      <c r="ITK12" s="219"/>
      <c r="ITL12" s="219"/>
      <c r="ITM12" s="219"/>
      <c r="ITN12" s="219"/>
      <c r="ITO12" s="219"/>
      <c r="ITP12" s="219"/>
      <c r="ITQ12" s="219"/>
      <c r="ITR12" s="219"/>
      <c r="ITS12" s="219"/>
      <c r="ITT12" s="219"/>
      <c r="ITU12" s="219"/>
      <c r="ITV12" s="219"/>
      <c r="ITW12" s="219"/>
      <c r="ITX12" s="219"/>
      <c r="ITY12" s="219"/>
      <c r="ITZ12" s="219"/>
      <c r="IUA12" s="219"/>
      <c r="IUB12" s="219"/>
      <c r="IUC12" s="219"/>
      <c r="IUD12" s="219"/>
      <c r="IUE12" s="219"/>
      <c r="IUF12" s="219"/>
      <c r="IUG12" s="219"/>
      <c r="IUH12" s="219"/>
      <c r="IUI12" s="219"/>
      <c r="IUJ12" s="219"/>
      <c r="IUK12" s="219"/>
      <c r="IUL12" s="219"/>
      <c r="IUM12" s="219"/>
      <c r="IUN12" s="219"/>
      <c r="IUO12" s="219"/>
      <c r="IUP12" s="219"/>
      <c r="IUQ12" s="219"/>
      <c r="IUR12" s="219"/>
      <c r="IUS12" s="219"/>
      <c r="IUT12" s="219"/>
      <c r="IUU12" s="219"/>
      <c r="IUV12" s="219"/>
      <c r="IUW12" s="219"/>
      <c r="IUX12" s="219"/>
      <c r="IUY12" s="219"/>
      <c r="IUZ12" s="219"/>
      <c r="IVA12" s="219"/>
      <c r="IVB12" s="219"/>
      <c r="IVC12" s="219"/>
      <c r="IVD12" s="219"/>
      <c r="IVE12" s="219"/>
      <c r="IVF12" s="219"/>
      <c r="IVG12" s="219"/>
      <c r="IVH12" s="219"/>
      <c r="IVI12" s="219"/>
      <c r="IVJ12" s="219"/>
      <c r="IVK12" s="219"/>
      <c r="IVL12" s="219"/>
      <c r="IVM12" s="219"/>
      <c r="IVN12" s="219"/>
      <c r="IVO12" s="219"/>
      <c r="IVP12" s="219"/>
      <c r="IVQ12" s="219"/>
      <c r="IVR12" s="219"/>
      <c r="IVS12" s="219"/>
      <c r="IVT12" s="219"/>
      <c r="IVU12" s="219"/>
      <c r="IVV12" s="219"/>
      <c r="IVW12" s="219"/>
      <c r="IVX12" s="219"/>
      <c r="IVY12" s="219"/>
      <c r="IVZ12" s="219"/>
      <c r="IWA12" s="219"/>
      <c r="IWB12" s="219"/>
      <c r="IWC12" s="219"/>
      <c r="IWD12" s="219"/>
      <c r="IWE12" s="219"/>
      <c r="IWF12" s="219"/>
      <c r="IWG12" s="219"/>
      <c r="IWH12" s="219"/>
      <c r="IWI12" s="219"/>
      <c r="IWJ12" s="219"/>
      <c r="IWK12" s="219"/>
      <c r="IWL12" s="219"/>
      <c r="IWM12" s="219"/>
      <c r="IWN12" s="219"/>
      <c r="IWO12" s="219"/>
      <c r="IWP12" s="219"/>
      <c r="IWQ12" s="219"/>
      <c r="IWR12" s="219"/>
      <c r="IWS12" s="219"/>
      <c r="IWT12" s="219"/>
      <c r="IWU12" s="219"/>
      <c r="IWV12" s="219"/>
      <c r="IWW12" s="219"/>
      <c r="IWX12" s="219"/>
      <c r="IWY12" s="219"/>
      <c r="IWZ12" s="219"/>
      <c r="IXA12" s="219"/>
      <c r="IXB12" s="219"/>
      <c r="IXC12" s="219"/>
      <c r="IXD12" s="219"/>
      <c r="IXE12" s="219"/>
      <c r="IXF12" s="219"/>
      <c r="IXG12" s="219"/>
      <c r="IXH12" s="219"/>
      <c r="IXI12" s="219"/>
      <c r="IXJ12" s="219"/>
      <c r="IXK12" s="219"/>
      <c r="IXL12" s="219"/>
      <c r="IXM12" s="219"/>
      <c r="IXN12" s="219"/>
      <c r="IXO12" s="219"/>
      <c r="IXP12" s="219"/>
      <c r="IXQ12" s="219"/>
      <c r="IXR12" s="219"/>
      <c r="IXS12" s="219"/>
      <c r="IXT12" s="219"/>
      <c r="IXU12" s="219"/>
      <c r="IXV12" s="219"/>
      <c r="IXW12" s="219"/>
      <c r="IXX12" s="219"/>
      <c r="IXY12" s="219"/>
      <c r="IXZ12" s="219"/>
      <c r="IYA12" s="219"/>
      <c r="IYB12" s="219"/>
      <c r="IYC12" s="219"/>
      <c r="IYD12" s="219"/>
      <c r="IYE12" s="219"/>
      <c r="IYF12" s="219"/>
      <c r="IYG12" s="219"/>
      <c r="IYH12" s="219"/>
      <c r="IYI12" s="219"/>
      <c r="IYJ12" s="219"/>
      <c r="IYK12" s="219"/>
      <c r="IYL12" s="219"/>
      <c r="IYM12" s="219"/>
      <c r="IYN12" s="219"/>
      <c r="IYO12" s="219"/>
      <c r="IYP12" s="219"/>
      <c r="IYQ12" s="219"/>
      <c r="IYR12" s="219"/>
      <c r="IYS12" s="219"/>
      <c r="IYT12" s="219"/>
      <c r="IYU12" s="219"/>
      <c r="IYV12" s="219"/>
      <c r="IYW12" s="219"/>
      <c r="IYX12" s="219"/>
      <c r="IYY12" s="219"/>
      <c r="IYZ12" s="219"/>
      <c r="IZA12" s="219"/>
      <c r="IZB12" s="219"/>
      <c r="IZC12" s="219"/>
      <c r="IZD12" s="219"/>
      <c r="IZE12" s="219"/>
      <c r="IZF12" s="219"/>
      <c r="IZG12" s="219"/>
      <c r="IZH12" s="219"/>
      <c r="IZI12" s="219"/>
      <c r="IZJ12" s="219"/>
      <c r="IZK12" s="219"/>
      <c r="IZL12" s="219"/>
      <c r="IZM12" s="219"/>
      <c r="IZN12" s="219"/>
      <c r="IZO12" s="219"/>
      <c r="IZP12" s="219"/>
      <c r="IZQ12" s="219"/>
      <c r="IZR12" s="219"/>
      <c r="IZS12" s="219"/>
      <c r="IZT12" s="219"/>
      <c r="IZU12" s="219"/>
      <c r="IZV12" s="219"/>
      <c r="IZW12" s="219"/>
      <c r="IZX12" s="219"/>
      <c r="IZY12" s="219"/>
      <c r="IZZ12" s="219"/>
      <c r="JAA12" s="219"/>
      <c r="JAB12" s="219"/>
      <c r="JAC12" s="219"/>
      <c r="JAD12" s="219"/>
      <c r="JAE12" s="219"/>
      <c r="JAF12" s="219"/>
      <c r="JAG12" s="219"/>
      <c r="JAH12" s="219"/>
      <c r="JAI12" s="219"/>
      <c r="JAJ12" s="219"/>
      <c r="JAK12" s="219"/>
      <c r="JAL12" s="219"/>
      <c r="JAM12" s="219"/>
      <c r="JAN12" s="219"/>
      <c r="JAO12" s="219"/>
      <c r="JAP12" s="219"/>
      <c r="JAQ12" s="219"/>
      <c r="JAR12" s="219"/>
      <c r="JAS12" s="219"/>
      <c r="JAT12" s="219"/>
      <c r="JAU12" s="219"/>
      <c r="JAV12" s="219"/>
      <c r="JAW12" s="219"/>
      <c r="JAX12" s="219"/>
      <c r="JAY12" s="219"/>
      <c r="JAZ12" s="219"/>
      <c r="JBA12" s="219"/>
      <c r="JBB12" s="219"/>
      <c r="JBC12" s="219"/>
      <c r="JBD12" s="219"/>
      <c r="JBE12" s="219"/>
      <c r="JBF12" s="219"/>
      <c r="JBG12" s="219"/>
      <c r="JBH12" s="219"/>
      <c r="JBI12" s="219"/>
      <c r="JBJ12" s="219"/>
      <c r="JBK12" s="219"/>
      <c r="JBL12" s="219"/>
      <c r="JBM12" s="219"/>
      <c r="JBN12" s="219"/>
      <c r="JBO12" s="219"/>
      <c r="JBP12" s="219"/>
      <c r="JBQ12" s="219"/>
      <c r="JBR12" s="219"/>
      <c r="JBS12" s="219"/>
      <c r="JBT12" s="219"/>
      <c r="JBU12" s="219"/>
      <c r="JBV12" s="219"/>
      <c r="JBW12" s="219"/>
      <c r="JBX12" s="219"/>
      <c r="JBY12" s="219"/>
      <c r="JBZ12" s="219"/>
      <c r="JCA12" s="219"/>
      <c r="JCB12" s="219"/>
      <c r="JCC12" s="219"/>
      <c r="JCD12" s="219"/>
      <c r="JCE12" s="219"/>
      <c r="JCF12" s="219"/>
      <c r="JCG12" s="219"/>
      <c r="JCH12" s="219"/>
      <c r="JCI12" s="219"/>
      <c r="JCJ12" s="219"/>
      <c r="JCK12" s="219"/>
      <c r="JCL12" s="219"/>
      <c r="JCM12" s="219"/>
      <c r="JCN12" s="219"/>
      <c r="JCO12" s="219"/>
      <c r="JCP12" s="219"/>
      <c r="JCQ12" s="219"/>
      <c r="JCR12" s="219"/>
      <c r="JCS12" s="219"/>
      <c r="JCT12" s="219"/>
      <c r="JCU12" s="219"/>
      <c r="JCV12" s="219"/>
      <c r="JCW12" s="219"/>
      <c r="JCX12" s="219"/>
      <c r="JCY12" s="219"/>
      <c r="JCZ12" s="219"/>
      <c r="JDA12" s="219"/>
      <c r="JDB12" s="219"/>
      <c r="JDC12" s="219"/>
      <c r="JDD12" s="219"/>
      <c r="JDE12" s="219"/>
      <c r="JDF12" s="219"/>
      <c r="JDG12" s="219"/>
      <c r="JDH12" s="219"/>
      <c r="JDI12" s="219"/>
      <c r="JDJ12" s="219"/>
      <c r="JDK12" s="219"/>
      <c r="JDL12" s="219"/>
      <c r="JDM12" s="219"/>
      <c r="JDN12" s="219"/>
      <c r="JDO12" s="219"/>
      <c r="JDP12" s="219"/>
      <c r="JDQ12" s="219"/>
      <c r="JDR12" s="219"/>
      <c r="JDS12" s="219"/>
      <c r="JDT12" s="219"/>
      <c r="JDU12" s="219"/>
      <c r="JDV12" s="219"/>
      <c r="JDW12" s="219"/>
      <c r="JDX12" s="219"/>
      <c r="JDY12" s="219"/>
      <c r="JDZ12" s="219"/>
      <c r="JEA12" s="219"/>
      <c r="JEB12" s="219"/>
      <c r="JEC12" s="219"/>
      <c r="JED12" s="219"/>
      <c r="JEE12" s="219"/>
      <c r="JEF12" s="219"/>
      <c r="JEG12" s="219"/>
      <c r="JEH12" s="219"/>
      <c r="JEI12" s="219"/>
      <c r="JEJ12" s="219"/>
      <c r="JEK12" s="219"/>
      <c r="JEL12" s="219"/>
      <c r="JEM12" s="219"/>
      <c r="JEN12" s="219"/>
      <c r="JEO12" s="219"/>
      <c r="JEP12" s="219"/>
      <c r="JEQ12" s="219"/>
      <c r="JER12" s="219"/>
      <c r="JES12" s="219"/>
      <c r="JET12" s="219"/>
      <c r="JEU12" s="219"/>
      <c r="JEV12" s="219"/>
      <c r="JEW12" s="219"/>
      <c r="JEX12" s="219"/>
      <c r="JEY12" s="219"/>
      <c r="JEZ12" s="219"/>
      <c r="JFA12" s="219"/>
      <c r="JFB12" s="219"/>
      <c r="JFC12" s="219"/>
      <c r="JFD12" s="219"/>
      <c r="JFE12" s="219"/>
      <c r="JFF12" s="219"/>
      <c r="JFG12" s="219"/>
      <c r="JFH12" s="219"/>
      <c r="JFI12" s="219"/>
      <c r="JFJ12" s="219"/>
      <c r="JFK12" s="219"/>
      <c r="JFL12" s="219"/>
      <c r="JFM12" s="219"/>
      <c r="JFN12" s="219"/>
      <c r="JFO12" s="219"/>
      <c r="JFP12" s="219"/>
      <c r="JFQ12" s="219"/>
      <c r="JFR12" s="219"/>
      <c r="JFS12" s="219"/>
      <c r="JFT12" s="219"/>
      <c r="JFU12" s="219"/>
      <c r="JFV12" s="219"/>
      <c r="JFW12" s="219"/>
      <c r="JFX12" s="219"/>
      <c r="JFY12" s="219"/>
      <c r="JFZ12" s="219"/>
      <c r="JGA12" s="219"/>
      <c r="JGB12" s="219"/>
      <c r="JGC12" s="219"/>
      <c r="JGD12" s="219"/>
      <c r="JGE12" s="219"/>
      <c r="JGF12" s="219"/>
      <c r="JGG12" s="219"/>
      <c r="JGH12" s="219"/>
      <c r="JGI12" s="219"/>
      <c r="JGJ12" s="219"/>
      <c r="JGK12" s="219"/>
      <c r="JGL12" s="219"/>
      <c r="JGM12" s="219"/>
      <c r="JGN12" s="219"/>
      <c r="JGO12" s="219"/>
      <c r="JGP12" s="219"/>
      <c r="JGQ12" s="219"/>
      <c r="JGR12" s="219"/>
      <c r="JGS12" s="219"/>
      <c r="JGT12" s="219"/>
      <c r="JGU12" s="219"/>
      <c r="JGV12" s="219"/>
      <c r="JGW12" s="219"/>
      <c r="JGX12" s="219"/>
      <c r="JGY12" s="219"/>
      <c r="JGZ12" s="219"/>
      <c r="JHA12" s="219"/>
      <c r="JHB12" s="219"/>
      <c r="JHC12" s="219"/>
      <c r="JHD12" s="219"/>
      <c r="JHE12" s="219"/>
      <c r="JHF12" s="219"/>
      <c r="JHG12" s="219"/>
      <c r="JHH12" s="219"/>
      <c r="JHI12" s="219"/>
      <c r="JHJ12" s="219"/>
      <c r="JHK12" s="219"/>
      <c r="JHL12" s="219"/>
      <c r="JHM12" s="219"/>
      <c r="JHN12" s="219"/>
      <c r="JHO12" s="219"/>
      <c r="JHP12" s="219"/>
      <c r="JHQ12" s="219"/>
      <c r="JHR12" s="219"/>
      <c r="JHS12" s="219"/>
      <c r="JHT12" s="219"/>
      <c r="JHU12" s="219"/>
      <c r="JHV12" s="219"/>
      <c r="JHW12" s="219"/>
      <c r="JHX12" s="219"/>
      <c r="JHY12" s="219"/>
      <c r="JHZ12" s="219"/>
      <c r="JIA12" s="219"/>
      <c r="JIB12" s="219"/>
      <c r="JIC12" s="219"/>
      <c r="JID12" s="219"/>
      <c r="JIE12" s="219"/>
      <c r="JIF12" s="219"/>
      <c r="JIG12" s="219"/>
      <c r="JIH12" s="219"/>
      <c r="JII12" s="219"/>
      <c r="JIJ12" s="219"/>
      <c r="JIK12" s="219"/>
      <c r="JIL12" s="219"/>
      <c r="JIM12" s="219"/>
      <c r="JIN12" s="219"/>
      <c r="JIO12" s="219"/>
      <c r="JIP12" s="219"/>
      <c r="JIQ12" s="219"/>
      <c r="JIR12" s="219"/>
      <c r="JIS12" s="219"/>
      <c r="JIT12" s="219"/>
      <c r="JIU12" s="219"/>
      <c r="JIV12" s="219"/>
      <c r="JIW12" s="219"/>
      <c r="JIX12" s="219"/>
      <c r="JIY12" s="219"/>
      <c r="JIZ12" s="219"/>
      <c r="JJA12" s="219"/>
      <c r="JJB12" s="219"/>
      <c r="JJC12" s="219"/>
      <c r="JJD12" s="219"/>
      <c r="JJE12" s="219"/>
      <c r="JJF12" s="219"/>
      <c r="JJG12" s="219"/>
      <c r="JJH12" s="219"/>
      <c r="JJI12" s="219"/>
      <c r="JJJ12" s="219"/>
      <c r="JJK12" s="219"/>
      <c r="JJL12" s="219"/>
      <c r="JJM12" s="219"/>
      <c r="JJN12" s="219"/>
      <c r="JJO12" s="219"/>
      <c r="JJP12" s="219"/>
      <c r="JJQ12" s="219"/>
      <c r="JJR12" s="219"/>
      <c r="JJS12" s="219"/>
      <c r="JJT12" s="219"/>
      <c r="JJU12" s="219"/>
      <c r="JJV12" s="219"/>
      <c r="JJW12" s="219"/>
      <c r="JJX12" s="219"/>
      <c r="JJY12" s="219"/>
      <c r="JJZ12" s="219"/>
      <c r="JKA12" s="219"/>
      <c r="JKB12" s="219"/>
      <c r="JKC12" s="219"/>
      <c r="JKD12" s="219"/>
      <c r="JKE12" s="219"/>
      <c r="JKF12" s="219"/>
      <c r="JKG12" s="219"/>
      <c r="JKH12" s="219"/>
      <c r="JKI12" s="219"/>
      <c r="JKJ12" s="219"/>
      <c r="JKK12" s="219"/>
      <c r="JKL12" s="219"/>
      <c r="JKM12" s="219"/>
      <c r="JKN12" s="219"/>
      <c r="JKO12" s="219"/>
      <c r="JKP12" s="219"/>
      <c r="JKQ12" s="219"/>
      <c r="JKR12" s="219"/>
      <c r="JKS12" s="219"/>
      <c r="JKT12" s="219"/>
      <c r="JKU12" s="219"/>
      <c r="JKV12" s="219"/>
      <c r="JKW12" s="219"/>
      <c r="JKX12" s="219"/>
      <c r="JKY12" s="219"/>
      <c r="JKZ12" s="219"/>
      <c r="JLA12" s="219"/>
      <c r="JLB12" s="219"/>
      <c r="JLC12" s="219"/>
      <c r="JLD12" s="219"/>
      <c r="JLE12" s="219"/>
      <c r="JLF12" s="219"/>
      <c r="JLG12" s="219"/>
      <c r="JLH12" s="219"/>
      <c r="JLI12" s="219"/>
      <c r="JLJ12" s="219"/>
      <c r="JLK12" s="219"/>
      <c r="JLL12" s="219"/>
      <c r="JLM12" s="219"/>
      <c r="JLN12" s="219"/>
      <c r="JLO12" s="219"/>
      <c r="JLP12" s="219"/>
      <c r="JLQ12" s="219"/>
      <c r="JLR12" s="219"/>
      <c r="JLS12" s="219"/>
      <c r="JLT12" s="219"/>
      <c r="JLU12" s="219"/>
      <c r="JLV12" s="219"/>
      <c r="JLW12" s="219"/>
      <c r="JLX12" s="219"/>
      <c r="JLY12" s="219"/>
      <c r="JLZ12" s="219"/>
      <c r="JMA12" s="219"/>
      <c r="JMB12" s="219"/>
      <c r="JMC12" s="219"/>
      <c r="JMD12" s="219"/>
      <c r="JME12" s="219"/>
      <c r="JMF12" s="219"/>
      <c r="JMG12" s="219"/>
      <c r="JMH12" s="219"/>
      <c r="JMI12" s="219"/>
      <c r="JMJ12" s="219"/>
      <c r="JMK12" s="219"/>
      <c r="JML12" s="219"/>
      <c r="JMM12" s="219"/>
      <c r="JMN12" s="219"/>
      <c r="JMO12" s="219"/>
      <c r="JMP12" s="219"/>
      <c r="JMQ12" s="219"/>
      <c r="JMR12" s="219"/>
      <c r="JMS12" s="219"/>
      <c r="JMT12" s="219"/>
      <c r="JMU12" s="219"/>
      <c r="JMV12" s="219"/>
      <c r="JMW12" s="219"/>
      <c r="JMX12" s="219"/>
      <c r="JMY12" s="219"/>
      <c r="JMZ12" s="219"/>
      <c r="JNA12" s="219"/>
      <c r="JNB12" s="219"/>
      <c r="JNC12" s="219"/>
      <c r="JND12" s="219"/>
      <c r="JNE12" s="219"/>
      <c r="JNF12" s="219"/>
      <c r="JNG12" s="219"/>
      <c r="JNH12" s="219"/>
      <c r="JNI12" s="219"/>
      <c r="JNJ12" s="219"/>
      <c r="JNK12" s="219"/>
      <c r="JNL12" s="219"/>
      <c r="JNM12" s="219"/>
      <c r="JNN12" s="219"/>
      <c r="JNO12" s="219"/>
      <c r="JNP12" s="219"/>
      <c r="JNQ12" s="219"/>
      <c r="JNR12" s="219"/>
      <c r="JNS12" s="219"/>
      <c r="JNT12" s="219"/>
      <c r="JNU12" s="219"/>
      <c r="JNV12" s="219"/>
      <c r="JNW12" s="219"/>
      <c r="JNX12" s="219"/>
      <c r="JNY12" s="219"/>
      <c r="JNZ12" s="219"/>
      <c r="JOA12" s="219"/>
      <c r="JOB12" s="219"/>
      <c r="JOC12" s="219"/>
      <c r="JOD12" s="219"/>
      <c r="JOE12" s="219"/>
      <c r="JOF12" s="219"/>
      <c r="JOG12" s="219"/>
      <c r="JOH12" s="219"/>
      <c r="JOI12" s="219"/>
      <c r="JOJ12" s="219"/>
      <c r="JOK12" s="219"/>
      <c r="JOL12" s="219"/>
      <c r="JOM12" s="219"/>
      <c r="JON12" s="219"/>
      <c r="JOO12" s="219"/>
      <c r="JOP12" s="219"/>
      <c r="JOQ12" s="219"/>
      <c r="JOR12" s="219"/>
      <c r="JOS12" s="219"/>
      <c r="JOT12" s="219"/>
      <c r="JOU12" s="219"/>
      <c r="JOV12" s="219"/>
      <c r="JOW12" s="219"/>
      <c r="JOX12" s="219"/>
      <c r="JOY12" s="219"/>
      <c r="JOZ12" s="219"/>
      <c r="JPA12" s="219"/>
      <c r="JPB12" s="219"/>
      <c r="JPC12" s="219"/>
      <c r="JPD12" s="219"/>
      <c r="JPE12" s="219"/>
      <c r="JPF12" s="219"/>
      <c r="JPG12" s="219"/>
      <c r="JPH12" s="219"/>
      <c r="JPI12" s="219"/>
      <c r="JPJ12" s="219"/>
      <c r="JPK12" s="219"/>
      <c r="JPL12" s="219"/>
      <c r="JPM12" s="219"/>
      <c r="JPN12" s="219"/>
      <c r="JPO12" s="219"/>
      <c r="JPP12" s="219"/>
      <c r="JPQ12" s="219"/>
      <c r="JPR12" s="219"/>
      <c r="JPS12" s="219"/>
      <c r="JPT12" s="219"/>
      <c r="JPU12" s="219"/>
      <c r="JPV12" s="219"/>
      <c r="JPW12" s="219"/>
      <c r="JPX12" s="219"/>
      <c r="JPY12" s="219"/>
      <c r="JPZ12" s="219"/>
      <c r="JQA12" s="219"/>
      <c r="JQB12" s="219"/>
      <c r="JQC12" s="219"/>
      <c r="JQD12" s="219"/>
      <c r="JQE12" s="219"/>
      <c r="JQF12" s="219"/>
      <c r="JQG12" s="219"/>
      <c r="JQH12" s="219"/>
      <c r="JQI12" s="219"/>
      <c r="JQJ12" s="219"/>
      <c r="JQK12" s="219"/>
      <c r="JQL12" s="219"/>
      <c r="JQM12" s="219"/>
      <c r="JQN12" s="219"/>
      <c r="JQO12" s="219"/>
      <c r="JQP12" s="219"/>
      <c r="JQQ12" s="219"/>
      <c r="JQR12" s="219"/>
      <c r="JQS12" s="219"/>
      <c r="JQT12" s="219"/>
      <c r="JQU12" s="219"/>
      <c r="JQV12" s="219"/>
      <c r="JQW12" s="219"/>
      <c r="JQX12" s="219"/>
      <c r="JQY12" s="219"/>
      <c r="JQZ12" s="219"/>
      <c r="JRA12" s="219"/>
      <c r="JRB12" s="219"/>
      <c r="JRC12" s="219"/>
      <c r="JRD12" s="219"/>
      <c r="JRE12" s="219"/>
      <c r="JRF12" s="219"/>
      <c r="JRG12" s="219"/>
      <c r="JRH12" s="219"/>
      <c r="JRI12" s="219"/>
      <c r="JRJ12" s="219"/>
      <c r="JRK12" s="219"/>
      <c r="JRL12" s="219"/>
      <c r="JRM12" s="219"/>
      <c r="JRN12" s="219"/>
      <c r="JRO12" s="219"/>
      <c r="JRP12" s="219"/>
      <c r="JRQ12" s="219"/>
      <c r="JRR12" s="219"/>
      <c r="JRS12" s="219"/>
      <c r="JRT12" s="219"/>
      <c r="JRU12" s="219"/>
      <c r="JRV12" s="219"/>
      <c r="JRW12" s="219"/>
      <c r="JRX12" s="219"/>
      <c r="JRY12" s="219"/>
      <c r="JRZ12" s="219"/>
      <c r="JSA12" s="219"/>
      <c r="JSB12" s="219"/>
      <c r="JSC12" s="219"/>
      <c r="JSD12" s="219"/>
      <c r="JSE12" s="219"/>
      <c r="JSF12" s="219"/>
      <c r="JSG12" s="219"/>
      <c r="JSH12" s="219"/>
      <c r="JSI12" s="219"/>
      <c r="JSJ12" s="219"/>
      <c r="JSK12" s="219"/>
      <c r="JSL12" s="219"/>
      <c r="JSM12" s="219"/>
      <c r="JSN12" s="219"/>
      <c r="JSO12" s="219"/>
      <c r="JSP12" s="219"/>
      <c r="JSQ12" s="219"/>
      <c r="JSR12" s="219"/>
      <c r="JSS12" s="219"/>
      <c r="JST12" s="219"/>
      <c r="JSU12" s="219"/>
      <c r="JSV12" s="219"/>
      <c r="JSW12" s="219"/>
      <c r="JSX12" s="219"/>
      <c r="JSY12" s="219"/>
      <c r="JSZ12" s="219"/>
      <c r="JTA12" s="219"/>
      <c r="JTB12" s="219"/>
      <c r="JTC12" s="219"/>
      <c r="JTD12" s="219"/>
      <c r="JTE12" s="219"/>
      <c r="JTF12" s="219"/>
      <c r="JTG12" s="219"/>
      <c r="JTH12" s="219"/>
      <c r="JTI12" s="219"/>
      <c r="JTJ12" s="219"/>
      <c r="JTK12" s="219"/>
      <c r="JTL12" s="219"/>
      <c r="JTM12" s="219"/>
      <c r="JTN12" s="219"/>
      <c r="JTO12" s="219"/>
      <c r="JTP12" s="219"/>
      <c r="JTQ12" s="219"/>
      <c r="JTR12" s="219"/>
      <c r="JTS12" s="219"/>
      <c r="JTT12" s="219"/>
      <c r="JTU12" s="219"/>
      <c r="JTV12" s="219"/>
      <c r="JTW12" s="219"/>
      <c r="JTX12" s="219"/>
      <c r="JTY12" s="219"/>
      <c r="JTZ12" s="219"/>
      <c r="JUA12" s="219"/>
      <c r="JUB12" s="219"/>
      <c r="JUC12" s="219"/>
      <c r="JUD12" s="219"/>
      <c r="JUE12" s="219"/>
      <c r="JUF12" s="219"/>
      <c r="JUG12" s="219"/>
      <c r="JUH12" s="219"/>
      <c r="JUI12" s="219"/>
      <c r="JUJ12" s="219"/>
      <c r="JUK12" s="219"/>
      <c r="JUL12" s="219"/>
      <c r="JUM12" s="219"/>
      <c r="JUN12" s="219"/>
      <c r="JUO12" s="219"/>
      <c r="JUP12" s="219"/>
      <c r="JUQ12" s="219"/>
      <c r="JUR12" s="219"/>
      <c r="JUS12" s="219"/>
      <c r="JUT12" s="219"/>
      <c r="JUU12" s="219"/>
      <c r="JUV12" s="219"/>
      <c r="JUW12" s="219"/>
      <c r="JUX12" s="219"/>
      <c r="JUY12" s="219"/>
      <c r="JUZ12" s="219"/>
      <c r="JVA12" s="219"/>
      <c r="JVB12" s="219"/>
      <c r="JVC12" s="219"/>
      <c r="JVD12" s="219"/>
      <c r="JVE12" s="219"/>
      <c r="JVF12" s="219"/>
      <c r="JVG12" s="219"/>
      <c r="JVH12" s="219"/>
      <c r="JVI12" s="219"/>
      <c r="JVJ12" s="219"/>
      <c r="JVK12" s="219"/>
      <c r="JVL12" s="219"/>
      <c r="JVM12" s="219"/>
      <c r="JVN12" s="219"/>
      <c r="JVO12" s="219"/>
      <c r="JVP12" s="219"/>
      <c r="JVQ12" s="219"/>
      <c r="JVR12" s="219"/>
      <c r="JVS12" s="219"/>
      <c r="JVT12" s="219"/>
      <c r="JVU12" s="219"/>
      <c r="JVV12" s="219"/>
      <c r="JVW12" s="219"/>
      <c r="JVX12" s="219"/>
      <c r="JVY12" s="219"/>
      <c r="JVZ12" s="219"/>
      <c r="JWA12" s="219"/>
      <c r="JWB12" s="219"/>
      <c r="JWC12" s="219"/>
      <c r="JWD12" s="219"/>
      <c r="JWE12" s="219"/>
      <c r="JWF12" s="219"/>
      <c r="JWG12" s="219"/>
      <c r="JWH12" s="219"/>
      <c r="JWI12" s="219"/>
      <c r="JWJ12" s="219"/>
      <c r="JWK12" s="219"/>
      <c r="JWL12" s="219"/>
      <c r="JWM12" s="219"/>
      <c r="JWN12" s="219"/>
      <c r="JWO12" s="219"/>
      <c r="JWP12" s="219"/>
      <c r="JWQ12" s="219"/>
      <c r="JWR12" s="219"/>
      <c r="JWS12" s="219"/>
      <c r="JWT12" s="219"/>
      <c r="JWU12" s="219"/>
      <c r="JWV12" s="219"/>
      <c r="JWW12" s="219"/>
      <c r="JWX12" s="219"/>
      <c r="JWY12" s="219"/>
      <c r="JWZ12" s="219"/>
      <c r="JXA12" s="219"/>
      <c r="JXB12" s="219"/>
      <c r="JXC12" s="219"/>
      <c r="JXD12" s="219"/>
      <c r="JXE12" s="219"/>
      <c r="JXF12" s="219"/>
      <c r="JXG12" s="219"/>
      <c r="JXH12" s="219"/>
      <c r="JXI12" s="219"/>
      <c r="JXJ12" s="219"/>
      <c r="JXK12" s="219"/>
      <c r="JXL12" s="219"/>
      <c r="JXM12" s="219"/>
      <c r="JXN12" s="219"/>
      <c r="JXO12" s="219"/>
      <c r="JXP12" s="219"/>
      <c r="JXQ12" s="219"/>
      <c r="JXR12" s="219"/>
      <c r="JXS12" s="219"/>
      <c r="JXT12" s="219"/>
      <c r="JXU12" s="219"/>
      <c r="JXV12" s="219"/>
      <c r="JXW12" s="219"/>
      <c r="JXX12" s="219"/>
      <c r="JXY12" s="219"/>
      <c r="JXZ12" s="219"/>
      <c r="JYA12" s="219"/>
      <c r="JYB12" s="219"/>
      <c r="JYC12" s="219"/>
      <c r="JYD12" s="219"/>
      <c r="JYE12" s="219"/>
      <c r="JYF12" s="219"/>
      <c r="JYG12" s="219"/>
      <c r="JYH12" s="219"/>
      <c r="JYI12" s="219"/>
      <c r="JYJ12" s="219"/>
      <c r="JYK12" s="219"/>
      <c r="JYL12" s="219"/>
      <c r="JYM12" s="219"/>
      <c r="JYN12" s="219"/>
      <c r="JYO12" s="219"/>
      <c r="JYP12" s="219"/>
      <c r="JYQ12" s="219"/>
      <c r="JYR12" s="219"/>
      <c r="JYS12" s="219"/>
      <c r="JYT12" s="219"/>
      <c r="JYU12" s="219"/>
      <c r="JYV12" s="219"/>
      <c r="JYW12" s="219"/>
      <c r="JYX12" s="219"/>
      <c r="JYY12" s="219"/>
      <c r="JYZ12" s="219"/>
      <c r="JZA12" s="219"/>
      <c r="JZB12" s="219"/>
      <c r="JZC12" s="219"/>
      <c r="JZD12" s="219"/>
      <c r="JZE12" s="219"/>
      <c r="JZF12" s="219"/>
      <c r="JZG12" s="219"/>
      <c r="JZH12" s="219"/>
      <c r="JZI12" s="219"/>
      <c r="JZJ12" s="219"/>
      <c r="JZK12" s="219"/>
      <c r="JZL12" s="219"/>
      <c r="JZM12" s="219"/>
      <c r="JZN12" s="219"/>
      <c r="JZO12" s="219"/>
      <c r="JZP12" s="219"/>
      <c r="JZQ12" s="219"/>
      <c r="JZR12" s="219"/>
      <c r="JZS12" s="219"/>
      <c r="JZT12" s="219"/>
      <c r="JZU12" s="219"/>
      <c r="JZV12" s="219"/>
      <c r="JZW12" s="219"/>
      <c r="JZX12" s="219"/>
      <c r="JZY12" s="219"/>
      <c r="JZZ12" s="219"/>
      <c r="KAA12" s="219"/>
      <c r="KAB12" s="219"/>
      <c r="KAC12" s="219"/>
      <c r="KAD12" s="219"/>
      <c r="KAE12" s="219"/>
      <c r="KAF12" s="219"/>
      <c r="KAG12" s="219"/>
      <c r="KAH12" s="219"/>
      <c r="KAI12" s="219"/>
      <c r="KAJ12" s="219"/>
      <c r="KAK12" s="219"/>
      <c r="KAL12" s="219"/>
      <c r="KAM12" s="219"/>
      <c r="KAN12" s="219"/>
      <c r="KAO12" s="219"/>
      <c r="KAP12" s="219"/>
      <c r="KAQ12" s="219"/>
      <c r="KAR12" s="219"/>
      <c r="KAS12" s="219"/>
      <c r="KAT12" s="219"/>
      <c r="KAU12" s="219"/>
      <c r="KAV12" s="219"/>
      <c r="KAW12" s="219"/>
      <c r="KAX12" s="219"/>
      <c r="KAY12" s="219"/>
      <c r="KAZ12" s="219"/>
      <c r="KBA12" s="219"/>
      <c r="KBB12" s="219"/>
      <c r="KBC12" s="219"/>
      <c r="KBD12" s="219"/>
      <c r="KBE12" s="219"/>
      <c r="KBF12" s="219"/>
      <c r="KBG12" s="219"/>
      <c r="KBH12" s="219"/>
      <c r="KBI12" s="219"/>
      <c r="KBJ12" s="219"/>
      <c r="KBK12" s="219"/>
      <c r="KBL12" s="219"/>
      <c r="KBM12" s="219"/>
      <c r="KBN12" s="219"/>
      <c r="KBO12" s="219"/>
      <c r="KBP12" s="219"/>
      <c r="KBQ12" s="219"/>
      <c r="KBR12" s="219"/>
      <c r="KBS12" s="219"/>
      <c r="KBT12" s="219"/>
      <c r="KBU12" s="219"/>
      <c r="KBV12" s="219"/>
      <c r="KBW12" s="219"/>
      <c r="KBX12" s="219"/>
      <c r="KBY12" s="219"/>
      <c r="KBZ12" s="219"/>
      <c r="KCA12" s="219"/>
      <c r="KCB12" s="219"/>
      <c r="KCC12" s="219"/>
      <c r="KCD12" s="219"/>
      <c r="KCE12" s="219"/>
      <c r="KCF12" s="219"/>
      <c r="KCG12" s="219"/>
      <c r="KCH12" s="219"/>
      <c r="KCI12" s="219"/>
      <c r="KCJ12" s="219"/>
      <c r="KCK12" s="219"/>
      <c r="KCL12" s="219"/>
      <c r="KCM12" s="219"/>
      <c r="KCN12" s="219"/>
      <c r="KCO12" s="219"/>
      <c r="KCP12" s="219"/>
      <c r="KCQ12" s="219"/>
      <c r="KCR12" s="219"/>
      <c r="KCS12" s="219"/>
      <c r="KCT12" s="219"/>
      <c r="KCU12" s="219"/>
      <c r="KCV12" s="219"/>
      <c r="KCW12" s="219"/>
      <c r="KCX12" s="219"/>
      <c r="KCY12" s="219"/>
      <c r="KCZ12" s="219"/>
      <c r="KDA12" s="219"/>
      <c r="KDB12" s="219"/>
      <c r="KDC12" s="219"/>
      <c r="KDD12" s="219"/>
      <c r="KDE12" s="219"/>
      <c r="KDF12" s="219"/>
      <c r="KDG12" s="219"/>
      <c r="KDH12" s="219"/>
      <c r="KDI12" s="219"/>
      <c r="KDJ12" s="219"/>
      <c r="KDK12" s="219"/>
      <c r="KDL12" s="219"/>
      <c r="KDM12" s="219"/>
      <c r="KDN12" s="219"/>
      <c r="KDO12" s="219"/>
      <c r="KDP12" s="219"/>
      <c r="KDQ12" s="219"/>
      <c r="KDR12" s="219"/>
      <c r="KDS12" s="219"/>
      <c r="KDT12" s="219"/>
      <c r="KDU12" s="219"/>
      <c r="KDV12" s="219"/>
      <c r="KDW12" s="219"/>
      <c r="KDX12" s="219"/>
      <c r="KDY12" s="219"/>
      <c r="KDZ12" s="219"/>
      <c r="KEA12" s="219"/>
      <c r="KEB12" s="219"/>
      <c r="KEC12" s="219"/>
      <c r="KED12" s="219"/>
      <c r="KEE12" s="219"/>
      <c r="KEF12" s="219"/>
      <c r="KEG12" s="219"/>
      <c r="KEH12" s="219"/>
      <c r="KEI12" s="219"/>
      <c r="KEJ12" s="219"/>
      <c r="KEK12" s="219"/>
      <c r="KEL12" s="219"/>
      <c r="KEM12" s="219"/>
      <c r="KEN12" s="219"/>
      <c r="KEO12" s="219"/>
      <c r="KEP12" s="219"/>
      <c r="KEQ12" s="219"/>
      <c r="KER12" s="219"/>
      <c r="KES12" s="219"/>
      <c r="KET12" s="219"/>
      <c r="KEU12" s="219"/>
      <c r="KEV12" s="219"/>
      <c r="KEW12" s="219"/>
      <c r="KEX12" s="219"/>
      <c r="KEY12" s="219"/>
      <c r="KEZ12" s="219"/>
      <c r="KFA12" s="219"/>
      <c r="KFB12" s="219"/>
      <c r="KFC12" s="219"/>
      <c r="KFD12" s="219"/>
      <c r="KFE12" s="219"/>
      <c r="KFF12" s="219"/>
      <c r="KFG12" s="219"/>
      <c r="KFH12" s="219"/>
      <c r="KFI12" s="219"/>
      <c r="KFJ12" s="219"/>
      <c r="KFK12" s="219"/>
      <c r="KFL12" s="219"/>
      <c r="KFM12" s="219"/>
      <c r="KFN12" s="219"/>
      <c r="KFO12" s="219"/>
      <c r="KFP12" s="219"/>
      <c r="KFQ12" s="219"/>
      <c r="KFR12" s="219"/>
      <c r="KFS12" s="219"/>
      <c r="KFT12" s="219"/>
      <c r="KFU12" s="219"/>
      <c r="KFV12" s="219"/>
      <c r="KFW12" s="219"/>
      <c r="KFX12" s="219"/>
      <c r="KFY12" s="219"/>
      <c r="KFZ12" s="219"/>
      <c r="KGA12" s="219"/>
      <c r="KGB12" s="219"/>
      <c r="KGC12" s="219"/>
      <c r="KGD12" s="219"/>
      <c r="KGE12" s="219"/>
      <c r="KGF12" s="219"/>
      <c r="KGG12" s="219"/>
      <c r="KGH12" s="219"/>
      <c r="KGI12" s="219"/>
      <c r="KGJ12" s="219"/>
      <c r="KGK12" s="219"/>
      <c r="KGL12" s="219"/>
      <c r="KGM12" s="219"/>
      <c r="KGN12" s="219"/>
      <c r="KGO12" s="219"/>
      <c r="KGP12" s="219"/>
      <c r="KGQ12" s="219"/>
      <c r="KGR12" s="219"/>
      <c r="KGS12" s="219"/>
      <c r="KGT12" s="219"/>
      <c r="KGU12" s="219"/>
      <c r="KGV12" s="219"/>
      <c r="KGW12" s="219"/>
      <c r="KGX12" s="219"/>
      <c r="KGY12" s="219"/>
      <c r="KGZ12" s="219"/>
      <c r="KHA12" s="219"/>
      <c r="KHB12" s="219"/>
      <c r="KHC12" s="219"/>
      <c r="KHD12" s="219"/>
      <c r="KHE12" s="219"/>
      <c r="KHF12" s="219"/>
      <c r="KHG12" s="219"/>
      <c r="KHH12" s="219"/>
      <c r="KHI12" s="219"/>
      <c r="KHJ12" s="219"/>
      <c r="KHK12" s="219"/>
      <c r="KHL12" s="219"/>
      <c r="KHM12" s="219"/>
      <c r="KHN12" s="219"/>
      <c r="KHO12" s="219"/>
      <c r="KHP12" s="219"/>
      <c r="KHQ12" s="219"/>
      <c r="KHR12" s="219"/>
      <c r="KHS12" s="219"/>
      <c r="KHT12" s="219"/>
      <c r="KHU12" s="219"/>
      <c r="KHV12" s="219"/>
      <c r="KHW12" s="219"/>
      <c r="KHX12" s="219"/>
      <c r="KHY12" s="219"/>
      <c r="KHZ12" s="219"/>
      <c r="KIA12" s="219"/>
      <c r="KIB12" s="219"/>
      <c r="KIC12" s="219"/>
      <c r="KID12" s="219"/>
      <c r="KIE12" s="219"/>
      <c r="KIF12" s="219"/>
      <c r="KIG12" s="219"/>
      <c r="KIH12" s="219"/>
      <c r="KII12" s="219"/>
      <c r="KIJ12" s="219"/>
      <c r="KIK12" s="219"/>
      <c r="KIL12" s="219"/>
      <c r="KIM12" s="219"/>
      <c r="KIN12" s="219"/>
      <c r="KIO12" s="219"/>
      <c r="KIP12" s="219"/>
      <c r="KIQ12" s="219"/>
      <c r="KIR12" s="219"/>
      <c r="KIS12" s="219"/>
      <c r="KIT12" s="219"/>
      <c r="KIU12" s="219"/>
      <c r="KIV12" s="219"/>
      <c r="KIW12" s="219"/>
      <c r="KIX12" s="219"/>
      <c r="KIY12" s="219"/>
      <c r="KIZ12" s="219"/>
      <c r="KJA12" s="219"/>
      <c r="KJB12" s="219"/>
      <c r="KJC12" s="219"/>
      <c r="KJD12" s="219"/>
      <c r="KJE12" s="219"/>
      <c r="KJF12" s="219"/>
      <c r="KJG12" s="219"/>
      <c r="KJH12" s="219"/>
      <c r="KJI12" s="219"/>
      <c r="KJJ12" s="219"/>
      <c r="KJK12" s="219"/>
      <c r="KJL12" s="219"/>
      <c r="KJM12" s="219"/>
      <c r="KJN12" s="219"/>
      <c r="KJO12" s="219"/>
      <c r="KJP12" s="219"/>
      <c r="KJQ12" s="219"/>
      <c r="KJR12" s="219"/>
      <c r="KJS12" s="219"/>
      <c r="KJT12" s="219"/>
      <c r="KJU12" s="219"/>
      <c r="KJV12" s="219"/>
      <c r="KJW12" s="219"/>
      <c r="KJX12" s="219"/>
      <c r="KJY12" s="219"/>
      <c r="KJZ12" s="219"/>
      <c r="KKA12" s="219"/>
      <c r="KKB12" s="219"/>
      <c r="KKC12" s="219"/>
      <c r="KKD12" s="219"/>
      <c r="KKE12" s="219"/>
      <c r="KKF12" s="219"/>
      <c r="KKG12" s="219"/>
      <c r="KKH12" s="219"/>
      <c r="KKI12" s="219"/>
      <c r="KKJ12" s="219"/>
      <c r="KKK12" s="219"/>
      <c r="KKL12" s="219"/>
      <c r="KKM12" s="219"/>
      <c r="KKN12" s="219"/>
      <c r="KKO12" s="219"/>
      <c r="KKP12" s="219"/>
      <c r="KKQ12" s="219"/>
      <c r="KKR12" s="219"/>
      <c r="KKS12" s="219"/>
      <c r="KKT12" s="219"/>
      <c r="KKU12" s="219"/>
      <c r="KKV12" s="219"/>
      <c r="KKW12" s="219"/>
      <c r="KKX12" s="219"/>
      <c r="KKY12" s="219"/>
      <c r="KKZ12" s="219"/>
      <c r="KLA12" s="219"/>
      <c r="KLB12" s="219"/>
      <c r="KLC12" s="219"/>
      <c r="KLD12" s="219"/>
      <c r="KLE12" s="219"/>
      <c r="KLF12" s="219"/>
      <c r="KLG12" s="219"/>
      <c r="KLH12" s="219"/>
      <c r="KLI12" s="219"/>
      <c r="KLJ12" s="219"/>
      <c r="KLK12" s="219"/>
      <c r="KLL12" s="219"/>
      <c r="KLM12" s="219"/>
      <c r="KLN12" s="219"/>
      <c r="KLO12" s="219"/>
      <c r="KLP12" s="219"/>
      <c r="KLQ12" s="219"/>
      <c r="KLR12" s="219"/>
      <c r="KLS12" s="219"/>
      <c r="KLT12" s="219"/>
      <c r="KLU12" s="219"/>
      <c r="KLV12" s="219"/>
      <c r="KLW12" s="219"/>
      <c r="KLX12" s="219"/>
      <c r="KLY12" s="219"/>
      <c r="KLZ12" s="219"/>
      <c r="KMA12" s="219"/>
      <c r="KMB12" s="219"/>
      <c r="KMC12" s="219"/>
      <c r="KMD12" s="219"/>
      <c r="KME12" s="219"/>
      <c r="KMF12" s="219"/>
      <c r="KMG12" s="219"/>
      <c r="KMH12" s="219"/>
      <c r="KMI12" s="219"/>
      <c r="KMJ12" s="219"/>
      <c r="KMK12" s="219"/>
      <c r="KML12" s="219"/>
      <c r="KMM12" s="219"/>
      <c r="KMN12" s="219"/>
      <c r="KMO12" s="219"/>
      <c r="KMP12" s="219"/>
      <c r="KMQ12" s="219"/>
      <c r="KMR12" s="219"/>
      <c r="KMS12" s="219"/>
      <c r="KMT12" s="219"/>
      <c r="KMU12" s="219"/>
      <c r="KMV12" s="219"/>
      <c r="KMW12" s="219"/>
      <c r="KMX12" s="219"/>
      <c r="KMY12" s="219"/>
      <c r="KMZ12" s="219"/>
      <c r="KNA12" s="219"/>
      <c r="KNB12" s="219"/>
      <c r="KNC12" s="219"/>
      <c r="KND12" s="219"/>
      <c r="KNE12" s="219"/>
      <c r="KNF12" s="219"/>
      <c r="KNG12" s="219"/>
      <c r="KNH12" s="219"/>
      <c r="KNI12" s="219"/>
      <c r="KNJ12" s="219"/>
      <c r="KNK12" s="219"/>
      <c r="KNL12" s="219"/>
      <c r="KNM12" s="219"/>
      <c r="KNN12" s="219"/>
      <c r="KNO12" s="219"/>
      <c r="KNP12" s="219"/>
      <c r="KNQ12" s="219"/>
      <c r="KNR12" s="219"/>
      <c r="KNS12" s="219"/>
      <c r="KNT12" s="219"/>
      <c r="KNU12" s="219"/>
      <c r="KNV12" s="219"/>
      <c r="KNW12" s="219"/>
      <c r="KNX12" s="219"/>
      <c r="KNY12" s="219"/>
      <c r="KNZ12" s="219"/>
      <c r="KOA12" s="219"/>
      <c r="KOB12" s="219"/>
      <c r="KOC12" s="219"/>
      <c r="KOD12" s="219"/>
      <c r="KOE12" s="219"/>
      <c r="KOF12" s="219"/>
      <c r="KOG12" s="219"/>
      <c r="KOH12" s="219"/>
      <c r="KOI12" s="219"/>
      <c r="KOJ12" s="219"/>
      <c r="KOK12" s="219"/>
      <c r="KOL12" s="219"/>
      <c r="KOM12" s="219"/>
      <c r="KON12" s="219"/>
      <c r="KOO12" s="219"/>
      <c r="KOP12" s="219"/>
      <c r="KOQ12" s="219"/>
      <c r="KOR12" s="219"/>
      <c r="KOS12" s="219"/>
      <c r="KOT12" s="219"/>
      <c r="KOU12" s="219"/>
      <c r="KOV12" s="219"/>
      <c r="KOW12" s="219"/>
      <c r="KOX12" s="219"/>
      <c r="KOY12" s="219"/>
      <c r="KOZ12" s="219"/>
      <c r="KPA12" s="219"/>
      <c r="KPB12" s="219"/>
      <c r="KPC12" s="219"/>
      <c r="KPD12" s="219"/>
      <c r="KPE12" s="219"/>
      <c r="KPF12" s="219"/>
      <c r="KPG12" s="219"/>
      <c r="KPH12" s="219"/>
      <c r="KPI12" s="219"/>
      <c r="KPJ12" s="219"/>
      <c r="KPK12" s="219"/>
      <c r="KPL12" s="219"/>
      <c r="KPM12" s="219"/>
      <c r="KPN12" s="219"/>
      <c r="KPO12" s="219"/>
      <c r="KPP12" s="219"/>
      <c r="KPQ12" s="219"/>
      <c r="KPR12" s="219"/>
      <c r="KPS12" s="219"/>
      <c r="KPT12" s="219"/>
      <c r="KPU12" s="219"/>
      <c r="KPV12" s="219"/>
      <c r="KPW12" s="219"/>
      <c r="KPX12" s="219"/>
      <c r="KPY12" s="219"/>
      <c r="KPZ12" s="219"/>
      <c r="KQA12" s="219"/>
      <c r="KQB12" s="219"/>
      <c r="KQC12" s="219"/>
      <c r="KQD12" s="219"/>
      <c r="KQE12" s="219"/>
      <c r="KQF12" s="219"/>
      <c r="KQG12" s="219"/>
      <c r="KQH12" s="219"/>
      <c r="KQI12" s="219"/>
      <c r="KQJ12" s="219"/>
      <c r="KQK12" s="219"/>
      <c r="KQL12" s="219"/>
      <c r="KQM12" s="219"/>
      <c r="KQN12" s="219"/>
      <c r="KQO12" s="219"/>
      <c r="KQP12" s="219"/>
      <c r="KQQ12" s="219"/>
      <c r="KQR12" s="219"/>
      <c r="KQS12" s="219"/>
      <c r="KQT12" s="219"/>
      <c r="KQU12" s="219"/>
      <c r="KQV12" s="219"/>
      <c r="KQW12" s="219"/>
      <c r="KQX12" s="219"/>
      <c r="KQY12" s="219"/>
      <c r="KQZ12" s="219"/>
      <c r="KRA12" s="219"/>
      <c r="KRB12" s="219"/>
      <c r="KRC12" s="219"/>
      <c r="KRD12" s="219"/>
      <c r="KRE12" s="219"/>
      <c r="KRF12" s="219"/>
      <c r="KRG12" s="219"/>
      <c r="KRH12" s="219"/>
      <c r="KRI12" s="219"/>
      <c r="KRJ12" s="219"/>
      <c r="KRK12" s="219"/>
      <c r="KRL12" s="219"/>
      <c r="KRM12" s="219"/>
      <c r="KRN12" s="219"/>
      <c r="KRO12" s="219"/>
      <c r="KRP12" s="219"/>
      <c r="KRQ12" s="219"/>
      <c r="KRR12" s="219"/>
      <c r="KRS12" s="219"/>
      <c r="KRT12" s="219"/>
      <c r="KRU12" s="219"/>
      <c r="KRV12" s="219"/>
      <c r="KRW12" s="219"/>
      <c r="KRX12" s="219"/>
      <c r="KRY12" s="219"/>
      <c r="KRZ12" s="219"/>
      <c r="KSA12" s="219"/>
      <c r="KSB12" s="219"/>
      <c r="KSC12" s="219"/>
      <c r="KSD12" s="219"/>
      <c r="KSE12" s="219"/>
      <c r="KSF12" s="219"/>
      <c r="KSG12" s="219"/>
      <c r="KSH12" s="219"/>
      <c r="KSI12" s="219"/>
      <c r="KSJ12" s="219"/>
      <c r="KSK12" s="219"/>
      <c r="KSL12" s="219"/>
      <c r="KSM12" s="219"/>
      <c r="KSN12" s="219"/>
      <c r="KSO12" s="219"/>
      <c r="KSP12" s="219"/>
      <c r="KSQ12" s="219"/>
      <c r="KSR12" s="219"/>
      <c r="KSS12" s="219"/>
      <c r="KST12" s="219"/>
      <c r="KSU12" s="219"/>
      <c r="KSV12" s="219"/>
      <c r="KSW12" s="219"/>
      <c r="KSX12" s="219"/>
      <c r="KSY12" s="219"/>
      <c r="KSZ12" s="219"/>
      <c r="KTA12" s="219"/>
      <c r="KTB12" s="219"/>
      <c r="KTC12" s="219"/>
      <c r="KTD12" s="219"/>
      <c r="KTE12" s="219"/>
      <c r="KTF12" s="219"/>
      <c r="KTG12" s="219"/>
      <c r="KTH12" s="219"/>
      <c r="KTI12" s="219"/>
      <c r="KTJ12" s="219"/>
      <c r="KTK12" s="219"/>
      <c r="KTL12" s="219"/>
      <c r="KTM12" s="219"/>
      <c r="KTN12" s="219"/>
      <c r="KTO12" s="219"/>
      <c r="KTP12" s="219"/>
      <c r="KTQ12" s="219"/>
      <c r="KTR12" s="219"/>
      <c r="KTS12" s="219"/>
      <c r="KTT12" s="219"/>
      <c r="KTU12" s="219"/>
      <c r="KTV12" s="219"/>
      <c r="KTW12" s="219"/>
      <c r="KTX12" s="219"/>
      <c r="KTY12" s="219"/>
      <c r="KTZ12" s="219"/>
      <c r="KUA12" s="219"/>
      <c r="KUB12" s="219"/>
      <c r="KUC12" s="219"/>
      <c r="KUD12" s="219"/>
      <c r="KUE12" s="219"/>
      <c r="KUF12" s="219"/>
      <c r="KUG12" s="219"/>
      <c r="KUH12" s="219"/>
      <c r="KUI12" s="219"/>
      <c r="KUJ12" s="219"/>
      <c r="KUK12" s="219"/>
      <c r="KUL12" s="219"/>
      <c r="KUM12" s="219"/>
      <c r="KUN12" s="219"/>
      <c r="KUO12" s="219"/>
      <c r="KUP12" s="219"/>
      <c r="KUQ12" s="219"/>
      <c r="KUR12" s="219"/>
      <c r="KUS12" s="219"/>
      <c r="KUT12" s="219"/>
      <c r="KUU12" s="219"/>
      <c r="KUV12" s="219"/>
      <c r="KUW12" s="219"/>
      <c r="KUX12" s="219"/>
      <c r="KUY12" s="219"/>
      <c r="KUZ12" s="219"/>
      <c r="KVA12" s="219"/>
      <c r="KVB12" s="219"/>
      <c r="KVC12" s="219"/>
      <c r="KVD12" s="219"/>
      <c r="KVE12" s="219"/>
      <c r="KVF12" s="219"/>
      <c r="KVG12" s="219"/>
      <c r="KVH12" s="219"/>
      <c r="KVI12" s="219"/>
      <c r="KVJ12" s="219"/>
      <c r="KVK12" s="219"/>
      <c r="KVL12" s="219"/>
      <c r="KVM12" s="219"/>
      <c r="KVN12" s="219"/>
      <c r="KVO12" s="219"/>
      <c r="KVP12" s="219"/>
      <c r="KVQ12" s="219"/>
      <c r="KVR12" s="219"/>
      <c r="KVS12" s="219"/>
      <c r="KVT12" s="219"/>
      <c r="KVU12" s="219"/>
      <c r="KVV12" s="219"/>
      <c r="KVW12" s="219"/>
      <c r="KVX12" s="219"/>
      <c r="KVY12" s="219"/>
      <c r="KVZ12" s="219"/>
      <c r="KWA12" s="219"/>
      <c r="KWB12" s="219"/>
      <c r="KWC12" s="219"/>
      <c r="KWD12" s="219"/>
      <c r="KWE12" s="219"/>
      <c r="KWF12" s="219"/>
      <c r="KWG12" s="219"/>
      <c r="KWH12" s="219"/>
      <c r="KWI12" s="219"/>
      <c r="KWJ12" s="219"/>
      <c r="KWK12" s="219"/>
      <c r="KWL12" s="219"/>
      <c r="KWM12" s="219"/>
      <c r="KWN12" s="219"/>
      <c r="KWO12" s="219"/>
      <c r="KWP12" s="219"/>
      <c r="KWQ12" s="219"/>
      <c r="KWR12" s="219"/>
      <c r="KWS12" s="219"/>
      <c r="KWT12" s="219"/>
      <c r="KWU12" s="219"/>
      <c r="KWV12" s="219"/>
      <c r="KWW12" s="219"/>
      <c r="KWX12" s="219"/>
      <c r="KWY12" s="219"/>
      <c r="KWZ12" s="219"/>
      <c r="KXA12" s="219"/>
      <c r="KXB12" s="219"/>
      <c r="KXC12" s="219"/>
      <c r="KXD12" s="219"/>
      <c r="KXE12" s="219"/>
      <c r="KXF12" s="219"/>
      <c r="KXG12" s="219"/>
      <c r="KXH12" s="219"/>
      <c r="KXI12" s="219"/>
      <c r="KXJ12" s="219"/>
      <c r="KXK12" s="219"/>
      <c r="KXL12" s="219"/>
      <c r="KXM12" s="219"/>
      <c r="KXN12" s="219"/>
      <c r="KXO12" s="219"/>
      <c r="KXP12" s="219"/>
      <c r="KXQ12" s="219"/>
      <c r="KXR12" s="219"/>
      <c r="KXS12" s="219"/>
      <c r="KXT12" s="219"/>
      <c r="KXU12" s="219"/>
      <c r="KXV12" s="219"/>
      <c r="KXW12" s="219"/>
      <c r="KXX12" s="219"/>
      <c r="KXY12" s="219"/>
      <c r="KXZ12" s="219"/>
      <c r="KYA12" s="219"/>
      <c r="KYB12" s="219"/>
      <c r="KYC12" s="219"/>
      <c r="KYD12" s="219"/>
      <c r="KYE12" s="219"/>
      <c r="KYF12" s="219"/>
      <c r="KYG12" s="219"/>
      <c r="KYH12" s="219"/>
      <c r="KYI12" s="219"/>
      <c r="KYJ12" s="219"/>
      <c r="KYK12" s="219"/>
      <c r="KYL12" s="219"/>
      <c r="KYM12" s="219"/>
      <c r="KYN12" s="219"/>
      <c r="KYO12" s="219"/>
      <c r="KYP12" s="219"/>
      <c r="KYQ12" s="219"/>
      <c r="KYR12" s="219"/>
      <c r="KYS12" s="219"/>
      <c r="KYT12" s="219"/>
      <c r="KYU12" s="219"/>
      <c r="KYV12" s="219"/>
      <c r="KYW12" s="219"/>
      <c r="KYX12" s="219"/>
      <c r="KYY12" s="219"/>
      <c r="KYZ12" s="219"/>
      <c r="KZA12" s="219"/>
      <c r="KZB12" s="219"/>
      <c r="KZC12" s="219"/>
      <c r="KZD12" s="219"/>
      <c r="KZE12" s="219"/>
      <c r="KZF12" s="219"/>
      <c r="KZG12" s="219"/>
      <c r="KZH12" s="219"/>
      <c r="KZI12" s="219"/>
      <c r="KZJ12" s="219"/>
      <c r="KZK12" s="219"/>
      <c r="KZL12" s="219"/>
      <c r="KZM12" s="219"/>
      <c r="KZN12" s="219"/>
      <c r="KZO12" s="219"/>
      <c r="KZP12" s="219"/>
      <c r="KZQ12" s="219"/>
      <c r="KZR12" s="219"/>
      <c r="KZS12" s="219"/>
      <c r="KZT12" s="219"/>
      <c r="KZU12" s="219"/>
      <c r="KZV12" s="219"/>
      <c r="KZW12" s="219"/>
      <c r="KZX12" s="219"/>
      <c r="KZY12" s="219"/>
      <c r="KZZ12" s="219"/>
      <c r="LAA12" s="219"/>
      <c r="LAB12" s="219"/>
      <c r="LAC12" s="219"/>
      <c r="LAD12" s="219"/>
      <c r="LAE12" s="219"/>
      <c r="LAF12" s="219"/>
      <c r="LAG12" s="219"/>
      <c r="LAH12" s="219"/>
      <c r="LAI12" s="219"/>
      <c r="LAJ12" s="219"/>
      <c r="LAK12" s="219"/>
      <c r="LAL12" s="219"/>
      <c r="LAM12" s="219"/>
      <c r="LAN12" s="219"/>
      <c r="LAO12" s="219"/>
      <c r="LAP12" s="219"/>
      <c r="LAQ12" s="219"/>
      <c r="LAR12" s="219"/>
      <c r="LAS12" s="219"/>
      <c r="LAT12" s="219"/>
      <c r="LAU12" s="219"/>
      <c r="LAV12" s="219"/>
      <c r="LAW12" s="219"/>
      <c r="LAX12" s="219"/>
      <c r="LAY12" s="219"/>
      <c r="LAZ12" s="219"/>
      <c r="LBA12" s="219"/>
      <c r="LBB12" s="219"/>
      <c r="LBC12" s="219"/>
      <c r="LBD12" s="219"/>
      <c r="LBE12" s="219"/>
      <c r="LBF12" s="219"/>
      <c r="LBG12" s="219"/>
      <c r="LBH12" s="219"/>
      <c r="LBI12" s="219"/>
      <c r="LBJ12" s="219"/>
      <c r="LBK12" s="219"/>
      <c r="LBL12" s="219"/>
      <c r="LBM12" s="219"/>
      <c r="LBN12" s="219"/>
      <c r="LBO12" s="219"/>
      <c r="LBP12" s="219"/>
      <c r="LBQ12" s="219"/>
      <c r="LBR12" s="219"/>
      <c r="LBS12" s="219"/>
      <c r="LBT12" s="219"/>
      <c r="LBU12" s="219"/>
      <c r="LBV12" s="219"/>
      <c r="LBW12" s="219"/>
      <c r="LBX12" s="219"/>
      <c r="LBY12" s="219"/>
      <c r="LBZ12" s="219"/>
      <c r="LCA12" s="219"/>
      <c r="LCB12" s="219"/>
      <c r="LCC12" s="219"/>
      <c r="LCD12" s="219"/>
      <c r="LCE12" s="219"/>
      <c r="LCF12" s="219"/>
      <c r="LCG12" s="219"/>
      <c r="LCH12" s="219"/>
      <c r="LCI12" s="219"/>
      <c r="LCJ12" s="219"/>
      <c r="LCK12" s="219"/>
      <c r="LCL12" s="219"/>
      <c r="LCM12" s="219"/>
      <c r="LCN12" s="219"/>
      <c r="LCO12" s="219"/>
      <c r="LCP12" s="219"/>
      <c r="LCQ12" s="219"/>
      <c r="LCR12" s="219"/>
      <c r="LCS12" s="219"/>
      <c r="LCT12" s="219"/>
      <c r="LCU12" s="219"/>
      <c r="LCV12" s="219"/>
      <c r="LCW12" s="219"/>
      <c r="LCX12" s="219"/>
      <c r="LCY12" s="219"/>
      <c r="LCZ12" s="219"/>
      <c r="LDA12" s="219"/>
      <c r="LDB12" s="219"/>
      <c r="LDC12" s="219"/>
      <c r="LDD12" s="219"/>
      <c r="LDE12" s="219"/>
      <c r="LDF12" s="219"/>
      <c r="LDG12" s="219"/>
      <c r="LDH12" s="219"/>
      <c r="LDI12" s="219"/>
      <c r="LDJ12" s="219"/>
      <c r="LDK12" s="219"/>
      <c r="LDL12" s="219"/>
      <c r="LDM12" s="219"/>
      <c r="LDN12" s="219"/>
      <c r="LDO12" s="219"/>
      <c r="LDP12" s="219"/>
      <c r="LDQ12" s="219"/>
      <c r="LDR12" s="219"/>
      <c r="LDS12" s="219"/>
      <c r="LDT12" s="219"/>
      <c r="LDU12" s="219"/>
      <c r="LDV12" s="219"/>
      <c r="LDW12" s="219"/>
      <c r="LDX12" s="219"/>
      <c r="LDY12" s="219"/>
      <c r="LDZ12" s="219"/>
      <c r="LEA12" s="219"/>
      <c r="LEB12" s="219"/>
      <c r="LEC12" s="219"/>
      <c r="LED12" s="219"/>
      <c r="LEE12" s="219"/>
      <c r="LEF12" s="219"/>
      <c r="LEG12" s="219"/>
      <c r="LEH12" s="219"/>
      <c r="LEI12" s="219"/>
      <c r="LEJ12" s="219"/>
      <c r="LEK12" s="219"/>
      <c r="LEL12" s="219"/>
      <c r="LEM12" s="219"/>
      <c r="LEN12" s="219"/>
      <c r="LEO12" s="219"/>
      <c r="LEP12" s="219"/>
      <c r="LEQ12" s="219"/>
      <c r="LER12" s="219"/>
      <c r="LES12" s="219"/>
      <c r="LET12" s="219"/>
      <c r="LEU12" s="219"/>
      <c r="LEV12" s="219"/>
      <c r="LEW12" s="219"/>
      <c r="LEX12" s="219"/>
      <c r="LEY12" s="219"/>
      <c r="LEZ12" s="219"/>
      <c r="LFA12" s="219"/>
      <c r="LFB12" s="219"/>
      <c r="LFC12" s="219"/>
      <c r="LFD12" s="219"/>
      <c r="LFE12" s="219"/>
      <c r="LFF12" s="219"/>
      <c r="LFG12" s="219"/>
      <c r="LFH12" s="219"/>
      <c r="LFI12" s="219"/>
      <c r="LFJ12" s="219"/>
      <c r="LFK12" s="219"/>
      <c r="LFL12" s="219"/>
      <c r="LFM12" s="219"/>
      <c r="LFN12" s="219"/>
      <c r="LFO12" s="219"/>
      <c r="LFP12" s="219"/>
      <c r="LFQ12" s="219"/>
      <c r="LFR12" s="219"/>
      <c r="LFS12" s="219"/>
      <c r="LFT12" s="219"/>
      <c r="LFU12" s="219"/>
      <c r="LFV12" s="219"/>
      <c r="LFW12" s="219"/>
      <c r="LFX12" s="219"/>
      <c r="LFY12" s="219"/>
      <c r="LFZ12" s="219"/>
      <c r="LGA12" s="219"/>
      <c r="LGB12" s="219"/>
      <c r="LGC12" s="219"/>
      <c r="LGD12" s="219"/>
      <c r="LGE12" s="219"/>
      <c r="LGF12" s="219"/>
      <c r="LGG12" s="219"/>
      <c r="LGH12" s="219"/>
      <c r="LGI12" s="219"/>
      <c r="LGJ12" s="219"/>
      <c r="LGK12" s="219"/>
      <c r="LGL12" s="219"/>
      <c r="LGM12" s="219"/>
      <c r="LGN12" s="219"/>
      <c r="LGO12" s="219"/>
      <c r="LGP12" s="219"/>
      <c r="LGQ12" s="219"/>
      <c r="LGR12" s="219"/>
      <c r="LGS12" s="219"/>
      <c r="LGT12" s="219"/>
      <c r="LGU12" s="219"/>
      <c r="LGV12" s="219"/>
      <c r="LGW12" s="219"/>
      <c r="LGX12" s="219"/>
      <c r="LGY12" s="219"/>
      <c r="LGZ12" s="219"/>
      <c r="LHA12" s="219"/>
      <c r="LHB12" s="219"/>
      <c r="LHC12" s="219"/>
      <c r="LHD12" s="219"/>
      <c r="LHE12" s="219"/>
      <c r="LHF12" s="219"/>
      <c r="LHG12" s="219"/>
      <c r="LHH12" s="219"/>
      <c r="LHI12" s="219"/>
      <c r="LHJ12" s="219"/>
      <c r="LHK12" s="219"/>
      <c r="LHL12" s="219"/>
      <c r="LHM12" s="219"/>
      <c r="LHN12" s="219"/>
      <c r="LHO12" s="219"/>
      <c r="LHP12" s="219"/>
      <c r="LHQ12" s="219"/>
      <c r="LHR12" s="219"/>
      <c r="LHS12" s="219"/>
      <c r="LHT12" s="219"/>
      <c r="LHU12" s="219"/>
      <c r="LHV12" s="219"/>
      <c r="LHW12" s="219"/>
      <c r="LHX12" s="219"/>
      <c r="LHY12" s="219"/>
      <c r="LHZ12" s="219"/>
      <c r="LIA12" s="219"/>
      <c r="LIB12" s="219"/>
      <c r="LIC12" s="219"/>
      <c r="LID12" s="219"/>
      <c r="LIE12" s="219"/>
      <c r="LIF12" s="219"/>
      <c r="LIG12" s="219"/>
      <c r="LIH12" s="219"/>
      <c r="LII12" s="219"/>
      <c r="LIJ12" s="219"/>
      <c r="LIK12" s="219"/>
      <c r="LIL12" s="219"/>
      <c r="LIM12" s="219"/>
      <c r="LIN12" s="219"/>
      <c r="LIO12" s="219"/>
      <c r="LIP12" s="219"/>
      <c r="LIQ12" s="219"/>
      <c r="LIR12" s="219"/>
      <c r="LIS12" s="219"/>
      <c r="LIT12" s="219"/>
      <c r="LIU12" s="219"/>
      <c r="LIV12" s="219"/>
      <c r="LIW12" s="219"/>
      <c r="LIX12" s="219"/>
      <c r="LIY12" s="219"/>
      <c r="LIZ12" s="219"/>
      <c r="LJA12" s="219"/>
      <c r="LJB12" s="219"/>
      <c r="LJC12" s="219"/>
      <c r="LJD12" s="219"/>
      <c r="LJE12" s="219"/>
      <c r="LJF12" s="219"/>
      <c r="LJG12" s="219"/>
      <c r="LJH12" s="219"/>
      <c r="LJI12" s="219"/>
      <c r="LJJ12" s="219"/>
      <c r="LJK12" s="219"/>
      <c r="LJL12" s="219"/>
      <c r="LJM12" s="219"/>
      <c r="LJN12" s="219"/>
      <c r="LJO12" s="219"/>
      <c r="LJP12" s="219"/>
      <c r="LJQ12" s="219"/>
      <c r="LJR12" s="219"/>
      <c r="LJS12" s="219"/>
      <c r="LJT12" s="219"/>
      <c r="LJU12" s="219"/>
      <c r="LJV12" s="219"/>
      <c r="LJW12" s="219"/>
      <c r="LJX12" s="219"/>
      <c r="LJY12" s="219"/>
      <c r="LJZ12" s="219"/>
      <c r="LKA12" s="219"/>
      <c r="LKB12" s="219"/>
      <c r="LKC12" s="219"/>
      <c r="LKD12" s="219"/>
      <c r="LKE12" s="219"/>
      <c r="LKF12" s="219"/>
      <c r="LKG12" s="219"/>
      <c r="LKH12" s="219"/>
      <c r="LKI12" s="219"/>
      <c r="LKJ12" s="219"/>
      <c r="LKK12" s="219"/>
      <c r="LKL12" s="219"/>
      <c r="LKM12" s="219"/>
      <c r="LKN12" s="219"/>
      <c r="LKO12" s="219"/>
      <c r="LKP12" s="219"/>
      <c r="LKQ12" s="219"/>
      <c r="LKR12" s="219"/>
      <c r="LKS12" s="219"/>
      <c r="LKT12" s="219"/>
      <c r="LKU12" s="219"/>
      <c r="LKV12" s="219"/>
      <c r="LKW12" s="219"/>
      <c r="LKX12" s="219"/>
      <c r="LKY12" s="219"/>
      <c r="LKZ12" s="219"/>
      <c r="LLA12" s="219"/>
      <c r="LLB12" s="219"/>
      <c r="LLC12" s="219"/>
      <c r="LLD12" s="219"/>
      <c r="LLE12" s="219"/>
      <c r="LLF12" s="219"/>
      <c r="LLG12" s="219"/>
      <c r="LLH12" s="219"/>
      <c r="LLI12" s="219"/>
      <c r="LLJ12" s="219"/>
      <c r="LLK12" s="219"/>
      <c r="LLL12" s="219"/>
      <c r="LLM12" s="219"/>
      <c r="LLN12" s="219"/>
      <c r="LLO12" s="219"/>
      <c r="LLP12" s="219"/>
      <c r="LLQ12" s="219"/>
      <c r="LLR12" s="219"/>
      <c r="LLS12" s="219"/>
      <c r="LLT12" s="219"/>
      <c r="LLU12" s="219"/>
      <c r="LLV12" s="219"/>
      <c r="LLW12" s="219"/>
      <c r="LLX12" s="219"/>
      <c r="LLY12" s="219"/>
      <c r="LLZ12" s="219"/>
      <c r="LMA12" s="219"/>
      <c r="LMB12" s="219"/>
      <c r="LMC12" s="219"/>
      <c r="LMD12" s="219"/>
      <c r="LME12" s="219"/>
      <c r="LMF12" s="219"/>
      <c r="LMG12" s="219"/>
      <c r="LMH12" s="219"/>
      <c r="LMI12" s="219"/>
      <c r="LMJ12" s="219"/>
      <c r="LMK12" s="219"/>
      <c r="LML12" s="219"/>
      <c r="LMM12" s="219"/>
      <c r="LMN12" s="219"/>
      <c r="LMO12" s="219"/>
      <c r="LMP12" s="219"/>
      <c r="LMQ12" s="219"/>
      <c r="LMR12" s="219"/>
      <c r="LMS12" s="219"/>
      <c r="LMT12" s="219"/>
      <c r="LMU12" s="219"/>
      <c r="LMV12" s="219"/>
      <c r="LMW12" s="219"/>
      <c r="LMX12" s="219"/>
      <c r="LMY12" s="219"/>
      <c r="LMZ12" s="219"/>
      <c r="LNA12" s="219"/>
      <c r="LNB12" s="219"/>
      <c r="LNC12" s="219"/>
      <c r="LND12" s="219"/>
      <c r="LNE12" s="219"/>
      <c r="LNF12" s="219"/>
      <c r="LNG12" s="219"/>
      <c r="LNH12" s="219"/>
      <c r="LNI12" s="219"/>
      <c r="LNJ12" s="219"/>
      <c r="LNK12" s="219"/>
      <c r="LNL12" s="219"/>
      <c r="LNM12" s="219"/>
      <c r="LNN12" s="219"/>
      <c r="LNO12" s="219"/>
      <c r="LNP12" s="219"/>
      <c r="LNQ12" s="219"/>
      <c r="LNR12" s="219"/>
      <c r="LNS12" s="219"/>
      <c r="LNT12" s="219"/>
      <c r="LNU12" s="219"/>
      <c r="LNV12" s="219"/>
      <c r="LNW12" s="219"/>
      <c r="LNX12" s="219"/>
      <c r="LNY12" s="219"/>
      <c r="LNZ12" s="219"/>
      <c r="LOA12" s="219"/>
      <c r="LOB12" s="219"/>
      <c r="LOC12" s="219"/>
      <c r="LOD12" s="219"/>
      <c r="LOE12" s="219"/>
      <c r="LOF12" s="219"/>
      <c r="LOG12" s="219"/>
      <c r="LOH12" s="219"/>
      <c r="LOI12" s="219"/>
      <c r="LOJ12" s="219"/>
      <c r="LOK12" s="219"/>
      <c r="LOL12" s="219"/>
      <c r="LOM12" s="219"/>
      <c r="LON12" s="219"/>
      <c r="LOO12" s="219"/>
      <c r="LOP12" s="219"/>
      <c r="LOQ12" s="219"/>
      <c r="LOR12" s="219"/>
      <c r="LOS12" s="219"/>
      <c r="LOT12" s="219"/>
      <c r="LOU12" s="219"/>
      <c r="LOV12" s="219"/>
      <c r="LOW12" s="219"/>
      <c r="LOX12" s="219"/>
      <c r="LOY12" s="219"/>
      <c r="LOZ12" s="219"/>
      <c r="LPA12" s="219"/>
      <c r="LPB12" s="219"/>
      <c r="LPC12" s="219"/>
      <c r="LPD12" s="219"/>
      <c r="LPE12" s="219"/>
      <c r="LPF12" s="219"/>
      <c r="LPG12" s="219"/>
      <c r="LPH12" s="219"/>
      <c r="LPI12" s="219"/>
      <c r="LPJ12" s="219"/>
      <c r="LPK12" s="219"/>
      <c r="LPL12" s="219"/>
      <c r="LPM12" s="219"/>
      <c r="LPN12" s="219"/>
      <c r="LPO12" s="219"/>
      <c r="LPP12" s="219"/>
      <c r="LPQ12" s="219"/>
      <c r="LPR12" s="219"/>
      <c r="LPS12" s="219"/>
      <c r="LPT12" s="219"/>
      <c r="LPU12" s="219"/>
      <c r="LPV12" s="219"/>
      <c r="LPW12" s="219"/>
      <c r="LPX12" s="219"/>
      <c r="LPY12" s="219"/>
      <c r="LPZ12" s="219"/>
      <c r="LQA12" s="219"/>
      <c r="LQB12" s="219"/>
      <c r="LQC12" s="219"/>
      <c r="LQD12" s="219"/>
      <c r="LQE12" s="219"/>
      <c r="LQF12" s="219"/>
      <c r="LQG12" s="219"/>
      <c r="LQH12" s="219"/>
      <c r="LQI12" s="219"/>
      <c r="LQJ12" s="219"/>
      <c r="LQK12" s="219"/>
      <c r="LQL12" s="219"/>
      <c r="LQM12" s="219"/>
      <c r="LQN12" s="219"/>
      <c r="LQO12" s="219"/>
      <c r="LQP12" s="219"/>
      <c r="LQQ12" s="219"/>
      <c r="LQR12" s="219"/>
      <c r="LQS12" s="219"/>
      <c r="LQT12" s="219"/>
      <c r="LQU12" s="219"/>
      <c r="LQV12" s="219"/>
      <c r="LQW12" s="219"/>
      <c r="LQX12" s="219"/>
      <c r="LQY12" s="219"/>
      <c r="LQZ12" s="219"/>
      <c r="LRA12" s="219"/>
      <c r="LRB12" s="219"/>
      <c r="LRC12" s="219"/>
      <c r="LRD12" s="219"/>
      <c r="LRE12" s="219"/>
      <c r="LRF12" s="219"/>
      <c r="LRG12" s="219"/>
      <c r="LRH12" s="219"/>
      <c r="LRI12" s="219"/>
      <c r="LRJ12" s="219"/>
      <c r="LRK12" s="219"/>
      <c r="LRL12" s="219"/>
      <c r="LRM12" s="219"/>
      <c r="LRN12" s="219"/>
      <c r="LRO12" s="219"/>
      <c r="LRP12" s="219"/>
      <c r="LRQ12" s="219"/>
      <c r="LRR12" s="219"/>
      <c r="LRS12" s="219"/>
      <c r="LRT12" s="219"/>
      <c r="LRU12" s="219"/>
      <c r="LRV12" s="219"/>
      <c r="LRW12" s="219"/>
      <c r="LRX12" s="219"/>
      <c r="LRY12" s="219"/>
      <c r="LRZ12" s="219"/>
      <c r="LSA12" s="219"/>
      <c r="LSB12" s="219"/>
      <c r="LSC12" s="219"/>
      <c r="LSD12" s="219"/>
      <c r="LSE12" s="219"/>
      <c r="LSF12" s="219"/>
      <c r="LSG12" s="219"/>
      <c r="LSH12" s="219"/>
      <c r="LSI12" s="219"/>
      <c r="LSJ12" s="219"/>
      <c r="LSK12" s="219"/>
      <c r="LSL12" s="219"/>
      <c r="LSM12" s="219"/>
      <c r="LSN12" s="219"/>
      <c r="LSO12" s="219"/>
      <c r="LSP12" s="219"/>
      <c r="LSQ12" s="219"/>
      <c r="LSR12" s="219"/>
      <c r="LSS12" s="219"/>
      <c r="LST12" s="219"/>
      <c r="LSU12" s="219"/>
      <c r="LSV12" s="219"/>
      <c r="LSW12" s="219"/>
      <c r="LSX12" s="219"/>
      <c r="LSY12" s="219"/>
      <c r="LSZ12" s="219"/>
      <c r="LTA12" s="219"/>
      <c r="LTB12" s="219"/>
      <c r="LTC12" s="219"/>
      <c r="LTD12" s="219"/>
      <c r="LTE12" s="219"/>
      <c r="LTF12" s="219"/>
      <c r="LTG12" s="219"/>
      <c r="LTH12" s="219"/>
      <c r="LTI12" s="219"/>
      <c r="LTJ12" s="219"/>
      <c r="LTK12" s="219"/>
      <c r="LTL12" s="219"/>
      <c r="LTM12" s="219"/>
      <c r="LTN12" s="219"/>
      <c r="LTO12" s="219"/>
      <c r="LTP12" s="219"/>
      <c r="LTQ12" s="219"/>
      <c r="LTR12" s="219"/>
      <c r="LTS12" s="219"/>
      <c r="LTT12" s="219"/>
      <c r="LTU12" s="219"/>
      <c r="LTV12" s="219"/>
      <c r="LTW12" s="219"/>
      <c r="LTX12" s="219"/>
      <c r="LTY12" s="219"/>
      <c r="LTZ12" s="219"/>
      <c r="LUA12" s="219"/>
      <c r="LUB12" s="219"/>
      <c r="LUC12" s="219"/>
      <c r="LUD12" s="219"/>
      <c r="LUE12" s="219"/>
      <c r="LUF12" s="219"/>
      <c r="LUG12" s="219"/>
      <c r="LUH12" s="219"/>
      <c r="LUI12" s="219"/>
      <c r="LUJ12" s="219"/>
      <c r="LUK12" s="219"/>
      <c r="LUL12" s="219"/>
      <c r="LUM12" s="219"/>
      <c r="LUN12" s="219"/>
      <c r="LUO12" s="219"/>
      <c r="LUP12" s="219"/>
      <c r="LUQ12" s="219"/>
      <c r="LUR12" s="219"/>
      <c r="LUS12" s="219"/>
      <c r="LUT12" s="219"/>
      <c r="LUU12" s="219"/>
      <c r="LUV12" s="219"/>
      <c r="LUW12" s="219"/>
      <c r="LUX12" s="219"/>
      <c r="LUY12" s="219"/>
      <c r="LUZ12" s="219"/>
      <c r="LVA12" s="219"/>
      <c r="LVB12" s="219"/>
      <c r="LVC12" s="219"/>
      <c r="LVD12" s="219"/>
      <c r="LVE12" s="219"/>
      <c r="LVF12" s="219"/>
      <c r="LVG12" s="219"/>
      <c r="LVH12" s="219"/>
      <c r="LVI12" s="219"/>
      <c r="LVJ12" s="219"/>
      <c r="LVK12" s="219"/>
      <c r="LVL12" s="219"/>
      <c r="LVM12" s="219"/>
      <c r="LVN12" s="219"/>
      <c r="LVO12" s="219"/>
      <c r="LVP12" s="219"/>
      <c r="LVQ12" s="219"/>
      <c r="LVR12" s="219"/>
      <c r="LVS12" s="219"/>
      <c r="LVT12" s="219"/>
      <c r="LVU12" s="219"/>
      <c r="LVV12" s="219"/>
      <c r="LVW12" s="219"/>
      <c r="LVX12" s="219"/>
      <c r="LVY12" s="219"/>
      <c r="LVZ12" s="219"/>
      <c r="LWA12" s="219"/>
      <c r="LWB12" s="219"/>
      <c r="LWC12" s="219"/>
      <c r="LWD12" s="219"/>
      <c r="LWE12" s="219"/>
      <c r="LWF12" s="219"/>
      <c r="LWG12" s="219"/>
      <c r="LWH12" s="219"/>
      <c r="LWI12" s="219"/>
      <c r="LWJ12" s="219"/>
      <c r="LWK12" s="219"/>
      <c r="LWL12" s="219"/>
      <c r="LWM12" s="219"/>
      <c r="LWN12" s="219"/>
      <c r="LWO12" s="219"/>
      <c r="LWP12" s="219"/>
      <c r="LWQ12" s="219"/>
      <c r="LWR12" s="219"/>
      <c r="LWS12" s="219"/>
      <c r="LWT12" s="219"/>
      <c r="LWU12" s="219"/>
      <c r="LWV12" s="219"/>
      <c r="LWW12" s="219"/>
      <c r="LWX12" s="219"/>
      <c r="LWY12" s="219"/>
      <c r="LWZ12" s="219"/>
      <c r="LXA12" s="219"/>
      <c r="LXB12" s="219"/>
      <c r="LXC12" s="219"/>
      <c r="LXD12" s="219"/>
      <c r="LXE12" s="219"/>
      <c r="LXF12" s="219"/>
      <c r="LXG12" s="219"/>
      <c r="LXH12" s="219"/>
      <c r="LXI12" s="219"/>
      <c r="LXJ12" s="219"/>
      <c r="LXK12" s="219"/>
      <c r="LXL12" s="219"/>
      <c r="LXM12" s="219"/>
      <c r="LXN12" s="219"/>
      <c r="LXO12" s="219"/>
      <c r="LXP12" s="219"/>
      <c r="LXQ12" s="219"/>
      <c r="LXR12" s="219"/>
      <c r="LXS12" s="219"/>
      <c r="LXT12" s="219"/>
      <c r="LXU12" s="219"/>
      <c r="LXV12" s="219"/>
      <c r="LXW12" s="219"/>
      <c r="LXX12" s="219"/>
      <c r="LXY12" s="219"/>
      <c r="LXZ12" s="219"/>
      <c r="LYA12" s="219"/>
      <c r="LYB12" s="219"/>
      <c r="LYC12" s="219"/>
      <c r="LYD12" s="219"/>
      <c r="LYE12" s="219"/>
      <c r="LYF12" s="219"/>
      <c r="LYG12" s="219"/>
      <c r="LYH12" s="219"/>
      <c r="LYI12" s="219"/>
      <c r="LYJ12" s="219"/>
      <c r="LYK12" s="219"/>
      <c r="LYL12" s="219"/>
      <c r="LYM12" s="219"/>
      <c r="LYN12" s="219"/>
      <c r="LYO12" s="219"/>
      <c r="LYP12" s="219"/>
      <c r="LYQ12" s="219"/>
      <c r="LYR12" s="219"/>
      <c r="LYS12" s="219"/>
      <c r="LYT12" s="219"/>
      <c r="LYU12" s="219"/>
      <c r="LYV12" s="219"/>
      <c r="LYW12" s="219"/>
      <c r="LYX12" s="219"/>
      <c r="LYY12" s="219"/>
      <c r="LYZ12" s="219"/>
      <c r="LZA12" s="219"/>
      <c r="LZB12" s="219"/>
      <c r="LZC12" s="219"/>
      <c r="LZD12" s="219"/>
      <c r="LZE12" s="219"/>
      <c r="LZF12" s="219"/>
      <c r="LZG12" s="219"/>
      <c r="LZH12" s="219"/>
      <c r="LZI12" s="219"/>
      <c r="LZJ12" s="219"/>
      <c r="LZK12" s="219"/>
      <c r="LZL12" s="219"/>
      <c r="LZM12" s="219"/>
      <c r="LZN12" s="219"/>
      <c r="LZO12" s="219"/>
      <c r="LZP12" s="219"/>
      <c r="LZQ12" s="219"/>
      <c r="LZR12" s="219"/>
      <c r="LZS12" s="219"/>
      <c r="LZT12" s="219"/>
      <c r="LZU12" s="219"/>
      <c r="LZV12" s="219"/>
      <c r="LZW12" s="219"/>
      <c r="LZX12" s="219"/>
      <c r="LZY12" s="219"/>
      <c r="LZZ12" s="219"/>
      <c r="MAA12" s="219"/>
      <c r="MAB12" s="219"/>
      <c r="MAC12" s="219"/>
      <c r="MAD12" s="219"/>
      <c r="MAE12" s="219"/>
      <c r="MAF12" s="219"/>
      <c r="MAG12" s="219"/>
      <c r="MAH12" s="219"/>
      <c r="MAI12" s="219"/>
      <c r="MAJ12" s="219"/>
      <c r="MAK12" s="219"/>
      <c r="MAL12" s="219"/>
      <c r="MAM12" s="219"/>
      <c r="MAN12" s="219"/>
      <c r="MAO12" s="219"/>
      <c r="MAP12" s="219"/>
      <c r="MAQ12" s="219"/>
      <c r="MAR12" s="219"/>
      <c r="MAS12" s="219"/>
      <c r="MAT12" s="219"/>
      <c r="MAU12" s="219"/>
      <c r="MAV12" s="219"/>
      <c r="MAW12" s="219"/>
      <c r="MAX12" s="219"/>
      <c r="MAY12" s="219"/>
      <c r="MAZ12" s="219"/>
      <c r="MBA12" s="219"/>
      <c r="MBB12" s="219"/>
      <c r="MBC12" s="219"/>
      <c r="MBD12" s="219"/>
      <c r="MBE12" s="219"/>
      <c r="MBF12" s="219"/>
      <c r="MBG12" s="219"/>
      <c r="MBH12" s="219"/>
      <c r="MBI12" s="219"/>
      <c r="MBJ12" s="219"/>
      <c r="MBK12" s="219"/>
      <c r="MBL12" s="219"/>
      <c r="MBM12" s="219"/>
      <c r="MBN12" s="219"/>
      <c r="MBO12" s="219"/>
      <c r="MBP12" s="219"/>
      <c r="MBQ12" s="219"/>
      <c r="MBR12" s="219"/>
      <c r="MBS12" s="219"/>
      <c r="MBT12" s="219"/>
      <c r="MBU12" s="219"/>
      <c r="MBV12" s="219"/>
      <c r="MBW12" s="219"/>
      <c r="MBX12" s="219"/>
      <c r="MBY12" s="219"/>
      <c r="MBZ12" s="219"/>
      <c r="MCA12" s="219"/>
      <c r="MCB12" s="219"/>
      <c r="MCC12" s="219"/>
      <c r="MCD12" s="219"/>
      <c r="MCE12" s="219"/>
      <c r="MCF12" s="219"/>
      <c r="MCG12" s="219"/>
      <c r="MCH12" s="219"/>
      <c r="MCI12" s="219"/>
      <c r="MCJ12" s="219"/>
      <c r="MCK12" s="219"/>
      <c r="MCL12" s="219"/>
      <c r="MCM12" s="219"/>
      <c r="MCN12" s="219"/>
      <c r="MCO12" s="219"/>
      <c r="MCP12" s="219"/>
      <c r="MCQ12" s="219"/>
      <c r="MCR12" s="219"/>
      <c r="MCS12" s="219"/>
      <c r="MCT12" s="219"/>
      <c r="MCU12" s="219"/>
      <c r="MCV12" s="219"/>
      <c r="MCW12" s="219"/>
      <c r="MCX12" s="219"/>
      <c r="MCY12" s="219"/>
      <c r="MCZ12" s="219"/>
      <c r="MDA12" s="219"/>
      <c r="MDB12" s="219"/>
      <c r="MDC12" s="219"/>
      <c r="MDD12" s="219"/>
      <c r="MDE12" s="219"/>
      <c r="MDF12" s="219"/>
      <c r="MDG12" s="219"/>
      <c r="MDH12" s="219"/>
      <c r="MDI12" s="219"/>
      <c r="MDJ12" s="219"/>
      <c r="MDK12" s="219"/>
      <c r="MDL12" s="219"/>
      <c r="MDM12" s="219"/>
      <c r="MDN12" s="219"/>
      <c r="MDO12" s="219"/>
      <c r="MDP12" s="219"/>
      <c r="MDQ12" s="219"/>
      <c r="MDR12" s="219"/>
      <c r="MDS12" s="219"/>
      <c r="MDT12" s="219"/>
      <c r="MDU12" s="219"/>
      <c r="MDV12" s="219"/>
      <c r="MDW12" s="219"/>
      <c r="MDX12" s="219"/>
      <c r="MDY12" s="219"/>
      <c r="MDZ12" s="219"/>
      <c r="MEA12" s="219"/>
      <c r="MEB12" s="219"/>
      <c r="MEC12" s="219"/>
      <c r="MED12" s="219"/>
      <c r="MEE12" s="219"/>
      <c r="MEF12" s="219"/>
      <c r="MEG12" s="219"/>
      <c r="MEH12" s="219"/>
      <c r="MEI12" s="219"/>
      <c r="MEJ12" s="219"/>
      <c r="MEK12" s="219"/>
      <c r="MEL12" s="219"/>
      <c r="MEM12" s="219"/>
      <c r="MEN12" s="219"/>
      <c r="MEO12" s="219"/>
      <c r="MEP12" s="219"/>
      <c r="MEQ12" s="219"/>
      <c r="MER12" s="219"/>
      <c r="MES12" s="219"/>
      <c r="MET12" s="219"/>
      <c r="MEU12" s="219"/>
      <c r="MEV12" s="219"/>
      <c r="MEW12" s="219"/>
      <c r="MEX12" s="219"/>
      <c r="MEY12" s="219"/>
      <c r="MEZ12" s="219"/>
      <c r="MFA12" s="219"/>
      <c r="MFB12" s="219"/>
      <c r="MFC12" s="219"/>
      <c r="MFD12" s="219"/>
      <c r="MFE12" s="219"/>
      <c r="MFF12" s="219"/>
      <c r="MFG12" s="219"/>
      <c r="MFH12" s="219"/>
      <c r="MFI12" s="219"/>
      <c r="MFJ12" s="219"/>
      <c r="MFK12" s="219"/>
      <c r="MFL12" s="219"/>
      <c r="MFM12" s="219"/>
      <c r="MFN12" s="219"/>
      <c r="MFO12" s="219"/>
      <c r="MFP12" s="219"/>
      <c r="MFQ12" s="219"/>
      <c r="MFR12" s="219"/>
      <c r="MFS12" s="219"/>
      <c r="MFT12" s="219"/>
      <c r="MFU12" s="219"/>
      <c r="MFV12" s="219"/>
      <c r="MFW12" s="219"/>
      <c r="MFX12" s="219"/>
      <c r="MFY12" s="219"/>
      <c r="MFZ12" s="219"/>
      <c r="MGA12" s="219"/>
      <c r="MGB12" s="219"/>
      <c r="MGC12" s="219"/>
      <c r="MGD12" s="219"/>
      <c r="MGE12" s="219"/>
      <c r="MGF12" s="219"/>
      <c r="MGG12" s="219"/>
      <c r="MGH12" s="219"/>
      <c r="MGI12" s="219"/>
      <c r="MGJ12" s="219"/>
      <c r="MGK12" s="219"/>
      <c r="MGL12" s="219"/>
      <c r="MGM12" s="219"/>
      <c r="MGN12" s="219"/>
      <c r="MGO12" s="219"/>
      <c r="MGP12" s="219"/>
      <c r="MGQ12" s="219"/>
      <c r="MGR12" s="219"/>
      <c r="MGS12" s="219"/>
      <c r="MGT12" s="219"/>
      <c r="MGU12" s="219"/>
      <c r="MGV12" s="219"/>
      <c r="MGW12" s="219"/>
      <c r="MGX12" s="219"/>
      <c r="MGY12" s="219"/>
      <c r="MGZ12" s="219"/>
      <c r="MHA12" s="219"/>
      <c r="MHB12" s="219"/>
      <c r="MHC12" s="219"/>
      <c r="MHD12" s="219"/>
      <c r="MHE12" s="219"/>
      <c r="MHF12" s="219"/>
      <c r="MHG12" s="219"/>
      <c r="MHH12" s="219"/>
      <c r="MHI12" s="219"/>
      <c r="MHJ12" s="219"/>
      <c r="MHK12" s="219"/>
      <c r="MHL12" s="219"/>
      <c r="MHM12" s="219"/>
      <c r="MHN12" s="219"/>
      <c r="MHO12" s="219"/>
      <c r="MHP12" s="219"/>
      <c r="MHQ12" s="219"/>
      <c r="MHR12" s="219"/>
      <c r="MHS12" s="219"/>
      <c r="MHT12" s="219"/>
      <c r="MHU12" s="219"/>
      <c r="MHV12" s="219"/>
      <c r="MHW12" s="219"/>
      <c r="MHX12" s="219"/>
      <c r="MHY12" s="219"/>
      <c r="MHZ12" s="219"/>
      <c r="MIA12" s="219"/>
      <c r="MIB12" s="219"/>
      <c r="MIC12" s="219"/>
      <c r="MID12" s="219"/>
      <c r="MIE12" s="219"/>
      <c r="MIF12" s="219"/>
      <c r="MIG12" s="219"/>
      <c r="MIH12" s="219"/>
      <c r="MII12" s="219"/>
      <c r="MIJ12" s="219"/>
      <c r="MIK12" s="219"/>
      <c r="MIL12" s="219"/>
      <c r="MIM12" s="219"/>
      <c r="MIN12" s="219"/>
      <c r="MIO12" s="219"/>
      <c r="MIP12" s="219"/>
      <c r="MIQ12" s="219"/>
      <c r="MIR12" s="219"/>
      <c r="MIS12" s="219"/>
      <c r="MIT12" s="219"/>
      <c r="MIU12" s="219"/>
      <c r="MIV12" s="219"/>
      <c r="MIW12" s="219"/>
      <c r="MIX12" s="219"/>
      <c r="MIY12" s="219"/>
      <c r="MIZ12" s="219"/>
      <c r="MJA12" s="219"/>
      <c r="MJB12" s="219"/>
      <c r="MJC12" s="219"/>
      <c r="MJD12" s="219"/>
      <c r="MJE12" s="219"/>
      <c r="MJF12" s="219"/>
      <c r="MJG12" s="219"/>
      <c r="MJH12" s="219"/>
      <c r="MJI12" s="219"/>
      <c r="MJJ12" s="219"/>
      <c r="MJK12" s="219"/>
      <c r="MJL12" s="219"/>
      <c r="MJM12" s="219"/>
      <c r="MJN12" s="219"/>
      <c r="MJO12" s="219"/>
      <c r="MJP12" s="219"/>
      <c r="MJQ12" s="219"/>
      <c r="MJR12" s="219"/>
      <c r="MJS12" s="219"/>
      <c r="MJT12" s="219"/>
      <c r="MJU12" s="219"/>
      <c r="MJV12" s="219"/>
      <c r="MJW12" s="219"/>
      <c r="MJX12" s="219"/>
      <c r="MJY12" s="219"/>
      <c r="MJZ12" s="219"/>
      <c r="MKA12" s="219"/>
      <c r="MKB12" s="219"/>
      <c r="MKC12" s="219"/>
      <c r="MKD12" s="219"/>
      <c r="MKE12" s="219"/>
      <c r="MKF12" s="219"/>
      <c r="MKG12" s="219"/>
      <c r="MKH12" s="219"/>
      <c r="MKI12" s="219"/>
      <c r="MKJ12" s="219"/>
      <c r="MKK12" s="219"/>
      <c r="MKL12" s="219"/>
      <c r="MKM12" s="219"/>
      <c r="MKN12" s="219"/>
      <c r="MKO12" s="219"/>
      <c r="MKP12" s="219"/>
      <c r="MKQ12" s="219"/>
      <c r="MKR12" s="219"/>
      <c r="MKS12" s="219"/>
      <c r="MKT12" s="219"/>
      <c r="MKU12" s="219"/>
      <c r="MKV12" s="219"/>
      <c r="MKW12" s="219"/>
      <c r="MKX12" s="219"/>
      <c r="MKY12" s="219"/>
      <c r="MKZ12" s="219"/>
      <c r="MLA12" s="219"/>
      <c r="MLB12" s="219"/>
      <c r="MLC12" s="219"/>
      <c r="MLD12" s="219"/>
      <c r="MLE12" s="219"/>
      <c r="MLF12" s="219"/>
      <c r="MLG12" s="219"/>
      <c r="MLH12" s="219"/>
      <c r="MLI12" s="219"/>
      <c r="MLJ12" s="219"/>
      <c r="MLK12" s="219"/>
      <c r="MLL12" s="219"/>
      <c r="MLM12" s="219"/>
      <c r="MLN12" s="219"/>
      <c r="MLO12" s="219"/>
      <c r="MLP12" s="219"/>
      <c r="MLQ12" s="219"/>
      <c r="MLR12" s="219"/>
      <c r="MLS12" s="219"/>
      <c r="MLT12" s="219"/>
      <c r="MLU12" s="219"/>
      <c r="MLV12" s="219"/>
      <c r="MLW12" s="219"/>
      <c r="MLX12" s="219"/>
      <c r="MLY12" s="219"/>
      <c r="MLZ12" s="219"/>
      <c r="MMA12" s="219"/>
      <c r="MMB12" s="219"/>
      <c r="MMC12" s="219"/>
      <c r="MMD12" s="219"/>
      <c r="MME12" s="219"/>
      <c r="MMF12" s="219"/>
      <c r="MMG12" s="219"/>
      <c r="MMH12" s="219"/>
      <c r="MMI12" s="219"/>
      <c r="MMJ12" s="219"/>
      <c r="MMK12" s="219"/>
      <c r="MML12" s="219"/>
      <c r="MMM12" s="219"/>
      <c r="MMN12" s="219"/>
      <c r="MMO12" s="219"/>
      <c r="MMP12" s="219"/>
      <c r="MMQ12" s="219"/>
      <c r="MMR12" s="219"/>
      <c r="MMS12" s="219"/>
      <c r="MMT12" s="219"/>
      <c r="MMU12" s="219"/>
      <c r="MMV12" s="219"/>
      <c r="MMW12" s="219"/>
      <c r="MMX12" s="219"/>
      <c r="MMY12" s="219"/>
      <c r="MMZ12" s="219"/>
      <c r="MNA12" s="219"/>
      <c r="MNB12" s="219"/>
      <c r="MNC12" s="219"/>
      <c r="MND12" s="219"/>
      <c r="MNE12" s="219"/>
      <c r="MNF12" s="219"/>
      <c r="MNG12" s="219"/>
      <c r="MNH12" s="219"/>
      <c r="MNI12" s="219"/>
      <c r="MNJ12" s="219"/>
      <c r="MNK12" s="219"/>
      <c r="MNL12" s="219"/>
      <c r="MNM12" s="219"/>
      <c r="MNN12" s="219"/>
      <c r="MNO12" s="219"/>
      <c r="MNP12" s="219"/>
      <c r="MNQ12" s="219"/>
      <c r="MNR12" s="219"/>
      <c r="MNS12" s="219"/>
      <c r="MNT12" s="219"/>
      <c r="MNU12" s="219"/>
      <c r="MNV12" s="219"/>
      <c r="MNW12" s="219"/>
      <c r="MNX12" s="219"/>
      <c r="MNY12" s="219"/>
      <c r="MNZ12" s="219"/>
      <c r="MOA12" s="219"/>
      <c r="MOB12" s="219"/>
      <c r="MOC12" s="219"/>
      <c r="MOD12" s="219"/>
      <c r="MOE12" s="219"/>
      <c r="MOF12" s="219"/>
      <c r="MOG12" s="219"/>
      <c r="MOH12" s="219"/>
      <c r="MOI12" s="219"/>
      <c r="MOJ12" s="219"/>
      <c r="MOK12" s="219"/>
      <c r="MOL12" s="219"/>
      <c r="MOM12" s="219"/>
      <c r="MON12" s="219"/>
      <c r="MOO12" s="219"/>
      <c r="MOP12" s="219"/>
      <c r="MOQ12" s="219"/>
      <c r="MOR12" s="219"/>
      <c r="MOS12" s="219"/>
      <c r="MOT12" s="219"/>
      <c r="MOU12" s="219"/>
      <c r="MOV12" s="219"/>
      <c r="MOW12" s="219"/>
      <c r="MOX12" s="219"/>
      <c r="MOY12" s="219"/>
      <c r="MOZ12" s="219"/>
      <c r="MPA12" s="219"/>
      <c r="MPB12" s="219"/>
      <c r="MPC12" s="219"/>
      <c r="MPD12" s="219"/>
      <c r="MPE12" s="219"/>
      <c r="MPF12" s="219"/>
      <c r="MPG12" s="219"/>
      <c r="MPH12" s="219"/>
      <c r="MPI12" s="219"/>
      <c r="MPJ12" s="219"/>
      <c r="MPK12" s="219"/>
      <c r="MPL12" s="219"/>
      <c r="MPM12" s="219"/>
      <c r="MPN12" s="219"/>
      <c r="MPO12" s="219"/>
      <c r="MPP12" s="219"/>
      <c r="MPQ12" s="219"/>
      <c r="MPR12" s="219"/>
      <c r="MPS12" s="219"/>
      <c r="MPT12" s="219"/>
      <c r="MPU12" s="219"/>
      <c r="MPV12" s="219"/>
      <c r="MPW12" s="219"/>
      <c r="MPX12" s="219"/>
      <c r="MPY12" s="219"/>
      <c r="MPZ12" s="219"/>
      <c r="MQA12" s="219"/>
      <c r="MQB12" s="219"/>
      <c r="MQC12" s="219"/>
      <c r="MQD12" s="219"/>
      <c r="MQE12" s="219"/>
      <c r="MQF12" s="219"/>
      <c r="MQG12" s="219"/>
      <c r="MQH12" s="219"/>
      <c r="MQI12" s="219"/>
      <c r="MQJ12" s="219"/>
      <c r="MQK12" s="219"/>
      <c r="MQL12" s="219"/>
      <c r="MQM12" s="219"/>
      <c r="MQN12" s="219"/>
      <c r="MQO12" s="219"/>
      <c r="MQP12" s="219"/>
      <c r="MQQ12" s="219"/>
      <c r="MQR12" s="219"/>
      <c r="MQS12" s="219"/>
      <c r="MQT12" s="219"/>
      <c r="MQU12" s="219"/>
      <c r="MQV12" s="219"/>
      <c r="MQW12" s="219"/>
      <c r="MQX12" s="219"/>
      <c r="MQY12" s="219"/>
      <c r="MQZ12" s="219"/>
      <c r="MRA12" s="219"/>
      <c r="MRB12" s="219"/>
      <c r="MRC12" s="219"/>
      <c r="MRD12" s="219"/>
      <c r="MRE12" s="219"/>
      <c r="MRF12" s="219"/>
      <c r="MRG12" s="219"/>
      <c r="MRH12" s="219"/>
      <c r="MRI12" s="219"/>
      <c r="MRJ12" s="219"/>
      <c r="MRK12" s="219"/>
      <c r="MRL12" s="219"/>
      <c r="MRM12" s="219"/>
      <c r="MRN12" s="219"/>
      <c r="MRO12" s="219"/>
      <c r="MRP12" s="219"/>
      <c r="MRQ12" s="219"/>
      <c r="MRR12" s="219"/>
      <c r="MRS12" s="219"/>
      <c r="MRT12" s="219"/>
      <c r="MRU12" s="219"/>
      <c r="MRV12" s="219"/>
      <c r="MRW12" s="219"/>
      <c r="MRX12" s="219"/>
      <c r="MRY12" s="219"/>
      <c r="MRZ12" s="219"/>
      <c r="MSA12" s="219"/>
      <c r="MSB12" s="219"/>
      <c r="MSC12" s="219"/>
      <c r="MSD12" s="219"/>
      <c r="MSE12" s="219"/>
      <c r="MSF12" s="219"/>
      <c r="MSG12" s="219"/>
      <c r="MSH12" s="219"/>
      <c r="MSI12" s="219"/>
      <c r="MSJ12" s="219"/>
      <c r="MSK12" s="219"/>
      <c r="MSL12" s="219"/>
      <c r="MSM12" s="219"/>
      <c r="MSN12" s="219"/>
      <c r="MSO12" s="219"/>
      <c r="MSP12" s="219"/>
      <c r="MSQ12" s="219"/>
      <c r="MSR12" s="219"/>
      <c r="MSS12" s="219"/>
      <c r="MST12" s="219"/>
      <c r="MSU12" s="219"/>
      <c r="MSV12" s="219"/>
      <c r="MSW12" s="219"/>
      <c r="MSX12" s="219"/>
      <c r="MSY12" s="219"/>
      <c r="MSZ12" s="219"/>
      <c r="MTA12" s="219"/>
      <c r="MTB12" s="219"/>
      <c r="MTC12" s="219"/>
      <c r="MTD12" s="219"/>
      <c r="MTE12" s="219"/>
      <c r="MTF12" s="219"/>
      <c r="MTG12" s="219"/>
      <c r="MTH12" s="219"/>
      <c r="MTI12" s="219"/>
      <c r="MTJ12" s="219"/>
      <c r="MTK12" s="219"/>
      <c r="MTL12" s="219"/>
      <c r="MTM12" s="219"/>
      <c r="MTN12" s="219"/>
      <c r="MTO12" s="219"/>
      <c r="MTP12" s="219"/>
      <c r="MTQ12" s="219"/>
      <c r="MTR12" s="219"/>
      <c r="MTS12" s="219"/>
      <c r="MTT12" s="219"/>
      <c r="MTU12" s="219"/>
      <c r="MTV12" s="219"/>
      <c r="MTW12" s="219"/>
      <c r="MTX12" s="219"/>
      <c r="MTY12" s="219"/>
      <c r="MTZ12" s="219"/>
      <c r="MUA12" s="219"/>
      <c r="MUB12" s="219"/>
      <c r="MUC12" s="219"/>
      <c r="MUD12" s="219"/>
      <c r="MUE12" s="219"/>
      <c r="MUF12" s="219"/>
      <c r="MUG12" s="219"/>
      <c r="MUH12" s="219"/>
      <c r="MUI12" s="219"/>
      <c r="MUJ12" s="219"/>
      <c r="MUK12" s="219"/>
      <c r="MUL12" s="219"/>
      <c r="MUM12" s="219"/>
      <c r="MUN12" s="219"/>
      <c r="MUO12" s="219"/>
      <c r="MUP12" s="219"/>
      <c r="MUQ12" s="219"/>
      <c r="MUR12" s="219"/>
      <c r="MUS12" s="219"/>
      <c r="MUT12" s="219"/>
      <c r="MUU12" s="219"/>
      <c r="MUV12" s="219"/>
      <c r="MUW12" s="219"/>
      <c r="MUX12" s="219"/>
      <c r="MUY12" s="219"/>
      <c r="MUZ12" s="219"/>
      <c r="MVA12" s="219"/>
      <c r="MVB12" s="219"/>
      <c r="MVC12" s="219"/>
      <c r="MVD12" s="219"/>
      <c r="MVE12" s="219"/>
      <c r="MVF12" s="219"/>
      <c r="MVG12" s="219"/>
      <c r="MVH12" s="219"/>
      <c r="MVI12" s="219"/>
      <c r="MVJ12" s="219"/>
      <c r="MVK12" s="219"/>
      <c r="MVL12" s="219"/>
      <c r="MVM12" s="219"/>
      <c r="MVN12" s="219"/>
      <c r="MVO12" s="219"/>
      <c r="MVP12" s="219"/>
      <c r="MVQ12" s="219"/>
      <c r="MVR12" s="219"/>
      <c r="MVS12" s="219"/>
      <c r="MVT12" s="219"/>
      <c r="MVU12" s="219"/>
      <c r="MVV12" s="219"/>
      <c r="MVW12" s="219"/>
      <c r="MVX12" s="219"/>
      <c r="MVY12" s="219"/>
      <c r="MVZ12" s="219"/>
      <c r="MWA12" s="219"/>
      <c r="MWB12" s="219"/>
      <c r="MWC12" s="219"/>
      <c r="MWD12" s="219"/>
      <c r="MWE12" s="219"/>
      <c r="MWF12" s="219"/>
      <c r="MWG12" s="219"/>
      <c r="MWH12" s="219"/>
      <c r="MWI12" s="219"/>
      <c r="MWJ12" s="219"/>
      <c r="MWK12" s="219"/>
      <c r="MWL12" s="219"/>
      <c r="MWM12" s="219"/>
      <c r="MWN12" s="219"/>
      <c r="MWO12" s="219"/>
      <c r="MWP12" s="219"/>
      <c r="MWQ12" s="219"/>
      <c r="MWR12" s="219"/>
      <c r="MWS12" s="219"/>
      <c r="MWT12" s="219"/>
      <c r="MWU12" s="219"/>
      <c r="MWV12" s="219"/>
      <c r="MWW12" s="219"/>
      <c r="MWX12" s="219"/>
      <c r="MWY12" s="219"/>
      <c r="MWZ12" s="219"/>
      <c r="MXA12" s="219"/>
      <c r="MXB12" s="219"/>
      <c r="MXC12" s="219"/>
      <c r="MXD12" s="219"/>
      <c r="MXE12" s="219"/>
      <c r="MXF12" s="219"/>
      <c r="MXG12" s="219"/>
      <c r="MXH12" s="219"/>
      <c r="MXI12" s="219"/>
      <c r="MXJ12" s="219"/>
      <c r="MXK12" s="219"/>
      <c r="MXL12" s="219"/>
      <c r="MXM12" s="219"/>
      <c r="MXN12" s="219"/>
      <c r="MXO12" s="219"/>
      <c r="MXP12" s="219"/>
      <c r="MXQ12" s="219"/>
      <c r="MXR12" s="219"/>
      <c r="MXS12" s="219"/>
      <c r="MXT12" s="219"/>
      <c r="MXU12" s="219"/>
      <c r="MXV12" s="219"/>
      <c r="MXW12" s="219"/>
      <c r="MXX12" s="219"/>
      <c r="MXY12" s="219"/>
      <c r="MXZ12" s="219"/>
      <c r="MYA12" s="219"/>
      <c r="MYB12" s="219"/>
      <c r="MYC12" s="219"/>
      <c r="MYD12" s="219"/>
      <c r="MYE12" s="219"/>
      <c r="MYF12" s="219"/>
      <c r="MYG12" s="219"/>
      <c r="MYH12" s="219"/>
      <c r="MYI12" s="219"/>
      <c r="MYJ12" s="219"/>
      <c r="MYK12" s="219"/>
      <c r="MYL12" s="219"/>
      <c r="MYM12" s="219"/>
      <c r="MYN12" s="219"/>
      <c r="MYO12" s="219"/>
      <c r="MYP12" s="219"/>
      <c r="MYQ12" s="219"/>
      <c r="MYR12" s="219"/>
      <c r="MYS12" s="219"/>
      <c r="MYT12" s="219"/>
      <c r="MYU12" s="219"/>
      <c r="MYV12" s="219"/>
      <c r="MYW12" s="219"/>
      <c r="MYX12" s="219"/>
      <c r="MYY12" s="219"/>
      <c r="MYZ12" s="219"/>
      <c r="MZA12" s="219"/>
      <c r="MZB12" s="219"/>
      <c r="MZC12" s="219"/>
      <c r="MZD12" s="219"/>
      <c r="MZE12" s="219"/>
      <c r="MZF12" s="219"/>
      <c r="MZG12" s="219"/>
      <c r="MZH12" s="219"/>
      <c r="MZI12" s="219"/>
      <c r="MZJ12" s="219"/>
      <c r="MZK12" s="219"/>
      <c r="MZL12" s="219"/>
      <c r="MZM12" s="219"/>
      <c r="MZN12" s="219"/>
      <c r="MZO12" s="219"/>
      <c r="MZP12" s="219"/>
      <c r="MZQ12" s="219"/>
      <c r="MZR12" s="219"/>
      <c r="MZS12" s="219"/>
      <c r="MZT12" s="219"/>
      <c r="MZU12" s="219"/>
      <c r="MZV12" s="219"/>
      <c r="MZW12" s="219"/>
      <c r="MZX12" s="219"/>
      <c r="MZY12" s="219"/>
      <c r="MZZ12" s="219"/>
      <c r="NAA12" s="219"/>
      <c r="NAB12" s="219"/>
      <c r="NAC12" s="219"/>
      <c r="NAD12" s="219"/>
      <c r="NAE12" s="219"/>
      <c r="NAF12" s="219"/>
      <c r="NAG12" s="219"/>
      <c r="NAH12" s="219"/>
      <c r="NAI12" s="219"/>
      <c r="NAJ12" s="219"/>
      <c r="NAK12" s="219"/>
      <c r="NAL12" s="219"/>
      <c r="NAM12" s="219"/>
      <c r="NAN12" s="219"/>
      <c r="NAO12" s="219"/>
      <c r="NAP12" s="219"/>
      <c r="NAQ12" s="219"/>
      <c r="NAR12" s="219"/>
      <c r="NAS12" s="219"/>
      <c r="NAT12" s="219"/>
      <c r="NAU12" s="219"/>
      <c r="NAV12" s="219"/>
      <c r="NAW12" s="219"/>
      <c r="NAX12" s="219"/>
      <c r="NAY12" s="219"/>
      <c r="NAZ12" s="219"/>
      <c r="NBA12" s="219"/>
      <c r="NBB12" s="219"/>
      <c r="NBC12" s="219"/>
      <c r="NBD12" s="219"/>
      <c r="NBE12" s="219"/>
      <c r="NBF12" s="219"/>
      <c r="NBG12" s="219"/>
      <c r="NBH12" s="219"/>
      <c r="NBI12" s="219"/>
      <c r="NBJ12" s="219"/>
      <c r="NBK12" s="219"/>
      <c r="NBL12" s="219"/>
      <c r="NBM12" s="219"/>
      <c r="NBN12" s="219"/>
      <c r="NBO12" s="219"/>
      <c r="NBP12" s="219"/>
      <c r="NBQ12" s="219"/>
      <c r="NBR12" s="219"/>
      <c r="NBS12" s="219"/>
      <c r="NBT12" s="219"/>
      <c r="NBU12" s="219"/>
      <c r="NBV12" s="219"/>
      <c r="NBW12" s="219"/>
      <c r="NBX12" s="219"/>
      <c r="NBY12" s="219"/>
      <c r="NBZ12" s="219"/>
      <c r="NCA12" s="219"/>
      <c r="NCB12" s="219"/>
      <c r="NCC12" s="219"/>
      <c r="NCD12" s="219"/>
      <c r="NCE12" s="219"/>
      <c r="NCF12" s="219"/>
      <c r="NCG12" s="219"/>
      <c r="NCH12" s="219"/>
      <c r="NCI12" s="219"/>
      <c r="NCJ12" s="219"/>
      <c r="NCK12" s="219"/>
      <c r="NCL12" s="219"/>
      <c r="NCM12" s="219"/>
      <c r="NCN12" s="219"/>
      <c r="NCO12" s="219"/>
      <c r="NCP12" s="219"/>
      <c r="NCQ12" s="219"/>
      <c r="NCR12" s="219"/>
      <c r="NCS12" s="219"/>
      <c r="NCT12" s="219"/>
      <c r="NCU12" s="219"/>
      <c r="NCV12" s="219"/>
      <c r="NCW12" s="219"/>
      <c r="NCX12" s="219"/>
      <c r="NCY12" s="219"/>
      <c r="NCZ12" s="219"/>
      <c r="NDA12" s="219"/>
      <c r="NDB12" s="219"/>
      <c r="NDC12" s="219"/>
      <c r="NDD12" s="219"/>
      <c r="NDE12" s="219"/>
      <c r="NDF12" s="219"/>
      <c r="NDG12" s="219"/>
      <c r="NDH12" s="219"/>
      <c r="NDI12" s="219"/>
      <c r="NDJ12" s="219"/>
      <c r="NDK12" s="219"/>
      <c r="NDL12" s="219"/>
      <c r="NDM12" s="219"/>
      <c r="NDN12" s="219"/>
      <c r="NDO12" s="219"/>
      <c r="NDP12" s="219"/>
      <c r="NDQ12" s="219"/>
      <c r="NDR12" s="219"/>
      <c r="NDS12" s="219"/>
      <c r="NDT12" s="219"/>
      <c r="NDU12" s="219"/>
      <c r="NDV12" s="219"/>
      <c r="NDW12" s="219"/>
      <c r="NDX12" s="219"/>
      <c r="NDY12" s="219"/>
      <c r="NDZ12" s="219"/>
      <c r="NEA12" s="219"/>
      <c r="NEB12" s="219"/>
      <c r="NEC12" s="219"/>
      <c r="NED12" s="219"/>
      <c r="NEE12" s="219"/>
      <c r="NEF12" s="219"/>
      <c r="NEG12" s="219"/>
      <c r="NEH12" s="219"/>
      <c r="NEI12" s="219"/>
      <c r="NEJ12" s="219"/>
      <c r="NEK12" s="219"/>
      <c r="NEL12" s="219"/>
      <c r="NEM12" s="219"/>
      <c r="NEN12" s="219"/>
      <c r="NEO12" s="219"/>
      <c r="NEP12" s="219"/>
      <c r="NEQ12" s="219"/>
      <c r="NER12" s="219"/>
      <c r="NES12" s="219"/>
      <c r="NET12" s="219"/>
      <c r="NEU12" s="219"/>
      <c r="NEV12" s="219"/>
      <c r="NEW12" s="219"/>
      <c r="NEX12" s="219"/>
      <c r="NEY12" s="219"/>
      <c r="NEZ12" s="219"/>
      <c r="NFA12" s="219"/>
      <c r="NFB12" s="219"/>
      <c r="NFC12" s="219"/>
      <c r="NFD12" s="219"/>
      <c r="NFE12" s="219"/>
      <c r="NFF12" s="219"/>
      <c r="NFG12" s="219"/>
      <c r="NFH12" s="219"/>
      <c r="NFI12" s="219"/>
      <c r="NFJ12" s="219"/>
      <c r="NFK12" s="219"/>
      <c r="NFL12" s="219"/>
      <c r="NFM12" s="219"/>
      <c r="NFN12" s="219"/>
      <c r="NFO12" s="219"/>
      <c r="NFP12" s="219"/>
      <c r="NFQ12" s="219"/>
      <c r="NFR12" s="219"/>
      <c r="NFS12" s="219"/>
      <c r="NFT12" s="219"/>
      <c r="NFU12" s="219"/>
      <c r="NFV12" s="219"/>
      <c r="NFW12" s="219"/>
      <c r="NFX12" s="219"/>
      <c r="NFY12" s="219"/>
      <c r="NFZ12" s="219"/>
      <c r="NGA12" s="219"/>
      <c r="NGB12" s="219"/>
      <c r="NGC12" s="219"/>
      <c r="NGD12" s="219"/>
      <c r="NGE12" s="219"/>
      <c r="NGF12" s="219"/>
      <c r="NGG12" s="219"/>
      <c r="NGH12" s="219"/>
      <c r="NGI12" s="219"/>
      <c r="NGJ12" s="219"/>
      <c r="NGK12" s="219"/>
      <c r="NGL12" s="219"/>
      <c r="NGM12" s="219"/>
      <c r="NGN12" s="219"/>
      <c r="NGO12" s="219"/>
      <c r="NGP12" s="219"/>
      <c r="NGQ12" s="219"/>
      <c r="NGR12" s="219"/>
      <c r="NGS12" s="219"/>
      <c r="NGT12" s="219"/>
      <c r="NGU12" s="219"/>
      <c r="NGV12" s="219"/>
      <c r="NGW12" s="219"/>
      <c r="NGX12" s="219"/>
      <c r="NGY12" s="219"/>
      <c r="NGZ12" s="219"/>
      <c r="NHA12" s="219"/>
      <c r="NHB12" s="219"/>
      <c r="NHC12" s="219"/>
      <c r="NHD12" s="219"/>
      <c r="NHE12" s="219"/>
      <c r="NHF12" s="219"/>
      <c r="NHG12" s="219"/>
      <c r="NHH12" s="219"/>
      <c r="NHI12" s="219"/>
      <c r="NHJ12" s="219"/>
      <c r="NHK12" s="219"/>
      <c r="NHL12" s="219"/>
      <c r="NHM12" s="219"/>
      <c r="NHN12" s="219"/>
      <c r="NHO12" s="219"/>
      <c r="NHP12" s="219"/>
      <c r="NHQ12" s="219"/>
      <c r="NHR12" s="219"/>
      <c r="NHS12" s="219"/>
      <c r="NHT12" s="219"/>
      <c r="NHU12" s="219"/>
      <c r="NHV12" s="219"/>
      <c r="NHW12" s="219"/>
      <c r="NHX12" s="219"/>
      <c r="NHY12" s="219"/>
      <c r="NHZ12" s="219"/>
      <c r="NIA12" s="219"/>
      <c r="NIB12" s="219"/>
      <c r="NIC12" s="219"/>
      <c r="NID12" s="219"/>
      <c r="NIE12" s="219"/>
      <c r="NIF12" s="219"/>
      <c r="NIG12" s="219"/>
      <c r="NIH12" s="219"/>
      <c r="NII12" s="219"/>
      <c r="NIJ12" s="219"/>
      <c r="NIK12" s="219"/>
      <c r="NIL12" s="219"/>
      <c r="NIM12" s="219"/>
      <c r="NIN12" s="219"/>
      <c r="NIO12" s="219"/>
      <c r="NIP12" s="219"/>
      <c r="NIQ12" s="219"/>
      <c r="NIR12" s="219"/>
      <c r="NIS12" s="219"/>
      <c r="NIT12" s="219"/>
      <c r="NIU12" s="219"/>
      <c r="NIV12" s="219"/>
      <c r="NIW12" s="219"/>
      <c r="NIX12" s="219"/>
      <c r="NIY12" s="219"/>
      <c r="NIZ12" s="219"/>
      <c r="NJA12" s="219"/>
      <c r="NJB12" s="219"/>
      <c r="NJC12" s="219"/>
      <c r="NJD12" s="219"/>
      <c r="NJE12" s="219"/>
      <c r="NJF12" s="219"/>
      <c r="NJG12" s="219"/>
      <c r="NJH12" s="219"/>
      <c r="NJI12" s="219"/>
      <c r="NJJ12" s="219"/>
      <c r="NJK12" s="219"/>
      <c r="NJL12" s="219"/>
      <c r="NJM12" s="219"/>
      <c r="NJN12" s="219"/>
      <c r="NJO12" s="219"/>
      <c r="NJP12" s="219"/>
      <c r="NJQ12" s="219"/>
      <c r="NJR12" s="219"/>
      <c r="NJS12" s="219"/>
      <c r="NJT12" s="219"/>
      <c r="NJU12" s="219"/>
      <c r="NJV12" s="219"/>
      <c r="NJW12" s="219"/>
      <c r="NJX12" s="219"/>
      <c r="NJY12" s="219"/>
      <c r="NJZ12" s="219"/>
      <c r="NKA12" s="219"/>
      <c r="NKB12" s="219"/>
      <c r="NKC12" s="219"/>
      <c r="NKD12" s="219"/>
      <c r="NKE12" s="219"/>
      <c r="NKF12" s="219"/>
      <c r="NKG12" s="219"/>
      <c r="NKH12" s="219"/>
      <c r="NKI12" s="219"/>
      <c r="NKJ12" s="219"/>
      <c r="NKK12" s="219"/>
      <c r="NKL12" s="219"/>
      <c r="NKM12" s="219"/>
      <c r="NKN12" s="219"/>
      <c r="NKO12" s="219"/>
      <c r="NKP12" s="219"/>
      <c r="NKQ12" s="219"/>
      <c r="NKR12" s="219"/>
      <c r="NKS12" s="219"/>
      <c r="NKT12" s="219"/>
      <c r="NKU12" s="219"/>
      <c r="NKV12" s="219"/>
      <c r="NKW12" s="219"/>
      <c r="NKX12" s="219"/>
      <c r="NKY12" s="219"/>
      <c r="NKZ12" s="219"/>
      <c r="NLA12" s="219"/>
      <c r="NLB12" s="219"/>
      <c r="NLC12" s="219"/>
      <c r="NLD12" s="219"/>
      <c r="NLE12" s="219"/>
      <c r="NLF12" s="219"/>
      <c r="NLG12" s="219"/>
      <c r="NLH12" s="219"/>
      <c r="NLI12" s="219"/>
      <c r="NLJ12" s="219"/>
      <c r="NLK12" s="219"/>
      <c r="NLL12" s="219"/>
      <c r="NLM12" s="219"/>
      <c r="NLN12" s="219"/>
      <c r="NLO12" s="219"/>
      <c r="NLP12" s="219"/>
      <c r="NLQ12" s="219"/>
      <c r="NLR12" s="219"/>
      <c r="NLS12" s="219"/>
      <c r="NLT12" s="219"/>
      <c r="NLU12" s="219"/>
      <c r="NLV12" s="219"/>
      <c r="NLW12" s="219"/>
      <c r="NLX12" s="219"/>
      <c r="NLY12" s="219"/>
      <c r="NLZ12" s="219"/>
      <c r="NMA12" s="219"/>
      <c r="NMB12" s="219"/>
      <c r="NMC12" s="219"/>
      <c r="NMD12" s="219"/>
      <c r="NME12" s="219"/>
      <c r="NMF12" s="219"/>
      <c r="NMG12" s="219"/>
      <c r="NMH12" s="219"/>
      <c r="NMI12" s="219"/>
      <c r="NMJ12" s="219"/>
      <c r="NMK12" s="219"/>
      <c r="NML12" s="219"/>
      <c r="NMM12" s="219"/>
      <c r="NMN12" s="219"/>
      <c r="NMO12" s="219"/>
      <c r="NMP12" s="219"/>
      <c r="NMQ12" s="219"/>
      <c r="NMR12" s="219"/>
      <c r="NMS12" s="219"/>
      <c r="NMT12" s="219"/>
      <c r="NMU12" s="219"/>
      <c r="NMV12" s="219"/>
      <c r="NMW12" s="219"/>
      <c r="NMX12" s="219"/>
      <c r="NMY12" s="219"/>
      <c r="NMZ12" s="219"/>
      <c r="NNA12" s="219"/>
      <c r="NNB12" s="219"/>
      <c r="NNC12" s="219"/>
      <c r="NND12" s="219"/>
      <c r="NNE12" s="219"/>
      <c r="NNF12" s="219"/>
      <c r="NNG12" s="219"/>
      <c r="NNH12" s="219"/>
      <c r="NNI12" s="219"/>
      <c r="NNJ12" s="219"/>
      <c r="NNK12" s="219"/>
      <c r="NNL12" s="219"/>
      <c r="NNM12" s="219"/>
      <c r="NNN12" s="219"/>
      <c r="NNO12" s="219"/>
      <c r="NNP12" s="219"/>
      <c r="NNQ12" s="219"/>
      <c r="NNR12" s="219"/>
      <c r="NNS12" s="219"/>
      <c r="NNT12" s="219"/>
      <c r="NNU12" s="219"/>
      <c r="NNV12" s="219"/>
      <c r="NNW12" s="219"/>
      <c r="NNX12" s="219"/>
      <c r="NNY12" s="219"/>
      <c r="NNZ12" s="219"/>
      <c r="NOA12" s="219"/>
      <c r="NOB12" s="219"/>
      <c r="NOC12" s="219"/>
      <c r="NOD12" s="219"/>
      <c r="NOE12" s="219"/>
      <c r="NOF12" s="219"/>
      <c r="NOG12" s="219"/>
      <c r="NOH12" s="219"/>
      <c r="NOI12" s="219"/>
      <c r="NOJ12" s="219"/>
      <c r="NOK12" s="219"/>
      <c r="NOL12" s="219"/>
      <c r="NOM12" s="219"/>
      <c r="NON12" s="219"/>
      <c r="NOO12" s="219"/>
      <c r="NOP12" s="219"/>
      <c r="NOQ12" s="219"/>
      <c r="NOR12" s="219"/>
      <c r="NOS12" s="219"/>
      <c r="NOT12" s="219"/>
      <c r="NOU12" s="219"/>
      <c r="NOV12" s="219"/>
      <c r="NOW12" s="219"/>
      <c r="NOX12" s="219"/>
      <c r="NOY12" s="219"/>
      <c r="NOZ12" s="219"/>
      <c r="NPA12" s="219"/>
      <c r="NPB12" s="219"/>
      <c r="NPC12" s="219"/>
      <c r="NPD12" s="219"/>
      <c r="NPE12" s="219"/>
      <c r="NPF12" s="219"/>
      <c r="NPG12" s="219"/>
      <c r="NPH12" s="219"/>
      <c r="NPI12" s="219"/>
      <c r="NPJ12" s="219"/>
      <c r="NPK12" s="219"/>
      <c r="NPL12" s="219"/>
      <c r="NPM12" s="219"/>
      <c r="NPN12" s="219"/>
      <c r="NPO12" s="219"/>
      <c r="NPP12" s="219"/>
      <c r="NPQ12" s="219"/>
      <c r="NPR12" s="219"/>
      <c r="NPS12" s="219"/>
      <c r="NPT12" s="219"/>
      <c r="NPU12" s="219"/>
      <c r="NPV12" s="219"/>
      <c r="NPW12" s="219"/>
      <c r="NPX12" s="219"/>
      <c r="NPY12" s="219"/>
      <c r="NPZ12" s="219"/>
      <c r="NQA12" s="219"/>
      <c r="NQB12" s="219"/>
      <c r="NQC12" s="219"/>
      <c r="NQD12" s="219"/>
      <c r="NQE12" s="219"/>
      <c r="NQF12" s="219"/>
      <c r="NQG12" s="219"/>
      <c r="NQH12" s="219"/>
      <c r="NQI12" s="219"/>
      <c r="NQJ12" s="219"/>
      <c r="NQK12" s="219"/>
      <c r="NQL12" s="219"/>
      <c r="NQM12" s="219"/>
      <c r="NQN12" s="219"/>
      <c r="NQO12" s="219"/>
      <c r="NQP12" s="219"/>
      <c r="NQQ12" s="219"/>
      <c r="NQR12" s="219"/>
      <c r="NQS12" s="219"/>
      <c r="NQT12" s="219"/>
      <c r="NQU12" s="219"/>
      <c r="NQV12" s="219"/>
      <c r="NQW12" s="219"/>
      <c r="NQX12" s="219"/>
      <c r="NQY12" s="219"/>
      <c r="NQZ12" s="219"/>
      <c r="NRA12" s="219"/>
      <c r="NRB12" s="219"/>
      <c r="NRC12" s="219"/>
      <c r="NRD12" s="219"/>
      <c r="NRE12" s="219"/>
      <c r="NRF12" s="219"/>
      <c r="NRG12" s="219"/>
      <c r="NRH12" s="219"/>
      <c r="NRI12" s="219"/>
      <c r="NRJ12" s="219"/>
      <c r="NRK12" s="219"/>
      <c r="NRL12" s="219"/>
      <c r="NRM12" s="219"/>
      <c r="NRN12" s="219"/>
      <c r="NRO12" s="219"/>
      <c r="NRP12" s="219"/>
      <c r="NRQ12" s="219"/>
      <c r="NRR12" s="219"/>
      <c r="NRS12" s="219"/>
      <c r="NRT12" s="219"/>
      <c r="NRU12" s="219"/>
      <c r="NRV12" s="219"/>
      <c r="NRW12" s="219"/>
      <c r="NRX12" s="219"/>
      <c r="NRY12" s="219"/>
      <c r="NRZ12" s="219"/>
      <c r="NSA12" s="219"/>
      <c r="NSB12" s="219"/>
      <c r="NSC12" s="219"/>
      <c r="NSD12" s="219"/>
      <c r="NSE12" s="219"/>
      <c r="NSF12" s="219"/>
      <c r="NSG12" s="219"/>
      <c r="NSH12" s="219"/>
      <c r="NSI12" s="219"/>
      <c r="NSJ12" s="219"/>
      <c r="NSK12" s="219"/>
      <c r="NSL12" s="219"/>
      <c r="NSM12" s="219"/>
      <c r="NSN12" s="219"/>
      <c r="NSO12" s="219"/>
      <c r="NSP12" s="219"/>
      <c r="NSQ12" s="219"/>
      <c r="NSR12" s="219"/>
      <c r="NSS12" s="219"/>
      <c r="NST12" s="219"/>
      <c r="NSU12" s="219"/>
      <c r="NSV12" s="219"/>
      <c r="NSW12" s="219"/>
      <c r="NSX12" s="219"/>
      <c r="NSY12" s="219"/>
      <c r="NSZ12" s="219"/>
      <c r="NTA12" s="219"/>
      <c r="NTB12" s="219"/>
      <c r="NTC12" s="219"/>
      <c r="NTD12" s="219"/>
      <c r="NTE12" s="219"/>
      <c r="NTF12" s="219"/>
      <c r="NTG12" s="219"/>
      <c r="NTH12" s="219"/>
      <c r="NTI12" s="219"/>
      <c r="NTJ12" s="219"/>
      <c r="NTK12" s="219"/>
      <c r="NTL12" s="219"/>
      <c r="NTM12" s="219"/>
      <c r="NTN12" s="219"/>
      <c r="NTO12" s="219"/>
      <c r="NTP12" s="219"/>
      <c r="NTQ12" s="219"/>
      <c r="NTR12" s="219"/>
      <c r="NTS12" s="219"/>
      <c r="NTT12" s="219"/>
      <c r="NTU12" s="219"/>
      <c r="NTV12" s="219"/>
      <c r="NTW12" s="219"/>
      <c r="NTX12" s="219"/>
      <c r="NTY12" s="219"/>
      <c r="NTZ12" s="219"/>
      <c r="NUA12" s="219"/>
      <c r="NUB12" s="219"/>
      <c r="NUC12" s="219"/>
      <c r="NUD12" s="219"/>
      <c r="NUE12" s="219"/>
      <c r="NUF12" s="219"/>
      <c r="NUG12" s="219"/>
      <c r="NUH12" s="219"/>
      <c r="NUI12" s="219"/>
      <c r="NUJ12" s="219"/>
      <c r="NUK12" s="219"/>
      <c r="NUL12" s="219"/>
      <c r="NUM12" s="219"/>
      <c r="NUN12" s="219"/>
      <c r="NUO12" s="219"/>
      <c r="NUP12" s="219"/>
      <c r="NUQ12" s="219"/>
      <c r="NUR12" s="219"/>
      <c r="NUS12" s="219"/>
      <c r="NUT12" s="219"/>
      <c r="NUU12" s="219"/>
      <c r="NUV12" s="219"/>
      <c r="NUW12" s="219"/>
      <c r="NUX12" s="219"/>
      <c r="NUY12" s="219"/>
      <c r="NUZ12" s="219"/>
      <c r="NVA12" s="219"/>
      <c r="NVB12" s="219"/>
      <c r="NVC12" s="219"/>
      <c r="NVD12" s="219"/>
      <c r="NVE12" s="219"/>
      <c r="NVF12" s="219"/>
      <c r="NVG12" s="219"/>
      <c r="NVH12" s="219"/>
      <c r="NVI12" s="219"/>
      <c r="NVJ12" s="219"/>
      <c r="NVK12" s="219"/>
      <c r="NVL12" s="219"/>
      <c r="NVM12" s="219"/>
      <c r="NVN12" s="219"/>
      <c r="NVO12" s="219"/>
      <c r="NVP12" s="219"/>
      <c r="NVQ12" s="219"/>
      <c r="NVR12" s="219"/>
      <c r="NVS12" s="219"/>
      <c r="NVT12" s="219"/>
      <c r="NVU12" s="219"/>
      <c r="NVV12" s="219"/>
      <c r="NVW12" s="219"/>
      <c r="NVX12" s="219"/>
      <c r="NVY12" s="219"/>
      <c r="NVZ12" s="219"/>
      <c r="NWA12" s="219"/>
      <c r="NWB12" s="219"/>
      <c r="NWC12" s="219"/>
      <c r="NWD12" s="219"/>
      <c r="NWE12" s="219"/>
      <c r="NWF12" s="219"/>
      <c r="NWG12" s="219"/>
      <c r="NWH12" s="219"/>
      <c r="NWI12" s="219"/>
      <c r="NWJ12" s="219"/>
      <c r="NWK12" s="219"/>
      <c r="NWL12" s="219"/>
      <c r="NWM12" s="219"/>
      <c r="NWN12" s="219"/>
      <c r="NWO12" s="219"/>
      <c r="NWP12" s="219"/>
      <c r="NWQ12" s="219"/>
      <c r="NWR12" s="219"/>
      <c r="NWS12" s="219"/>
      <c r="NWT12" s="219"/>
      <c r="NWU12" s="219"/>
      <c r="NWV12" s="219"/>
      <c r="NWW12" s="219"/>
      <c r="NWX12" s="219"/>
      <c r="NWY12" s="219"/>
      <c r="NWZ12" s="219"/>
      <c r="NXA12" s="219"/>
      <c r="NXB12" s="219"/>
      <c r="NXC12" s="219"/>
      <c r="NXD12" s="219"/>
      <c r="NXE12" s="219"/>
      <c r="NXF12" s="219"/>
      <c r="NXG12" s="219"/>
      <c r="NXH12" s="219"/>
      <c r="NXI12" s="219"/>
      <c r="NXJ12" s="219"/>
      <c r="NXK12" s="219"/>
      <c r="NXL12" s="219"/>
      <c r="NXM12" s="219"/>
      <c r="NXN12" s="219"/>
      <c r="NXO12" s="219"/>
      <c r="NXP12" s="219"/>
      <c r="NXQ12" s="219"/>
      <c r="NXR12" s="219"/>
      <c r="NXS12" s="219"/>
      <c r="NXT12" s="219"/>
      <c r="NXU12" s="219"/>
      <c r="NXV12" s="219"/>
      <c r="NXW12" s="219"/>
      <c r="NXX12" s="219"/>
      <c r="NXY12" s="219"/>
      <c r="NXZ12" s="219"/>
      <c r="NYA12" s="219"/>
      <c r="NYB12" s="219"/>
      <c r="NYC12" s="219"/>
      <c r="NYD12" s="219"/>
      <c r="NYE12" s="219"/>
      <c r="NYF12" s="219"/>
      <c r="NYG12" s="219"/>
      <c r="NYH12" s="219"/>
      <c r="NYI12" s="219"/>
      <c r="NYJ12" s="219"/>
      <c r="NYK12" s="219"/>
      <c r="NYL12" s="219"/>
      <c r="NYM12" s="219"/>
      <c r="NYN12" s="219"/>
      <c r="NYO12" s="219"/>
      <c r="NYP12" s="219"/>
      <c r="NYQ12" s="219"/>
      <c r="NYR12" s="219"/>
      <c r="NYS12" s="219"/>
      <c r="NYT12" s="219"/>
      <c r="NYU12" s="219"/>
      <c r="NYV12" s="219"/>
      <c r="NYW12" s="219"/>
      <c r="NYX12" s="219"/>
      <c r="NYY12" s="219"/>
      <c r="NYZ12" s="219"/>
      <c r="NZA12" s="219"/>
      <c r="NZB12" s="219"/>
      <c r="NZC12" s="219"/>
      <c r="NZD12" s="219"/>
      <c r="NZE12" s="219"/>
      <c r="NZF12" s="219"/>
      <c r="NZG12" s="219"/>
      <c r="NZH12" s="219"/>
      <c r="NZI12" s="219"/>
      <c r="NZJ12" s="219"/>
      <c r="NZK12" s="219"/>
      <c r="NZL12" s="219"/>
      <c r="NZM12" s="219"/>
      <c r="NZN12" s="219"/>
      <c r="NZO12" s="219"/>
      <c r="NZP12" s="219"/>
      <c r="NZQ12" s="219"/>
      <c r="NZR12" s="219"/>
      <c r="NZS12" s="219"/>
      <c r="NZT12" s="219"/>
      <c r="NZU12" s="219"/>
      <c r="NZV12" s="219"/>
      <c r="NZW12" s="219"/>
      <c r="NZX12" s="219"/>
      <c r="NZY12" s="219"/>
      <c r="NZZ12" s="219"/>
      <c r="OAA12" s="219"/>
      <c r="OAB12" s="219"/>
      <c r="OAC12" s="219"/>
      <c r="OAD12" s="219"/>
      <c r="OAE12" s="219"/>
      <c r="OAF12" s="219"/>
      <c r="OAG12" s="219"/>
      <c r="OAH12" s="219"/>
      <c r="OAI12" s="219"/>
      <c r="OAJ12" s="219"/>
      <c r="OAK12" s="219"/>
      <c r="OAL12" s="219"/>
      <c r="OAM12" s="219"/>
      <c r="OAN12" s="219"/>
      <c r="OAO12" s="219"/>
      <c r="OAP12" s="219"/>
      <c r="OAQ12" s="219"/>
      <c r="OAR12" s="219"/>
      <c r="OAS12" s="219"/>
      <c r="OAT12" s="219"/>
      <c r="OAU12" s="219"/>
      <c r="OAV12" s="219"/>
      <c r="OAW12" s="219"/>
      <c r="OAX12" s="219"/>
      <c r="OAY12" s="219"/>
      <c r="OAZ12" s="219"/>
      <c r="OBA12" s="219"/>
      <c r="OBB12" s="219"/>
      <c r="OBC12" s="219"/>
      <c r="OBD12" s="219"/>
      <c r="OBE12" s="219"/>
      <c r="OBF12" s="219"/>
      <c r="OBG12" s="219"/>
      <c r="OBH12" s="219"/>
      <c r="OBI12" s="219"/>
      <c r="OBJ12" s="219"/>
      <c r="OBK12" s="219"/>
      <c r="OBL12" s="219"/>
      <c r="OBM12" s="219"/>
      <c r="OBN12" s="219"/>
      <c r="OBO12" s="219"/>
      <c r="OBP12" s="219"/>
      <c r="OBQ12" s="219"/>
      <c r="OBR12" s="219"/>
      <c r="OBS12" s="219"/>
      <c r="OBT12" s="219"/>
      <c r="OBU12" s="219"/>
      <c r="OBV12" s="219"/>
      <c r="OBW12" s="219"/>
      <c r="OBX12" s="219"/>
      <c r="OBY12" s="219"/>
      <c r="OBZ12" s="219"/>
      <c r="OCA12" s="219"/>
      <c r="OCB12" s="219"/>
      <c r="OCC12" s="219"/>
      <c r="OCD12" s="219"/>
      <c r="OCE12" s="219"/>
      <c r="OCF12" s="219"/>
      <c r="OCG12" s="219"/>
      <c r="OCH12" s="219"/>
      <c r="OCI12" s="219"/>
      <c r="OCJ12" s="219"/>
      <c r="OCK12" s="219"/>
      <c r="OCL12" s="219"/>
      <c r="OCM12" s="219"/>
      <c r="OCN12" s="219"/>
      <c r="OCO12" s="219"/>
      <c r="OCP12" s="219"/>
      <c r="OCQ12" s="219"/>
      <c r="OCR12" s="219"/>
      <c r="OCS12" s="219"/>
      <c r="OCT12" s="219"/>
      <c r="OCU12" s="219"/>
      <c r="OCV12" s="219"/>
      <c r="OCW12" s="219"/>
      <c r="OCX12" s="219"/>
      <c r="OCY12" s="219"/>
      <c r="OCZ12" s="219"/>
      <c r="ODA12" s="219"/>
      <c r="ODB12" s="219"/>
      <c r="ODC12" s="219"/>
      <c r="ODD12" s="219"/>
      <c r="ODE12" s="219"/>
      <c r="ODF12" s="219"/>
      <c r="ODG12" s="219"/>
      <c r="ODH12" s="219"/>
      <c r="ODI12" s="219"/>
      <c r="ODJ12" s="219"/>
      <c r="ODK12" s="219"/>
      <c r="ODL12" s="219"/>
      <c r="ODM12" s="219"/>
      <c r="ODN12" s="219"/>
      <c r="ODO12" s="219"/>
      <c r="ODP12" s="219"/>
      <c r="ODQ12" s="219"/>
      <c r="ODR12" s="219"/>
      <c r="ODS12" s="219"/>
      <c r="ODT12" s="219"/>
      <c r="ODU12" s="219"/>
      <c r="ODV12" s="219"/>
      <c r="ODW12" s="219"/>
      <c r="ODX12" s="219"/>
      <c r="ODY12" s="219"/>
      <c r="ODZ12" s="219"/>
      <c r="OEA12" s="219"/>
      <c r="OEB12" s="219"/>
      <c r="OEC12" s="219"/>
      <c r="OED12" s="219"/>
      <c r="OEE12" s="219"/>
      <c r="OEF12" s="219"/>
      <c r="OEG12" s="219"/>
      <c r="OEH12" s="219"/>
      <c r="OEI12" s="219"/>
      <c r="OEJ12" s="219"/>
      <c r="OEK12" s="219"/>
      <c r="OEL12" s="219"/>
      <c r="OEM12" s="219"/>
      <c r="OEN12" s="219"/>
      <c r="OEO12" s="219"/>
      <c r="OEP12" s="219"/>
      <c r="OEQ12" s="219"/>
      <c r="OER12" s="219"/>
      <c r="OES12" s="219"/>
      <c r="OET12" s="219"/>
      <c r="OEU12" s="219"/>
      <c r="OEV12" s="219"/>
      <c r="OEW12" s="219"/>
      <c r="OEX12" s="219"/>
      <c r="OEY12" s="219"/>
      <c r="OEZ12" s="219"/>
      <c r="OFA12" s="219"/>
      <c r="OFB12" s="219"/>
      <c r="OFC12" s="219"/>
      <c r="OFD12" s="219"/>
      <c r="OFE12" s="219"/>
      <c r="OFF12" s="219"/>
      <c r="OFG12" s="219"/>
      <c r="OFH12" s="219"/>
      <c r="OFI12" s="219"/>
      <c r="OFJ12" s="219"/>
      <c r="OFK12" s="219"/>
      <c r="OFL12" s="219"/>
      <c r="OFM12" s="219"/>
      <c r="OFN12" s="219"/>
      <c r="OFO12" s="219"/>
      <c r="OFP12" s="219"/>
      <c r="OFQ12" s="219"/>
      <c r="OFR12" s="219"/>
      <c r="OFS12" s="219"/>
      <c r="OFT12" s="219"/>
      <c r="OFU12" s="219"/>
      <c r="OFV12" s="219"/>
      <c r="OFW12" s="219"/>
      <c r="OFX12" s="219"/>
      <c r="OFY12" s="219"/>
      <c r="OFZ12" s="219"/>
      <c r="OGA12" s="219"/>
      <c r="OGB12" s="219"/>
      <c r="OGC12" s="219"/>
      <c r="OGD12" s="219"/>
      <c r="OGE12" s="219"/>
      <c r="OGF12" s="219"/>
      <c r="OGG12" s="219"/>
      <c r="OGH12" s="219"/>
      <c r="OGI12" s="219"/>
      <c r="OGJ12" s="219"/>
      <c r="OGK12" s="219"/>
      <c r="OGL12" s="219"/>
      <c r="OGM12" s="219"/>
      <c r="OGN12" s="219"/>
      <c r="OGO12" s="219"/>
      <c r="OGP12" s="219"/>
      <c r="OGQ12" s="219"/>
      <c r="OGR12" s="219"/>
      <c r="OGS12" s="219"/>
      <c r="OGT12" s="219"/>
      <c r="OGU12" s="219"/>
      <c r="OGV12" s="219"/>
      <c r="OGW12" s="219"/>
      <c r="OGX12" s="219"/>
      <c r="OGY12" s="219"/>
      <c r="OGZ12" s="219"/>
      <c r="OHA12" s="219"/>
      <c r="OHB12" s="219"/>
      <c r="OHC12" s="219"/>
      <c r="OHD12" s="219"/>
      <c r="OHE12" s="219"/>
      <c r="OHF12" s="219"/>
      <c r="OHG12" s="219"/>
      <c r="OHH12" s="219"/>
      <c r="OHI12" s="219"/>
      <c r="OHJ12" s="219"/>
      <c r="OHK12" s="219"/>
      <c r="OHL12" s="219"/>
      <c r="OHM12" s="219"/>
      <c r="OHN12" s="219"/>
      <c r="OHO12" s="219"/>
      <c r="OHP12" s="219"/>
      <c r="OHQ12" s="219"/>
      <c r="OHR12" s="219"/>
      <c r="OHS12" s="219"/>
      <c r="OHT12" s="219"/>
      <c r="OHU12" s="219"/>
      <c r="OHV12" s="219"/>
      <c r="OHW12" s="219"/>
      <c r="OHX12" s="219"/>
      <c r="OHY12" s="219"/>
      <c r="OHZ12" s="219"/>
      <c r="OIA12" s="219"/>
      <c r="OIB12" s="219"/>
      <c r="OIC12" s="219"/>
      <c r="OID12" s="219"/>
      <c r="OIE12" s="219"/>
      <c r="OIF12" s="219"/>
      <c r="OIG12" s="219"/>
      <c r="OIH12" s="219"/>
      <c r="OII12" s="219"/>
      <c r="OIJ12" s="219"/>
      <c r="OIK12" s="219"/>
      <c r="OIL12" s="219"/>
      <c r="OIM12" s="219"/>
      <c r="OIN12" s="219"/>
      <c r="OIO12" s="219"/>
      <c r="OIP12" s="219"/>
      <c r="OIQ12" s="219"/>
      <c r="OIR12" s="219"/>
      <c r="OIS12" s="219"/>
      <c r="OIT12" s="219"/>
      <c r="OIU12" s="219"/>
      <c r="OIV12" s="219"/>
      <c r="OIW12" s="219"/>
      <c r="OIX12" s="219"/>
      <c r="OIY12" s="219"/>
      <c r="OIZ12" s="219"/>
      <c r="OJA12" s="219"/>
      <c r="OJB12" s="219"/>
      <c r="OJC12" s="219"/>
      <c r="OJD12" s="219"/>
      <c r="OJE12" s="219"/>
      <c r="OJF12" s="219"/>
      <c r="OJG12" s="219"/>
      <c r="OJH12" s="219"/>
      <c r="OJI12" s="219"/>
      <c r="OJJ12" s="219"/>
      <c r="OJK12" s="219"/>
      <c r="OJL12" s="219"/>
      <c r="OJM12" s="219"/>
      <c r="OJN12" s="219"/>
      <c r="OJO12" s="219"/>
      <c r="OJP12" s="219"/>
      <c r="OJQ12" s="219"/>
      <c r="OJR12" s="219"/>
      <c r="OJS12" s="219"/>
      <c r="OJT12" s="219"/>
      <c r="OJU12" s="219"/>
      <c r="OJV12" s="219"/>
      <c r="OJW12" s="219"/>
      <c r="OJX12" s="219"/>
      <c r="OJY12" s="219"/>
      <c r="OJZ12" s="219"/>
      <c r="OKA12" s="219"/>
      <c r="OKB12" s="219"/>
      <c r="OKC12" s="219"/>
      <c r="OKD12" s="219"/>
      <c r="OKE12" s="219"/>
      <c r="OKF12" s="219"/>
      <c r="OKG12" s="219"/>
      <c r="OKH12" s="219"/>
      <c r="OKI12" s="219"/>
      <c r="OKJ12" s="219"/>
      <c r="OKK12" s="219"/>
      <c r="OKL12" s="219"/>
      <c r="OKM12" s="219"/>
      <c r="OKN12" s="219"/>
      <c r="OKO12" s="219"/>
      <c r="OKP12" s="219"/>
      <c r="OKQ12" s="219"/>
      <c r="OKR12" s="219"/>
      <c r="OKS12" s="219"/>
      <c r="OKT12" s="219"/>
      <c r="OKU12" s="219"/>
      <c r="OKV12" s="219"/>
      <c r="OKW12" s="219"/>
      <c r="OKX12" s="219"/>
      <c r="OKY12" s="219"/>
      <c r="OKZ12" s="219"/>
      <c r="OLA12" s="219"/>
      <c r="OLB12" s="219"/>
      <c r="OLC12" s="219"/>
      <c r="OLD12" s="219"/>
      <c r="OLE12" s="219"/>
      <c r="OLF12" s="219"/>
      <c r="OLG12" s="219"/>
      <c r="OLH12" s="219"/>
      <c r="OLI12" s="219"/>
      <c r="OLJ12" s="219"/>
      <c r="OLK12" s="219"/>
      <c r="OLL12" s="219"/>
      <c r="OLM12" s="219"/>
      <c r="OLN12" s="219"/>
      <c r="OLO12" s="219"/>
      <c r="OLP12" s="219"/>
      <c r="OLQ12" s="219"/>
      <c r="OLR12" s="219"/>
      <c r="OLS12" s="219"/>
      <c r="OLT12" s="219"/>
      <c r="OLU12" s="219"/>
      <c r="OLV12" s="219"/>
      <c r="OLW12" s="219"/>
      <c r="OLX12" s="219"/>
      <c r="OLY12" s="219"/>
      <c r="OLZ12" s="219"/>
      <c r="OMA12" s="219"/>
      <c r="OMB12" s="219"/>
      <c r="OMC12" s="219"/>
      <c r="OMD12" s="219"/>
      <c r="OME12" s="219"/>
      <c r="OMF12" s="219"/>
      <c r="OMG12" s="219"/>
      <c r="OMH12" s="219"/>
      <c r="OMI12" s="219"/>
      <c r="OMJ12" s="219"/>
      <c r="OMK12" s="219"/>
      <c r="OML12" s="219"/>
      <c r="OMM12" s="219"/>
      <c r="OMN12" s="219"/>
      <c r="OMO12" s="219"/>
      <c r="OMP12" s="219"/>
      <c r="OMQ12" s="219"/>
      <c r="OMR12" s="219"/>
      <c r="OMS12" s="219"/>
      <c r="OMT12" s="219"/>
      <c r="OMU12" s="219"/>
      <c r="OMV12" s="219"/>
      <c r="OMW12" s="219"/>
      <c r="OMX12" s="219"/>
      <c r="OMY12" s="219"/>
      <c r="OMZ12" s="219"/>
      <c r="ONA12" s="219"/>
      <c r="ONB12" s="219"/>
      <c r="ONC12" s="219"/>
      <c r="OND12" s="219"/>
      <c r="ONE12" s="219"/>
      <c r="ONF12" s="219"/>
      <c r="ONG12" s="219"/>
      <c r="ONH12" s="219"/>
      <c r="ONI12" s="219"/>
      <c r="ONJ12" s="219"/>
      <c r="ONK12" s="219"/>
      <c r="ONL12" s="219"/>
      <c r="ONM12" s="219"/>
      <c r="ONN12" s="219"/>
      <c r="ONO12" s="219"/>
      <c r="ONP12" s="219"/>
      <c r="ONQ12" s="219"/>
      <c r="ONR12" s="219"/>
      <c r="ONS12" s="219"/>
      <c r="ONT12" s="219"/>
      <c r="ONU12" s="219"/>
      <c r="ONV12" s="219"/>
      <c r="ONW12" s="219"/>
      <c r="ONX12" s="219"/>
      <c r="ONY12" s="219"/>
      <c r="ONZ12" s="219"/>
      <c r="OOA12" s="219"/>
      <c r="OOB12" s="219"/>
      <c r="OOC12" s="219"/>
      <c r="OOD12" s="219"/>
      <c r="OOE12" s="219"/>
      <c r="OOF12" s="219"/>
      <c r="OOG12" s="219"/>
      <c r="OOH12" s="219"/>
      <c r="OOI12" s="219"/>
      <c r="OOJ12" s="219"/>
      <c r="OOK12" s="219"/>
      <c r="OOL12" s="219"/>
      <c r="OOM12" s="219"/>
      <c r="OON12" s="219"/>
      <c r="OOO12" s="219"/>
      <c r="OOP12" s="219"/>
      <c r="OOQ12" s="219"/>
      <c r="OOR12" s="219"/>
      <c r="OOS12" s="219"/>
      <c r="OOT12" s="219"/>
      <c r="OOU12" s="219"/>
      <c r="OOV12" s="219"/>
      <c r="OOW12" s="219"/>
      <c r="OOX12" s="219"/>
      <c r="OOY12" s="219"/>
      <c r="OOZ12" s="219"/>
      <c r="OPA12" s="219"/>
      <c r="OPB12" s="219"/>
      <c r="OPC12" s="219"/>
      <c r="OPD12" s="219"/>
      <c r="OPE12" s="219"/>
      <c r="OPF12" s="219"/>
      <c r="OPG12" s="219"/>
      <c r="OPH12" s="219"/>
      <c r="OPI12" s="219"/>
      <c r="OPJ12" s="219"/>
      <c r="OPK12" s="219"/>
      <c r="OPL12" s="219"/>
      <c r="OPM12" s="219"/>
      <c r="OPN12" s="219"/>
      <c r="OPO12" s="219"/>
      <c r="OPP12" s="219"/>
      <c r="OPQ12" s="219"/>
      <c r="OPR12" s="219"/>
      <c r="OPS12" s="219"/>
      <c r="OPT12" s="219"/>
      <c r="OPU12" s="219"/>
      <c r="OPV12" s="219"/>
      <c r="OPW12" s="219"/>
      <c r="OPX12" s="219"/>
      <c r="OPY12" s="219"/>
      <c r="OPZ12" s="219"/>
      <c r="OQA12" s="219"/>
      <c r="OQB12" s="219"/>
      <c r="OQC12" s="219"/>
      <c r="OQD12" s="219"/>
      <c r="OQE12" s="219"/>
      <c r="OQF12" s="219"/>
      <c r="OQG12" s="219"/>
      <c r="OQH12" s="219"/>
      <c r="OQI12" s="219"/>
      <c r="OQJ12" s="219"/>
      <c r="OQK12" s="219"/>
      <c r="OQL12" s="219"/>
      <c r="OQM12" s="219"/>
      <c r="OQN12" s="219"/>
      <c r="OQO12" s="219"/>
      <c r="OQP12" s="219"/>
      <c r="OQQ12" s="219"/>
      <c r="OQR12" s="219"/>
      <c r="OQS12" s="219"/>
      <c r="OQT12" s="219"/>
      <c r="OQU12" s="219"/>
      <c r="OQV12" s="219"/>
      <c r="OQW12" s="219"/>
      <c r="OQX12" s="219"/>
      <c r="OQY12" s="219"/>
      <c r="OQZ12" s="219"/>
      <c r="ORA12" s="219"/>
      <c r="ORB12" s="219"/>
      <c r="ORC12" s="219"/>
      <c r="ORD12" s="219"/>
      <c r="ORE12" s="219"/>
      <c r="ORF12" s="219"/>
      <c r="ORG12" s="219"/>
      <c r="ORH12" s="219"/>
      <c r="ORI12" s="219"/>
      <c r="ORJ12" s="219"/>
      <c r="ORK12" s="219"/>
      <c r="ORL12" s="219"/>
      <c r="ORM12" s="219"/>
      <c r="ORN12" s="219"/>
      <c r="ORO12" s="219"/>
      <c r="ORP12" s="219"/>
      <c r="ORQ12" s="219"/>
      <c r="ORR12" s="219"/>
      <c r="ORS12" s="219"/>
      <c r="ORT12" s="219"/>
      <c r="ORU12" s="219"/>
      <c r="ORV12" s="219"/>
      <c r="ORW12" s="219"/>
      <c r="ORX12" s="219"/>
      <c r="ORY12" s="219"/>
      <c r="ORZ12" s="219"/>
      <c r="OSA12" s="219"/>
      <c r="OSB12" s="219"/>
      <c r="OSC12" s="219"/>
      <c r="OSD12" s="219"/>
      <c r="OSE12" s="219"/>
      <c r="OSF12" s="219"/>
      <c r="OSG12" s="219"/>
      <c r="OSH12" s="219"/>
      <c r="OSI12" s="219"/>
      <c r="OSJ12" s="219"/>
      <c r="OSK12" s="219"/>
      <c r="OSL12" s="219"/>
      <c r="OSM12" s="219"/>
      <c r="OSN12" s="219"/>
      <c r="OSO12" s="219"/>
      <c r="OSP12" s="219"/>
      <c r="OSQ12" s="219"/>
      <c r="OSR12" s="219"/>
      <c r="OSS12" s="219"/>
      <c r="OST12" s="219"/>
      <c r="OSU12" s="219"/>
      <c r="OSV12" s="219"/>
      <c r="OSW12" s="219"/>
      <c r="OSX12" s="219"/>
      <c r="OSY12" s="219"/>
      <c r="OSZ12" s="219"/>
      <c r="OTA12" s="219"/>
      <c r="OTB12" s="219"/>
      <c r="OTC12" s="219"/>
      <c r="OTD12" s="219"/>
      <c r="OTE12" s="219"/>
      <c r="OTF12" s="219"/>
      <c r="OTG12" s="219"/>
      <c r="OTH12" s="219"/>
      <c r="OTI12" s="219"/>
      <c r="OTJ12" s="219"/>
      <c r="OTK12" s="219"/>
      <c r="OTL12" s="219"/>
      <c r="OTM12" s="219"/>
      <c r="OTN12" s="219"/>
      <c r="OTO12" s="219"/>
      <c r="OTP12" s="219"/>
      <c r="OTQ12" s="219"/>
      <c r="OTR12" s="219"/>
      <c r="OTS12" s="219"/>
      <c r="OTT12" s="219"/>
      <c r="OTU12" s="219"/>
      <c r="OTV12" s="219"/>
      <c r="OTW12" s="219"/>
      <c r="OTX12" s="219"/>
      <c r="OTY12" s="219"/>
      <c r="OTZ12" s="219"/>
      <c r="OUA12" s="219"/>
      <c r="OUB12" s="219"/>
      <c r="OUC12" s="219"/>
      <c r="OUD12" s="219"/>
      <c r="OUE12" s="219"/>
      <c r="OUF12" s="219"/>
      <c r="OUG12" s="219"/>
      <c r="OUH12" s="219"/>
      <c r="OUI12" s="219"/>
      <c r="OUJ12" s="219"/>
      <c r="OUK12" s="219"/>
      <c r="OUL12" s="219"/>
      <c r="OUM12" s="219"/>
      <c r="OUN12" s="219"/>
      <c r="OUO12" s="219"/>
      <c r="OUP12" s="219"/>
      <c r="OUQ12" s="219"/>
      <c r="OUR12" s="219"/>
      <c r="OUS12" s="219"/>
      <c r="OUT12" s="219"/>
      <c r="OUU12" s="219"/>
      <c r="OUV12" s="219"/>
      <c r="OUW12" s="219"/>
      <c r="OUX12" s="219"/>
      <c r="OUY12" s="219"/>
      <c r="OUZ12" s="219"/>
      <c r="OVA12" s="219"/>
      <c r="OVB12" s="219"/>
      <c r="OVC12" s="219"/>
      <c r="OVD12" s="219"/>
      <c r="OVE12" s="219"/>
      <c r="OVF12" s="219"/>
      <c r="OVG12" s="219"/>
      <c r="OVH12" s="219"/>
      <c r="OVI12" s="219"/>
      <c r="OVJ12" s="219"/>
      <c r="OVK12" s="219"/>
      <c r="OVL12" s="219"/>
      <c r="OVM12" s="219"/>
      <c r="OVN12" s="219"/>
      <c r="OVO12" s="219"/>
      <c r="OVP12" s="219"/>
      <c r="OVQ12" s="219"/>
      <c r="OVR12" s="219"/>
      <c r="OVS12" s="219"/>
      <c r="OVT12" s="219"/>
      <c r="OVU12" s="219"/>
      <c r="OVV12" s="219"/>
      <c r="OVW12" s="219"/>
      <c r="OVX12" s="219"/>
      <c r="OVY12" s="219"/>
      <c r="OVZ12" s="219"/>
      <c r="OWA12" s="219"/>
      <c r="OWB12" s="219"/>
      <c r="OWC12" s="219"/>
      <c r="OWD12" s="219"/>
      <c r="OWE12" s="219"/>
      <c r="OWF12" s="219"/>
      <c r="OWG12" s="219"/>
      <c r="OWH12" s="219"/>
      <c r="OWI12" s="219"/>
      <c r="OWJ12" s="219"/>
      <c r="OWK12" s="219"/>
      <c r="OWL12" s="219"/>
      <c r="OWM12" s="219"/>
      <c r="OWN12" s="219"/>
      <c r="OWO12" s="219"/>
      <c r="OWP12" s="219"/>
      <c r="OWQ12" s="219"/>
      <c r="OWR12" s="219"/>
      <c r="OWS12" s="219"/>
      <c r="OWT12" s="219"/>
      <c r="OWU12" s="219"/>
      <c r="OWV12" s="219"/>
      <c r="OWW12" s="219"/>
      <c r="OWX12" s="219"/>
      <c r="OWY12" s="219"/>
      <c r="OWZ12" s="219"/>
      <c r="OXA12" s="219"/>
      <c r="OXB12" s="219"/>
      <c r="OXC12" s="219"/>
      <c r="OXD12" s="219"/>
      <c r="OXE12" s="219"/>
      <c r="OXF12" s="219"/>
      <c r="OXG12" s="219"/>
      <c r="OXH12" s="219"/>
      <c r="OXI12" s="219"/>
      <c r="OXJ12" s="219"/>
      <c r="OXK12" s="219"/>
      <c r="OXL12" s="219"/>
      <c r="OXM12" s="219"/>
      <c r="OXN12" s="219"/>
      <c r="OXO12" s="219"/>
      <c r="OXP12" s="219"/>
      <c r="OXQ12" s="219"/>
      <c r="OXR12" s="219"/>
      <c r="OXS12" s="219"/>
      <c r="OXT12" s="219"/>
      <c r="OXU12" s="219"/>
      <c r="OXV12" s="219"/>
      <c r="OXW12" s="219"/>
      <c r="OXX12" s="219"/>
      <c r="OXY12" s="219"/>
      <c r="OXZ12" s="219"/>
      <c r="OYA12" s="219"/>
      <c r="OYB12" s="219"/>
      <c r="OYC12" s="219"/>
      <c r="OYD12" s="219"/>
      <c r="OYE12" s="219"/>
      <c r="OYF12" s="219"/>
      <c r="OYG12" s="219"/>
      <c r="OYH12" s="219"/>
      <c r="OYI12" s="219"/>
      <c r="OYJ12" s="219"/>
      <c r="OYK12" s="219"/>
      <c r="OYL12" s="219"/>
      <c r="OYM12" s="219"/>
      <c r="OYN12" s="219"/>
      <c r="OYO12" s="219"/>
      <c r="OYP12" s="219"/>
      <c r="OYQ12" s="219"/>
      <c r="OYR12" s="219"/>
      <c r="OYS12" s="219"/>
      <c r="OYT12" s="219"/>
      <c r="OYU12" s="219"/>
      <c r="OYV12" s="219"/>
      <c r="OYW12" s="219"/>
      <c r="OYX12" s="219"/>
      <c r="OYY12" s="219"/>
      <c r="OYZ12" s="219"/>
      <c r="OZA12" s="219"/>
      <c r="OZB12" s="219"/>
      <c r="OZC12" s="219"/>
      <c r="OZD12" s="219"/>
      <c r="OZE12" s="219"/>
      <c r="OZF12" s="219"/>
      <c r="OZG12" s="219"/>
      <c r="OZH12" s="219"/>
      <c r="OZI12" s="219"/>
      <c r="OZJ12" s="219"/>
      <c r="OZK12" s="219"/>
      <c r="OZL12" s="219"/>
      <c r="OZM12" s="219"/>
      <c r="OZN12" s="219"/>
      <c r="OZO12" s="219"/>
      <c r="OZP12" s="219"/>
      <c r="OZQ12" s="219"/>
      <c r="OZR12" s="219"/>
      <c r="OZS12" s="219"/>
      <c r="OZT12" s="219"/>
      <c r="OZU12" s="219"/>
      <c r="OZV12" s="219"/>
      <c r="OZW12" s="219"/>
      <c r="OZX12" s="219"/>
      <c r="OZY12" s="219"/>
      <c r="OZZ12" s="219"/>
      <c r="PAA12" s="219"/>
      <c r="PAB12" s="219"/>
      <c r="PAC12" s="219"/>
      <c r="PAD12" s="219"/>
      <c r="PAE12" s="219"/>
      <c r="PAF12" s="219"/>
      <c r="PAG12" s="219"/>
      <c r="PAH12" s="219"/>
      <c r="PAI12" s="219"/>
      <c r="PAJ12" s="219"/>
      <c r="PAK12" s="219"/>
      <c r="PAL12" s="219"/>
      <c r="PAM12" s="219"/>
      <c r="PAN12" s="219"/>
      <c r="PAO12" s="219"/>
      <c r="PAP12" s="219"/>
      <c r="PAQ12" s="219"/>
      <c r="PAR12" s="219"/>
      <c r="PAS12" s="219"/>
      <c r="PAT12" s="219"/>
      <c r="PAU12" s="219"/>
      <c r="PAV12" s="219"/>
      <c r="PAW12" s="219"/>
      <c r="PAX12" s="219"/>
      <c r="PAY12" s="219"/>
      <c r="PAZ12" s="219"/>
      <c r="PBA12" s="219"/>
      <c r="PBB12" s="219"/>
      <c r="PBC12" s="219"/>
      <c r="PBD12" s="219"/>
      <c r="PBE12" s="219"/>
      <c r="PBF12" s="219"/>
      <c r="PBG12" s="219"/>
      <c r="PBH12" s="219"/>
      <c r="PBI12" s="219"/>
      <c r="PBJ12" s="219"/>
      <c r="PBK12" s="219"/>
      <c r="PBL12" s="219"/>
      <c r="PBM12" s="219"/>
      <c r="PBN12" s="219"/>
      <c r="PBO12" s="219"/>
      <c r="PBP12" s="219"/>
      <c r="PBQ12" s="219"/>
      <c r="PBR12" s="219"/>
      <c r="PBS12" s="219"/>
      <c r="PBT12" s="219"/>
      <c r="PBU12" s="219"/>
      <c r="PBV12" s="219"/>
      <c r="PBW12" s="219"/>
      <c r="PBX12" s="219"/>
      <c r="PBY12" s="219"/>
      <c r="PBZ12" s="219"/>
      <c r="PCA12" s="219"/>
      <c r="PCB12" s="219"/>
      <c r="PCC12" s="219"/>
      <c r="PCD12" s="219"/>
      <c r="PCE12" s="219"/>
      <c r="PCF12" s="219"/>
      <c r="PCG12" s="219"/>
      <c r="PCH12" s="219"/>
      <c r="PCI12" s="219"/>
      <c r="PCJ12" s="219"/>
      <c r="PCK12" s="219"/>
      <c r="PCL12" s="219"/>
      <c r="PCM12" s="219"/>
      <c r="PCN12" s="219"/>
      <c r="PCO12" s="219"/>
      <c r="PCP12" s="219"/>
      <c r="PCQ12" s="219"/>
      <c r="PCR12" s="219"/>
      <c r="PCS12" s="219"/>
      <c r="PCT12" s="219"/>
      <c r="PCU12" s="219"/>
      <c r="PCV12" s="219"/>
      <c r="PCW12" s="219"/>
      <c r="PCX12" s="219"/>
      <c r="PCY12" s="219"/>
      <c r="PCZ12" s="219"/>
      <c r="PDA12" s="219"/>
      <c r="PDB12" s="219"/>
      <c r="PDC12" s="219"/>
      <c r="PDD12" s="219"/>
      <c r="PDE12" s="219"/>
      <c r="PDF12" s="219"/>
      <c r="PDG12" s="219"/>
      <c r="PDH12" s="219"/>
      <c r="PDI12" s="219"/>
      <c r="PDJ12" s="219"/>
      <c r="PDK12" s="219"/>
      <c r="PDL12" s="219"/>
      <c r="PDM12" s="219"/>
      <c r="PDN12" s="219"/>
      <c r="PDO12" s="219"/>
      <c r="PDP12" s="219"/>
      <c r="PDQ12" s="219"/>
      <c r="PDR12" s="219"/>
      <c r="PDS12" s="219"/>
      <c r="PDT12" s="219"/>
      <c r="PDU12" s="219"/>
      <c r="PDV12" s="219"/>
      <c r="PDW12" s="219"/>
      <c r="PDX12" s="219"/>
      <c r="PDY12" s="219"/>
      <c r="PDZ12" s="219"/>
      <c r="PEA12" s="219"/>
      <c r="PEB12" s="219"/>
      <c r="PEC12" s="219"/>
      <c r="PED12" s="219"/>
      <c r="PEE12" s="219"/>
      <c r="PEF12" s="219"/>
      <c r="PEG12" s="219"/>
      <c r="PEH12" s="219"/>
      <c r="PEI12" s="219"/>
      <c r="PEJ12" s="219"/>
      <c r="PEK12" s="219"/>
      <c r="PEL12" s="219"/>
      <c r="PEM12" s="219"/>
      <c r="PEN12" s="219"/>
      <c r="PEO12" s="219"/>
      <c r="PEP12" s="219"/>
      <c r="PEQ12" s="219"/>
      <c r="PER12" s="219"/>
      <c r="PES12" s="219"/>
      <c r="PET12" s="219"/>
      <c r="PEU12" s="219"/>
      <c r="PEV12" s="219"/>
      <c r="PEW12" s="219"/>
      <c r="PEX12" s="219"/>
      <c r="PEY12" s="219"/>
      <c r="PEZ12" s="219"/>
      <c r="PFA12" s="219"/>
      <c r="PFB12" s="219"/>
      <c r="PFC12" s="219"/>
      <c r="PFD12" s="219"/>
      <c r="PFE12" s="219"/>
      <c r="PFF12" s="219"/>
      <c r="PFG12" s="219"/>
      <c r="PFH12" s="219"/>
      <c r="PFI12" s="219"/>
      <c r="PFJ12" s="219"/>
      <c r="PFK12" s="219"/>
      <c r="PFL12" s="219"/>
      <c r="PFM12" s="219"/>
      <c r="PFN12" s="219"/>
      <c r="PFO12" s="219"/>
      <c r="PFP12" s="219"/>
      <c r="PFQ12" s="219"/>
      <c r="PFR12" s="219"/>
      <c r="PFS12" s="219"/>
      <c r="PFT12" s="219"/>
      <c r="PFU12" s="219"/>
      <c r="PFV12" s="219"/>
      <c r="PFW12" s="219"/>
      <c r="PFX12" s="219"/>
      <c r="PFY12" s="219"/>
      <c r="PFZ12" s="219"/>
      <c r="PGA12" s="219"/>
      <c r="PGB12" s="219"/>
      <c r="PGC12" s="219"/>
      <c r="PGD12" s="219"/>
      <c r="PGE12" s="219"/>
      <c r="PGF12" s="219"/>
      <c r="PGG12" s="219"/>
      <c r="PGH12" s="219"/>
      <c r="PGI12" s="219"/>
      <c r="PGJ12" s="219"/>
      <c r="PGK12" s="219"/>
      <c r="PGL12" s="219"/>
      <c r="PGM12" s="219"/>
      <c r="PGN12" s="219"/>
      <c r="PGO12" s="219"/>
      <c r="PGP12" s="219"/>
      <c r="PGQ12" s="219"/>
      <c r="PGR12" s="219"/>
      <c r="PGS12" s="219"/>
      <c r="PGT12" s="219"/>
      <c r="PGU12" s="219"/>
      <c r="PGV12" s="219"/>
      <c r="PGW12" s="219"/>
      <c r="PGX12" s="219"/>
      <c r="PGY12" s="219"/>
      <c r="PGZ12" s="219"/>
      <c r="PHA12" s="219"/>
      <c r="PHB12" s="219"/>
      <c r="PHC12" s="219"/>
      <c r="PHD12" s="219"/>
      <c r="PHE12" s="219"/>
      <c r="PHF12" s="219"/>
      <c r="PHG12" s="219"/>
      <c r="PHH12" s="219"/>
      <c r="PHI12" s="219"/>
      <c r="PHJ12" s="219"/>
      <c r="PHK12" s="219"/>
      <c r="PHL12" s="219"/>
      <c r="PHM12" s="219"/>
      <c r="PHN12" s="219"/>
      <c r="PHO12" s="219"/>
      <c r="PHP12" s="219"/>
      <c r="PHQ12" s="219"/>
      <c r="PHR12" s="219"/>
      <c r="PHS12" s="219"/>
      <c r="PHT12" s="219"/>
      <c r="PHU12" s="219"/>
      <c r="PHV12" s="219"/>
      <c r="PHW12" s="219"/>
      <c r="PHX12" s="219"/>
      <c r="PHY12" s="219"/>
      <c r="PHZ12" s="219"/>
      <c r="PIA12" s="219"/>
      <c r="PIB12" s="219"/>
      <c r="PIC12" s="219"/>
      <c r="PID12" s="219"/>
      <c r="PIE12" s="219"/>
      <c r="PIF12" s="219"/>
      <c r="PIG12" s="219"/>
      <c r="PIH12" s="219"/>
      <c r="PII12" s="219"/>
      <c r="PIJ12" s="219"/>
      <c r="PIK12" s="219"/>
      <c r="PIL12" s="219"/>
      <c r="PIM12" s="219"/>
      <c r="PIN12" s="219"/>
      <c r="PIO12" s="219"/>
      <c r="PIP12" s="219"/>
      <c r="PIQ12" s="219"/>
      <c r="PIR12" s="219"/>
      <c r="PIS12" s="219"/>
      <c r="PIT12" s="219"/>
      <c r="PIU12" s="219"/>
      <c r="PIV12" s="219"/>
      <c r="PIW12" s="219"/>
      <c r="PIX12" s="219"/>
      <c r="PIY12" s="219"/>
      <c r="PIZ12" s="219"/>
      <c r="PJA12" s="219"/>
      <c r="PJB12" s="219"/>
      <c r="PJC12" s="219"/>
      <c r="PJD12" s="219"/>
      <c r="PJE12" s="219"/>
      <c r="PJF12" s="219"/>
      <c r="PJG12" s="219"/>
      <c r="PJH12" s="219"/>
      <c r="PJI12" s="219"/>
      <c r="PJJ12" s="219"/>
      <c r="PJK12" s="219"/>
      <c r="PJL12" s="219"/>
      <c r="PJM12" s="219"/>
      <c r="PJN12" s="219"/>
      <c r="PJO12" s="219"/>
      <c r="PJP12" s="219"/>
      <c r="PJQ12" s="219"/>
      <c r="PJR12" s="219"/>
      <c r="PJS12" s="219"/>
      <c r="PJT12" s="219"/>
      <c r="PJU12" s="219"/>
      <c r="PJV12" s="219"/>
      <c r="PJW12" s="219"/>
      <c r="PJX12" s="219"/>
      <c r="PJY12" s="219"/>
      <c r="PJZ12" s="219"/>
      <c r="PKA12" s="219"/>
      <c r="PKB12" s="219"/>
      <c r="PKC12" s="219"/>
      <c r="PKD12" s="219"/>
      <c r="PKE12" s="219"/>
      <c r="PKF12" s="219"/>
      <c r="PKG12" s="219"/>
      <c r="PKH12" s="219"/>
      <c r="PKI12" s="219"/>
      <c r="PKJ12" s="219"/>
      <c r="PKK12" s="219"/>
      <c r="PKL12" s="219"/>
      <c r="PKM12" s="219"/>
      <c r="PKN12" s="219"/>
      <c r="PKO12" s="219"/>
      <c r="PKP12" s="219"/>
      <c r="PKQ12" s="219"/>
      <c r="PKR12" s="219"/>
      <c r="PKS12" s="219"/>
      <c r="PKT12" s="219"/>
      <c r="PKU12" s="219"/>
      <c r="PKV12" s="219"/>
      <c r="PKW12" s="219"/>
      <c r="PKX12" s="219"/>
      <c r="PKY12" s="219"/>
      <c r="PKZ12" s="219"/>
      <c r="PLA12" s="219"/>
      <c r="PLB12" s="219"/>
      <c r="PLC12" s="219"/>
      <c r="PLD12" s="219"/>
      <c r="PLE12" s="219"/>
      <c r="PLF12" s="219"/>
      <c r="PLG12" s="219"/>
      <c r="PLH12" s="219"/>
      <c r="PLI12" s="219"/>
      <c r="PLJ12" s="219"/>
      <c r="PLK12" s="219"/>
      <c r="PLL12" s="219"/>
      <c r="PLM12" s="219"/>
      <c r="PLN12" s="219"/>
      <c r="PLO12" s="219"/>
      <c r="PLP12" s="219"/>
      <c r="PLQ12" s="219"/>
      <c r="PLR12" s="219"/>
      <c r="PLS12" s="219"/>
      <c r="PLT12" s="219"/>
      <c r="PLU12" s="219"/>
      <c r="PLV12" s="219"/>
      <c r="PLW12" s="219"/>
      <c r="PLX12" s="219"/>
      <c r="PLY12" s="219"/>
      <c r="PLZ12" s="219"/>
      <c r="PMA12" s="219"/>
      <c r="PMB12" s="219"/>
      <c r="PMC12" s="219"/>
      <c r="PMD12" s="219"/>
      <c r="PME12" s="219"/>
      <c r="PMF12" s="219"/>
      <c r="PMG12" s="219"/>
      <c r="PMH12" s="219"/>
      <c r="PMI12" s="219"/>
      <c r="PMJ12" s="219"/>
      <c r="PMK12" s="219"/>
      <c r="PML12" s="219"/>
      <c r="PMM12" s="219"/>
      <c r="PMN12" s="219"/>
      <c r="PMO12" s="219"/>
      <c r="PMP12" s="219"/>
      <c r="PMQ12" s="219"/>
      <c r="PMR12" s="219"/>
      <c r="PMS12" s="219"/>
      <c r="PMT12" s="219"/>
      <c r="PMU12" s="219"/>
      <c r="PMV12" s="219"/>
      <c r="PMW12" s="219"/>
      <c r="PMX12" s="219"/>
      <c r="PMY12" s="219"/>
      <c r="PMZ12" s="219"/>
      <c r="PNA12" s="219"/>
      <c r="PNB12" s="219"/>
      <c r="PNC12" s="219"/>
      <c r="PND12" s="219"/>
      <c r="PNE12" s="219"/>
      <c r="PNF12" s="219"/>
      <c r="PNG12" s="219"/>
      <c r="PNH12" s="219"/>
      <c r="PNI12" s="219"/>
      <c r="PNJ12" s="219"/>
      <c r="PNK12" s="219"/>
      <c r="PNL12" s="219"/>
      <c r="PNM12" s="219"/>
      <c r="PNN12" s="219"/>
      <c r="PNO12" s="219"/>
      <c r="PNP12" s="219"/>
      <c r="PNQ12" s="219"/>
      <c r="PNR12" s="219"/>
      <c r="PNS12" s="219"/>
      <c r="PNT12" s="219"/>
      <c r="PNU12" s="219"/>
      <c r="PNV12" s="219"/>
      <c r="PNW12" s="219"/>
      <c r="PNX12" s="219"/>
      <c r="PNY12" s="219"/>
      <c r="PNZ12" s="219"/>
      <c r="POA12" s="219"/>
      <c r="POB12" s="219"/>
      <c r="POC12" s="219"/>
      <c r="POD12" s="219"/>
      <c r="POE12" s="219"/>
      <c r="POF12" s="219"/>
      <c r="POG12" s="219"/>
      <c r="POH12" s="219"/>
      <c r="POI12" s="219"/>
      <c r="POJ12" s="219"/>
      <c r="POK12" s="219"/>
      <c r="POL12" s="219"/>
      <c r="POM12" s="219"/>
      <c r="PON12" s="219"/>
      <c r="POO12" s="219"/>
      <c r="POP12" s="219"/>
      <c r="POQ12" s="219"/>
      <c r="POR12" s="219"/>
      <c r="POS12" s="219"/>
      <c r="POT12" s="219"/>
      <c r="POU12" s="219"/>
      <c r="POV12" s="219"/>
      <c r="POW12" s="219"/>
      <c r="POX12" s="219"/>
      <c r="POY12" s="219"/>
      <c r="POZ12" s="219"/>
      <c r="PPA12" s="219"/>
      <c r="PPB12" s="219"/>
      <c r="PPC12" s="219"/>
      <c r="PPD12" s="219"/>
      <c r="PPE12" s="219"/>
      <c r="PPF12" s="219"/>
      <c r="PPG12" s="219"/>
      <c r="PPH12" s="219"/>
      <c r="PPI12" s="219"/>
      <c r="PPJ12" s="219"/>
      <c r="PPK12" s="219"/>
      <c r="PPL12" s="219"/>
      <c r="PPM12" s="219"/>
      <c r="PPN12" s="219"/>
      <c r="PPO12" s="219"/>
      <c r="PPP12" s="219"/>
      <c r="PPQ12" s="219"/>
      <c r="PPR12" s="219"/>
      <c r="PPS12" s="219"/>
      <c r="PPT12" s="219"/>
      <c r="PPU12" s="219"/>
      <c r="PPV12" s="219"/>
      <c r="PPW12" s="219"/>
      <c r="PPX12" s="219"/>
      <c r="PPY12" s="219"/>
      <c r="PPZ12" s="219"/>
      <c r="PQA12" s="219"/>
      <c r="PQB12" s="219"/>
      <c r="PQC12" s="219"/>
      <c r="PQD12" s="219"/>
      <c r="PQE12" s="219"/>
      <c r="PQF12" s="219"/>
      <c r="PQG12" s="219"/>
      <c r="PQH12" s="219"/>
      <c r="PQI12" s="219"/>
      <c r="PQJ12" s="219"/>
      <c r="PQK12" s="219"/>
      <c r="PQL12" s="219"/>
      <c r="PQM12" s="219"/>
      <c r="PQN12" s="219"/>
      <c r="PQO12" s="219"/>
      <c r="PQP12" s="219"/>
      <c r="PQQ12" s="219"/>
      <c r="PQR12" s="219"/>
      <c r="PQS12" s="219"/>
      <c r="PQT12" s="219"/>
      <c r="PQU12" s="219"/>
      <c r="PQV12" s="219"/>
      <c r="PQW12" s="219"/>
      <c r="PQX12" s="219"/>
      <c r="PQY12" s="219"/>
      <c r="PQZ12" s="219"/>
      <c r="PRA12" s="219"/>
      <c r="PRB12" s="219"/>
      <c r="PRC12" s="219"/>
      <c r="PRD12" s="219"/>
      <c r="PRE12" s="219"/>
      <c r="PRF12" s="219"/>
      <c r="PRG12" s="219"/>
      <c r="PRH12" s="219"/>
      <c r="PRI12" s="219"/>
      <c r="PRJ12" s="219"/>
      <c r="PRK12" s="219"/>
      <c r="PRL12" s="219"/>
      <c r="PRM12" s="219"/>
      <c r="PRN12" s="219"/>
      <c r="PRO12" s="219"/>
      <c r="PRP12" s="219"/>
      <c r="PRQ12" s="219"/>
      <c r="PRR12" s="219"/>
      <c r="PRS12" s="219"/>
      <c r="PRT12" s="219"/>
      <c r="PRU12" s="219"/>
      <c r="PRV12" s="219"/>
      <c r="PRW12" s="219"/>
      <c r="PRX12" s="219"/>
      <c r="PRY12" s="219"/>
      <c r="PRZ12" s="219"/>
      <c r="PSA12" s="219"/>
      <c r="PSB12" s="219"/>
      <c r="PSC12" s="219"/>
      <c r="PSD12" s="219"/>
      <c r="PSE12" s="219"/>
      <c r="PSF12" s="219"/>
      <c r="PSG12" s="219"/>
      <c r="PSH12" s="219"/>
      <c r="PSI12" s="219"/>
      <c r="PSJ12" s="219"/>
      <c r="PSK12" s="219"/>
      <c r="PSL12" s="219"/>
      <c r="PSM12" s="219"/>
      <c r="PSN12" s="219"/>
      <c r="PSO12" s="219"/>
      <c r="PSP12" s="219"/>
      <c r="PSQ12" s="219"/>
      <c r="PSR12" s="219"/>
      <c r="PSS12" s="219"/>
      <c r="PST12" s="219"/>
      <c r="PSU12" s="219"/>
      <c r="PSV12" s="219"/>
      <c r="PSW12" s="219"/>
      <c r="PSX12" s="219"/>
      <c r="PSY12" s="219"/>
      <c r="PSZ12" s="219"/>
      <c r="PTA12" s="219"/>
      <c r="PTB12" s="219"/>
      <c r="PTC12" s="219"/>
      <c r="PTD12" s="219"/>
      <c r="PTE12" s="219"/>
      <c r="PTF12" s="219"/>
      <c r="PTG12" s="219"/>
      <c r="PTH12" s="219"/>
      <c r="PTI12" s="219"/>
      <c r="PTJ12" s="219"/>
      <c r="PTK12" s="219"/>
      <c r="PTL12" s="219"/>
      <c r="PTM12" s="219"/>
      <c r="PTN12" s="219"/>
      <c r="PTO12" s="219"/>
      <c r="PTP12" s="219"/>
      <c r="PTQ12" s="219"/>
      <c r="PTR12" s="219"/>
      <c r="PTS12" s="219"/>
      <c r="PTT12" s="219"/>
      <c r="PTU12" s="219"/>
      <c r="PTV12" s="219"/>
      <c r="PTW12" s="219"/>
      <c r="PTX12" s="219"/>
      <c r="PTY12" s="219"/>
      <c r="PTZ12" s="219"/>
      <c r="PUA12" s="219"/>
      <c r="PUB12" s="219"/>
      <c r="PUC12" s="219"/>
      <c r="PUD12" s="219"/>
      <c r="PUE12" s="219"/>
      <c r="PUF12" s="219"/>
      <c r="PUG12" s="219"/>
      <c r="PUH12" s="219"/>
      <c r="PUI12" s="219"/>
      <c r="PUJ12" s="219"/>
      <c r="PUK12" s="219"/>
      <c r="PUL12" s="219"/>
      <c r="PUM12" s="219"/>
      <c r="PUN12" s="219"/>
      <c r="PUO12" s="219"/>
      <c r="PUP12" s="219"/>
      <c r="PUQ12" s="219"/>
      <c r="PUR12" s="219"/>
      <c r="PUS12" s="219"/>
      <c r="PUT12" s="219"/>
      <c r="PUU12" s="219"/>
      <c r="PUV12" s="219"/>
      <c r="PUW12" s="219"/>
      <c r="PUX12" s="219"/>
      <c r="PUY12" s="219"/>
      <c r="PUZ12" s="219"/>
      <c r="PVA12" s="219"/>
      <c r="PVB12" s="219"/>
      <c r="PVC12" s="219"/>
      <c r="PVD12" s="219"/>
      <c r="PVE12" s="219"/>
      <c r="PVF12" s="219"/>
      <c r="PVG12" s="219"/>
      <c r="PVH12" s="219"/>
      <c r="PVI12" s="219"/>
      <c r="PVJ12" s="219"/>
      <c r="PVK12" s="219"/>
      <c r="PVL12" s="219"/>
      <c r="PVM12" s="219"/>
      <c r="PVN12" s="219"/>
      <c r="PVO12" s="219"/>
      <c r="PVP12" s="219"/>
      <c r="PVQ12" s="219"/>
      <c r="PVR12" s="219"/>
      <c r="PVS12" s="219"/>
      <c r="PVT12" s="219"/>
      <c r="PVU12" s="219"/>
      <c r="PVV12" s="219"/>
      <c r="PVW12" s="219"/>
      <c r="PVX12" s="219"/>
      <c r="PVY12" s="219"/>
      <c r="PVZ12" s="219"/>
      <c r="PWA12" s="219"/>
      <c r="PWB12" s="219"/>
      <c r="PWC12" s="219"/>
      <c r="PWD12" s="219"/>
      <c r="PWE12" s="219"/>
      <c r="PWF12" s="219"/>
      <c r="PWG12" s="219"/>
      <c r="PWH12" s="219"/>
      <c r="PWI12" s="219"/>
      <c r="PWJ12" s="219"/>
      <c r="PWK12" s="219"/>
      <c r="PWL12" s="219"/>
      <c r="PWM12" s="219"/>
      <c r="PWN12" s="219"/>
      <c r="PWO12" s="219"/>
      <c r="PWP12" s="219"/>
      <c r="PWQ12" s="219"/>
      <c r="PWR12" s="219"/>
      <c r="PWS12" s="219"/>
      <c r="PWT12" s="219"/>
      <c r="PWU12" s="219"/>
      <c r="PWV12" s="219"/>
      <c r="PWW12" s="219"/>
      <c r="PWX12" s="219"/>
      <c r="PWY12" s="219"/>
      <c r="PWZ12" s="219"/>
      <c r="PXA12" s="219"/>
      <c r="PXB12" s="219"/>
      <c r="PXC12" s="219"/>
      <c r="PXD12" s="219"/>
      <c r="PXE12" s="219"/>
      <c r="PXF12" s="219"/>
      <c r="PXG12" s="219"/>
      <c r="PXH12" s="219"/>
      <c r="PXI12" s="219"/>
      <c r="PXJ12" s="219"/>
      <c r="PXK12" s="219"/>
      <c r="PXL12" s="219"/>
      <c r="PXM12" s="219"/>
      <c r="PXN12" s="219"/>
      <c r="PXO12" s="219"/>
      <c r="PXP12" s="219"/>
      <c r="PXQ12" s="219"/>
      <c r="PXR12" s="219"/>
      <c r="PXS12" s="219"/>
      <c r="PXT12" s="219"/>
      <c r="PXU12" s="219"/>
      <c r="PXV12" s="219"/>
      <c r="PXW12" s="219"/>
      <c r="PXX12" s="219"/>
      <c r="PXY12" s="219"/>
      <c r="PXZ12" s="219"/>
      <c r="PYA12" s="219"/>
      <c r="PYB12" s="219"/>
      <c r="PYC12" s="219"/>
      <c r="PYD12" s="219"/>
      <c r="PYE12" s="219"/>
      <c r="PYF12" s="219"/>
      <c r="PYG12" s="219"/>
      <c r="PYH12" s="219"/>
      <c r="PYI12" s="219"/>
      <c r="PYJ12" s="219"/>
      <c r="PYK12" s="219"/>
      <c r="PYL12" s="219"/>
      <c r="PYM12" s="219"/>
      <c r="PYN12" s="219"/>
      <c r="PYO12" s="219"/>
      <c r="PYP12" s="219"/>
      <c r="PYQ12" s="219"/>
      <c r="PYR12" s="219"/>
      <c r="PYS12" s="219"/>
      <c r="PYT12" s="219"/>
      <c r="PYU12" s="219"/>
      <c r="PYV12" s="219"/>
      <c r="PYW12" s="219"/>
      <c r="PYX12" s="219"/>
      <c r="PYY12" s="219"/>
      <c r="PYZ12" s="219"/>
      <c r="PZA12" s="219"/>
      <c r="PZB12" s="219"/>
      <c r="PZC12" s="219"/>
      <c r="PZD12" s="219"/>
      <c r="PZE12" s="219"/>
      <c r="PZF12" s="219"/>
      <c r="PZG12" s="219"/>
      <c r="PZH12" s="219"/>
      <c r="PZI12" s="219"/>
      <c r="PZJ12" s="219"/>
      <c r="PZK12" s="219"/>
      <c r="PZL12" s="219"/>
      <c r="PZM12" s="219"/>
      <c r="PZN12" s="219"/>
      <c r="PZO12" s="219"/>
      <c r="PZP12" s="219"/>
      <c r="PZQ12" s="219"/>
      <c r="PZR12" s="219"/>
      <c r="PZS12" s="219"/>
      <c r="PZT12" s="219"/>
      <c r="PZU12" s="219"/>
      <c r="PZV12" s="219"/>
      <c r="PZW12" s="219"/>
      <c r="PZX12" s="219"/>
      <c r="PZY12" s="219"/>
      <c r="PZZ12" s="219"/>
      <c r="QAA12" s="219"/>
      <c r="QAB12" s="219"/>
      <c r="QAC12" s="219"/>
      <c r="QAD12" s="219"/>
      <c r="QAE12" s="219"/>
      <c r="QAF12" s="219"/>
      <c r="QAG12" s="219"/>
      <c r="QAH12" s="219"/>
      <c r="QAI12" s="219"/>
      <c r="QAJ12" s="219"/>
      <c r="QAK12" s="219"/>
      <c r="QAL12" s="219"/>
      <c r="QAM12" s="219"/>
      <c r="QAN12" s="219"/>
      <c r="QAO12" s="219"/>
      <c r="QAP12" s="219"/>
      <c r="QAQ12" s="219"/>
      <c r="QAR12" s="219"/>
      <c r="QAS12" s="219"/>
      <c r="QAT12" s="219"/>
      <c r="QAU12" s="219"/>
      <c r="QAV12" s="219"/>
      <c r="QAW12" s="219"/>
      <c r="QAX12" s="219"/>
      <c r="QAY12" s="219"/>
      <c r="QAZ12" s="219"/>
      <c r="QBA12" s="219"/>
      <c r="QBB12" s="219"/>
      <c r="QBC12" s="219"/>
      <c r="QBD12" s="219"/>
      <c r="QBE12" s="219"/>
      <c r="QBF12" s="219"/>
      <c r="QBG12" s="219"/>
      <c r="QBH12" s="219"/>
      <c r="QBI12" s="219"/>
      <c r="QBJ12" s="219"/>
      <c r="QBK12" s="219"/>
      <c r="QBL12" s="219"/>
      <c r="QBM12" s="219"/>
      <c r="QBN12" s="219"/>
      <c r="QBO12" s="219"/>
      <c r="QBP12" s="219"/>
      <c r="QBQ12" s="219"/>
      <c r="QBR12" s="219"/>
      <c r="QBS12" s="219"/>
      <c r="QBT12" s="219"/>
      <c r="QBU12" s="219"/>
      <c r="QBV12" s="219"/>
      <c r="QBW12" s="219"/>
      <c r="QBX12" s="219"/>
      <c r="QBY12" s="219"/>
      <c r="QBZ12" s="219"/>
      <c r="QCA12" s="219"/>
      <c r="QCB12" s="219"/>
      <c r="QCC12" s="219"/>
      <c r="QCD12" s="219"/>
      <c r="QCE12" s="219"/>
      <c r="QCF12" s="219"/>
      <c r="QCG12" s="219"/>
      <c r="QCH12" s="219"/>
      <c r="QCI12" s="219"/>
      <c r="QCJ12" s="219"/>
      <c r="QCK12" s="219"/>
      <c r="QCL12" s="219"/>
      <c r="QCM12" s="219"/>
      <c r="QCN12" s="219"/>
      <c r="QCO12" s="219"/>
      <c r="QCP12" s="219"/>
      <c r="QCQ12" s="219"/>
      <c r="QCR12" s="219"/>
      <c r="QCS12" s="219"/>
      <c r="QCT12" s="219"/>
      <c r="QCU12" s="219"/>
      <c r="QCV12" s="219"/>
      <c r="QCW12" s="219"/>
      <c r="QCX12" s="219"/>
      <c r="QCY12" s="219"/>
      <c r="QCZ12" s="219"/>
      <c r="QDA12" s="219"/>
      <c r="QDB12" s="219"/>
      <c r="QDC12" s="219"/>
      <c r="QDD12" s="219"/>
      <c r="QDE12" s="219"/>
      <c r="QDF12" s="219"/>
      <c r="QDG12" s="219"/>
      <c r="QDH12" s="219"/>
      <c r="QDI12" s="219"/>
      <c r="QDJ12" s="219"/>
      <c r="QDK12" s="219"/>
      <c r="QDL12" s="219"/>
      <c r="QDM12" s="219"/>
      <c r="QDN12" s="219"/>
      <c r="QDO12" s="219"/>
      <c r="QDP12" s="219"/>
      <c r="QDQ12" s="219"/>
      <c r="QDR12" s="219"/>
      <c r="QDS12" s="219"/>
      <c r="QDT12" s="219"/>
      <c r="QDU12" s="219"/>
      <c r="QDV12" s="219"/>
      <c r="QDW12" s="219"/>
      <c r="QDX12" s="219"/>
      <c r="QDY12" s="219"/>
      <c r="QDZ12" s="219"/>
      <c r="QEA12" s="219"/>
      <c r="QEB12" s="219"/>
      <c r="QEC12" s="219"/>
      <c r="QED12" s="219"/>
      <c r="QEE12" s="219"/>
      <c r="QEF12" s="219"/>
      <c r="QEG12" s="219"/>
      <c r="QEH12" s="219"/>
      <c r="QEI12" s="219"/>
      <c r="QEJ12" s="219"/>
      <c r="QEK12" s="219"/>
      <c r="QEL12" s="219"/>
      <c r="QEM12" s="219"/>
      <c r="QEN12" s="219"/>
      <c r="QEO12" s="219"/>
      <c r="QEP12" s="219"/>
      <c r="QEQ12" s="219"/>
      <c r="QER12" s="219"/>
      <c r="QES12" s="219"/>
      <c r="QET12" s="219"/>
      <c r="QEU12" s="219"/>
      <c r="QEV12" s="219"/>
      <c r="QEW12" s="219"/>
      <c r="QEX12" s="219"/>
      <c r="QEY12" s="219"/>
      <c r="QEZ12" s="219"/>
      <c r="QFA12" s="219"/>
      <c r="QFB12" s="219"/>
      <c r="QFC12" s="219"/>
      <c r="QFD12" s="219"/>
      <c r="QFE12" s="219"/>
      <c r="QFF12" s="219"/>
      <c r="QFG12" s="219"/>
      <c r="QFH12" s="219"/>
      <c r="QFI12" s="219"/>
      <c r="QFJ12" s="219"/>
      <c r="QFK12" s="219"/>
      <c r="QFL12" s="219"/>
      <c r="QFM12" s="219"/>
      <c r="QFN12" s="219"/>
      <c r="QFO12" s="219"/>
      <c r="QFP12" s="219"/>
      <c r="QFQ12" s="219"/>
      <c r="QFR12" s="219"/>
      <c r="QFS12" s="219"/>
      <c r="QFT12" s="219"/>
      <c r="QFU12" s="219"/>
      <c r="QFV12" s="219"/>
      <c r="QFW12" s="219"/>
      <c r="QFX12" s="219"/>
      <c r="QFY12" s="219"/>
      <c r="QFZ12" s="219"/>
      <c r="QGA12" s="219"/>
      <c r="QGB12" s="219"/>
      <c r="QGC12" s="219"/>
      <c r="QGD12" s="219"/>
      <c r="QGE12" s="219"/>
      <c r="QGF12" s="219"/>
      <c r="QGG12" s="219"/>
      <c r="QGH12" s="219"/>
      <c r="QGI12" s="219"/>
      <c r="QGJ12" s="219"/>
      <c r="QGK12" s="219"/>
      <c r="QGL12" s="219"/>
      <c r="QGM12" s="219"/>
      <c r="QGN12" s="219"/>
      <c r="QGO12" s="219"/>
      <c r="QGP12" s="219"/>
      <c r="QGQ12" s="219"/>
      <c r="QGR12" s="219"/>
      <c r="QGS12" s="219"/>
      <c r="QGT12" s="219"/>
      <c r="QGU12" s="219"/>
      <c r="QGV12" s="219"/>
      <c r="QGW12" s="219"/>
      <c r="QGX12" s="219"/>
      <c r="QGY12" s="219"/>
      <c r="QGZ12" s="219"/>
      <c r="QHA12" s="219"/>
      <c r="QHB12" s="219"/>
      <c r="QHC12" s="219"/>
      <c r="QHD12" s="219"/>
      <c r="QHE12" s="219"/>
      <c r="QHF12" s="219"/>
      <c r="QHG12" s="219"/>
      <c r="QHH12" s="219"/>
      <c r="QHI12" s="219"/>
      <c r="QHJ12" s="219"/>
      <c r="QHK12" s="219"/>
      <c r="QHL12" s="219"/>
      <c r="QHM12" s="219"/>
      <c r="QHN12" s="219"/>
      <c r="QHO12" s="219"/>
      <c r="QHP12" s="219"/>
      <c r="QHQ12" s="219"/>
      <c r="QHR12" s="219"/>
      <c r="QHS12" s="219"/>
      <c r="QHT12" s="219"/>
      <c r="QHU12" s="219"/>
      <c r="QHV12" s="219"/>
      <c r="QHW12" s="219"/>
      <c r="QHX12" s="219"/>
      <c r="QHY12" s="219"/>
      <c r="QHZ12" s="219"/>
      <c r="QIA12" s="219"/>
      <c r="QIB12" s="219"/>
      <c r="QIC12" s="219"/>
      <c r="QID12" s="219"/>
      <c r="QIE12" s="219"/>
      <c r="QIF12" s="219"/>
      <c r="QIG12" s="219"/>
      <c r="QIH12" s="219"/>
      <c r="QII12" s="219"/>
      <c r="QIJ12" s="219"/>
      <c r="QIK12" s="219"/>
      <c r="QIL12" s="219"/>
      <c r="QIM12" s="219"/>
      <c r="QIN12" s="219"/>
      <c r="QIO12" s="219"/>
      <c r="QIP12" s="219"/>
      <c r="QIQ12" s="219"/>
      <c r="QIR12" s="219"/>
      <c r="QIS12" s="219"/>
      <c r="QIT12" s="219"/>
      <c r="QIU12" s="219"/>
      <c r="QIV12" s="219"/>
      <c r="QIW12" s="219"/>
      <c r="QIX12" s="219"/>
      <c r="QIY12" s="219"/>
      <c r="QIZ12" s="219"/>
      <c r="QJA12" s="219"/>
      <c r="QJB12" s="219"/>
      <c r="QJC12" s="219"/>
      <c r="QJD12" s="219"/>
      <c r="QJE12" s="219"/>
      <c r="QJF12" s="219"/>
      <c r="QJG12" s="219"/>
      <c r="QJH12" s="219"/>
      <c r="QJI12" s="219"/>
      <c r="QJJ12" s="219"/>
      <c r="QJK12" s="219"/>
      <c r="QJL12" s="219"/>
      <c r="QJM12" s="219"/>
      <c r="QJN12" s="219"/>
      <c r="QJO12" s="219"/>
      <c r="QJP12" s="219"/>
      <c r="QJQ12" s="219"/>
      <c r="QJR12" s="219"/>
      <c r="QJS12" s="219"/>
      <c r="QJT12" s="219"/>
      <c r="QJU12" s="219"/>
      <c r="QJV12" s="219"/>
      <c r="QJW12" s="219"/>
      <c r="QJX12" s="219"/>
      <c r="QJY12" s="219"/>
      <c r="QJZ12" s="219"/>
      <c r="QKA12" s="219"/>
      <c r="QKB12" s="219"/>
      <c r="QKC12" s="219"/>
      <c r="QKD12" s="219"/>
      <c r="QKE12" s="219"/>
      <c r="QKF12" s="219"/>
      <c r="QKG12" s="219"/>
      <c r="QKH12" s="219"/>
      <c r="QKI12" s="219"/>
      <c r="QKJ12" s="219"/>
      <c r="QKK12" s="219"/>
      <c r="QKL12" s="219"/>
      <c r="QKM12" s="219"/>
      <c r="QKN12" s="219"/>
      <c r="QKO12" s="219"/>
      <c r="QKP12" s="219"/>
      <c r="QKQ12" s="219"/>
      <c r="QKR12" s="219"/>
      <c r="QKS12" s="219"/>
      <c r="QKT12" s="219"/>
      <c r="QKU12" s="219"/>
      <c r="QKV12" s="219"/>
      <c r="QKW12" s="219"/>
      <c r="QKX12" s="219"/>
      <c r="QKY12" s="219"/>
      <c r="QKZ12" s="219"/>
      <c r="QLA12" s="219"/>
      <c r="QLB12" s="219"/>
      <c r="QLC12" s="219"/>
      <c r="QLD12" s="219"/>
      <c r="QLE12" s="219"/>
      <c r="QLF12" s="219"/>
      <c r="QLG12" s="219"/>
      <c r="QLH12" s="219"/>
      <c r="QLI12" s="219"/>
      <c r="QLJ12" s="219"/>
      <c r="QLK12" s="219"/>
      <c r="QLL12" s="219"/>
      <c r="QLM12" s="219"/>
      <c r="QLN12" s="219"/>
      <c r="QLO12" s="219"/>
      <c r="QLP12" s="219"/>
      <c r="QLQ12" s="219"/>
      <c r="QLR12" s="219"/>
      <c r="QLS12" s="219"/>
      <c r="QLT12" s="219"/>
      <c r="QLU12" s="219"/>
      <c r="QLV12" s="219"/>
      <c r="QLW12" s="219"/>
      <c r="QLX12" s="219"/>
      <c r="QLY12" s="219"/>
      <c r="QLZ12" s="219"/>
      <c r="QMA12" s="219"/>
      <c r="QMB12" s="219"/>
      <c r="QMC12" s="219"/>
      <c r="QMD12" s="219"/>
      <c r="QME12" s="219"/>
      <c r="QMF12" s="219"/>
      <c r="QMG12" s="219"/>
      <c r="QMH12" s="219"/>
      <c r="QMI12" s="219"/>
      <c r="QMJ12" s="219"/>
      <c r="QMK12" s="219"/>
      <c r="QML12" s="219"/>
      <c r="QMM12" s="219"/>
      <c r="QMN12" s="219"/>
      <c r="QMO12" s="219"/>
      <c r="QMP12" s="219"/>
      <c r="QMQ12" s="219"/>
      <c r="QMR12" s="219"/>
      <c r="QMS12" s="219"/>
      <c r="QMT12" s="219"/>
      <c r="QMU12" s="219"/>
      <c r="QMV12" s="219"/>
      <c r="QMW12" s="219"/>
      <c r="QMX12" s="219"/>
      <c r="QMY12" s="219"/>
      <c r="QMZ12" s="219"/>
      <c r="QNA12" s="219"/>
      <c r="QNB12" s="219"/>
      <c r="QNC12" s="219"/>
      <c r="QND12" s="219"/>
      <c r="QNE12" s="219"/>
      <c r="QNF12" s="219"/>
      <c r="QNG12" s="219"/>
      <c r="QNH12" s="219"/>
      <c r="QNI12" s="219"/>
      <c r="QNJ12" s="219"/>
      <c r="QNK12" s="219"/>
      <c r="QNL12" s="219"/>
      <c r="QNM12" s="219"/>
      <c r="QNN12" s="219"/>
      <c r="QNO12" s="219"/>
      <c r="QNP12" s="219"/>
      <c r="QNQ12" s="219"/>
      <c r="QNR12" s="219"/>
      <c r="QNS12" s="219"/>
      <c r="QNT12" s="219"/>
      <c r="QNU12" s="219"/>
      <c r="QNV12" s="219"/>
      <c r="QNW12" s="219"/>
      <c r="QNX12" s="219"/>
      <c r="QNY12" s="219"/>
      <c r="QNZ12" s="219"/>
      <c r="QOA12" s="219"/>
      <c r="QOB12" s="219"/>
      <c r="QOC12" s="219"/>
      <c r="QOD12" s="219"/>
      <c r="QOE12" s="219"/>
      <c r="QOF12" s="219"/>
      <c r="QOG12" s="219"/>
      <c r="QOH12" s="219"/>
      <c r="QOI12" s="219"/>
      <c r="QOJ12" s="219"/>
      <c r="QOK12" s="219"/>
      <c r="QOL12" s="219"/>
      <c r="QOM12" s="219"/>
      <c r="QON12" s="219"/>
      <c r="QOO12" s="219"/>
      <c r="QOP12" s="219"/>
      <c r="QOQ12" s="219"/>
      <c r="QOR12" s="219"/>
      <c r="QOS12" s="219"/>
      <c r="QOT12" s="219"/>
      <c r="QOU12" s="219"/>
      <c r="QOV12" s="219"/>
      <c r="QOW12" s="219"/>
      <c r="QOX12" s="219"/>
      <c r="QOY12" s="219"/>
      <c r="QOZ12" s="219"/>
      <c r="QPA12" s="219"/>
      <c r="QPB12" s="219"/>
      <c r="QPC12" s="219"/>
      <c r="QPD12" s="219"/>
      <c r="QPE12" s="219"/>
      <c r="QPF12" s="219"/>
      <c r="QPG12" s="219"/>
      <c r="QPH12" s="219"/>
      <c r="QPI12" s="219"/>
      <c r="QPJ12" s="219"/>
      <c r="QPK12" s="219"/>
      <c r="QPL12" s="219"/>
      <c r="QPM12" s="219"/>
      <c r="QPN12" s="219"/>
      <c r="QPO12" s="219"/>
      <c r="QPP12" s="219"/>
      <c r="QPQ12" s="219"/>
      <c r="QPR12" s="219"/>
      <c r="QPS12" s="219"/>
      <c r="QPT12" s="219"/>
      <c r="QPU12" s="219"/>
      <c r="QPV12" s="219"/>
      <c r="QPW12" s="219"/>
      <c r="QPX12" s="219"/>
      <c r="QPY12" s="219"/>
      <c r="QPZ12" s="219"/>
      <c r="QQA12" s="219"/>
      <c r="QQB12" s="219"/>
      <c r="QQC12" s="219"/>
      <c r="QQD12" s="219"/>
      <c r="QQE12" s="219"/>
      <c r="QQF12" s="219"/>
      <c r="QQG12" s="219"/>
      <c r="QQH12" s="219"/>
      <c r="QQI12" s="219"/>
      <c r="QQJ12" s="219"/>
      <c r="QQK12" s="219"/>
      <c r="QQL12" s="219"/>
      <c r="QQM12" s="219"/>
      <c r="QQN12" s="219"/>
      <c r="QQO12" s="219"/>
      <c r="QQP12" s="219"/>
      <c r="QQQ12" s="219"/>
      <c r="QQR12" s="219"/>
      <c r="QQS12" s="219"/>
      <c r="QQT12" s="219"/>
      <c r="QQU12" s="219"/>
      <c r="QQV12" s="219"/>
      <c r="QQW12" s="219"/>
      <c r="QQX12" s="219"/>
      <c r="QQY12" s="219"/>
      <c r="QQZ12" s="219"/>
      <c r="QRA12" s="219"/>
      <c r="QRB12" s="219"/>
      <c r="QRC12" s="219"/>
      <c r="QRD12" s="219"/>
      <c r="QRE12" s="219"/>
      <c r="QRF12" s="219"/>
      <c r="QRG12" s="219"/>
      <c r="QRH12" s="219"/>
      <c r="QRI12" s="219"/>
      <c r="QRJ12" s="219"/>
      <c r="QRK12" s="219"/>
      <c r="QRL12" s="219"/>
      <c r="QRM12" s="219"/>
      <c r="QRN12" s="219"/>
      <c r="QRO12" s="219"/>
      <c r="QRP12" s="219"/>
      <c r="QRQ12" s="219"/>
      <c r="QRR12" s="219"/>
      <c r="QRS12" s="219"/>
      <c r="QRT12" s="219"/>
      <c r="QRU12" s="219"/>
      <c r="QRV12" s="219"/>
      <c r="QRW12" s="219"/>
      <c r="QRX12" s="219"/>
      <c r="QRY12" s="219"/>
      <c r="QRZ12" s="219"/>
      <c r="QSA12" s="219"/>
      <c r="QSB12" s="219"/>
      <c r="QSC12" s="219"/>
      <c r="QSD12" s="219"/>
      <c r="QSE12" s="219"/>
      <c r="QSF12" s="219"/>
      <c r="QSG12" s="219"/>
      <c r="QSH12" s="219"/>
      <c r="QSI12" s="219"/>
      <c r="QSJ12" s="219"/>
      <c r="QSK12" s="219"/>
      <c r="QSL12" s="219"/>
      <c r="QSM12" s="219"/>
      <c r="QSN12" s="219"/>
      <c r="QSO12" s="219"/>
      <c r="QSP12" s="219"/>
      <c r="QSQ12" s="219"/>
      <c r="QSR12" s="219"/>
      <c r="QSS12" s="219"/>
      <c r="QST12" s="219"/>
      <c r="QSU12" s="219"/>
      <c r="QSV12" s="219"/>
      <c r="QSW12" s="219"/>
      <c r="QSX12" s="219"/>
      <c r="QSY12" s="219"/>
      <c r="QSZ12" s="219"/>
      <c r="QTA12" s="219"/>
      <c r="QTB12" s="219"/>
      <c r="QTC12" s="219"/>
      <c r="QTD12" s="219"/>
      <c r="QTE12" s="219"/>
      <c r="QTF12" s="219"/>
      <c r="QTG12" s="219"/>
      <c r="QTH12" s="219"/>
      <c r="QTI12" s="219"/>
      <c r="QTJ12" s="219"/>
      <c r="QTK12" s="219"/>
      <c r="QTL12" s="219"/>
      <c r="QTM12" s="219"/>
      <c r="QTN12" s="219"/>
      <c r="QTO12" s="219"/>
      <c r="QTP12" s="219"/>
      <c r="QTQ12" s="219"/>
      <c r="QTR12" s="219"/>
      <c r="QTS12" s="219"/>
      <c r="QTT12" s="219"/>
      <c r="QTU12" s="219"/>
      <c r="QTV12" s="219"/>
      <c r="QTW12" s="219"/>
      <c r="QTX12" s="219"/>
      <c r="QTY12" s="219"/>
      <c r="QTZ12" s="219"/>
      <c r="QUA12" s="219"/>
      <c r="QUB12" s="219"/>
      <c r="QUC12" s="219"/>
      <c r="QUD12" s="219"/>
      <c r="QUE12" s="219"/>
      <c r="QUF12" s="219"/>
      <c r="QUG12" s="219"/>
      <c r="QUH12" s="219"/>
      <c r="QUI12" s="219"/>
      <c r="QUJ12" s="219"/>
      <c r="QUK12" s="219"/>
      <c r="QUL12" s="219"/>
      <c r="QUM12" s="219"/>
      <c r="QUN12" s="219"/>
      <c r="QUO12" s="219"/>
      <c r="QUP12" s="219"/>
      <c r="QUQ12" s="219"/>
      <c r="QUR12" s="219"/>
      <c r="QUS12" s="219"/>
      <c r="QUT12" s="219"/>
      <c r="QUU12" s="219"/>
      <c r="QUV12" s="219"/>
      <c r="QUW12" s="219"/>
      <c r="QUX12" s="219"/>
      <c r="QUY12" s="219"/>
      <c r="QUZ12" s="219"/>
      <c r="QVA12" s="219"/>
      <c r="QVB12" s="219"/>
      <c r="QVC12" s="219"/>
      <c r="QVD12" s="219"/>
      <c r="QVE12" s="219"/>
      <c r="QVF12" s="219"/>
      <c r="QVG12" s="219"/>
      <c r="QVH12" s="219"/>
      <c r="QVI12" s="219"/>
      <c r="QVJ12" s="219"/>
      <c r="QVK12" s="219"/>
      <c r="QVL12" s="219"/>
      <c r="QVM12" s="219"/>
      <c r="QVN12" s="219"/>
      <c r="QVO12" s="219"/>
      <c r="QVP12" s="219"/>
      <c r="QVQ12" s="219"/>
      <c r="QVR12" s="219"/>
      <c r="QVS12" s="219"/>
      <c r="QVT12" s="219"/>
      <c r="QVU12" s="219"/>
      <c r="QVV12" s="219"/>
      <c r="QVW12" s="219"/>
      <c r="QVX12" s="219"/>
      <c r="QVY12" s="219"/>
      <c r="QVZ12" s="219"/>
      <c r="QWA12" s="219"/>
      <c r="QWB12" s="219"/>
      <c r="QWC12" s="219"/>
      <c r="QWD12" s="219"/>
      <c r="QWE12" s="219"/>
      <c r="QWF12" s="219"/>
      <c r="QWG12" s="219"/>
      <c r="QWH12" s="219"/>
      <c r="QWI12" s="219"/>
      <c r="QWJ12" s="219"/>
      <c r="QWK12" s="219"/>
      <c r="QWL12" s="219"/>
      <c r="QWM12" s="219"/>
      <c r="QWN12" s="219"/>
      <c r="QWO12" s="219"/>
      <c r="QWP12" s="219"/>
      <c r="QWQ12" s="219"/>
      <c r="QWR12" s="219"/>
      <c r="QWS12" s="219"/>
      <c r="QWT12" s="219"/>
      <c r="QWU12" s="219"/>
      <c r="QWV12" s="219"/>
      <c r="QWW12" s="219"/>
      <c r="QWX12" s="219"/>
      <c r="QWY12" s="219"/>
      <c r="QWZ12" s="219"/>
      <c r="QXA12" s="219"/>
      <c r="QXB12" s="219"/>
      <c r="QXC12" s="219"/>
      <c r="QXD12" s="219"/>
      <c r="QXE12" s="219"/>
      <c r="QXF12" s="219"/>
      <c r="QXG12" s="219"/>
      <c r="QXH12" s="219"/>
      <c r="QXI12" s="219"/>
      <c r="QXJ12" s="219"/>
      <c r="QXK12" s="219"/>
      <c r="QXL12" s="219"/>
      <c r="QXM12" s="219"/>
      <c r="QXN12" s="219"/>
      <c r="QXO12" s="219"/>
      <c r="QXP12" s="219"/>
      <c r="QXQ12" s="219"/>
      <c r="QXR12" s="219"/>
      <c r="QXS12" s="219"/>
      <c r="QXT12" s="219"/>
      <c r="QXU12" s="219"/>
      <c r="QXV12" s="219"/>
      <c r="QXW12" s="219"/>
      <c r="QXX12" s="219"/>
      <c r="QXY12" s="219"/>
      <c r="QXZ12" s="219"/>
      <c r="QYA12" s="219"/>
      <c r="QYB12" s="219"/>
      <c r="QYC12" s="219"/>
      <c r="QYD12" s="219"/>
      <c r="QYE12" s="219"/>
      <c r="QYF12" s="219"/>
      <c r="QYG12" s="219"/>
      <c r="QYH12" s="219"/>
      <c r="QYI12" s="219"/>
      <c r="QYJ12" s="219"/>
      <c r="QYK12" s="219"/>
      <c r="QYL12" s="219"/>
      <c r="QYM12" s="219"/>
      <c r="QYN12" s="219"/>
      <c r="QYO12" s="219"/>
      <c r="QYP12" s="219"/>
      <c r="QYQ12" s="219"/>
      <c r="QYR12" s="219"/>
      <c r="QYS12" s="219"/>
      <c r="QYT12" s="219"/>
      <c r="QYU12" s="219"/>
      <c r="QYV12" s="219"/>
      <c r="QYW12" s="219"/>
      <c r="QYX12" s="219"/>
      <c r="QYY12" s="219"/>
      <c r="QYZ12" s="219"/>
      <c r="QZA12" s="219"/>
      <c r="QZB12" s="219"/>
      <c r="QZC12" s="219"/>
      <c r="QZD12" s="219"/>
      <c r="QZE12" s="219"/>
      <c r="QZF12" s="219"/>
      <c r="QZG12" s="219"/>
      <c r="QZH12" s="219"/>
      <c r="QZI12" s="219"/>
      <c r="QZJ12" s="219"/>
      <c r="QZK12" s="219"/>
      <c r="QZL12" s="219"/>
      <c r="QZM12" s="219"/>
      <c r="QZN12" s="219"/>
      <c r="QZO12" s="219"/>
      <c r="QZP12" s="219"/>
      <c r="QZQ12" s="219"/>
      <c r="QZR12" s="219"/>
      <c r="QZS12" s="219"/>
      <c r="QZT12" s="219"/>
      <c r="QZU12" s="219"/>
      <c r="QZV12" s="219"/>
      <c r="QZW12" s="219"/>
      <c r="QZX12" s="219"/>
      <c r="QZY12" s="219"/>
      <c r="QZZ12" s="219"/>
      <c r="RAA12" s="219"/>
      <c r="RAB12" s="219"/>
      <c r="RAC12" s="219"/>
      <c r="RAD12" s="219"/>
      <c r="RAE12" s="219"/>
      <c r="RAF12" s="219"/>
      <c r="RAG12" s="219"/>
      <c r="RAH12" s="219"/>
      <c r="RAI12" s="219"/>
      <c r="RAJ12" s="219"/>
      <c r="RAK12" s="219"/>
      <c r="RAL12" s="219"/>
      <c r="RAM12" s="219"/>
      <c r="RAN12" s="219"/>
      <c r="RAO12" s="219"/>
      <c r="RAP12" s="219"/>
      <c r="RAQ12" s="219"/>
      <c r="RAR12" s="219"/>
      <c r="RAS12" s="219"/>
      <c r="RAT12" s="219"/>
      <c r="RAU12" s="219"/>
      <c r="RAV12" s="219"/>
      <c r="RAW12" s="219"/>
      <c r="RAX12" s="219"/>
      <c r="RAY12" s="219"/>
      <c r="RAZ12" s="219"/>
      <c r="RBA12" s="219"/>
      <c r="RBB12" s="219"/>
      <c r="RBC12" s="219"/>
      <c r="RBD12" s="219"/>
      <c r="RBE12" s="219"/>
      <c r="RBF12" s="219"/>
      <c r="RBG12" s="219"/>
      <c r="RBH12" s="219"/>
      <c r="RBI12" s="219"/>
      <c r="RBJ12" s="219"/>
      <c r="RBK12" s="219"/>
      <c r="RBL12" s="219"/>
      <c r="RBM12" s="219"/>
      <c r="RBN12" s="219"/>
      <c r="RBO12" s="219"/>
      <c r="RBP12" s="219"/>
      <c r="RBQ12" s="219"/>
      <c r="RBR12" s="219"/>
      <c r="RBS12" s="219"/>
      <c r="RBT12" s="219"/>
      <c r="RBU12" s="219"/>
      <c r="RBV12" s="219"/>
      <c r="RBW12" s="219"/>
      <c r="RBX12" s="219"/>
      <c r="RBY12" s="219"/>
      <c r="RBZ12" s="219"/>
      <c r="RCA12" s="219"/>
      <c r="RCB12" s="219"/>
      <c r="RCC12" s="219"/>
      <c r="RCD12" s="219"/>
      <c r="RCE12" s="219"/>
      <c r="RCF12" s="219"/>
      <c r="RCG12" s="219"/>
      <c r="RCH12" s="219"/>
      <c r="RCI12" s="219"/>
      <c r="RCJ12" s="219"/>
      <c r="RCK12" s="219"/>
      <c r="RCL12" s="219"/>
      <c r="RCM12" s="219"/>
      <c r="RCN12" s="219"/>
      <c r="RCO12" s="219"/>
      <c r="RCP12" s="219"/>
      <c r="RCQ12" s="219"/>
      <c r="RCR12" s="219"/>
      <c r="RCS12" s="219"/>
      <c r="RCT12" s="219"/>
      <c r="RCU12" s="219"/>
      <c r="RCV12" s="219"/>
      <c r="RCW12" s="219"/>
      <c r="RCX12" s="219"/>
      <c r="RCY12" s="219"/>
      <c r="RCZ12" s="219"/>
      <c r="RDA12" s="219"/>
      <c r="RDB12" s="219"/>
      <c r="RDC12" s="219"/>
      <c r="RDD12" s="219"/>
      <c r="RDE12" s="219"/>
      <c r="RDF12" s="219"/>
      <c r="RDG12" s="219"/>
      <c r="RDH12" s="219"/>
      <c r="RDI12" s="219"/>
      <c r="RDJ12" s="219"/>
      <c r="RDK12" s="219"/>
      <c r="RDL12" s="219"/>
      <c r="RDM12" s="219"/>
      <c r="RDN12" s="219"/>
      <c r="RDO12" s="219"/>
      <c r="RDP12" s="219"/>
      <c r="RDQ12" s="219"/>
      <c r="RDR12" s="219"/>
      <c r="RDS12" s="219"/>
      <c r="RDT12" s="219"/>
      <c r="RDU12" s="219"/>
      <c r="RDV12" s="219"/>
      <c r="RDW12" s="219"/>
      <c r="RDX12" s="219"/>
      <c r="RDY12" s="219"/>
      <c r="RDZ12" s="219"/>
      <c r="REA12" s="219"/>
      <c r="REB12" s="219"/>
      <c r="REC12" s="219"/>
      <c r="RED12" s="219"/>
      <c r="REE12" s="219"/>
      <c r="REF12" s="219"/>
      <c r="REG12" s="219"/>
      <c r="REH12" s="219"/>
      <c r="REI12" s="219"/>
      <c r="REJ12" s="219"/>
      <c r="REK12" s="219"/>
      <c r="REL12" s="219"/>
      <c r="REM12" s="219"/>
      <c r="REN12" s="219"/>
      <c r="REO12" s="219"/>
      <c r="REP12" s="219"/>
      <c r="REQ12" s="219"/>
      <c r="RER12" s="219"/>
      <c r="RES12" s="219"/>
      <c r="RET12" s="219"/>
      <c r="REU12" s="219"/>
      <c r="REV12" s="219"/>
      <c r="REW12" s="219"/>
      <c r="REX12" s="219"/>
      <c r="REY12" s="219"/>
      <c r="REZ12" s="219"/>
      <c r="RFA12" s="219"/>
      <c r="RFB12" s="219"/>
      <c r="RFC12" s="219"/>
      <c r="RFD12" s="219"/>
      <c r="RFE12" s="219"/>
      <c r="RFF12" s="219"/>
      <c r="RFG12" s="219"/>
      <c r="RFH12" s="219"/>
      <c r="RFI12" s="219"/>
      <c r="RFJ12" s="219"/>
      <c r="RFK12" s="219"/>
      <c r="RFL12" s="219"/>
      <c r="RFM12" s="219"/>
      <c r="RFN12" s="219"/>
      <c r="RFO12" s="219"/>
      <c r="RFP12" s="219"/>
      <c r="RFQ12" s="219"/>
      <c r="RFR12" s="219"/>
      <c r="RFS12" s="219"/>
      <c r="RFT12" s="219"/>
      <c r="RFU12" s="219"/>
      <c r="RFV12" s="219"/>
      <c r="RFW12" s="219"/>
      <c r="RFX12" s="219"/>
      <c r="RFY12" s="219"/>
      <c r="RFZ12" s="219"/>
      <c r="RGA12" s="219"/>
      <c r="RGB12" s="219"/>
      <c r="RGC12" s="219"/>
      <c r="RGD12" s="219"/>
      <c r="RGE12" s="219"/>
      <c r="RGF12" s="219"/>
      <c r="RGG12" s="219"/>
      <c r="RGH12" s="219"/>
      <c r="RGI12" s="219"/>
      <c r="RGJ12" s="219"/>
      <c r="RGK12" s="219"/>
      <c r="RGL12" s="219"/>
      <c r="RGM12" s="219"/>
      <c r="RGN12" s="219"/>
      <c r="RGO12" s="219"/>
      <c r="RGP12" s="219"/>
      <c r="RGQ12" s="219"/>
      <c r="RGR12" s="219"/>
      <c r="RGS12" s="219"/>
      <c r="RGT12" s="219"/>
      <c r="RGU12" s="219"/>
      <c r="RGV12" s="219"/>
      <c r="RGW12" s="219"/>
      <c r="RGX12" s="219"/>
      <c r="RGY12" s="219"/>
      <c r="RGZ12" s="219"/>
      <c r="RHA12" s="219"/>
      <c r="RHB12" s="219"/>
      <c r="RHC12" s="219"/>
      <c r="RHD12" s="219"/>
      <c r="RHE12" s="219"/>
      <c r="RHF12" s="219"/>
      <c r="RHG12" s="219"/>
      <c r="RHH12" s="219"/>
      <c r="RHI12" s="219"/>
      <c r="RHJ12" s="219"/>
      <c r="RHK12" s="219"/>
      <c r="RHL12" s="219"/>
      <c r="RHM12" s="219"/>
      <c r="RHN12" s="219"/>
      <c r="RHO12" s="219"/>
      <c r="RHP12" s="219"/>
      <c r="RHQ12" s="219"/>
      <c r="RHR12" s="219"/>
      <c r="RHS12" s="219"/>
      <c r="RHT12" s="219"/>
      <c r="RHU12" s="219"/>
      <c r="RHV12" s="219"/>
      <c r="RHW12" s="219"/>
      <c r="RHX12" s="219"/>
      <c r="RHY12" s="219"/>
      <c r="RHZ12" s="219"/>
      <c r="RIA12" s="219"/>
      <c r="RIB12" s="219"/>
      <c r="RIC12" s="219"/>
      <c r="RID12" s="219"/>
      <c r="RIE12" s="219"/>
      <c r="RIF12" s="219"/>
      <c r="RIG12" s="219"/>
      <c r="RIH12" s="219"/>
      <c r="RII12" s="219"/>
      <c r="RIJ12" s="219"/>
      <c r="RIK12" s="219"/>
      <c r="RIL12" s="219"/>
      <c r="RIM12" s="219"/>
      <c r="RIN12" s="219"/>
      <c r="RIO12" s="219"/>
      <c r="RIP12" s="219"/>
      <c r="RIQ12" s="219"/>
      <c r="RIR12" s="219"/>
      <c r="RIS12" s="219"/>
      <c r="RIT12" s="219"/>
      <c r="RIU12" s="219"/>
      <c r="RIV12" s="219"/>
      <c r="RIW12" s="219"/>
      <c r="RIX12" s="219"/>
      <c r="RIY12" s="219"/>
      <c r="RIZ12" s="219"/>
      <c r="RJA12" s="219"/>
      <c r="RJB12" s="219"/>
      <c r="RJC12" s="219"/>
      <c r="RJD12" s="219"/>
      <c r="RJE12" s="219"/>
      <c r="RJF12" s="219"/>
      <c r="RJG12" s="219"/>
      <c r="RJH12" s="219"/>
      <c r="RJI12" s="219"/>
      <c r="RJJ12" s="219"/>
      <c r="RJK12" s="219"/>
      <c r="RJL12" s="219"/>
      <c r="RJM12" s="219"/>
      <c r="RJN12" s="219"/>
      <c r="RJO12" s="219"/>
      <c r="RJP12" s="219"/>
      <c r="RJQ12" s="219"/>
      <c r="RJR12" s="219"/>
      <c r="RJS12" s="219"/>
      <c r="RJT12" s="219"/>
      <c r="RJU12" s="219"/>
      <c r="RJV12" s="219"/>
      <c r="RJW12" s="219"/>
      <c r="RJX12" s="219"/>
      <c r="RJY12" s="219"/>
      <c r="RJZ12" s="219"/>
      <c r="RKA12" s="219"/>
      <c r="RKB12" s="219"/>
      <c r="RKC12" s="219"/>
      <c r="RKD12" s="219"/>
      <c r="RKE12" s="219"/>
      <c r="RKF12" s="219"/>
      <c r="RKG12" s="219"/>
      <c r="RKH12" s="219"/>
      <c r="RKI12" s="219"/>
      <c r="RKJ12" s="219"/>
      <c r="RKK12" s="219"/>
      <c r="RKL12" s="219"/>
      <c r="RKM12" s="219"/>
      <c r="RKN12" s="219"/>
      <c r="RKO12" s="219"/>
      <c r="RKP12" s="219"/>
      <c r="RKQ12" s="219"/>
      <c r="RKR12" s="219"/>
      <c r="RKS12" s="219"/>
      <c r="RKT12" s="219"/>
      <c r="RKU12" s="219"/>
      <c r="RKV12" s="219"/>
      <c r="RKW12" s="219"/>
      <c r="RKX12" s="219"/>
      <c r="RKY12" s="219"/>
      <c r="RKZ12" s="219"/>
      <c r="RLA12" s="219"/>
      <c r="RLB12" s="219"/>
      <c r="RLC12" s="219"/>
      <c r="RLD12" s="219"/>
      <c r="RLE12" s="219"/>
      <c r="RLF12" s="219"/>
      <c r="RLG12" s="219"/>
      <c r="RLH12" s="219"/>
      <c r="RLI12" s="219"/>
      <c r="RLJ12" s="219"/>
      <c r="RLK12" s="219"/>
      <c r="RLL12" s="219"/>
      <c r="RLM12" s="219"/>
      <c r="RLN12" s="219"/>
      <c r="RLO12" s="219"/>
      <c r="RLP12" s="219"/>
      <c r="RLQ12" s="219"/>
      <c r="RLR12" s="219"/>
      <c r="RLS12" s="219"/>
      <c r="RLT12" s="219"/>
      <c r="RLU12" s="219"/>
      <c r="RLV12" s="219"/>
      <c r="RLW12" s="219"/>
      <c r="RLX12" s="219"/>
      <c r="RLY12" s="219"/>
      <c r="RLZ12" s="219"/>
      <c r="RMA12" s="219"/>
      <c r="RMB12" s="219"/>
      <c r="RMC12" s="219"/>
      <c r="RMD12" s="219"/>
      <c r="RME12" s="219"/>
      <c r="RMF12" s="219"/>
      <c r="RMG12" s="219"/>
      <c r="RMH12" s="219"/>
      <c r="RMI12" s="219"/>
      <c r="RMJ12" s="219"/>
      <c r="RMK12" s="219"/>
      <c r="RML12" s="219"/>
      <c r="RMM12" s="219"/>
      <c r="RMN12" s="219"/>
      <c r="RMO12" s="219"/>
      <c r="RMP12" s="219"/>
      <c r="RMQ12" s="219"/>
      <c r="RMR12" s="219"/>
      <c r="RMS12" s="219"/>
      <c r="RMT12" s="219"/>
      <c r="RMU12" s="219"/>
      <c r="RMV12" s="219"/>
      <c r="RMW12" s="219"/>
      <c r="RMX12" s="219"/>
      <c r="RMY12" s="219"/>
      <c r="RMZ12" s="219"/>
      <c r="RNA12" s="219"/>
      <c r="RNB12" s="219"/>
      <c r="RNC12" s="219"/>
      <c r="RND12" s="219"/>
      <c r="RNE12" s="219"/>
      <c r="RNF12" s="219"/>
      <c r="RNG12" s="219"/>
      <c r="RNH12" s="219"/>
      <c r="RNI12" s="219"/>
      <c r="RNJ12" s="219"/>
      <c r="RNK12" s="219"/>
      <c r="RNL12" s="219"/>
      <c r="RNM12" s="219"/>
      <c r="RNN12" s="219"/>
      <c r="RNO12" s="219"/>
      <c r="RNP12" s="219"/>
      <c r="RNQ12" s="219"/>
      <c r="RNR12" s="219"/>
      <c r="RNS12" s="219"/>
      <c r="RNT12" s="219"/>
      <c r="RNU12" s="219"/>
      <c r="RNV12" s="219"/>
      <c r="RNW12" s="219"/>
      <c r="RNX12" s="219"/>
      <c r="RNY12" s="219"/>
      <c r="RNZ12" s="219"/>
      <c r="ROA12" s="219"/>
      <c r="ROB12" s="219"/>
      <c r="ROC12" s="219"/>
      <c r="ROD12" s="219"/>
      <c r="ROE12" s="219"/>
      <c r="ROF12" s="219"/>
      <c r="ROG12" s="219"/>
      <c r="ROH12" s="219"/>
      <c r="ROI12" s="219"/>
      <c r="ROJ12" s="219"/>
      <c r="ROK12" s="219"/>
      <c r="ROL12" s="219"/>
      <c r="ROM12" s="219"/>
      <c r="RON12" s="219"/>
      <c r="ROO12" s="219"/>
      <c r="ROP12" s="219"/>
      <c r="ROQ12" s="219"/>
      <c r="ROR12" s="219"/>
      <c r="ROS12" s="219"/>
      <c r="ROT12" s="219"/>
      <c r="ROU12" s="219"/>
      <c r="ROV12" s="219"/>
      <c r="ROW12" s="219"/>
      <c r="ROX12" s="219"/>
      <c r="ROY12" s="219"/>
      <c r="ROZ12" s="219"/>
      <c r="RPA12" s="219"/>
      <c r="RPB12" s="219"/>
      <c r="RPC12" s="219"/>
      <c r="RPD12" s="219"/>
      <c r="RPE12" s="219"/>
      <c r="RPF12" s="219"/>
      <c r="RPG12" s="219"/>
      <c r="RPH12" s="219"/>
      <c r="RPI12" s="219"/>
      <c r="RPJ12" s="219"/>
      <c r="RPK12" s="219"/>
      <c r="RPL12" s="219"/>
      <c r="RPM12" s="219"/>
      <c r="RPN12" s="219"/>
      <c r="RPO12" s="219"/>
      <c r="RPP12" s="219"/>
      <c r="RPQ12" s="219"/>
      <c r="RPR12" s="219"/>
      <c r="RPS12" s="219"/>
      <c r="RPT12" s="219"/>
      <c r="RPU12" s="219"/>
      <c r="RPV12" s="219"/>
      <c r="RPW12" s="219"/>
      <c r="RPX12" s="219"/>
      <c r="RPY12" s="219"/>
      <c r="RPZ12" s="219"/>
      <c r="RQA12" s="219"/>
      <c r="RQB12" s="219"/>
      <c r="RQC12" s="219"/>
      <c r="RQD12" s="219"/>
      <c r="RQE12" s="219"/>
      <c r="RQF12" s="219"/>
      <c r="RQG12" s="219"/>
      <c r="RQH12" s="219"/>
      <c r="RQI12" s="219"/>
      <c r="RQJ12" s="219"/>
      <c r="RQK12" s="219"/>
      <c r="RQL12" s="219"/>
      <c r="RQM12" s="219"/>
      <c r="RQN12" s="219"/>
      <c r="RQO12" s="219"/>
      <c r="RQP12" s="219"/>
      <c r="RQQ12" s="219"/>
      <c r="RQR12" s="219"/>
      <c r="RQS12" s="219"/>
      <c r="RQT12" s="219"/>
      <c r="RQU12" s="219"/>
      <c r="RQV12" s="219"/>
      <c r="RQW12" s="219"/>
      <c r="RQX12" s="219"/>
      <c r="RQY12" s="219"/>
      <c r="RQZ12" s="219"/>
      <c r="RRA12" s="219"/>
      <c r="RRB12" s="219"/>
      <c r="RRC12" s="219"/>
      <c r="RRD12" s="219"/>
      <c r="RRE12" s="219"/>
      <c r="RRF12" s="219"/>
      <c r="RRG12" s="219"/>
      <c r="RRH12" s="219"/>
      <c r="RRI12" s="219"/>
      <c r="RRJ12" s="219"/>
      <c r="RRK12" s="219"/>
      <c r="RRL12" s="219"/>
      <c r="RRM12" s="219"/>
      <c r="RRN12" s="219"/>
      <c r="RRO12" s="219"/>
      <c r="RRP12" s="219"/>
      <c r="RRQ12" s="219"/>
      <c r="RRR12" s="219"/>
      <c r="RRS12" s="219"/>
      <c r="RRT12" s="219"/>
      <c r="RRU12" s="219"/>
      <c r="RRV12" s="219"/>
      <c r="RRW12" s="219"/>
      <c r="RRX12" s="219"/>
      <c r="RRY12" s="219"/>
      <c r="RRZ12" s="219"/>
      <c r="RSA12" s="219"/>
      <c r="RSB12" s="219"/>
      <c r="RSC12" s="219"/>
      <c r="RSD12" s="219"/>
      <c r="RSE12" s="219"/>
      <c r="RSF12" s="219"/>
      <c r="RSG12" s="219"/>
      <c r="RSH12" s="219"/>
      <c r="RSI12" s="219"/>
      <c r="RSJ12" s="219"/>
      <c r="RSK12" s="219"/>
      <c r="RSL12" s="219"/>
      <c r="RSM12" s="219"/>
      <c r="RSN12" s="219"/>
      <c r="RSO12" s="219"/>
      <c r="RSP12" s="219"/>
      <c r="RSQ12" s="219"/>
      <c r="RSR12" s="219"/>
      <c r="RSS12" s="219"/>
      <c r="RST12" s="219"/>
      <c r="RSU12" s="219"/>
      <c r="RSV12" s="219"/>
      <c r="RSW12" s="219"/>
      <c r="RSX12" s="219"/>
      <c r="RSY12" s="219"/>
      <c r="RSZ12" s="219"/>
      <c r="RTA12" s="219"/>
      <c r="RTB12" s="219"/>
      <c r="RTC12" s="219"/>
      <c r="RTD12" s="219"/>
      <c r="RTE12" s="219"/>
      <c r="RTF12" s="219"/>
      <c r="RTG12" s="219"/>
      <c r="RTH12" s="219"/>
      <c r="RTI12" s="219"/>
      <c r="RTJ12" s="219"/>
      <c r="RTK12" s="219"/>
      <c r="RTL12" s="219"/>
      <c r="RTM12" s="219"/>
      <c r="RTN12" s="219"/>
      <c r="RTO12" s="219"/>
      <c r="RTP12" s="219"/>
      <c r="RTQ12" s="219"/>
      <c r="RTR12" s="219"/>
      <c r="RTS12" s="219"/>
      <c r="RTT12" s="219"/>
      <c r="RTU12" s="219"/>
      <c r="RTV12" s="219"/>
      <c r="RTW12" s="219"/>
      <c r="RTX12" s="219"/>
      <c r="RTY12" s="219"/>
      <c r="RTZ12" s="219"/>
      <c r="RUA12" s="219"/>
      <c r="RUB12" s="219"/>
      <c r="RUC12" s="219"/>
      <c r="RUD12" s="219"/>
      <c r="RUE12" s="219"/>
      <c r="RUF12" s="219"/>
      <c r="RUG12" s="219"/>
      <c r="RUH12" s="219"/>
      <c r="RUI12" s="219"/>
      <c r="RUJ12" s="219"/>
      <c r="RUK12" s="219"/>
      <c r="RUL12" s="219"/>
      <c r="RUM12" s="219"/>
      <c r="RUN12" s="219"/>
      <c r="RUO12" s="219"/>
      <c r="RUP12" s="219"/>
      <c r="RUQ12" s="219"/>
      <c r="RUR12" s="219"/>
      <c r="RUS12" s="219"/>
      <c r="RUT12" s="219"/>
      <c r="RUU12" s="219"/>
      <c r="RUV12" s="219"/>
      <c r="RUW12" s="219"/>
      <c r="RUX12" s="219"/>
      <c r="RUY12" s="219"/>
      <c r="RUZ12" s="219"/>
      <c r="RVA12" s="219"/>
      <c r="RVB12" s="219"/>
      <c r="RVC12" s="219"/>
      <c r="RVD12" s="219"/>
      <c r="RVE12" s="219"/>
      <c r="RVF12" s="219"/>
      <c r="RVG12" s="219"/>
      <c r="RVH12" s="219"/>
      <c r="RVI12" s="219"/>
      <c r="RVJ12" s="219"/>
      <c r="RVK12" s="219"/>
      <c r="RVL12" s="219"/>
      <c r="RVM12" s="219"/>
      <c r="RVN12" s="219"/>
      <c r="RVO12" s="219"/>
      <c r="RVP12" s="219"/>
      <c r="RVQ12" s="219"/>
      <c r="RVR12" s="219"/>
      <c r="RVS12" s="219"/>
      <c r="RVT12" s="219"/>
      <c r="RVU12" s="219"/>
      <c r="RVV12" s="219"/>
      <c r="RVW12" s="219"/>
      <c r="RVX12" s="219"/>
      <c r="RVY12" s="219"/>
      <c r="RVZ12" s="219"/>
      <c r="RWA12" s="219"/>
      <c r="RWB12" s="219"/>
      <c r="RWC12" s="219"/>
      <c r="RWD12" s="219"/>
      <c r="RWE12" s="219"/>
      <c r="RWF12" s="219"/>
      <c r="RWG12" s="219"/>
      <c r="RWH12" s="219"/>
      <c r="RWI12" s="219"/>
      <c r="RWJ12" s="219"/>
      <c r="RWK12" s="219"/>
      <c r="RWL12" s="219"/>
      <c r="RWM12" s="219"/>
      <c r="RWN12" s="219"/>
      <c r="RWO12" s="219"/>
      <c r="RWP12" s="219"/>
      <c r="RWQ12" s="219"/>
      <c r="RWR12" s="219"/>
      <c r="RWS12" s="219"/>
      <c r="RWT12" s="219"/>
      <c r="RWU12" s="219"/>
      <c r="RWV12" s="219"/>
      <c r="RWW12" s="219"/>
      <c r="RWX12" s="219"/>
      <c r="RWY12" s="219"/>
      <c r="RWZ12" s="219"/>
      <c r="RXA12" s="219"/>
      <c r="RXB12" s="219"/>
      <c r="RXC12" s="219"/>
      <c r="RXD12" s="219"/>
      <c r="RXE12" s="219"/>
      <c r="RXF12" s="219"/>
      <c r="RXG12" s="219"/>
      <c r="RXH12" s="219"/>
      <c r="RXI12" s="219"/>
      <c r="RXJ12" s="219"/>
      <c r="RXK12" s="219"/>
      <c r="RXL12" s="219"/>
      <c r="RXM12" s="219"/>
      <c r="RXN12" s="219"/>
      <c r="RXO12" s="219"/>
      <c r="RXP12" s="219"/>
      <c r="RXQ12" s="219"/>
      <c r="RXR12" s="219"/>
      <c r="RXS12" s="219"/>
      <c r="RXT12" s="219"/>
      <c r="RXU12" s="219"/>
      <c r="RXV12" s="219"/>
      <c r="RXW12" s="219"/>
      <c r="RXX12" s="219"/>
      <c r="RXY12" s="219"/>
      <c r="RXZ12" s="219"/>
      <c r="RYA12" s="219"/>
      <c r="RYB12" s="219"/>
      <c r="RYC12" s="219"/>
      <c r="RYD12" s="219"/>
      <c r="RYE12" s="219"/>
      <c r="RYF12" s="219"/>
      <c r="RYG12" s="219"/>
      <c r="RYH12" s="219"/>
      <c r="RYI12" s="219"/>
      <c r="RYJ12" s="219"/>
      <c r="RYK12" s="219"/>
      <c r="RYL12" s="219"/>
      <c r="RYM12" s="219"/>
      <c r="RYN12" s="219"/>
      <c r="RYO12" s="219"/>
      <c r="RYP12" s="219"/>
      <c r="RYQ12" s="219"/>
      <c r="RYR12" s="219"/>
      <c r="RYS12" s="219"/>
      <c r="RYT12" s="219"/>
      <c r="RYU12" s="219"/>
      <c r="RYV12" s="219"/>
      <c r="RYW12" s="219"/>
      <c r="RYX12" s="219"/>
      <c r="RYY12" s="219"/>
      <c r="RYZ12" s="219"/>
      <c r="RZA12" s="219"/>
      <c r="RZB12" s="219"/>
      <c r="RZC12" s="219"/>
      <c r="RZD12" s="219"/>
      <c r="RZE12" s="219"/>
      <c r="RZF12" s="219"/>
      <c r="RZG12" s="219"/>
      <c r="RZH12" s="219"/>
      <c r="RZI12" s="219"/>
      <c r="RZJ12" s="219"/>
      <c r="RZK12" s="219"/>
      <c r="RZL12" s="219"/>
      <c r="RZM12" s="219"/>
      <c r="RZN12" s="219"/>
      <c r="RZO12" s="219"/>
      <c r="RZP12" s="219"/>
      <c r="RZQ12" s="219"/>
      <c r="RZR12" s="219"/>
      <c r="RZS12" s="219"/>
      <c r="RZT12" s="219"/>
      <c r="RZU12" s="219"/>
      <c r="RZV12" s="219"/>
      <c r="RZW12" s="219"/>
      <c r="RZX12" s="219"/>
      <c r="RZY12" s="219"/>
      <c r="RZZ12" s="219"/>
      <c r="SAA12" s="219"/>
      <c r="SAB12" s="219"/>
      <c r="SAC12" s="219"/>
      <c r="SAD12" s="219"/>
      <c r="SAE12" s="219"/>
      <c r="SAF12" s="219"/>
      <c r="SAG12" s="219"/>
      <c r="SAH12" s="219"/>
      <c r="SAI12" s="219"/>
      <c r="SAJ12" s="219"/>
      <c r="SAK12" s="219"/>
      <c r="SAL12" s="219"/>
      <c r="SAM12" s="219"/>
      <c r="SAN12" s="219"/>
      <c r="SAO12" s="219"/>
      <c r="SAP12" s="219"/>
      <c r="SAQ12" s="219"/>
      <c r="SAR12" s="219"/>
      <c r="SAS12" s="219"/>
      <c r="SAT12" s="219"/>
      <c r="SAU12" s="219"/>
      <c r="SAV12" s="219"/>
      <c r="SAW12" s="219"/>
      <c r="SAX12" s="219"/>
      <c r="SAY12" s="219"/>
      <c r="SAZ12" s="219"/>
      <c r="SBA12" s="219"/>
      <c r="SBB12" s="219"/>
      <c r="SBC12" s="219"/>
      <c r="SBD12" s="219"/>
      <c r="SBE12" s="219"/>
      <c r="SBF12" s="219"/>
      <c r="SBG12" s="219"/>
      <c r="SBH12" s="219"/>
      <c r="SBI12" s="219"/>
      <c r="SBJ12" s="219"/>
      <c r="SBK12" s="219"/>
      <c r="SBL12" s="219"/>
      <c r="SBM12" s="219"/>
      <c r="SBN12" s="219"/>
      <c r="SBO12" s="219"/>
      <c r="SBP12" s="219"/>
      <c r="SBQ12" s="219"/>
      <c r="SBR12" s="219"/>
      <c r="SBS12" s="219"/>
      <c r="SBT12" s="219"/>
      <c r="SBU12" s="219"/>
      <c r="SBV12" s="219"/>
      <c r="SBW12" s="219"/>
      <c r="SBX12" s="219"/>
      <c r="SBY12" s="219"/>
      <c r="SBZ12" s="219"/>
      <c r="SCA12" s="219"/>
      <c r="SCB12" s="219"/>
      <c r="SCC12" s="219"/>
      <c r="SCD12" s="219"/>
      <c r="SCE12" s="219"/>
      <c r="SCF12" s="219"/>
      <c r="SCG12" s="219"/>
      <c r="SCH12" s="219"/>
      <c r="SCI12" s="219"/>
      <c r="SCJ12" s="219"/>
      <c r="SCK12" s="219"/>
      <c r="SCL12" s="219"/>
      <c r="SCM12" s="219"/>
      <c r="SCN12" s="219"/>
      <c r="SCO12" s="219"/>
      <c r="SCP12" s="219"/>
      <c r="SCQ12" s="219"/>
      <c r="SCR12" s="219"/>
      <c r="SCS12" s="219"/>
      <c r="SCT12" s="219"/>
      <c r="SCU12" s="219"/>
      <c r="SCV12" s="219"/>
      <c r="SCW12" s="219"/>
      <c r="SCX12" s="219"/>
      <c r="SCY12" s="219"/>
      <c r="SCZ12" s="219"/>
      <c r="SDA12" s="219"/>
      <c r="SDB12" s="219"/>
      <c r="SDC12" s="219"/>
      <c r="SDD12" s="219"/>
      <c r="SDE12" s="219"/>
      <c r="SDF12" s="219"/>
      <c r="SDG12" s="219"/>
      <c r="SDH12" s="219"/>
      <c r="SDI12" s="219"/>
      <c r="SDJ12" s="219"/>
      <c r="SDK12" s="219"/>
      <c r="SDL12" s="219"/>
      <c r="SDM12" s="219"/>
      <c r="SDN12" s="219"/>
      <c r="SDO12" s="219"/>
      <c r="SDP12" s="219"/>
      <c r="SDQ12" s="219"/>
      <c r="SDR12" s="219"/>
      <c r="SDS12" s="219"/>
      <c r="SDT12" s="219"/>
      <c r="SDU12" s="219"/>
      <c r="SDV12" s="219"/>
      <c r="SDW12" s="219"/>
      <c r="SDX12" s="219"/>
      <c r="SDY12" s="219"/>
      <c r="SDZ12" s="219"/>
      <c r="SEA12" s="219"/>
      <c r="SEB12" s="219"/>
      <c r="SEC12" s="219"/>
      <c r="SED12" s="219"/>
      <c r="SEE12" s="219"/>
      <c r="SEF12" s="219"/>
      <c r="SEG12" s="219"/>
      <c r="SEH12" s="219"/>
      <c r="SEI12" s="219"/>
      <c r="SEJ12" s="219"/>
      <c r="SEK12" s="219"/>
      <c r="SEL12" s="219"/>
      <c r="SEM12" s="219"/>
      <c r="SEN12" s="219"/>
      <c r="SEO12" s="219"/>
      <c r="SEP12" s="219"/>
      <c r="SEQ12" s="219"/>
      <c r="SER12" s="219"/>
      <c r="SES12" s="219"/>
      <c r="SET12" s="219"/>
      <c r="SEU12" s="219"/>
      <c r="SEV12" s="219"/>
      <c r="SEW12" s="219"/>
      <c r="SEX12" s="219"/>
      <c r="SEY12" s="219"/>
      <c r="SEZ12" s="219"/>
      <c r="SFA12" s="219"/>
      <c r="SFB12" s="219"/>
      <c r="SFC12" s="219"/>
      <c r="SFD12" s="219"/>
      <c r="SFE12" s="219"/>
      <c r="SFF12" s="219"/>
      <c r="SFG12" s="219"/>
      <c r="SFH12" s="219"/>
      <c r="SFI12" s="219"/>
      <c r="SFJ12" s="219"/>
      <c r="SFK12" s="219"/>
      <c r="SFL12" s="219"/>
      <c r="SFM12" s="219"/>
      <c r="SFN12" s="219"/>
      <c r="SFO12" s="219"/>
      <c r="SFP12" s="219"/>
      <c r="SFQ12" s="219"/>
      <c r="SFR12" s="219"/>
      <c r="SFS12" s="219"/>
      <c r="SFT12" s="219"/>
      <c r="SFU12" s="219"/>
      <c r="SFV12" s="219"/>
      <c r="SFW12" s="219"/>
      <c r="SFX12" s="219"/>
      <c r="SFY12" s="219"/>
      <c r="SFZ12" s="219"/>
      <c r="SGA12" s="219"/>
      <c r="SGB12" s="219"/>
      <c r="SGC12" s="219"/>
      <c r="SGD12" s="219"/>
      <c r="SGE12" s="219"/>
      <c r="SGF12" s="219"/>
      <c r="SGG12" s="219"/>
      <c r="SGH12" s="219"/>
      <c r="SGI12" s="219"/>
      <c r="SGJ12" s="219"/>
      <c r="SGK12" s="219"/>
      <c r="SGL12" s="219"/>
      <c r="SGM12" s="219"/>
      <c r="SGN12" s="219"/>
      <c r="SGO12" s="219"/>
      <c r="SGP12" s="219"/>
      <c r="SGQ12" s="219"/>
      <c r="SGR12" s="219"/>
      <c r="SGS12" s="219"/>
      <c r="SGT12" s="219"/>
      <c r="SGU12" s="219"/>
      <c r="SGV12" s="219"/>
      <c r="SGW12" s="219"/>
      <c r="SGX12" s="219"/>
      <c r="SGY12" s="219"/>
      <c r="SGZ12" s="219"/>
      <c r="SHA12" s="219"/>
      <c r="SHB12" s="219"/>
      <c r="SHC12" s="219"/>
      <c r="SHD12" s="219"/>
      <c r="SHE12" s="219"/>
      <c r="SHF12" s="219"/>
      <c r="SHG12" s="219"/>
      <c r="SHH12" s="219"/>
      <c r="SHI12" s="219"/>
      <c r="SHJ12" s="219"/>
      <c r="SHK12" s="219"/>
      <c r="SHL12" s="219"/>
      <c r="SHM12" s="219"/>
      <c r="SHN12" s="219"/>
      <c r="SHO12" s="219"/>
      <c r="SHP12" s="219"/>
      <c r="SHQ12" s="219"/>
      <c r="SHR12" s="219"/>
      <c r="SHS12" s="219"/>
      <c r="SHT12" s="219"/>
      <c r="SHU12" s="219"/>
      <c r="SHV12" s="219"/>
      <c r="SHW12" s="219"/>
      <c r="SHX12" s="219"/>
      <c r="SHY12" s="219"/>
      <c r="SHZ12" s="219"/>
      <c r="SIA12" s="219"/>
      <c r="SIB12" s="219"/>
      <c r="SIC12" s="219"/>
      <c r="SID12" s="219"/>
      <c r="SIE12" s="219"/>
      <c r="SIF12" s="219"/>
      <c r="SIG12" s="219"/>
      <c r="SIH12" s="219"/>
      <c r="SII12" s="219"/>
      <c r="SIJ12" s="219"/>
      <c r="SIK12" s="219"/>
      <c r="SIL12" s="219"/>
      <c r="SIM12" s="219"/>
      <c r="SIN12" s="219"/>
      <c r="SIO12" s="219"/>
      <c r="SIP12" s="219"/>
      <c r="SIQ12" s="219"/>
      <c r="SIR12" s="219"/>
      <c r="SIS12" s="219"/>
      <c r="SIT12" s="219"/>
      <c r="SIU12" s="219"/>
      <c r="SIV12" s="219"/>
      <c r="SIW12" s="219"/>
      <c r="SIX12" s="219"/>
      <c r="SIY12" s="219"/>
      <c r="SIZ12" s="219"/>
      <c r="SJA12" s="219"/>
      <c r="SJB12" s="219"/>
      <c r="SJC12" s="219"/>
      <c r="SJD12" s="219"/>
      <c r="SJE12" s="219"/>
      <c r="SJF12" s="219"/>
      <c r="SJG12" s="219"/>
      <c r="SJH12" s="219"/>
      <c r="SJI12" s="219"/>
      <c r="SJJ12" s="219"/>
      <c r="SJK12" s="219"/>
      <c r="SJL12" s="219"/>
      <c r="SJM12" s="219"/>
      <c r="SJN12" s="219"/>
      <c r="SJO12" s="219"/>
      <c r="SJP12" s="219"/>
      <c r="SJQ12" s="219"/>
      <c r="SJR12" s="219"/>
      <c r="SJS12" s="219"/>
      <c r="SJT12" s="219"/>
      <c r="SJU12" s="219"/>
      <c r="SJV12" s="219"/>
      <c r="SJW12" s="219"/>
      <c r="SJX12" s="219"/>
      <c r="SJY12" s="219"/>
      <c r="SJZ12" s="219"/>
      <c r="SKA12" s="219"/>
      <c r="SKB12" s="219"/>
      <c r="SKC12" s="219"/>
      <c r="SKD12" s="219"/>
      <c r="SKE12" s="219"/>
      <c r="SKF12" s="219"/>
      <c r="SKG12" s="219"/>
      <c r="SKH12" s="219"/>
      <c r="SKI12" s="219"/>
      <c r="SKJ12" s="219"/>
      <c r="SKK12" s="219"/>
      <c r="SKL12" s="219"/>
      <c r="SKM12" s="219"/>
      <c r="SKN12" s="219"/>
      <c r="SKO12" s="219"/>
      <c r="SKP12" s="219"/>
      <c r="SKQ12" s="219"/>
      <c r="SKR12" s="219"/>
      <c r="SKS12" s="219"/>
      <c r="SKT12" s="219"/>
      <c r="SKU12" s="219"/>
      <c r="SKV12" s="219"/>
      <c r="SKW12" s="219"/>
      <c r="SKX12" s="219"/>
      <c r="SKY12" s="219"/>
      <c r="SKZ12" s="219"/>
      <c r="SLA12" s="219"/>
      <c r="SLB12" s="219"/>
      <c r="SLC12" s="219"/>
      <c r="SLD12" s="219"/>
      <c r="SLE12" s="219"/>
      <c r="SLF12" s="219"/>
      <c r="SLG12" s="219"/>
      <c r="SLH12" s="219"/>
      <c r="SLI12" s="219"/>
      <c r="SLJ12" s="219"/>
      <c r="SLK12" s="219"/>
      <c r="SLL12" s="219"/>
      <c r="SLM12" s="219"/>
      <c r="SLN12" s="219"/>
      <c r="SLO12" s="219"/>
      <c r="SLP12" s="219"/>
      <c r="SLQ12" s="219"/>
      <c r="SLR12" s="219"/>
      <c r="SLS12" s="219"/>
      <c r="SLT12" s="219"/>
      <c r="SLU12" s="219"/>
      <c r="SLV12" s="219"/>
      <c r="SLW12" s="219"/>
      <c r="SLX12" s="219"/>
      <c r="SLY12" s="219"/>
      <c r="SLZ12" s="219"/>
      <c r="SMA12" s="219"/>
      <c r="SMB12" s="219"/>
      <c r="SMC12" s="219"/>
      <c r="SMD12" s="219"/>
      <c r="SME12" s="219"/>
      <c r="SMF12" s="219"/>
      <c r="SMG12" s="219"/>
      <c r="SMH12" s="219"/>
      <c r="SMI12" s="219"/>
      <c r="SMJ12" s="219"/>
      <c r="SMK12" s="219"/>
      <c r="SML12" s="219"/>
      <c r="SMM12" s="219"/>
      <c r="SMN12" s="219"/>
      <c r="SMO12" s="219"/>
      <c r="SMP12" s="219"/>
      <c r="SMQ12" s="219"/>
      <c r="SMR12" s="219"/>
      <c r="SMS12" s="219"/>
      <c r="SMT12" s="219"/>
      <c r="SMU12" s="219"/>
      <c r="SMV12" s="219"/>
      <c r="SMW12" s="219"/>
      <c r="SMX12" s="219"/>
      <c r="SMY12" s="219"/>
      <c r="SMZ12" s="219"/>
      <c r="SNA12" s="219"/>
      <c r="SNB12" s="219"/>
      <c r="SNC12" s="219"/>
      <c r="SND12" s="219"/>
      <c r="SNE12" s="219"/>
      <c r="SNF12" s="219"/>
      <c r="SNG12" s="219"/>
      <c r="SNH12" s="219"/>
      <c r="SNI12" s="219"/>
      <c r="SNJ12" s="219"/>
      <c r="SNK12" s="219"/>
      <c r="SNL12" s="219"/>
      <c r="SNM12" s="219"/>
      <c r="SNN12" s="219"/>
      <c r="SNO12" s="219"/>
      <c r="SNP12" s="219"/>
      <c r="SNQ12" s="219"/>
      <c r="SNR12" s="219"/>
      <c r="SNS12" s="219"/>
      <c r="SNT12" s="219"/>
      <c r="SNU12" s="219"/>
      <c r="SNV12" s="219"/>
      <c r="SNW12" s="219"/>
      <c r="SNX12" s="219"/>
      <c r="SNY12" s="219"/>
      <c r="SNZ12" s="219"/>
      <c r="SOA12" s="219"/>
      <c r="SOB12" s="219"/>
      <c r="SOC12" s="219"/>
      <c r="SOD12" s="219"/>
      <c r="SOE12" s="219"/>
      <c r="SOF12" s="219"/>
      <c r="SOG12" s="219"/>
      <c r="SOH12" s="219"/>
      <c r="SOI12" s="219"/>
      <c r="SOJ12" s="219"/>
      <c r="SOK12" s="219"/>
      <c r="SOL12" s="219"/>
      <c r="SOM12" s="219"/>
      <c r="SON12" s="219"/>
      <c r="SOO12" s="219"/>
      <c r="SOP12" s="219"/>
      <c r="SOQ12" s="219"/>
      <c r="SOR12" s="219"/>
      <c r="SOS12" s="219"/>
      <c r="SOT12" s="219"/>
      <c r="SOU12" s="219"/>
      <c r="SOV12" s="219"/>
      <c r="SOW12" s="219"/>
      <c r="SOX12" s="219"/>
      <c r="SOY12" s="219"/>
      <c r="SOZ12" s="219"/>
      <c r="SPA12" s="219"/>
      <c r="SPB12" s="219"/>
      <c r="SPC12" s="219"/>
      <c r="SPD12" s="219"/>
      <c r="SPE12" s="219"/>
      <c r="SPF12" s="219"/>
      <c r="SPG12" s="219"/>
      <c r="SPH12" s="219"/>
      <c r="SPI12" s="219"/>
      <c r="SPJ12" s="219"/>
      <c r="SPK12" s="219"/>
      <c r="SPL12" s="219"/>
      <c r="SPM12" s="219"/>
      <c r="SPN12" s="219"/>
      <c r="SPO12" s="219"/>
      <c r="SPP12" s="219"/>
      <c r="SPQ12" s="219"/>
      <c r="SPR12" s="219"/>
      <c r="SPS12" s="219"/>
      <c r="SPT12" s="219"/>
      <c r="SPU12" s="219"/>
      <c r="SPV12" s="219"/>
      <c r="SPW12" s="219"/>
      <c r="SPX12" s="219"/>
      <c r="SPY12" s="219"/>
      <c r="SPZ12" s="219"/>
      <c r="SQA12" s="219"/>
      <c r="SQB12" s="219"/>
      <c r="SQC12" s="219"/>
      <c r="SQD12" s="219"/>
      <c r="SQE12" s="219"/>
      <c r="SQF12" s="219"/>
      <c r="SQG12" s="219"/>
      <c r="SQH12" s="219"/>
      <c r="SQI12" s="219"/>
      <c r="SQJ12" s="219"/>
      <c r="SQK12" s="219"/>
      <c r="SQL12" s="219"/>
      <c r="SQM12" s="219"/>
      <c r="SQN12" s="219"/>
      <c r="SQO12" s="219"/>
      <c r="SQP12" s="219"/>
      <c r="SQQ12" s="219"/>
      <c r="SQR12" s="219"/>
      <c r="SQS12" s="219"/>
      <c r="SQT12" s="219"/>
      <c r="SQU12" s="219"/>
      <c r="SQV12" s="219"/>
      <c r="SQW12" s="219"/>
      <c r="SQX12" s="219"/>
      <c r="SQY12" s="219"/>
      <c r="SQZ12" s="219"/>
      <c r="SRA12" s="219"/>
      <c r="SRB12" s="219"/>
      <c r="SRC12" s="219"/>
      <c r="SRD12" s="219"/>
      <c r="SRE12" s="219"/>
      <c r="SRF12" s="219"/>
      <c r="SRG12" s="219"/>
      <c r="SRH12" s="219"/>
      <c r="SRI12" s="219"/>
      <c r="SRJ12" s="219"/>
      <c r="SRK12" s="219"/>
      <c r="SRL12" s="219"/>
      <c r="SRM12" s="219"/>
      <c r="SRN12" s="219"/>
      <c r="SRO12" s="219"/>
      <c r="SRP12" s="219"/>
      <c r="SRQ12" s="219"/>
      <c r="SRR12" s="219"/>
      <c r="SRS12" s="219"/>
      <c r="SRT12" s="219"/>
      <c r="SRU12" s="219"/>
      <c r="SRV12" s="219"/>
      <c r="SRW12" s="219"/>
      <c r="SRX12" s="219"/>
      <c r="SRY12" s="219"/>
      <c r="SRZ12" s="219"/>
      <c r="SSA12" s="219"/>
      <c r="SSB12" s="219"/>
      <c r="SSC12" s="219"/>
      <c r="SSD12" s="219"/>
      <c r="SSE12" s="219"/>
      <c r="SSF12" s="219"/>
      <c r="SSG12" s="219"/>
      <c r="SSH12" s="219"/>
      <c r="SSI12" s="219"/>
      <c r="SSJ12" s="219"/>
      <c r="SSK12" s="219"/>
      <c r="SSL12" s="219"/>
      <c r="SSM12" s="219"/>
      <c r="SSN12" s="219"/>
      <c r="SSO12" s="219"/>
      <c r="SSP12" s="219"/>
      <c r="SSQ12" s="219"/>
      <c r="SSR12" s="219"/>
      <c r="SSS12" s="219"/>
      <c r="SST12" s="219"/>
      <c r="SSU12" s="219"/>
      <c r="SSV12" s="219"/>
      <c r="SSW12" s="219"/>
      <c r="SSX12" s="219"/>
      <c r="SSY12" s="219"/>
      <c r="SSZ12" s="219"/>
      <c r="STA12" s="219"/>
      <c r="STB12" s="219"/>
      <c r="STC12" s="219"/>
      <c r="STD12" s="219"/>
      <c r="STE12" s="219"/>
      <c r="STF12" s="219"/>
      <c r="STG12" s="219"/>
      <c r="STH12" s="219"/>
      <c r="STI12" s="219"/>
      <c r="STJ12" s="219"/>
      <c r="STK12" s="219"/>
      <c r="STL12" s="219"/>
      <c r="STM12" s="219"/>
      <c r="STN12" s="219"/>
      <c r="STO12" s="219"/>
      <c r="STP12" s="219"/>
      <c r="STQ12" s="219"/>
      <c r="STR12" s="219"/>
      <c r="STS12" s="219"/>
      <c r="STT12" s="219"/>
      <c r="STU12" s="219"/>
      <c r="STV12" s="219"/>
      <c r="STW12" s="219"/>
      <c r="STX12" s="219"/>
      <c r="STY12" s="219"/>
      <c r="STZ12" s="219"/>
      <c r="SUA12" s="219"/>
      <c r="SUB12" s="219"/>
      <c r="SUC12" s="219"/>
      <c r="SUD12" s="219"/>
      <c r="SUE12" s="219"/>
      <c r="SUF12" s="219"/>
      <c r="SUG12" s="219"/>
      <c r="SUH12" s="219"/>
      <c r="SUI12" s="219"/>
      <c r="SUJ12" s="219"/>
      <c r="SUK12" s="219"/>
      <c r="SUL12" s="219"/>
      <c r="SUM12" s="219"/>
      <c r="SUN12" s="219"/>
      <c r="SUO12" s="219"/>
      <c r="SUP12" s="219"/>
      <c r="SUQ12" s="219"/>
      <c r="SUR12" s="219"/>
      <c r="SUS12" s="219"/>
      <c r="SUT12" s="219"/>
      <c r="SUU12" s="219"/>
      <c r="SUV12" s="219"/>
      <c r="SUW12" s="219"/>
      <c r="SUX12" s="219"/>
      <c r="SUY12" s="219"/>
      <c r="SUZ12" s="219"/>
      <c r="SVA12" s="219"/>
      <c r="SVB12" s="219"/>
      <c r="SVC12" s="219"/>
      <c r="SVD12" s="219"/>
      <c r="SVE12" s="219"/>
      <c r="SVF12" s="219"/>
      <c r="SVG12" s="219"/>
      <c r="SVH12" s="219"/>
      <c r="SVI12" s="219"/>
      <c r="SVJ12" s="219"/>
      <c r="SVK12" s="219"/>
      <c r="SVL12" s="219"/>
      <c r="SVM12" s="219"/>
      <c r="SVN12" s="219"/>
      <c r="SVO12" s="219"/>
      <c r="SVP12" s="219"/>
      <c r="SVQ12" s="219"/>
      <c r="SVR12" s="219"/>
      <c r="SVS12" s="219"/>
      <c r="SVT12" s="219"/>
      <c r="SVU12" s="219"/>
      <c r="SVV12" s="219"/>
      <c r="SVW12" s="219"/>
      <c r="SVX12" s="219"/>
      <c r="SVY12" s="219"/>
      <c r="SVZ12" s="219"/>
      <c r="SWA12" s="219"/>
      <c r="SWB12" s="219"/>
      <c r="SWC12" s="219"/>
      <c r="SWD12" s="219"/>
      <c r="SWE12" s="219"/>
      <c r="SWF12" s="219"/>
      <c r="SWG12" s="219"/>
      <c r="SWH12" s="219"/>
      <c r="SWI12" s="219"/>
      <c r="SWJ12" s="219"/>
      <c r="SWK12" s="219"/>
      <c r="SWL12" s="219"/>
      <c r="SWM12" s="219"/>
      <c r="SWN12" s="219"/>
      <c r="SWO12" s="219"/>
      <c r="SWP12" s="219"/>
      <c r="SWQ12" s="219"/>
      <c r="SWR12" s="219"/>
      <c r="SWS12" s="219"/>
      <c r="SWT12" s="219"/>
      <c r="SWU12" s="219"/>
      <c r="SWV12" s="219"/>
      <c r="SWW12" s="219"/>
      <c r="SWX12" s="219"/>
      <c r="SWY12" s="219"/>
      <c r="SWZ12" s="219"/>
      <c r="SXA12" s="219"/>
      <c r="SXB12" s="219"/>
      <c r="SXC12" s="219"/>
      <c r="SXD12" s="219"/>
      <c r="SXE12" s="219"/>
      <c r="SXF12" s="219"/>
      <c r="SXG12" s="219"/>
      <c r="SXH12" s="219"/>
      <c r="SXI12" s="219"/>
      <c r="SXJ12" s="219"/>
      <c r="SXK12" s="219"/>
      <c r="SXL12" s="219"/>
      <c r="SXM12" s="219"/>
      <c r="SXN12" s="219"/>
      <c r="SXO12" s="219"/>
      <c r="SXP12" s="219"/>
      <c r="SXQ12" s="219"/>
      <c r="SXR12" s="219"/>
      <c r="SXS12" s="219"/>
      <c r="SXT12" s="219"/>
      <c r="SXU12" s="219"/>
      <c r="SXV12" s="219"/>
      <c r="SXW12" s="219"/>
      <c r="SXX12" s="219"/>
      <c r="SXY12" s="219"/>
      <c r="SXZ12" s="219"/>
      <c r="SYA12" s="219"/>
      <c r="SYB12" s="219"/>
      <c r="SYC12" s="219"/>
      <c r="SYD12" s="219"/>
      <c r="SYE12" s="219"/>
      <c r="SYF12" s="219"/>
      <c r="SYG12" s="219"/>
      <c r="SYH12" s="219"/>
      <c r="SYI12" s="219"/>
      <c r="SYJ12" s="219"/>
      <c r="SYK12" s="219"/>
      <c r="SYL12" s="219"/>
      <c r="SYM12" s="219"/>
      <c r="SYN12" s="219"/>
      <c r="SYO12" s="219"/>
      <c r="SYP12" s="219"/>
      <c r="SYQ12" s="219"/>
      <c r="SYR12" s="219"/>
      <c r="SYS12" s="219"/>
      <c r="SYT12" s="219"/>
      <c r="SYU12" s="219"/>
      <c r="SYV12" s="219"/>
      <c r="SYW12" s="219"/>
      <c r="SYX12" s="219"/>
      <c r="SYY12" s="219"/>
      <c r="SYZ12" s="219"/>
      <c r="SZA12" s="219"/>
      <c r="SZB12" s="219"/>
      <c r="SZC12" s="219"/>
      <c r="SZD12" s="219"/>
      <c r="SZE12" s="219"/>
      <c r="SZF12" s="219"/>
      <c r="SZG12" s="219"/>
      <c r="SZH12" s="219"/>
      <c r="SZI12" s="219"/>
      <c r="SZJ12" s="219"/>
      <c r="SZK12" s="219"/>
      <c r="SZL12" s="219"/>
      <c r="SZM12" s="219"/>
      <c r="SZN12" s="219"/>
      <c r="SZO12" s="219"/>
      <c r="SZP12" s="219"/>
      <c r="SZQ12" s="219"/>
      <c r="SZR12" s="219"/>
      <c r="SZS12" s="219"/>
      <c r="SZT12" s="219"/>
      <c r="SZU12" s="219"/>
      <c r="SZV12" s="219"/>
      <c r="SZW12" s="219"/>
      <c r="SZX12" s="219"/>
      <c r="SZY12" s="219"/>
      <c r="SZZ12" s="219"/>
      <c r="TAA12" s="219"/>
      <c r="TAB12" s="219"/>
      <c r="TAC12" s="219"/>
      <c r="TAD12" s="219"/>
      <c r="TAE12" s="219"/>
      <c r="TAF12" s="219"/>
      <c r="TAG12" s="219"/>
      <c r="TAH12" s="219"/>
      <c r="TAI12" s="219"/>
      <c r="TAJ12" s="219"/>
      <c r="TAK12" s="219"/>
      <c r="TAL12" s="219"/>
      <c r="TAM12" s="219"/>
      <c r="TAN12" s="219"/>
      <c r="TAO12" s="219"/>
      <c r="TAP12" s="219"/>
      <c r="TAQ12" s="219"/>
      <c r="TAR12" s="219"/>
      <c r="TAS12" s="219"/>
      <c r="TAT12" s="219"/>
      <c r="TAU12" s="219"/>
      <c r="TAV12" s="219"/>
      <c r="TAW12" s="219"/>
      <c r="TAX12" s="219"/>
      <c r="TAY12" s="219"/>
      <c r="TAZ12" s="219"/>
      <c r="TBA12" s="219"/>
      <c r="TBB12" s="219"/>
      <c r="TBC12" s="219"/>
      <c r="TBD12" s="219"/>
      <c r="TBE12" s="219"/>
      <c r="TBF12" s="219"/>
      <c r="TBG12" s="219"/>
      <c r="TBH12" s="219"/>
      <c r="TBI12" s="219"/>
      <c r="TBJ12" s="219"/>
      <c r="TBK12" s="219"/>
      <c r="TBL12" s="219"/>
      <c r="TBM12" s="219"/>
      <c r="TBN12" s="219"/>
      <c r="TBO12" s="219"/>
      <c r="TBP12" s="219"/>
      <c r="TBQ12" s="219"/>
      <c r="TBR12" s="219"/>
      <c r="TBS12" s="219"/>
      <c r="TBT12" s="219"/>
      <c r="TBU12" s="219"/>
      <c r="TBV12" s="219"/>
      <c r="TBW12" s="219"/>
      <c r="TBX12" s="219"/>
      <c r="TBY12" s="219"/>
      <c r="TBZ12" s="219"/>
      <c r="TCA12" s="219"/>
      <c r="TCB12" s="219"/>
      <c r="TCC12" s="219"/>
      <c r="TCD12" s="219"/>
      <c r="TCE12" s="219"/>
      <c r="TCF12" s="219"/>
      <c r="TCG12" s="219"/>
      <c r="TCH12" s="219"/>
      <c r="TCI12" s="219"/>
      <c r="TCJ12" s="219"/>
      <c r="TCK12" s="219"/>
      <c r="TCL12" s="219"/>
      <c r="TCM12" s="219"/>
      <c r="TCN12" s="219"/>
      <c r="TCO12" s="219"/>
      <c r="TCP12" s="219"/>
      <c r="TCQ12" s="219"/>
      <c r="TCR12" s="219"/>
      <c r="TCS12" s="219"/>
      <c r="TCT12" s="219"/>
      <c r="TCU12" s="219"/>
      <c r="TCV12" s="219"/>
      <c r="TCW12" s="219"/>
      <c r="TCX12" s="219"/>
      <c r="TCY12" s="219"/>
      <c r="TCZ12" s="219"/>
      <c r="TDA12" s="219"/>
      <c r="TDB12" s="219"/>
      <c r="TDC12" s="219"/>
      <c r="TDD12" s="219"/>
      <c r="TDE12" s="219"/>
      <c r="TDF12" s="219"/>
      <c r="TDG12" s="219"/>
      <c r="TDH12" s="219"/>
      <c r="TDI12" s="219"/>
      <c r="TDJ12" s="219"/>
      <c r="TDK12" s="219"/>
      <c r="TDL12" s="219"/>
      <c r="TDM12" s="219"/>
      <c r="TDN12" s="219"/>
      <c r="TDO12" s="219"/>
      <c r="TDP12" s="219"/>
      <c r="TDQ12" s="219"/>
      <c r="TDR12" s="219"/>
      <c r="TDS12" s="219"/>
      <c r="TDT12" s="219"/>
      <c r="TDU12" s="219"/>
      <c r="TDV12" s="219"/>
      <c r="TDW12" s="219"/>
      <c r="TDX12" s="219"/>
      <c r="TDY12" s="219"/>
      <c r="TDZ12" s="219"/>
      <c r="TEA12" s="219"/>
      <c r="TEB12" s="219"/>
      <c r="TEC12" s="219"/>
      <c r="TED12" s="219"/>
      <c r="TEE12" s="219"/>
      <c r="TEF12" s="219"/>
      <c r="TEG12" s="219"/>
      <c r="TEH12" s="219"/>
      <c r="TEI12" s="219"/>
      <c r="TEJ12" s="219"/>
      <c r="TEK12" s="219"/>
      <c r="TEL12" s="219"/>
      <c r="TEM12" s="219"/>
      <c r="TEN12" s="219"/>
      <c r="TEO12" s="219"/>
      <c r="TEP12" s="219"/>
      <c r="TEQ12" s="219"/>
      <c r="TER12" s="219"/>
      <c r="TES12" s="219"/>
      <c r="TET12" s="219"/>
      <c r="TEU12" s="219"/>
      <c r="TEV12" s="219"/>
      <c r="TEW12" s="219"/>
      <c r="TEX12" s="219"/>
      <c r="TEY12" s="219"/>
      <c r="TEZ12" s="219"/>
      <c r="TFA12" s="219"/>
      <c r="TFB12" s="219"/>
      <c r="TFC12" s="219"/>
      <c r="TFD12" s="219"/>
      <c r="TFE12" s="219"/>
      <c r="TFF12" s="219"/>
      <c r="TFG12" s="219"/>
      <c r="TFH12" s="219"/>
      <c r="TFI12" s="219"/>
      <c r="TFJ12" s="219"/>
      <c r="TFK12" s="219"/>
      <c r="TFL12" s="219"/>
      <c r="TFM12" s="219"/>
      <c r="TFN12" s="219"/>
      <c r="TFO12" s="219"/>
      <c r="TFP12" s="219"/>
      <c r="TFQ12" s="219"/>
      <c r="TFR12" s="219"/>
      <c r="TFS12" s="219"/>
      <c r="TFT12" s="219"/>
      <c r="TFU12" s="219"/>
      <c r="TFV12" s="219"/>
      <c r="TFW12" s="219"/>
      <c r="TFX12" s="219"/>
      <c r="TFY12" s="219"/>
      <c r="TFZ12" s="219"/>
      <c r="TGA12" s="219"/>
      <c r="TGB12" s="219"/>
      <c r="TGC12" s="219"/>
      <c r="TGD12" s="219"/>
      <c r="TGE12" s="219"/>
      <c r="TGF12" s="219"/>
      <c r="TGG12" s="219"/>
      <c r="TGH12" s="219"/>
      <c r="TGI12" s="219"/>
      <c r="TGJ12" s="219"/>
      <c r="TGK12" s="219"/>
      <c r="TGL12" s="219"/>
      <c r="TGM12" s="219"/>
      <c r="TGN12" s="219"/>
      <c r="TGO12" s="219"/>
      <c r="TGP12" s="219"/>
      <c r="TGQ12" s="219"/>
      <c r="TGR12" s="219"/>
      <c r="TGS12" s="219"/>
      <c r="TGT12" s="219"/>
      <c r="TGU12" s="219"/>
      <c r="TGV12" s="219"/>
      <c r="TGW12" s="219"/>
      <c r="TGX12" s="219"/>
      <c r="TGY12" s="219"/>
      <c r="TGZ12" s="219"/>
      <c r="THA12" s="219"/>
      <c r="THB12" s="219"/>
      <c r="THC12" s="219"/>
      <c r="THD12" s="219"/>
      <c r="THE12" s="219"/>
      <c r="THF12" s="219"/>
      <c r="THG12" s="219"/>
      <c r="THH12" s="219"/>
      <c r="THI12" s="219"/>
      <c r="THJ12" s="219"/>
      <c r="THK12" s="219"/>
      <c r="THL12" s="219"/>
      <c r="THM12" s="219"/>
      <c r="THN12" s="219"/>
      <c r="THO12" s="219"/>
      <c r="THP12" s="219"/>
      <c r="THQ12" s="219"/>
      <c r="THR12" s="219"/>
      <c r="THS12" s="219"/>
      <c r="THT12" s="219"/>
      <c r="THU12" s="219"/>
      <c r="THV12" s="219"/>
      <c r="THW12" s="219"/>
      <c r="THX12" s="219"/>
      <c r="THY12" s="219"/>
      <c r="THZ12" s="219"/>
      <c r="TIA12" s="219"/>
      <c r="TIB12" s="219"/>
      <c r="TIC12" s="219"/>
      <c r="TID12" s="219"/>
      <c r="TIE12" s="219"/>
      <c r="TIF12" s="219"/>
      <c r="TIG12" s="219"/>
      <c r="TIH12" s="219"/>
      <c r="TII12" s="219"/>
      <c r="TIJ12" s="219"/>
      <c r="TIK12" s="219"/>
      <c r="TIL12" s="219"/>
      <c r="TIM12" s="219"/>
      <c r="TIN12" s="219"/>
      <c r="TIO12" s="219"/>
      <c r="TIP12" s="219"/>
      <c r="TIQ12" s="219"/>
      <c r="TIR12" s="219"/>
      <c r="TIS12" s="219"/>
      <c r="TIT12" s="219"/>
      <c r="TIU12" s="219"/>
      <c r="TIV12" s="219"/>
      <c r="TIW12" s="219"/>
      <c r="TIX12" s="219"/>
      <c r="TIY12" s="219"/>
      <c r="TIZ12" s="219"/>
      <c r="TJA12" s="219"/>
      <c r="TJB12" s="219"/>
      <c r="TJC12" s="219"/>
      <c r="TJD12" s="219"/>
      <c r="TJE12" s="219"/>
      <c r="TJF12" s="219"/>
      <c r="TJG12" s="219"/>
      <c r="TJH12" s="219"/>
      <c r="TJI12" s="219"/>
      <c r="TJJ12" s="219"/>
      <c r="TJK12" s="219"/>
      <c r="TJL12" s="219"/>
      <c r="TJM12" s="219"/>
      <c r="TJN12" s="219"/>
      <c r="TJO12" s="219"/>
      <c r="TJP12" s="219"/>
      <c r="TJQ12" s="219"/>
      <c r="TJR12" s="219"/>
      <c r="TJS12" s="219"/>
      <c r="TJT12" s="219"/>
      <c r="TJU12" s="219"/>
      <c r="TJV12" s="219"/>
      <c r="TJW12" s="219"/>
      <c r="TJX12" s="219"/>
      <c r="TJY12" s="219"/>
      <c r="TJZ12" s="219"/>
      <c r="TKA12" s="219"/>
      <c r="TKB12" s="219"/>
      <c r="TKC12" s="219"/>
      <c r="TKD12" s="219"/>
      <c r="TKE12" s="219"/>
      <c r="TKF12" s="219"/>
      <c r="TKG12" s="219"/>
      <c r="TKH12" s="219"/>
      <c r="TKI12" s="219"/>
      <c r="TKJ12" s="219"/>
      <c r="TKK12" s="219"/>
      <c r="TKL12" s="219"/>
      <c r="TKM12" s="219"/>
      <c r="TKN12" s="219"/>
      <c r="TKO12" s="219"/>
      <c r="TKP12" s="219"/>
      <c r="TKQ12" s="219"/>
      <c r="TKR12" s="219"/>
      <c r="TKS12" s="219"/>
      <c r="TKT12" s="219"/>
      <c r="TKU12" s="219"/>
      <c r="TKV12" s="219"/>
      <c r="TKW12" s="219"/>
      <c r="TKX12" s="219"/>
      <c r="TKY12" s="219"/>
      <c r="TKZ12" s="219"/>
      <c r="TLA12" s="219"/>
      <c r="TLB12" s="219"/>
      <c r="TLC12" s="219"/>
      <c r="TLD12" s="219"/>
      <c r="TLE12" s="219"/>
      <c r="TLF12" s="219"/>
      <c r="TLG12" s="219"/>
      <c r="TLH12" s="219"/>
      <c r="TLI12" s="219"/>
      <c r="TLJ12" s="219"/>
      <c r="TLK12" s="219"/>
      <c r="TLL12" s="219"/>
      <c r="TLM12" s="219"/>
      <c r="TLN12" s="219"/>
      <c r="TLO12" s="219"/>
      <c r="TLP12" s="219"/>
      <c r="TLQ12" s="219"/>
      <c r="TLR12" s="219"/>
      <c r="TLS12" s="219"/>
      <c r="TLT12" s="219"/>
      <c r="TLU12" s="219"/>
      <c r="TLV12" s="219"/>
      <c r="TLW12" s="219"/>
      <c r="TLX12" s="219"/>
      <c r="TLY12" s="219"/>
      <c r="TLZ12" s="219"/>
      <c r="TMA12" s="219"/>
      <c r="TMB12" s="219"/>
      <c r="TMC12" s="219"/>
      <c r="TMD12" s="219"/>
      <c r="TME12" s="219"/>
      <c r="TMF12" s="219"/>
      <c r="TMG12" s="219"/>
      <c r="TMH12" s="219"/>
      <c r="TMI12" s="219"/>
      <c r="TMJ12" s="219"/>
      <c r="TMK12" s="219"/>
      <c r="TML12" s="219"/>
      <c r="TMM12" s="219"/>
      <c r="TMN12" s="219"/>
      <c r="TMO12" s="219"/>
      <c r="TMP12" s="219"/>
      <c r="TMQ12" s="219"/>
      <c r="TMR12" s="219"/>
      <c r="TMS12" s="219"/>
      <c r="TMT12" s="219"/>
      <c r="TMU12" s="219"/>
      <c r="TMV12" s="219"/>
      <c r="TMW12" s="219"/>
      <c r="TMX12" s="219"/>
      <c r="TMY12" s="219"/>
      <c r="TMZ12" s="219"/>
      <c r="TNA12" s="219"/>
      <c r="TNB12" s="219"/>
      <c r="TNC12" s="219"/>
      <c r="TND12" s="219"/>
      <c r="TNE12" s="219"/>
      <c r="TNF12" s="219"/>
      <c r="TNG12" s="219"/>
      <c r="TNH12" s="219"/>
      <c r="TNI12" s="219"/>
      <c r="TNJ12" s="219"/>
      <c r="TNK12" s="219"/>
      <c r="TNL12" s="219"/>
      <c r="TNM12" s="219"/>
      <c r="TNN12" s="219"/>
      <c r="TNO12" s="219"/>
      <c r="TNP12" s="219"/>
      <c r="TNQ12" s="219"/>
      <c r="TNR12" s="219"/>
      <c r="TNS12" s="219"/>
      <c r="TNT12" s="219"/>
      <c r="TNU12" s="219"/>
      <c r="TNV12" s="219"/>
      <c r="TNW12" s="219"/>
      <c r="TNX12" s="219"/>
      <c r="TNY12" s="219"/>
      <c r="TNZ12" s="219"/>
      <c r="TOA12" s="219"/>
      <c r="TOB12" s="219"/>
      <c r="TOC12" s="219"/>
      <c r="TOD12" s="219"/>
      <c r="TOE12" s="219"/>
      <c r="TOF12" s="219"/>
      <c r="TOG12" s="219"/>
      <c r="TOH12" s="219"/>
      <c r="TOI12" s="219"/>
      <c r="TOJ12" s="219"/>
      <c r="TOK12" s="219"/>
      <c r="TOL12" s="219"/>
      <c r="TOM12" s="219"/>
      <c r="TON12" s="219"/>
      <c r="TOO12" s="219"/>
      <c r="TOP12" s="219"/>
      <c r="TOQ12" s="219"/>
      <c r="TOR12" s="219"/>
      <c r="TOS12" s="219"/>
      <c r="TOT12" s="219"/>
      <c r="TOU12" s="219"/>
      <c r="TOV12" s="219"/>
      <c r="TOW12" s="219"/>
      <c r="TOX12" s="219"/>
      <c r="TOY12" s="219"/>
      <c r="TOZ12" s="219"/>
      <c r="TPA12" s="219"/>
      <c r="TPB12" s="219"/>
      <c r="TPC12" s="219"/>
      <c r="TPD12" s="219"/>
      <c r="TPE12" s="219"/>
      <c r="TPF12" s="219"/>
      <c r="TPG12" s="219"/>
      <c r="TPH12" s="219"/>
      <c r="TPI12" s="219"/>
      <c r="TPJ12" s="219"/>
      <c r="TPK12" s="219"/>
      <c r="TPL12" s="219"/>
      <c r="TPM12" s="219"/>
      <c r="TPN12" s="219"/>
      <c r="TPO12" s="219"/>
      <c r="TPP12" s="219"/>
      <c r="TPQ12" s="219"/>
      <c r="TPR12" s="219"/>
      <c r="TPS12" s="219"/>
      <c r="TPT12" s="219"/>
      <c r="TPU12" s="219"/>
      <c r="TPV12" s="219"/>
      <c r="TPW12" s="219"/>
      <c r="TPX12" s="219"/>
      <c r="TPY12" s="219"/>
      <c r="TPZ12" s="219"/>
      <c r="TQA12" s="219"/>
      <c r="TQB12" s="219"/>
      <c r="TQC12" s="219"/>
      <c r="TQD12" s="219"/>
      <c r="TQE12" s="219"/>
      <c r="TQF12" s="219"/>
      <c r="TQG12" s="219"/>
      <c r="TQH12" s="219"/>
      <c r="TQI12" s="219"/>
      <c r="TQJ12" s="219"/>
      <c r="TQK12" s="219"/>
      <c r="TQL12" s="219"/>
      <c r="TQM12" s="219"/>
      <c r="TQN12" s="219"/>
      <c r="TQO12" s="219"/>
      <c r="TQP12" s="219"/>
      <c r="TQQ12" s="219"/>
      <c r="TQR12" s="219"/>
      <c r="TQS12" s="219"/>
      <c r="TQT12" s="219"/>
      <c r="TQU12" s="219"/>
      <c r="TQV12" s="219"/>
      <c r="TQW12" s="219"/>
      <c r="TQX12" s="219"/>
      <c r="TQY12" s="219"/>
      <c r="TQZ12" s="219"/>
      <c r="TRA12" s="219"/>
      <c r="TRB12" s="219"/>
      <c r="TRC12" s="219"/>
      <c r="TRD12" s="219"/>
      <c r="TRE12" s="219"/>
      <c r="TRF12" s="219"/>
      <c r="TRG12" s="219"/>
      <c r="TRH12" s="219"/>
      <c r="TRI12" s="219"/>
      <c r="TRJ12" s="219"/>
      <c r="TRK12" s="219"/>
      <c r="TRL12" s="219"/>
      <c r="TRM12" s="219"/>
      <c r="TRN12" s="219"/>
      <c r="TRO12" s="219"/>
      <c r="TRP12" s="219"/>
      <c r="TRQ12" s="219"/>
      <c r="TRR12" s="219"/>
      <c r="TRS12" s="219"/>
      <c r="TRT12" s="219"/>
      <c r="TRU12" s="219"/>
      <c r="TRV12" s="219"/>
      <c r="TRW12" s="219"/>
      <c r="TRX12" s="219"/>
      <c r="TRY12" s="219"/>
      <c r="TRZ12" s="219"/>
      <c r="TSA12" s="219"/>
      <c r="TSB12" s="219"/>
      <c r="TSC12" s="219"/>
      <c r="TSD12" s="219"/>
      <c r="TSE12" s="219"/>
      <c r="TSF12" s="219"/>
      <c r="TSG12" s="219"/>
      <c r="TSH12" s="219"/>
      <c r="TSI12" s="219"/>
      <c r="TSJ12" s="219"/>
      <c r="TSK12" s="219"/>
      <c r="TSL12" s="219"/>
      <c r="TSM12" s="219"/>
      <c r="TSN12" s="219"/>
      <c r="TSO12" s="219"/>
      <c r="TSP12" s="219"/>
      <c r="TSQ12" s="219"/>
      <c r="TSR12" s="219"/>
      <c r="TSS12" s="219"/>
      <c r="TST12" s="219"/>
      <c r="TSU12" s="219"/>
      <c r="TSV12" s="219"/>
      <c r="TSW12" s="219"/>
      <c r="TSX12" s="219"/>
      <c r="TSY12" s="219"/>
      <c r="TSZ12" s="219"/>
      <c r="TTA12" s="219"/>
      <c r="TTB12" s="219"/>
      <c r="TTC12" s="219"/>
      <c r="TTD12" s="219"/>
      <c r="TTE12" s="219"/>
      <c r="TTF12" s="219"/>
      <c r="TTG12" s="219"/>
      <c r="TTH12" s="219"/>
      <c r="TTI12" s="219"/>
      <c r="TTJ12" s="219"/>
      <c r="TTK12" s="219"/>
      <c r="TTL12" s="219"/>
      <c r="TTM12" s="219"/>
      <c r="TTN12" s="219"/>
      <c r="TTO12" s="219"/>
      <c r="TTP12" s="219"/>
      <c r="TTQ12" s="219"/>
      <c r="TTR12" s="219"/>
      <c r="TTS12" s="219"/>
      <c r="TTT12" s="219"/>
      <c r="TTU12" s="219"/>
      <c r="TTV12" s="219"/>
      <c r="TTW12" s="219"/>
      <c r="TTX12" s="219"/>
      <c r="TTY12" s="219"/>
      <c r="TTZ12" s="219"/>
      <c r="TUA12" s="219"/>
      <c r="TUB12" s="219"/>
      <c r="TUC12" s="219"/>
      <c r="TUD12" s="219"/>
      <c r="TUE12" s="219"/>
      <c r="TUF12" s="219"/>
      <c r="TUG12" s="219"/>
      <c r="TUH12" s="219"/>
      <c r="TUI12" s="219"/>
      <c r="TUJ12" s="219"/>
      <c r="TUK12" s="219"/>
      <c r="TUL12" s="219"/>
      <c r="TUM12" s="219"/>
      <c r="TUN12" s="219"/>
      <c r="TUO12" s="219"/>
      <c r="TUP12" s="219"/>
      <c r="TUQ12" s="219"/>
      <c r="TUR12" s="219"/>
      <c r="TUS12" s="219"/>
      <c r="TUT12" s="219"/>
      <c r="TUU12" s="219"/>
      <c r="TUV12" s="219"/>
      <c r="TUW12" s="219"/>
      <c r="TUX12" s="219"/>
      <c r="TUY12" s="219"/>
      <c r="TUZ12" s="219"/>
      <c r="TVA12" s="219"/>
      <c r="TVB12" s="219"/>
      <c r="TVC12" s="219"/>
      <c r="TVD12" s="219"/>
      <c r="TVE12" s="219"/>
      <c r="TVF12" s="219"/>
      <c r="TVG12" s="219"/>
      <c r="TVH12" s="219"/>
      <c r="TVI12" s="219"/>
      <c r="TVJ12" s="219"/>
      <c r="TVK12" s="219"/>
      <c r="TVL12" s="219"/>
      <c r="TVM12" s="219"/>
      <c r="TVN12" s="219"/>
      <c r="TVO12" s="219"/>
      <c r="TVP12" s="219"/>
      <c r="TVQ12" s="219"/>
      <c r="TVR12" s="219"/>
      <c r="TVS12" s="219"/>
      <c r="TVT12" s="219"/>
      <c r="TVU12" s="219"/>
      <c r="TVV12" s="219"/>
      <c r="TVW12" s="219"/>
      <c r="TVX12" s="219"/>
      <c r="TVY12" s="219"/>
      <c r="TVZ12" s="219"/>
      <c r="TWA12" s="219"/>
      <c r="TWB12" s="219"/>
      <c r="TWC12" s="219"/>
      <c r="TWD12" s="219"/>
      <c r="TWE12" s="219"/>
      <c r="TWF12" s="219"/>
      <c r="TWG12" s="219"/>
      <c r="TWH12" s="219"/>
      <c r="TWI12" s="219"/>
      <c r="TWJ12" s="219"/>
      <c r="TWK12" s="219"/>
      <c r="TWL12" s="219"/>
      <c r="TWM12" s="219"/>
      <c r="TWN12" s="219"/>
      <c r="TWO12" s="219"/>
      <c r="TWP12" s="219"/>
      <c r="TWQ12" s="219"/>
      <c r="TWR12" s="219"/>
      <c r="TWS12" s="219"/>
      <c r="TWT12" s="219"/>
      <c r="TWU12" s="219"/>
      <c r="TWV12" s="219"/>
      <c r="TWW12" s="219"/>
      <c r="TWX12" s="219"/>
      <c r="TWY12" s="219"/>
      <c r="TWZ12" s="219"/>
      <c r="TXA12" s="219"/>
      <c r="TXB12" s="219"/>
      <c r="TXC12" s="219"/>
      <c r="TXD12" s="219"/>
      <c r="TXE12" s="219"/>
      <c r="TXF12" s="219"/>
      <c r="TXG12" s="219"/>
      <c r="TXH12" s="219"/>
      <c r="TXI12" s="219"/>
      <c r="TXJ12" s="219"/>
      <c r="TXK12" s="219"/>
      <c r="TXL12" s="219"/>
      <c r="TXM12" s="219"/>
      <c r="TXN12" s="219"/>
      <c r="TXO12" s="219"/>
      <c r="TXP12" s="219"/>
      <c r="TXQ12" s="219"/>
      <c r="TXR12" s="219"/>
      <c r="TXS12" s="219"/>
      <c r="TXT12" s="219"/>
      <c r="TXU12" s="219"/>
      <c r="TXV12" s="219"/>
      <c r="TXW12" s="219"/>
      <c r="TXX12" s="219"/>
      <c r="TXY12" s="219"/>
      <c r="TXZ12" s="219"/>
      <c r="TYA12" s="219"/>
      <c r="TYB12" s="219"/>
      <c r="TYC12" s="219"/>
      <c r="TYD12" s="219"/>
      <c r="TYE12" s="219"/>
      <c r="TYF12" s="219"/>
      <c r="TYG12" s="219"/>
      <c r="TYH12" s="219"/>
      <c r="TYI12" s="219"/>
      <c r="TYJ12" s="219"/>
      <c r="TYK12" s="219"/>
      <c r="TYL12" s="219"/>
      <c r="TYM12" s="219"/>
      <c r="TYN12" s="219"/>
      <c r="TYO12" s="219"/>
      <c r="TYP12" s="219"/>
      <c r="TYQ12" s="219"/>
      <c r="TYR12" s="219"/>
      <c r="TYS12" s="219"/>
      <c r="TYT12" s="219"/>
      <c r="TYU12" s="219"/>
      <c r="TYV12" s="219"/>
      <c r="TYW12" s="219"/>
      <c r="TYX12" s="219"/>
      <c r="TYY12" s="219"/>
      <c r="TYZ12" s="219"/>
      <c r="TZA12" s="219"/>
      <c r="TZB12" s="219"/>
      <c r="TZC12" s="219"/>
      <c r="TZD12" s="219"/>
      <c r="TZE12" s="219"/>
      <c r="TZF12" s="219"/>
      <c r="TZG12" s="219"/>
      <c r="TZH12" s="219"/>
      <c r="TZI12" s="219"/>
      <c r="TZJ12" s="219"/>
      <c r="TZK12" s="219"/>
      <c r="TZL12" s="219"/>
      <c r="TZM12" s="219"/>
      <c r="TZN12" s="219"/>
      <c r="TZO12" s="219"/>
      <c r="TZP12" s="219"/>
      <c r="TZQ12" s="219"/>
      <c r="TZR12" s="219"/>
      <c r="TZS12" s="219"/>
      <c r="TZT12" s="219"/>
      <c r="TZU12" s="219"/>
      <c r="TZV12" s="219"/>
      <c r="TZW12" s="219"/>
      <c r="TZX12" s="219"/>
      <c r="TZY12" s="219"/>
      <c r="TZZ12" s="219"/>
      <c r="UAA12" s="219"/>
      <c r="UAB12" s="219"/>
      <c r="UAC12" s="219"/>
      <c r="UAD12" s="219"/>
      <c r="UAE12" s="219"/>
      <c r="UAF12" s="219"/>
      <c r="UAG12" s="219"/>
      <c r="UAH12" s="219"/>
      <c r="UAI12" s="219"/>
      <c r="UAJ12" s="219"/>
      <c r="UAK12" s="219"/>
      <c r="UAL12" s="219"/>
      <c r="UAM12" s="219"/>
      <c r="UAN12" s="219"/>
      <c r="UAO12" s="219"/>
      <c r="UAP12" s="219"/>
      <c r="UAQ12" s="219"/>
      <c r="UAR12" s="219"/>
      <c r="UAS12" s="219"/>
      <c r="UAT12" s="219"/>
      <c r="UAU12" s="219"/>
      <c r="UAV12" s="219"/>
      <c r="UAW12" s="219"/>
      <c r="UAX12" s="219"/>
      <c r="UAY12" s="219"/>
      <c r="UAZ12" s="219"/>
      <c r="UBA12" s="219"/>
      <c r="UBB12" s="219"/>
      <c r="UBC12" s="219"/>
      <c r="UBD12" s="219"/>
      <c r="UBE12" s="219"/>
      <c r="UBF12" s="219"/>
      <c r="UBG12" s="219"/>
      <c r="UBH12" s="219"/>
      <c r="UBI12" s="219"/>
      <c r="UBJ12" s="219"/>
      <c r="UBK12" s="219"/>
      <c r="UBL12" s="219"/>
      <c r="UBM12" s="219"/>
      <c r="UBN12" s="219"/>
      <c r="UBO12" s="219"/>
      <c r="UBP12" s="219"/>
      <c r="UBQ12" s="219"/>
      <c r="UBR12" s="219"/>
      <c r="UBS12" s="219"/>
      <c r="UBT12" s="219"/>
      <c r="UBU12" s="219"/>
      <c r="UBV12" s="219"/>
      <c r="UBW12" s="219"/>
      <c r="UBX12" s="219"/>
      <c r="UBY12" s="219"/>
      <c r="UBZ12" s="219"/>
      <c r="UCA12" s="219"/>
      <c r="UCB12" s="219"/>
      <c r="UCC12" s="219"/>
      <c r="UCD12" s="219"/>
      <c r="UCE12" s="219"/>
      <c r="UCF12" s="219"/>
      <c r="UCG12" s="219"/>
      <c r="UCH12" s="219"/>
      <c r="UCI12" s="219"/>
      <c r="UCJ12" s="219"/>
      <c r="UCK12" s="219"/>
      <c r="UCL12" s="219"/>
      <c r="UCM12" s="219"/>
      <c r="UCN12" s="219"/>
      <c r="UCO12" s="219"/>
      <c r="UCP12" s="219"/>
      <c r="UCQ12" s="219"/>
      <c r="UCR12" s="219"/>
      <c r="UCS12" s="219"/>
      <c r="UCT12" s="219"/>
      <c r="UCU12" s="219"/>
      <c r="UCV12" s="219"/>
      <c r="UCW12" s="219"/>
      <c r="UCX12" s="219"/>
      <c r="UCY12" s="219"/>
      <c r="UCZ12" s="219"/>
      <c r="UDA12" s="219"/>
      <c r="UDB12" s="219"/>
      <c r="UDC12" s="219"/>
      <c r="UDD12" s="219"/>
      <c r="UDE12" s="219"/>
      <c r="UDF12" s="219"/>
      <c r="UDG12" s="219"/>
      <c r="UDH12" s="219"/>
      <c r="UDI12" s="219"/>
      <c r="UDJ12" s="219"/>
      <c r="UDK12" s="219"/>
      <c r="UDL12" s="219"/>
      <c r="UDM12" s="219"/>
      <c r="UDN12" s="219"/>
      <c r="UDO12" s="219"/>
      <c r="UDP12" s="219"/>
      <c r="UDQ12" s="219"/>
      <c r="UDR12" s="219"/>
      <c r="UDS12" s="219"/>
      <c r="UDT12" s="219"/>
      <c r="UDU12" s="219"/>
      <c r="UDV12" s="219"/>
      <c r="UDW12" s="219"/>
      <c r="UDX12" s="219"/>
      <c r="UDY12" s="219"/>
      <c r="UDZ12" s="219"/>
      <c r="UEA12" s="219"/>
      <c r="UEB12" s="219"/>
      <c r="UEC12" s="219"/>
      <c r="UED12" s="219"/>
      <c r="UEE12" s="219"/>
      <c r="UEF12" s="219"/>
      <c r="UEG12" s="219"/>
      <c r="UEH12" s="219"/>
      <c r="UEI12" s="219"/>
      <c r="UEJ12" s="219"/>
      <c r="UEK12" s="219"/>
      <c r="UEL12" s="219"/>
      <c r="UEM12" s="219"/>
      <c r="UEN12" s="219"/>
      <c r="UEO12" s="219"/>
      <c r="UEP12" s="219"/>
      <c r="UEQ12" s="219"/>
      <c r="UER12" s="219"/>
      <c r="UES12" s="219"/>
      <c r="UET12" s="219"/>
      <c r="UEU12" s="219"/>
      <c r="UEV12" s="219"/>
      <c r="UEW12" s="219"/>
      <c r="UEX12" s="219"/>
      <c r="UEY12" s="219"/>
      <c r="UEZ12" s="219"/>
      <c r="UFA12" s="219"/>
      <c r="UFB12" s="219"/>
      <c r="UFC12" s="219"/>
      <c r="UFD12" s="219"/>
      <c r="UFE12" s="219"/>
      <c r="UFF12" s="219"/>
      <c r="UFG12" s="219"/>
      <c r="UFH12" s="219"/>
      <c r="UFI12" s="219"/>
      <c r="UFJ12" s="219"/>
      <c r="UFK12" s="219"/>
      <c r="UFL12" s="219"/>
      <c r="UFM12" s="219"/>
      <c r="UFN12" s="219"/>
      <c r="UFO12" s="219"/>
      <c r="UFP12" s="219"/>
      <c r="UFQ12" s="219"/>
      <c r="UFR12" s="219"/>
      <c r="UFS12" s="219"/>
      <c r="UFT12" s="219"/>
      <c r="UFU12" s="219"/>
      <c r="UFV12" s="219"/>
      <c r="UFW12" s="219"/>
      <c r="UFX12" s="219"/>
      <c r="UFY12" s="219"/>
      <c r="UFZ12" s="219"/>
      <c r="UGA12" s="219"/>
      <c r="UGB12" s="219"/>
      <c r="UGC12" s="219"/>
      <c r="UGD12" s="219"/>
      <c r="UGE12" s="219"/>
      <c r="UGF12" s="219"/>
      <c r="UGG12" s="219"/>
      <c r="UGH12" s="219"/>
      <c r="UGI12" s="219"/>
      <c r="UGJ12" s="219"/>
      <c r="UGK12" s="219"/>
      <c r="UGL12" s="219"/>
      <c r="UGM12" s="219"/>
      <c r="UGN12" s="219"/>
      <c r="UGO12" s="219"/>
      <c r="UGP12" s="219"/>
      <c r="UGQ12" s="219"/>
      <c r="UGR12" s="219"/>
      <c r="UGS12" s="219"/>
      <c r="UGT12" s="219"/>
      <c r="UGU12" s="219"/>
      <c r="UGV12" s="219"/>
      <c r="UGW12" s="219"/>
      <c r="UGX12" s="219"/>
      <c r="UGY12" s="219"/>
      <c r="UGZ12" s="219"/>
      <c r="UHA12" s="219"/>
      <c r="UHB12" s="219"/>
      <c r="UHC12" s="219"/>
      <c r="UHD12" s="219"/>
      <c r="UHE12" s="219"/>
      <c r="UHF12" s="219"/>
      <c r="UHG12" s="219"/>
      <c r="UHH12" s="219"/>
      <c r="UHI12" s="219"/>
      <c r="UHJ12" s="219"/>
      <c r="UHK12" s="219"/>
      <c r="UHL12" s="219"/>
      <c r="UHM12" s="219"/>
      <c r="UHN12" s="219"/>
      <c r="UHO12" s="219"/>
      <c r="UHP12" s="219"/>
      <c r="UHQ12" s="219"/>
      <c r="UHR12" s="219"/>
      <c r="UHS12" s="219"/>
      <c r="UHT12" s="219"/>
      <c r="UHU12" s="219"/>
      <c r="UHV12" s="219"/>
      <c r="UHW12" s="219"/>
      <c r="UHX12" s="219"/>
      <c r="UHY12" s="219"/>
      <c r="UHZ12" s="219"/>
      <c r="UIA12" s="219"/>
      <c r="UIB12" s="219"/>
      <c r="UIC12" s="219"/>
      <c r="UID12" s="219"/>
      <c r="UIE12" s="219"/>
      <c r="UIF12" s="219"/>
      <c r="UIG12" s="219"/>
      <c r="UIH12" s="219"/>
      <c r="UII12" s="219"/>
      <c r="UIJ12" s="219"/>
      <c r="UIK12" s="219"/>
      <c r="UIL12" s="219"/>
      <c r="UIM12" s="219"/>
      <c r="UIN12" s="219"/>
      <c r="UIO12" s="219"/>
      <c r="UIP12" s="219"/>
      <c r="UIQ12" s="219"/>
      <c r="UIR12" s="219"/>
      <c r="UIS12" s="219"/>
      <c r="UIT12" s="219"/>
      <c r="UIU12" s="219"/>
      <c r="UIV12" s="219"/>
      <c r="UIW12" s="219"/>
      <c r="UIX12" s="219"/>
      <c r="UIY12" s="219"/>
      <c r="UIZ12" s="219"/>
      <c r="UJA12" s="219"/>
      <c r="UJB12" s="219"/>
      <c r="UJC12" s="219"/>
      <c r="UJD12" s="219"/>
      <c r="UJE12" s="219"/>
      <c r="UJF12" s="219"/>
      <c r="UJG12" s="219"/>
      <c r="UJH12" s="219"/>
      <c r="UJI12" s="219"/>
      <c r="UJJ12" s="219"/>
      <c r="UJK12" s="219"/>
      <c r="UJL12" s="219"/>
      <c r="UJM12" s="219"/>
      <c r="UJN12" s="219"/>
      <c r="UJO12" s="219"/>
      <c r="UJP12" s="219"/>
      <c r="UJQ12" s="219"/>
      <c r="UJR12" s="219"/>
      <c r="UJS12" s="219"/>
      <c r="UJT12" s="219"/>
      <c r="UJU12" s="219"/>
      <c r="UJV12" s="219"/>
      <c r="UJW12" s="219"/>
      <c r="UJX12" s="219"/>
      <c r="UJY12" s="219"/>
      <c r="UJZ12" s="219"/>
      <c r="UKA12" s="219"/>
      <c r="UKB12" s="219"/>
      <c r="UKC12" s="219"/>
      <c r="UKD12" s="219"/>
      <c r="UKE12" s="219"/>
      <c r="UKF12" s="219"/>
      <c r="UKG12" s="219"/>
      <c r="UKH12" s="219"/>
      <c r="UKI12" s="219"/>
      <c r="UKJ12" s="219"/>
      <c r="UKK12" s="219"/>
      <c r="UKL12" s="219"/>
      <c r="UKM12" s="219"/>
      <c r="UKN12" s="219"/>
      <c r="UKO12" s="219"/>
      <c r="UKP12" s="219"/>
      <c r="UKQ12" s="219"/>
      <c r="UKR12" s="219"/>
      <c r="UKS12" s="219"/>
      <c r="UKT12" s="219"/>
      <c r="UKU12" s="219"/>
      <c r="UKV12" s="219"/>
      <c r="UKW12" s="219"/>
      <c r="UKX12" s="219"/>
      <c r="UKY12" s="219"/>
      <c r="UKZ12" s="219"/>
      <c r="ULA12" s="219"/>
      <c r="ULB12" s="219"/>
      <c r="ULC12" s="219"/>
      <c r="ULD12" s="219"/>
      <c r="ULE12" s="219"/>
      <c r="ULF12" s="219"/>
      <c r="ULG12" s="219"/>
      <c r="ULH12" s="219"/>
      <c r="ULI12" s="219"/>
      <c r="ULJ12" s="219"/>
      <c r="ULK12" s="219"/>
      <c r="ULL12" s="219"/>
      <c r="ULM12" s="219"/>
      <c r="ULN12" s="219"/>
      <c r="ULO12" s="219"/>
      <c r="ULP12" s="219"/>
      <c r="ULQ12" s="219"/>
      <c r="ULR12" s="219"/>
      <c r="ULS12" s="219"/>
      <c r="ULT12" s="219"/>
      <c r="ULU12" s="219"/>
      <c r="ULV12" s="219"/>
      <c r="ULW12" s="219"/>
      <c r="ULX12" s="219"/>
      <c r="ULY12" s="219"/>
      <c r="ULZ12" s="219"/>
      <c r="UMA12" s="219"/>
      <c r="UMB12" s="219"/>
      <c r="UMC12" s="219"/>
      <c r="UMD12" s="219"/>
      <c r="UME12" s="219"/>
      <c r="UMF12" s="219"/>
      <c r="UMG12" s="219"/>
      <c r="UMH12" s="219"/>
      <c r="UMI12" s="219"/>
      <c r="UMJ12" s="219"/>
      <c r="UMK12" s="219"/>
      <c r="UML12" s="219"/>
      <c r="UMM12" s="219"/>
      <c r="UMN12" s="219"/>
      <c r="UMO12" s="219"/>
      <c r="UMP12" s="219"/>
      <c r="UMQ12" s="219"/>
      <c r="UMR12" s="219"/>
      <c r="UMS12" s="219"/>
      <c r="UMT12" s="219"/>
      <c r="UMU12" s="219"/>
      <c r="UMV12" s="219"/>
      <c r="UMW12" s="219"/>
      <c r="UMX12" s="219"/>
      <c r="UMY12" s="219"/>
      <c r="UMZ12" s="219"/>
      <c r="UNA12" s="219"/>
      <c r="UNB12" s="219"/>
      <c r="UNC12" s="219"/>
      <c r="UND12" s="219"/>
      <c r="UNE12" s="219"/>
      <c r="UNF12" s="219"/>
      <c r="UNG12" s="219"/>
      <c r="UNH12" s="219"/>
      <c r="UNI12" s="219"/>
      <c r="UNJ12" s="219"/>
      <c r="UNK12" s="219"/>
      <c r="UNL12" s="219"/>
      <c r="UNM12" s="219"/>
      <c r="UNN12" s="219"/>
      <c r="UNO12" s="219"/>
      <c r="UNP12" s="219"/>
      <c r="UNQ12" s="219"/>
      <c r="UNR12" s="219"/>
      <c r="UNS12" s="219"/>
      <c r="UNT12" s="219"/>
      <c r="UNU12" s="219"/>
      <c r="UNV12" s="219"/>
      <c r="UNW12" s="219"/>
      <c r="UNX12" s="219"/>
      <c r="UNY12" s="219"/>
      <c r="UNZ12" s="219"/>
      <c r="UOA12" s="219"/>
      <c r="UOB12" s="219"/>
      <c r="UOC12" s="219"/>
      <c r="UOD12" s="219"/>
      <c r="UOE12" s="219"/>
      <c r="UOF12" s="219"/>
      <c r="UOG12" s="219"/>
      <c r="UOH12" s="219"/>
      <c r="UOI12" s="219"/>
      <c r="UOJ12" s="219"/>
      <c r="UOK12" s="219"/>
      <c r="UOL12" s="219"/>
      <c r="UOM12" s="219"/>
      <c r="UON12" s="219"/>
      <c r="UOO12" s="219"/>
      <c r="UOP12" s="219"/>
      <c r="UOQ12" s="219"/>
      <c r="UOR12" s="219"/>
      <c r="UOS12" s="219"/>
      <c r="UOT12" s="219"/>
      <c r="UOU12" s="219"/>
      <c r="UOV12" s="219"/>
      <c r="UOW12" s="219"/>
      <c r="UOX12" s="219"/>
      <c r="UOY12" s="219"/>
      <c r="UOZ12" s="219"/>
      <c r="UPA12" s="219"/>
      <c r="UPB12" s="219"/>
      <c r="UPC12" s="219"/>
      <c r="UPD12" s="219"/>
      <c r="UPE12" s="219"/>
      <c r="UPF12" s="219"/>
      <c r="UPG12" s="219"/>
      <c r="UPH12" s="219"/>
      <c r="UPI12" s="219"/>
      <c r="UPJ12" s="219"/>
      <c r="UPK12" s="219"/>
      <c r="UPL12" s="219"/>
      <c r="UPM12" s="219"/>
      <c r="UPN12" s="219"/>
      <c r="UPO12" s="219"/>
      <c r="UPP12" s="219"/>
      <c r="UPQ12" s="219"/>
      <c r="UPR12" s="219"/>
      <c r="UPS12" s="219"/>
      <c r="UPT12" s="219"/>
      <c r="UPU12" s="219"/>
      <c r="UPV12" s="219"/>
      <c r="UPW12" s="219"/>
      <c r="UPX12" s="219"/>
      <c r="UPY12" s="219"/>
      <c r="UPZ12" s="219"/>
      <c r="UQA12" s="219"/>
      <c r="UQB12" s="219"/>
      <c r="UQC12" s="219"/>
      <c r="UQD12" s="219"/>
      <c r="UQE12" s="219"/>
      <c r="UQF12" s="219"/>
      <c r="UQG12" s="219"/>
      <c r="UQH12" s="219"/>
      <c r="UQI12" s="219"/>
      <c r="UQJ12" s="219"/>
      <c r="UQK12" s="219"/>
      <c r="UQL12" s="219"/>
      <c r="UQM12" s="219"/>
      <c r="UQN12" s="219"/>
      <c r="UQO12" s="219"/>
      <c r="UQP12" s="219"/>
      <c r="UQQ12" s="219"/>
      <c r="UQR12" s="219"/>
      <c r="UQS12" s="219"/>
      <c r="UQT12" s="219"/>
      <c r="UQU12" s="219"/>
      <c r="UQV12" s="219"/>
      <c r="UQW12" s="219"/>
      <c r="UQX12" s="219"/>
      <c r="UQY12" s="219"/>
      <c r="UQZ12" s="219"/>
      <c r="URA12" s="219"/>
      <c r="URB12" s="219"/>
      <c r="URC12" s="219"/>
      <c r="URD12" s="219"/>
      <c r="URE12" s="219"/>
      <c r="URF12" s="219"/>
      <c r="URG12" s="219"/>
      <c r="URH12" s="219"/>
      <c r="URI12" s="219"/>
      <c r="URJ12" s="219"/>
      <c r="URK12" s="219"/>
      <c r="URL12" s="219"/>
      <c r="URM12" s="219"/>
      <c r="URN12" s="219"/>
      <c r="URO12" s="219"/>
      <c r="URP12" s="219"/>
      <c r="URQ12" s="219"/>
      <c r="URR12" s="219"/>
      <c r="URS12" s="219"/>
      <c r="URT12" s="219"/>
      <c r="URU12" s="219"/>
      <c r="URV12" s="219"/>
      <c r="URW12" s="219"/>
      <c r="URX12" s="219"/>
      <c r="URY12" s="219"/>
      <c r="URZ12" s="219"/>
      <c r="USA12" s="219"/>
      <c r="USB12" s="219"/>
      <c r="USC12" s="219"/>
      <c r="USD12" s="219"/>
      <c r="USE12" s="219"/>
      <c r="USF12" s="219"/>
      <c r="USG12" s="219"/>
      <c r="USH12" s="219"/>
      <c r="USI12" s="219"/>
      <c r="USJ12" s="219"/>
      <c r="USK12" s="219"/>
      <c r="USL12" s="219"/>
      <c r="USM12" s="219"/>
      <c r="USN12" s="219"/>
      <c r="USO12" s="219"/>
      <c r="USP12" s="219"/>
      <c r="USQ12" s="219"/>
      <c r="USR12" s="219"/>
      <c r="USS12" s="219"/>
      <c r="UST12" s="219"/>
      <c r="USU12" s="219"/>
      <c r="USV12" s="219"/>
      <c r="USW12" s="219"/>
      <c r="USX12" s="219"/>
      <c r="USY12" s="219"/>
      <c r="USZ12" s="219"/>
      <c r="UTA12" s="219"/>
      <c r="UTB12" s="219"/>
      <c r="UTC12" s="219"/>
      <c r="UTD12" s="219"/>
      <c r="UTE12" s="219"/>
      <c r="UTF12" s="219"/>
      <c r="UTG12" s="219"/>
      <c r="UTH12" s="219"/>
      <c r="UTI12" s="219"/>
      <c r="UTJ12" s="219"/>
      <c r="UTK12" s="219"/>
      <c r="UTL12" s="219"/>
      <c r="UTM12" s="219"/>
      <c r="UTN12" s="219"/>
      <c r="UTO12" s="219"/>
      <c r="UTP12" s="219"/>
      <c r="UTQ12" s="219"/>
      <c r="UTR12" s="219"/>
      <c r="UTS12" s="219"/>
      <c r="UTT12" s="219"/>
      <c r="UTU12" s="219"/>
      <c r="UTV12" s="219"/>
      <c r="UTW12" s="219"/>
      <c r="UTX12" s="219"/>
      <c r="UTY12" s="219"/>
      <c r="UTZ12" s="219"/>
      <c r="UUA12" s="219"/>
      <c r="UUB12" s="219"/>
      <c r="UUC12" s="219"/>
      <c r="UUD12" s="219"/>
      <c r="UUE12" s="219"/>
      <c r="UUF12" s="219"/>
      <c r="UUG12" s="219"/>
      <c r="UUH12" s="219"/>
      <c r="UUI12" s="219"/>
      <c r="UUJ12" s="219"/>
      <c r="UUK12" s="219"/>
      <c r="UUL12" s="219"/>
      <c r="UUM12" s="219"/>
      <c r="UUN12" s="219"/>
      <c r="UUO12" s="219"/>
      <c r="UUP12" s="219"/>
      <c r="UUQ12" s="219"/>
      <c r="UUR12" s="219"/>
      <c r="UUS12" s="219"/>
      <c r="UUT12" s="219"/>
      <c r="UUU12" s="219"/>
      <c r="UUV12" s="219"/>
      <c r="UUW12" s="219"/>
      <c r="UUX12" s="219"/>
      <c r="UUY12" s="219"/>
      <c r="UUZ12" s="219"/>
      <c r="UVA12" s="219"/>
      <c r="UVB12" s="219"/>
      <c r="UVC12" s="219"/>
      <c r="UVD12" s="219"/>
      <c r="UVE12" s="219"/>
      <c r="UVF12" s="219"/>
      <c r="UVG12" s="219"/>
      <c r="UVH12" s="219"/>
      <c r="UVI12" s="219"/>
      <c r="UVJ12" s="219"/>
      <c r="UVK12" s="219"/>
      <c r="UVL12" s="219"/>
      <c r="UVM12" s="219"/>
      <c r="UVN12" s="219"/>
      <c r="UVO12" s="219"/>
      <c r="UVP12" s="219"/>
      <c r="UVQ12" s="219"/>
      <c r="UVR12" s="219"/>
      <c r="UVS12" s="219"/>
      <c r="UVT12" s="219"/>
      <c r="UVU12" s="219"/>
      <c r="UVV12" s="219"/>
      <c r="UVW12" s="219"/>
      <c r="UVX12" s="219"/>
      <c r="UVY12" s="219"/>
      <c r="UVZ12" s="219"/>
      <c r="UWA12" s="219"/>
      <c r="UWB12" s="219"/>
      <c r="UWC12" s="219"/>
      <c r="UWD12" s="219"/>
      <c r="UWE12" s="219"/>
      <c r="UWF12" s="219"/>
      <c r="UWG12" s="219"/>
      <c r="UWH12" s="219"/>
      <c r="UWI12" s="219"/>
      <c r="UWJ12" s="219"/>
      <c r="UWK12" s="219"/>
      <c r="UWL12" s="219"/>
      <c r="UWM12" s="219"/>
      <c r="UWN12" s="219"/>
      <c r="UWO12" s="219"/>
      <c r="UWP12" s="219"/>
      <c r="UWQ12" s="219"/>
      <c r="UWR12" s="219"/>
      <c r="UWS12" s="219"/>
      <c r="UWT12" s="219"/>
      <c r="UWU12" s="219"/>
      <c r="UWV12" s="219"/>
      <c r="UWW12" s="219"/>
      <c r="UWX12" s="219"/>
      <c r="UWY12" s="219"/>
      <c r="UWZ12" s="219"/>
      <c r="UXA12" s="219"/>
      <c r="UXB12" s="219"/>
      <c r="UXC12" s="219"/>
      <c r="UXD12" s="219"/>
      <c r="UXE12" s="219"/>
      <c r="UXF12" s="219"/>
      <c r="UXG12" s="219"/>
      <c r="UXH12" s="219"/>
      <c r="UXI12" s="219"/>
      <c r="UXJ12" s="219"/>
      <c r="UXK12" s="219"/>
      <c r="UXL12" s="219"/>
      <c r="UXM12" s="219"/>
      <c r="UXN12" s="219"/>
      <c r="UXO12" s="219"/>
      <c r="UXP12" s="219"/>
      <c r="UXQ12" s="219"/>
      <c r="UXR12" s="219"/>
      <c r="UXS12" s="219"/>
      <c r="UXT12" s="219"/>
      <c r="UXU12" s="219"/>
      <c r="UXV12" s="219"/>
      <c r="UXW12" s="219"/>
      <c r="UXX12" s="219"/>
      <c r="UXY12" s="219"/>
      <c r="UXZ12" s="219"/>
      <c r="UYA12" s="219"/>
      <c r="UYB12" s="219"/>
      <c r="UYC12" s="219"/>
      <c r="UYD12" s="219"/>
      <c r="UYE12" s="219"/>
      <c r="UYF12" s="219"/>
      <c r="UYG12" s="219"/>
      <c r="UYH12" s="219"/>
      <c r="UYI12" s="219"/>
      <c r="UYJ12" s="219"/>
      <c r="UYK12" s="219"/>
      <c r="UYL12" s="219"/>
      <c r="UYM12" s="219"/>
      <c r="UYN12" s="219"/>
      <c r="UYO12" s="219"/>
      <c r="UYP12" s="219"/>
      <c r="UYQ12" s="219"/>
      <c r="UYR12" s="219"/>
      <c r="UYS12" s="219"/>
      <c r="UYT12" s="219"/>
      <c r="UYU12" s="219"/>
      <c r="UYV12" s="219"/>
      <c r="UYW12" s="219"/>
      <c r="UYX12" s="219"/>
      <c r="UYY12" s="219"/>
      <c r="UYZ12" s="219"/>
      <c r="UZA12" s="219"/>
      <c r="UZB12" s="219"/>
      <c r="UZC12" s="219"/>
      <c r="UZD12" s="219"/>
      <c r="UZE12" s="219"/>
      <c r="UZF12" s="219"/>
      <c r="UZG12" s="219"/>
      <c r="UZH12" s="219"/>
      <c r="UZI12" s="219"/>
      <c r="UZJ12" s="219"/>
      <c r="UZK12" s="219"/>
      <c r="UZL12" s="219"/>
      <c r="UZM12" s="219"/>
      <c r="UZN12" s="219"/>
      <c r="UZO12" s="219"/>
      <c r="UZP12" s="219"/>
      <c r="UZQ12" s="219"/>
      <c r="UZR12" s="219"/>
      <c r="UZS12" s="219"/>
      <c r="UZT12" s="219"/>
      <c r="UZU12" s="219"/>
      <c r="UZV12" s="219"/>
      <c r="UZW12" s="219"/>
      <c r="UZX12" s="219"/>
      <c r="UZY12" s="219"/>
      <c r="UZZ12" s="219"/>
      <c r="VAA12" s="219"/>
      <c r="VAB12" s="219"/>
      <c r="VAC12" s="219"/>
      <c r="VAD12" s="219"/>
      <c r="VAE12" s="219"/>
      <c r="VAF12" s="219"/>
      <c r="VAG12" s="219"/>
      <c r="VAH12" s="219"/>
      <c r="VAI12" s="219"/>
      <c r="VAJ12" s="219"/>
      <c r="VAK12" s="219"/>
      <c r="VAL12" s="219"/>
      <c r="VAM12" s="219"/>
      <c r="VAN12" s="219"/>
      <c r="VAO12" s="219"/>
      <c r="VAP12" s="219"/>
      <c r="VAQ12" s="219"/>
      <c r="VAR12" s="219"/>
      <c r="VAS12" s="219"/>
      <c r="VAT12" s="219"/>
      <c r="VAU12" s="219"/>
      <c r="VAV12" s="219"/>
      <c r="VAW12" s="219"/>
      <c r="VAX12" s="219"/>
      <c r="VAY12" s="219"/>
      <c r="VAZ12" s="219"/>
      <c r="VBA12" s="219"/>
      <c r="VBB12" s="219"/>
      <c r="VBC12" s="219"/>
      <c r="VBD12" s="219"/>
      <c r="VBE12" s="219"/>
      <c r="VBF12" s="219"/>
      <c r="VBG12" s="219"/>
      <c r="VBH12" s="219"/>
      <c r="VBI12" s="219"/>
      <c r="VBJ12" s="219"/>
      <c r="VBK12" s="219"/>
      <c r="VBL12" s="219"/>
      <c r="VBM12" s="219"/>
      <c r="VBN12" s="219"/>
      <c r="VBO12" s="219"/>
      <c r="VBP12" s="219"/>
      <c r="VBQ12" s="219"/>
      <c r="VBR12" s="219"/>
      <c r="VBS12" s="219"/>
      <c r="VBT12" s="219"/>
      <c r="VBU12" s="219"/>
      <c r="VBV12" s="219"/>
      <c r="VBW12" s="219"/>
      <c r="VBX12" s="219"/>
      <c r="VBY12" s="219"/>
      <c r="VBZ12" s="219"/>
      <c r="VCA12" s="219"/>
      <c r="VCB12" s="219"/>
      <c r="VCC12" s="219"/>
      <c r="VCD12" s="219"/>
      <c r="VCE12" s="219"/>
      <c r="VCF12" s="219"/>
      <c r="VCG12" s="219"/>
      <c r="VCH12" s="219"/>
      <c r="VCI12" s="219"/>
      <c r="VCJ12" s="219"/>
      <c r="VCK12" s="219"/>
      <c r="VCL12" s="219"/>
      <c r="VCM12" s="219"/>
      <c r="VCN12" s="219"/>
      <c r="VCO12" s="219"/>
      <c r="VCP12" s="219"/>
      <c r="VCQ12" s="219"/>
      <c r="VCR12" s="219"/>
      <c r="VCS12" s="219"/>
      <c r="VCT12" s="219"/>
      <c r="VCU12" s="219"/>
      <c r="VCV12" s="219"/>
      <c r="VCW12" s="219"/>
      <c r="VCX12" s="219"/>
      <c r="VCY12" s="219"/>
      <c r="VCZ12" s="219"/>
      <c r="VDA12" s="219"/>
      <c r="VDB12" s="219"/>
      <c r="VDC12" s="219"/>
      <c r="VDD12" s="219"/>
      <c r="VDE12" s="219"/>
      <c r="VDF12" s="219"/>
      <c r="VDG12" s="219"/>
      <c r="VDH12" s="219"/>
      <c r="VDI12" s="219"/>
      <c r="VDJ12" s="219"/>
      <c r="VDK12" s="219"/>
      <c r="VDL12" s="219"/>
      <c r="VDM12" s="219"/>
      <c r="VDN12" s="219"/>
      <c r="VDO12" s="219"/>
      <c r="VDP12" s="219"/>
      <c r="VDQ12" s="219"/>
      <c r="VDR12" s="219"/>
      <c r="VDS12" s="219"/>
      <c r="VDT12" s="219"/>
      <c r="VDU12" s="219"/>
      <c r="VDV12" s="219"/>
      <c r="VDW12" s="219"/>
      <c r="VDX12" s="219"/>
      <c r="VDY12" s="219"/>
      <c r="VDZ12" s="219"/>
      <c r="VEA12" s="219"/>
      <c r="VEB12" s="219"/>
      <c r="VEC12" s="219"/>
      <c r="VED12" s="219"/>
      <c r="VEE12" s="219"/>
      <c r="VEF12" s="219"/>
      <c r="VEG12" s="219"/>
      <c r="VEH12" s="219"/>
      <c r="VEI12" s="219"/>
      <c r="VEJ12" s="219"/>
      <c r="VEK12" s="219"/>
      <c r="VEL12" s="219"/>
      <c r="VEM12" s="219"/>
      <c r="VEN12" s="219"/>
      <c r="VEO12" s="219"/>
      <c r="VEP12" s="219"/>
      <c r="VEQ12" s="219"/>
      <c r="VER12" s="219"/>
      <c r="VES12" s="219"/>
      <c r="VET12" s="219"/>
      <c r="VEU12" s="219"/>
      <c r="VEV12" s="219"/>
      <c r="VEW12" s="219"/>
      <c r="VEX12" s="219"/>
      <c r="VEY12" s="219"/>
      <c r="VEZ12" s="219"/>
      <c r="VFA12" s="219"/>
      <c r="VFB12" s="219"/>
      <c r="VFC12" s="219"/>
      <c r="VFD12" s="219"/>
      <c r="VFE12" s="219"/>
      <c r="VFF12" s="219"/>
      <c r="VFG12" s="219"/>
      <c r="VFH12" s="219"/>
      <c r="VFI12" s="219"/>
      <c r="VFJ12" s="219"/>
      <c r="VFK12" s="219"/>
      <c r="VFL12" s="219"/>
      <c r="VFM12" s="219"/>
      <c r="VFN12" s="219"/>
      <c r="VFO12" s="219"/>
      <c r="VFP12" s="219"/>
      <c r="VFQ12" s="219"/>
      <c r="VFR12" s="219"/>
      <c r="VFS12" s="219"/>
      <c r="VFT12" s="219"/>
      <c r="VFU12" s="219"/>
      <c r="VFV12" s="219"/>
      <c r="VFW12" s="219"/>
      <c r="VFX12" s="219"/>
      <c r="VFY12" s="219"/>
      <c r="VFZ12" s="219"/>
      <c r="VGA12" s="219"/>
      <c r="VGB12" s="219"/>
      <c r="VGC12" s="219"/>
      <c r="VGD12" s="219"/>
      <c r="VGE12" s="219"/>
      <c r="VGF12" s="219"/>
      <c r="VGG12" s="219"/>
      <c r="VGH12" s="219"/>
      <c r="VGI12" s="219"/>
      <c r="VGJ12" s="219"/>
      <c r="VGK12" s="219"/>
      <c r="VGL12" s="219"/>
      <c r="VGM12" s="219"/>
      <c r="VGN12" s="219"/>
      <c r="VGO12" s="219"/>
      <c r="VGP12" s="219"/>
      <c r="VGQ12" s="219"/>
      <c r="VGR12" s="219"/>
      <c r="VGS12" s="219"/>
      <c r="VGT12" s="219"/>
      <c r="VGU12" s="219"/>
      <c r="VGV12" s="219"/>
      <c r="VGW12" s="219"/>
      <c r="VGX12" s="219"/>
      <c r="VGY12" s="219"/>
      <c r="VGZ12" s="219"/>
      <c r="VHA12" s="219"/>
      <c r="VHB12" s="219"/>
      <c r="VHC12" s="219"/>
      <c r="VHD12" s="219"/>
      <c r="VHE12" s="219"/>
      <c r="VHF12" s="219"/>
      <c r="VHG12" s="219"/>
      <c r="VHH12" s="219"/>
      <c r="VHI12" s="219"/>
      <c r="VHJ12" s="219"/>
      <c r="VHK12" s="219"/>
      <c r="VHL12" s="219"/>
      <c r="VHM12" s="219"/>
      <c r="VHN12" s="219"/>
      <c r="VHO12" s="219"/>
      <c r="VHP12" s="219"/>
      <c r="VHQ12" s="219"/>
      <c r="VHR12" s="219"/>
      <c r="VHS12" s="219"/>
      <c r="VHT12" s="219"/>
      <c r="VHU12" s="219"/>
      <c r="VHV12" s="219"/>
      <c r="VHW12" s="219"/>
      <c r="VHX12" s="219"/>
      <c r="VHY12" s="219"/>
      <c r="VHZ12" s="219"/>
      <c r="VIA12" s="219"/>
      <c r="VIB12" s="219"/>
      <c r="VIC12" s="219"/>
      <c r="VID12" s="219"/>
      <c r="VIE12" s="219"/>
      <c r="VIF12" s="219"/>
      <c r="VIG12" s="219"/>
      <c r="VIH12" s="219"/>
      <c r="VII12" s="219"/>
      <c r="VIJ12" s="219"/>
      <c r="VIK12" s="219"/>
      <c r="VIL12" s="219"/>
      <c r="VIM12" s="219"/>
      <c r="VIN12" s="219"/>
      <c r="VIO12" s="219"/>
      <c r="VIP12" s="219"/>
      <c r="VIQ12" s="219"/>
      <c r="VIR12" s="219"/>
      <c r="VIS12" s="219"/>
      <c r="VIT12" s="219"/>
      <c r="VIU12" s="219"/>
      <c r="VIV12" s="219"/>
      <c r="VIW12" s="219"/>
      <c r="VIX12" s="219"/>
      <c r="VIY12" s="219"/>
      <c r="VIZ12" s="219"/>
      <c r="VJA12" s="219"/>
      <c r="VJB12" s="219"/>
      <c r="VJC12" s="219"/>
      <c r="VJD12" s="219"/>
      <c r="VJE12" s="219"/>
      <c r="VJF12" s="219"/>
      <c r="VJG12" s="219"/>
      <c r="VJH12" s="219"/>
      <c r="VJI12" s="219"/>
      <c r="VJJ12" s="219"/>
      <c r="VJK12" s="219"/>
      <c r="VJL12" s="219"/>
      <c r="VJM12" s="219"/>
      <c r="VJN12" s="219"/>
      <c r="VJO12" s="219"/>
      <c r="VJP12" s="219"/>
      <c r="VJQ12" s="219"/>
      <c r="VJR12" s="219"/>
      <c r="VJS12" s="219"/>
      <c r="VJT12" s="219"/>
      <c r="VJU12" s="219"/>
      <c r="VJV12" s="219"/>
      <c r="VJW12" s="219"/>
      <c r="VJX12" s="219"/>
      <c r="VJY12" s="219"/>
      <c r="VJZ12" s="219"/>
      <c r="VKA12" s="219"/>
      <c r="VKB12" s="219"/>
      <c r="VKC12" s="219"/>
      <c r="VKD12" s="219"/>
      <c r="VKE12" s="219"/>
      <c r="VKF12" s="219"/>
      <c r="VKG12" s="219"/>
      <c r="VKH12" s="219"/>
      <c r="VKI12" s="219"/>
      <c r="VKJ12" s="219"/>
      <c r="VKK12" s="219"/>
      <c r="VKL12" s="219"/>
      <c r="VKM12" s="219"/>
      <c r="VKN12" s="219"/>
      <c r="VKO12" s="219"/>
      <c r="VKP12" s="219"/>
      <c r="VKQ12" s="219"/>
      <c r="VKR12" s="219"/>
      <c r="VKS12" s="219"/>
      <c r="VKT12" s="219"/>
      <c r="VKU12" s="219"/>
      <c r="VKV12" s="219"/>
      <c r="VKW12" s="219"/>
      <c r="VKX12" s="219"/>
      <c r="VKY12" s="219"/>
      <c r="VKZ12" s="219"/>
      <c r="VLA12" s="219"/>
      <c r="VLB12" s="219"/>
      <c r="VLC12" s="219"/>
      <c r="VLD12" s="219"/>
      <c r="VLE12" s="219"/>
      <c r="VLF12" s="219"/>
      <c r="VLG12" s="219"/>
      <c r="VLH12" s="219"/>
      <c r="VLI12" s="219"/>
      <c r="VLJ12" s="219"/>
      <c r="VLK12" s="219"/>
      <c r="VLL12" s="219"/>
      <c r="VLM12" s="219"/>
      <c r="VLN12" s="219"/>
      <c r="VLO12" s="219"/>
      <c r="VLP12" s="219"/>
      <c r="VLQ12" s="219"/>
      <c r="VLR12" s="219"/>
      <c r="VLS12" s="219"/>
      <c r="VLT12" s="219"/>
      <c r="VLU12" s="219"/>
      <c r="VLV12" s="219"/>
      <c r="VLW12" s="219"/>
      <c r="VLX12" s="219"/>
      <c r="VLY12" s="219"/>
      <c r="VLZ12" s="219"/>
      <c r="VMA12" s="219"/>
      <c r="VMB12" s="219"/>
      <c r="VMC12" s="219"/>
      <c r="VMD12" s="219"/>
      <c r="VME12" s="219"/>
      <c r="VMF12" s="219"/>
      <c r="VMG12" s="219"/>
      <c r="VMH12" s="219"/>
      <c r="VMI12" s="219"/>
      <c r="VMJ12" s="219"/>
      <c r="VMK12" s="219"/>
      <c r="VML12" s="219"/>
      <c r="VMM12" s="219"/>
      <c r="VMN12" s="219"/>
      <c r="VMO12" s="219"/>
      <c r="VMP12" s="219"/>
      <c r="VMQ12" s="219"/>
      <c r="VMR12" s="219"/>
      <c r="VMS12" s="219"/>
      <c r="VMT12" s="219"/>
      <c r="VMU12" s="219"/>
      <c r="VMV12" s="219"/>
      <c r="VMW12" s="219"/>
      <c r="VMX12" s="219"/>
      <c r="VMY12" s="219"/>
      <c r="VMZ12" s="219"/>
      <c r="VNA12" s="219"/>
      <c r="VNB12" s="219"/>
      <c r="VNC12" s="219"/>
      <c r="VND12" s="219"/>
      <c r="VNE12" s="219"/>
      <c r="VNF12" s="219"/>
      <c r="VNG12" s="219"/>
      <c r="VNH12" s="219"/>
      <c r="VNI12" s="219"/>
      <c r="VNJ12" s="219"/>
      <c r="VNK12" s="219"/>
      <c r="VNL12" s="219"/>
      <c r="VNM12" s="219"/>
      <c r="VNN12" s="219"/>
      <c r="VNO12" s="219"/>
      <c r="VNP12" s="219"/>
      <c r="VNQ12" s="219"/>
      <c r="VNR12" s="219"/>
      <c r="VNS12" s="219"/>
      <c r="VNT12" s="219"/>
      <c r="VNU12" s="219"/>
      <c r="VNV12" s="219"/>
      <c r="VNW12" s="219"/>
      <c r="VNX12" s="219"/>
      <c r="VNY12" s="219"/>
      <c r="VNZ12" s="219"/>
      <c r="VOA12" s="219"/>
      <c r="VOB12" s="219"/>
      <c r="VOC12" s="219"/>
      <c r="VOD12" s="219"/>
      <c r="VOE12" s="219"/>
      <c r="VOF12" s="219"/>
      <c r="VOG12" s="219"/>
      <c r="VOH12" s="219"/>
      <c r="VOI12" s="219"/>
      <c r="VOJ12" s="219"/>
      <c r="VOK12" s="219"/>
      <c r="VOL12" s="219"/>
      <c r="VOM12" s="219"/>
      <c r="VON12" s="219"/>
      <c r="VOO12" s="219"/>
      <c r="VOP12" s="219"/>
      <c r="VOQ12" s="219"/>
      <c r="VOR12" s="219"/>
      <c r="VOS12" s="219"/>
      <c r="VOT12" s="219"/>
      <c r="VOU12" s="219"/>
      <c r="VOV12" s="219"/>
      <c r="VOW12" s="219"/>
      <c r="VOX12" s="219"/>
      <c r="VOY12" s="219"/>
      <c r="VOZ12" s="219"/>
      <c r="VPA12" s="219"/>
      <c r="VPB12" s="219"/>
      <c r="VPC12" s="219"/>
      <c r="VPD12" s="219"/>
      <c r="VPE12" s="219"/>
      <c r="VPF12" s="219"/>
      <c r="VPG12" s="219"/>
      <c r="VPH12" s="219"/>
      <c r="VPI12" s="219"/>
      <c r="VPJ12" s="219"/>
      <c r="VPK12" s="219"/>
      <c r="VPL12" s="219"/>
      <c r="VPM12" s="219"/>
      <c r="VPN12" s="219"/>
      <c r="VPO12" s="219"/>
      <c r="VPP12" s="219"/>
      <c r="VPQ12" s="219"/>
      <c r="VPR12" s="219"/>
      <c r="VPS12" s="219"/>
      <c r="VPT12" s="219"/>
      <c r="VPU12" s="219"/>
      <c r="VPV12" s="219"/>
      <c r="VPW12" s="219"/>
      <c r="VPX12" s="219"/>
      <c r="VPY12" s="219"/>
      <c r="VPZ12" s="219"/>
      <c r="VQA12" s="219"/>
      <c r="VQB12" s="219"/>
      <c r="VQC12" s="219"/>
      <c r="VQD12" s="219"/>
      <c r="VQE12" s="219"/>
      <c r="VQF12" s="219"/>
      <c r="VQG12" s="219"/>
      <c r="VQH12" s="219"/>
      <c r="VQI12" s="219"/>
      <c r="VQJ12" s="219"/>
      <c r="VQK12" s="219"/>
      <c r="VQL12" s="219"/>
      <c r="VQM12" s="219"/>
      <c r="VQN12" s="219"/>
      <c r="VQO12" s="219"/>
      <c r="VQP12" s="219"/>
      <c r="VQQ12" s="219"/>
      <c r="VQR12" s="219"/>
      <c r="VQS12" s="219"/>
      <c r="VQT12" s="219"/>
      <c r="VQU12" s="219"/>
      <c r="VQV12" s="219"/>
      <c r="VQW12" s="219"/>
      <c r="VQX12" s="219"/>
      <c r="VQY12" s="219"/>
      <c r="VQZ12" s="219"/>
      <c r="VRA12" s="219"/>
      <c r="VRB12" s="219"/>
      <c r="VRC12" s="219"/>
      <c r="VRD12" s="219"/>
      <c r="VRE12" s="219"/>
      <c r="VRF12" s="219"/>
      <c r="VRG12" s="219"/>
      <c r="VRH12" s="219"/>
      <c r="VRI12" s="219"/>
      <c r="VRJ12" s="219"/>
      <c r="VRK12" s="219"/>
      <c r="VRL12" s="219"/>
      <c r="VRM12" s="219"/>
      <c r="VRN12" s="219"/>
      <c r="VRO12" s="219"/>
      <c r="VRP12" s="219"/>
      <c r="VRQ12" s="219"/>
      <c r="VRR12" s="219"/>
      <c r="VRS12" s="219"/>
      <c r="VRT12" s="219"/>
      <c r="VRU12" s="219"/>
      <c r="VRV12" s="219"/>
      <c r="VRW12" s="219"/>
      <c r="VRX12" s="219"/>
      <c r="VRY12" s="219"/>
      <c r="VRZ12" s="219"/>
      <c r="VSA12" s="219"/>
      <c r="VSB12" s="219"/>
      <c r="VSC12" s="219"/>
      <c r="VSD12" s="219"/>
      <c r="VSE12" s="219"/>
      <c r="VSF12" s="219"/>
      <c r="VSG12" s="219"/>
      <c r="VSH12" s="219"/>
      <c r="VSI12" s="219"/>
      <c r="VSJ12" s="219"/>
      <c r="VSK12" s="219"/>
      <c r="VSL12" s="219"/>
      <c r="VSM12" s="219"/>
      <c r="VSN12" s="219"/>
      <c r="VSO12" s="219"/>
      <c r="VSP12" s="219"/>
      <c r="VSQ12" s="219"/>
      <c r="VSR12" s="219"/>
      <c r="VSS12" s="219"/>
      <c r="VST12" s="219"/>
      <c r="VSU12" s="219"/>
      <c r="VSV12" s="219"/>
      <c r="VSW12" s="219"/>
      <c r="VSX12" s="219"/>
      <c r="VSY12" s="219"/>
      <c r="VSZ12" s="219"/>
      <c r="VTA12" s="219"/>
      <c r="VTB12" s="219"/>
      <c r="VTC12" s="219"/>
      <c r="VTD12" s="219"/>
      <c r="VTE12" s="219"/>
      <c r="VTF12" s="219"/>
      <c r="VTG12" s="219"/>
      <c r="VTH12" s="219"/>
      <c r="VTI12" s="219"/>
      <c r="VTJ12" s="219"/>
      <c r="VTK12" s="219"/>
      <c r="VTL12" s="219"/>
      <c r="VTM12" s="219"/>
      <c r="VTN12" s="219"/>
      <c r="VTO12" s="219"/>
      <c r="VTP12" s="219"/>
      <c r="VTQ12" s="219"/>
      <c r="VTR12" s="219"/>
      <c r="VTS12" s="219"/>
      <c r="VTT12" s="219"/>
      <c r="VTU12" s="219"/>
      <c r="VTV12" s="219"/>
      <c r="VTW12" s="219"/>
      <c r="VTX12" s="219"/>
      <c r="VTY12" s="219"/>
      <c r="VTZ12" s="219"/>
      <c r="VUA12" s="219"/>
      <c r="VUB12" s="219"/>
      <c r="VUC12" s="219"/>
      <c r="VUD12" s="219"/>
      <c r="VUE12" s="219"/>
      <c r="VUF12" s="219"/>
      <c r="VUG12" s="219"/>
      <c r="VUH12" s="219"/>
      <c r="VUI12" s="219"/>
      <c r="VUJ12" s="219"/>
      <c r="VUK12" s="219"/>
      <c r="VUL12" s="219"/>
      <c r="VUM12" s="219"/>
      <c r="VUN12" s="219"/>
      <c r="VUO12" s="219"/>
      <c r="VUP12" s="219"/>
      <c r="VUQ12" s="219"/>
      <c r="VUR12" s="219"/>
      <c r="VUS12" s="219"/>
      <c r="VUT12" s="219"/>
      <c r="VUU12" s="219"/>
      <c r="VUV12" s="219"/>
      <c r="VUW12" s="219"/>
      <c r="VUX12" s="219"/>
      <c r="VUY12" s="219"/>
      <c r="VUZ12" s="219"/>
      <c r="VVA12" s="219"/>
      <c r="VVB12" s="219"/>
      <c r="VVC12" s="219"/>
      <c r="VVD12" s="219"/>
      <c r="VVE12" s="219"/>
      <c r="VVF12" s="219"/>
      <c r="VVG12" s="219"/>
      <c r="VVH12" s="219"/>
      <c r="VVI12" s="219"/>
      <c r="VVJ12" s="219"/>
      <c r="VVK12" s="219"/>
      <c r="VVL12" s="219"/>
      <c r="VVM12" s="219"/>
      <c r="VVN12" s="219"/>
      <c r="VVO12" s="219"/>
      <c r="VVP12" s="219"/>
      <c r="VVQ12" s="219"/>
      <c r="VVR12" s="219"/>
      <c r="VVS12" s="219"/>
      <c r="VVT12" s="219"/>
      <c r="VVU12" s="219"/>
      <c r="VVV12" s="219"/>
      <c r="VVW12" s="219"/>
      <c r="VVX12" s="219"/>
      <c r="VVY12" s="219"/>
      <c r="VVZ12" s="219"/>
      <c r="VWA12" s="219"/>
      <c r="VWB12" s="219"/>
      <c r="VWC12" s="219"/>
      <c r="VWD12" s="219"/>
      <c r="VWE12" s="219"/>
      <c r="VWF12" s="219"/>
      <c r="VWG12" s="219"/>
      <c r="VWH12" s="219"/>
      <c r="VWI12" s="219"/>
      <c r="VWJ12" s="219"/>
      <c r="VWK12" s="219"/>
      <c r="VWL12" s="219"/>
      <c r="VWM12" s="219"/>
      <c r="VWN12" s="219"/>
      <c r="VWO12" s="219"/>
      <c r="VWP12" s="219"/>
      <c r="VWQ12" s="219"/>
      <c r="VWR12" s="219"/>
      <c r="VWS12" s="219"/>
      <c r="VWT12" s="219"/>
      <c r="VWU12" s="219"/>
      <c r="VWV12" s="219"/>
      <c r="VWW12" s="219"/>
      <c r="VWX12" s="219"/>
      <c r="VWY12" s="219"/>
      <c r="VWZ12" s="219"/>
      <c r="VXA12" s="219"/>
      <c r="VXB12" s="219"/>
      <c r="VXC12" s="219"/>
      <c r="VXD12" s="219"/>
      <c r="VXE12" s="219"/>
      <c r="VXF12" s="219"/>
      <c r="VXG12" s="219"/>
      <c r="VXH12" s="219"/>
      <c r="VXI12" s="219"/>
      <c r="VXJ12" s="219"/>
      <c r="VXK12" s="219"/>
      <c r="VXL12" s="219"/>
      <c r="VXM12" s="219"/>
      <c r="VXN12" s="219"/>
      <c r="VXO12" s="219"/>
      <c r="VXP12" s="219"/>
      <c r="VXQ12" s="219"/>
      <c r="VXR12" s="219"/>
      <c r="VXS12" s="219"/>
      <c r="VXT12" s="219"/>
      <c r="VXU12" s="219"/>
      <c r="VXV12" s="219"/>
      <c r="VXW12" s="219"/>
      <c r="VXX12" s="219"/>
      <c r="VXY12" s="219"/>
      <c r="VXZ12" s="219"/>
      <c r="VYA12" s="219"/>
      <c r="VYB12" s="219"/>
      <c r="VYC12" s="219"/>
      <c r="VYD12" s="219"/>
      <c r="VYE12" s="219"/>
      <c r="VYF12" s="219"/>
      <c r="VYG12" s="219"/>
      <c r="VYH12" s="219"/>
      <c r="VYI12" s="219"/>
      <c r="VYJ12" s="219"/>
      <c r="VYK12" s="219"/>
      <c r="VYL12" s="219"/>
      <c r="VYM12" s="219"/>
      <c r="VYN12" s="219"/>
      <c r="VYO12" s="219"/>
      <c r="VYP12" s="219"/>
      <c r="VYQ12" s="219"/>
      <c r="VYR12" s="219"/>
      <c r="VYS12" s="219"/>
      <c r="VYT12" s="219"/>
      <c r="VYU12" s="219"/>
      <c r="VYV12" s="219"/>
      <c r="VYW12" s="219"/>
      <c r="VYX12" s="219"/>
      <c r="VYY12" s="219"/>
      <c r="VYZ12" s="219"/>
      <c r="VZA12" s="219"/>
      <c r="VZB12" s="219"/>
      <c r="VZC12" s="219"/>
      <c r="VZD12" s="219"/>
      <c r="VZE12" s="219"/>
      <c r="VZF12" s="219"/>
      <c r="VZG12" s="219"/>
      <c r="VZH12" s="219"/>
      <c r="VZI12" s="219"/>
      <c r="VZJ12" s="219"/>
      <c r="VZK12" s="219"/>
      <c r="VZL12" s="219"/>
      <c r="VZM12" s="219"/>
      <c r="VZN12" s="219"/>
      <c r="VZO12" s="219"/>
      <c r="VZP12" s="219"/>
      <c r="VZQ12" s="219"/>
      <c r="VZR12" s="219"/>
      <c r="VZS12" s="219"/>
      <c r="VZT12" s="219"/>
      <c r="VZU12" s="219"/>
      <c r="VZV12" s="219"/>
      <c r="VZW12" s="219"/>
      <c r="VZX12" s="219"/>
      <c r="VZY12" s="219"/>
      <c r="VZZ12" s="219"/>
      <c r="WAA12" s="219"/>
      <c r="WAB12" s="219"/>
      <c r="WAC12" s="219"/>
      <c r="WAD12" s="219"/>
      <c r="WAE12" s="219"/>
      <c r="WAF12" s="219"/>
      <c r="WAG12" s="219"/>
      <c r="WAH12" s="219"/>
      <c r="WAI12" s="219"/>
      <c r="WAJ12" s="219"/>
      <c r="WAK12" s="219"/>
      <c r="WAL12" s="219"/>
      <c r="WAM12" s="219"/>
      <c r="WAN12" s="219"/>
      <c r="WAO12" s="219"/>
      <c r="WAP12" s="219"/>
      <c r="WAQ12" s="219"/>
      <c r="WAR12" s="219"/>
      <c r="WAS12" s="219"/>
      <c r="WAT12" s="219"/>
      <c r="WAU12" s="219"/>
      <c r="WAV12" s="219"/>
      <c r="WAW12" s="219"/>
      <c r="WAX12" s="219"/>
      <c r="WAY12" s="219"/>
      <c r="WAZ12" s="219"/>
      <c r="WBA12" s="219"/>
      <c r="WBB12" s="219"/>
      <c r="WBC12" s="219"/>
      <c r="WBD12" s="219"/>
      <c r="WBE12" s="219"/>
      <c r="WBF12" s="219"/>
      <c r="WBG12" s="219"/>
      <c r="WBH12" s="219"/>
      <c r="WBI12" s="219"/>
      <c r="WBJ12" s="219"/>
      <c r="WBK12" s="219"/>
      <c r="WBL12" s="219"/>
      <c r="WBM12" s="219"/>
      <c r="WBN12" s="219"/>
      <c r="WBO12" s="219"/>
      <c r="WBP12" s="219"/>
      <c r="WBQ12" s="219"/>
      <c r="WBR12" s="219"/>
      <c r="WBS12" s="219"/>
      <c r="WBT12" s="219"/>
      <c r="WBU12" s="219"/>
      <c r="WBV12" s="219"/>
      <c r="WBW12" s="219"/>
      <c r="WBX12" s="219"/>
      <c r="WBY12" s="219"/>
      <c r="WBZ12" s="219"/>
      <c r="WCA12" s="219"/>
      <c r="WCB12" s="219"/>
      <c r="WCC12" s="219"/>
      <c r="WCD12" s="219"/>
      <c r="WCE12" s="219"/>
      <c r="WCF12" s="219"/>
      <c r="WCG12" s="219"/>
      <c r="WCH12" s="219"/>
      <c r="WCI12" s="219"/>
      <c r="WCJ12" s="219"/>
      <c r="WCK12" s="219"/>
      <c r="WCL12" s="219"/>
      <c r="WCM12" s="219"/>
      <c r="WCN12" s="219"/>
      <c r="WCO12" s="219"/>
      <c r="WCP12" s="219"/>
      <c r="WCQ12" s="219"/>
      <c r="WCR12" s="219"/>
      <c r="WCS12" s="219"/>
      <c r="WCT12" s="219"/>
      <c r="WCU12" s="219"/>
      <c r="WCV12" s="219"/>
      <c r="WCW12" s="219"/>
      <c r="WCX12" s="219"/>
      <c r="WCY12" s="219"/>
      <c r="WCZ12" s="219"/>
      <c r="WDA12" s="219"/>
      <c r="WDB12" s="219"/>
      <c r="WDC12" s="219"/>
      <c r="WDD12" s="219"/>
      <c r="WDE12" s="219"/>
      <c r="WDF12" s="219"/>
      <c r="WDG12" s="219"/>
      <c r="WDH12" s="219"/>
      <c r="WDI12" s="219"/>
      <c r="WDJ12" s="219"/>
      <c r="WDK12" s="219"/>
      <c r="WDL12" s="219"/>
      <c r="WDM12" s="219"/>
      <c r="WDN12" s="219"/>
      <c r="WDO12" s="219"/>
      <c r="WDP12" s="219"/>
      <c r="WDQ12" s="219"/>
      <c r="WDR12" s="219"/>
      <c r="WDS12" s="219"/>
      <c r="WDT12" s="219"/>
      <c r="WDU12" s="219"/>
      <c r="WDV12" s="219"/>
      <c r="WDW12" s="219"/>
      <c r="WDX12" s="219"/>
      <c r="WDY12" s="219"/>
      <c r="WDZ12" s="219"/>
      <c r="WEA12" s="219"/>
      <c r="WEB12" s="219"/>
      <c r="WEC12" s="219"/>
      <c r="WED12" s="219"/>
      <c r="WEE12" s="219"/>
      <c r="WEF12" s="219"/>
      <c r="WEG12" s="219"/>
      <c r="WEH12" s="219"/>
      <c r="WEI12" s="219"/>
      <c r="WEJ12" s="219"/>
      <c r="WEK12" s="219"/>
      <c r="WEL12" s="219"/>
      <c r="WEM12" s="219"/>
      <c r="WEN12" s="219"/>
      <c r="WEO12" s="219"/>
      <c r="WEP12" s="219"/>
      <c r="WEQ12" s="219"/>
      <c r="WER12" s="219"/>
      <c r="WES12" s="219"/>
      <c r="WET12" s="219"/>
      <c r="WEU12" s="219"/>
      <c r="WEV12" s="219"/>
      <c r="WEW12" s="219"/>
      <c r="WEX12" s="219"/>
      <c r="WEY12" s="219"/>
      <c r="WEZ12" s="219"/>
      <c r="WFA12" s="219"/>
      <c r="WFB12" s="219"/>
      <c r="WFC12" s="219"/>
      <c r="WFD12" s="219"/>
      <c r="WFE12" s="219"/>
      <c r="WFF12" s="219"/>
      <c r="WFG12" s="219"/>
      <c r="WFH12" s="219"/>
      <c r="WFI12" s="219"/>
      <c r="WFJ12" s="219"/>
      <c r="WFK12" s="219"/>
      <c r="WFL12" s="219"/>
      <c r="WFM12" s="219"/>
      <c r="WFN12" s="219"/>
      <c r="WFO12" s="219"/>
      <c r="WFP12" s="219"/>
      <c r="WFQ12" s="219"/>
      <c r="WFR12" s="219"/>
      <c r="WFS12" s="219"/>
      <c r="WFT12" s="219"/>
      <c r="WFU12" s="219"/>
      <c r="WFV12" s="219"/>
      <c r="WFW12" s="219"/>
      <c r="WFX12" s="219"/>
      <c r="WFY12" s="219"/>
      <c r="WFZ12" s="219"/>
      <c r="WGA12" s="219"/>
      <c r="WGB12" s="219"/>
      <c r="WGC12" s="219"/>
      <c r="WGD12" s="219"/>
      <c r="WGE12" s="219"/>
      <c r="WGF12" s="219"/>
      <c r="WGG12" s="219"/>
      <c r="WGH12" s="219"/>
      <c r="WGI12" s="219"/>
      <c r="WGJ12" s="219"/>
      <c r="WGK12" s="219"/>
      <c r="WGL12" s="219"/>
      <c r="WGM12" s="219"/>
      <c r="WGN12" s="219"/>
      <c r="WGO12" s="219"/>
      <c r="WGP12" s="219"/>
      <c r="WGQ12" s="219"/>
      <c r="WGR12" s="219"/>
      <c r="WGS12" s="219"/>
      <c r="WGT12" s="219"/>
      <c r="WGU12" s="219"/>
      <c r="WGV12" s="219"/>
      <c r="WGW12" s="219"/>
      <c r="WGX12" s="219"/>
      <c r="WGY12" s="219"/>
      <c r="WGZ12" s="219"/>
      <c r="WHA12" s="219"/>
      <c r="WHB12" s="219"/>
      <c r="WHC12" s="219"/>
      <c r="WHD12" s="219"/>
      <c r="WHE12" s="219"/>
      <c r="WHF12" s="219"/>
      <c r="WHG12" s="219"/>
      <c r="WHH12" s="219"/>
      <c r="WHI12" s="219"/>
      <c r="WHJ12" s="219"/>
      <c r="WHK12" s="219"/>
      <c r="WHL12" s="219"/>
      <c r="WHM12" s="219"/>
      <c r="WHN12" s="219"/>
      <c r="WHO12" s="219"/>
      <c r="WHP12" s="219"/>
      <c r="WHQ12" s="219"/>
      <c r="WHR12" s="219"/>
      <c r="WHS12" s="219"/>
      <c r="WHT12" s="219"/>
      <c r="WHU12" s="219"/>
      <c r="WHV12" s="219"/>
      <c r="WHW12" s="219"/>
      <c r="WHX12" s="219"/>
      <c r="WHY12" s="219"/>
      <c r="WHZ12" s="219"/>
      <c r="WIA12" s="219"/>
      <c r="WIB12" s="219"/>
      <c r="WIC12" s="219"/>
      <c r="WID12" s="219"/>
      <c r="WIE12" s="219"/>
      <c r="WIF12" s="219"/>
      <c r="WIG12" s="219"/>
      <c r="WIH12" s="219"/>
      <c r="WII12" s="219"/>
      <c r="WIJ12" s="219"/>
      <c r="WIK12" s="219"/>
      <c r="WIL12" s="219"/>
      <c r="WIM12" s="219"/>
      <c r="WIN12" s="219"/>
      <c r="WIO12" s="219"/>
      <c r="WIP12" s="219"/>
      <c r="WIQ12" s="219"/>
      <c r="WIR12" s="219"/>
      <c r="WIS12" s="219"/>
      <c r="WIT12" s="219"/>
      <c r="WIU12" s="219"/>
      <c r="WIV12" s="219"/>
      <c r="WIW12" s="219"/>
      <c r="WIX12" s="219"/>
      <c r="WIY12" s="219"/>
      <c r="WIZ12" s="219"/>
      <c r="WJA12" s="219"/>
      <c r="WJB12" s="219"/>
      <c r="WJC12" s="219"/>
      <c r="WJD12" s="219"/>
      <c r="WJE12" s="219"/>
      <c r="WJF12" s="219"/>
      <c r="WJG12" s="219"/>
      <c r="WJH12" s="219"/>
      <c r="WJI12" s="219"/>
      <c r="WJJ12" s="219"/>
      <c r="WJK12" s="219"/>
      <c r="WJL12" s="219"/>
      <c r="WJM12" s="219"/>
      <c r="WJN12" s="219"/>
      <c r="WJO12" s="219"/>
      <c r="WJP12" s="219"/>
      <c r="WJQ12" s="219"/>
      <c r="WJR12" s="219"/>
      <c r="WJS12" s="219"/>
      <c r="WJT12" s="219"/>
      <c r="WJU12" s="219"/>
      <c r="WJV12" s="219"/>
      <c r="WJW12" s="219"/>
      <c r="WJX12" s="219"/>
      <c r="WJY12" s="219"/>
      <c r="WJZ12" s="219"/>
      <c r="WKA12" s="219"/>
      <c r="WKB12" s="219"/>
      <c r="WKC12" s="219"/>
      <c r="WKD12" s="219"/>
      <c r="WKE12" s="219"/>
      <c r="WKF12" s="219"/>
      <c r="WKG12" s="219"/>
      <c r="WKH12" s="219"/>
      <c r="WKI12" s="219"/>
      <c r="WKJ12" s="219"/>
      <c r="WKK12" s="219"/>
      <c r="WKL12" s="219"/>
      <c r="WKM12" s="219"/>
      <c r="WKN12" s="219"/>
      <c r="WKO12" s="219"/>
      <c r="WKP12" s="219"/>
      <c r="WKQ12" s="219"/>
      <c r="WKR12" s="219"/>
      <c r="WKS12" s="219"/>
      <c r="WKT12" s="219"/>
      <c r="WKU12" s="219"/>
      <c r="WKV12" s="219"/>
      <c r="WKW12" s="219"/>
      <c r="WKX12" s="219"/>
      <c r="WKY12" s="219"/>
      <c r="WKZ12" s="219"/>
      <c r="WLA12" s="219"/>
      <c r="WLB12" s="219"/>
      <c r="WLC12" s="219"/>
      <c r="WLD12" s="219"/>
      <c r="WLE12" s="219"/>
      <c r="WLF12" s="219"/>
      <c r="WLG12" s="219"/>
      <c r="WLH12" s="219"/>
      <c r="WLI12" s="219"/>
      <c r="WLJ12" s="219"/>
      <c r="WLK12" s="219"/>
      <c r="WLL12" s="219"/>
      <c r="WLM12" s="219"/>
      <c r="WLN12" s="219"/>
      <c r="WLO12" s="219"/>
      <c r="WLP12" s="219"/>
      <c r="WLQ12" s="219"/>
      <c r="WLR12" s="219"/>
      <c r="WLS12" s="219"/>
      <c r="WLT12" s="219"/>
      <c r="WLU12" s="219"/>
      <c r="WLV12" s="219"/>
      <c r="WLW12" s="219"/>
      <c r="WLX12" s="219"/>
      <c r="WLY12" s="219"/>
      <c r="WLZ12" s="219"/>
      <c r="WMA12" s="219"/>
      <c r="WMB12" s="219"/>
      <c r="WMC12" s="219"/>
      <c r="WMD12" s="219"/>
      <c r="WME12" s="219"/>
      <c r="WMF12" s="219"/>
      <c r="WMG12" s="219"/>
      <c r="WMH12" s="219"/>
      <c r="WMI12" s="219"/>
      <c r="WMJ12" s="219"/>
      <c r="WMK12" s="219"/>
      <c r="WML12" s="219"/>
      <c r="WMM12" s="219"/>
      <c r="WMN12" s="219"/>
      <c r="WMO12" s="219"/>
      <c r="WMP12" s="219"/>
      <c r="WMQ12" s="219"/>
      <c r="WMR12" s="219"/>
      <c r="WMS12" s="219"/>
      <c r="WMT12" s="219"/>
      <c r="WMU12" s="219"/>
      <c r="WMV12" s="219"/>
      <c r="WMW12" s="219"/>
      <c r="WMX12" s="219"/>
      <c r="WMY12" s="219"/>
      <c r="WMZ12" s="219"/>
      <c r="WNA12" s="219"/>
      <c r="WNB12" s="219"/>
      <c r="WNC12" s="219"/>
      <c r="WND12" s="219"/>
      <c r="WNE12" s="219"/>
      <c r="WNF12" s="219"/>
      <c r="WNG12" s="219"/>
      <c r="WNH12" s="219"/>
      <c r="WNI12" s="219"/>
      <c r="WNJ12" s="219"/>
      <c r="WNK12" s="219"/>
      <c r="WNL12" s="219"/>
      <c r="WNM12" s="219"/>
      <c r="WNN12" s="219"/>
      <c r="WNO12" s="219"/>
      <c r="WNP12" s="219"/>
      <c r="WNQ12" s="219"/>
      <c r="WNR12" s="219"/>
      <c r="WNS12" s="219"/>
      <c r="WNT12" s="219"/>
      <c r="WNU12" s="219"/>
      <c r="WNV12" s="219"/>
      <c r="WNW12" s="219"/>
      <c r="WNX12" s="219"/>
      <c r="WNY12" s="219"/>
      <c r="WNZ12" s="219"/>
      <c r="WOA12" s="219"/>
      <c r="WOB12" s="219"/>
      <c r="WOC12" s="219"/>
      <c r="WOD12" s="219"/>
      <c r="WOE12" s="219"/>
      <c r="WOF12" s="219"/>
      <c r="WOG12" s="219"/>
      <c r="WOH12" s="219"/>
      <c r="WOI12" s="219"/>
      <c r="WOJ12" s="219"/>
      <c r="WOK12" s="219"/>
      <c r="WOL12" s="219"/>
      <c r="WOM12" s="219"/>
      <c r="WON12" s="219"/>
      <c r="WOO12" s="219"/>
      <c r="WOP12" s="219"/>
      <c r="WOQ12" s="219"/>
      <c r="WOR12" s="219"/>
      <c r="WOS12" s="219"/>
      <c r="WOT12" s="219"/>
      <c r="WOU12" s="219"/>
      <c r="WOV12" s="219"/>
      <c r="WOW12" s="219"/>
      <c r="WOX12" s="219"/>
      <c r="WOY12" s="219"/>
      <c r="WOZ12" s="219"/>
      <c r="WPA12" s="219"/>
      <c r="WPB12" s="219"/>
      <c r="WPC12" s="219"/>
      <c r="WPD12" s="219"/>
      <c r="WPE12" s="219"/>
      <c r="WPF12" s="219"/>
      <c r="WPG12" s="219"/>
      <c r="WPH12" s="219"/>
      <c r="WPI12" s="219"/>
      <c r="WPJ12" s="219"/>
      <c r="WPK12" s="219"/>
      <c r="WPL12" s="219"/>
      <c r="WPM12" s="219"/>
      <c r="WPN12" s="219"/>
      <c r="WPO12" s="219"/>
      <c r="WPP12" s="219"/>
      <c r="WPQ12" s="219"/>
      <c r="WPR12" s="219"/>
      <c r="WPS12" s="219"/>
      <c r="WPT12" s="219"/>
      <c r="WPU12" s="219"/>
      <c r="WPV12" s="219"/>
      <c r="WPW12" s="219"/>
      <c r="WPX12" s="219"/>
      <c r="WPY12" s="219"/>
      <c r="WPZ12" s="219"/>
      <c r="WQA12" s="219"/>
      <c r="WQB12" s="219"/>
      <c r="WQC12" s="219"/>
      <c r="WQD12" s="219"/>
      <c r="WQE12" s="219"/>
      <c r="WQF12" s="219"/>
      <c r="WQG12" s="219"/>
      <c r="WQH12" s="219"/>
      <c r="WQI12" s="219"/>
      <c r="WQJ12" s="219"/>
      <c r="WQK12" s="219"/>
      <c r="WQL12" s="219"/>
      <c r="WQM12" s="219"/>
      <c r="WQN12" s="219"/>
      <c r="WQO12" s="219"/>
      <c r="WQP12" s="219"/>
      <c r="WQQ12" s="219"/>
      <c r="WQR12" s="219"/>
      <c r="WQS12" s="219"/>
      <c r="WQT12" s="219"/>
      <c r="WQU12" s="219"/>
      <c r="WQV12" s="219"/>
      <c r="WQW12" s="219"/>
      <c r="WQX12" s="219"/>
      <c r="WQY12" s="219"/>
      <c r="WQZ12" s="219"/>
      <c r="WRA12" s="219"/>
      <c r="WRB12" s="219"/>
      <c r="WRC12" s="219"/>
      <c r="WRD12" s="219"/>
      <c r="WRE12" s="219"/>
      <c r="WRF12" s="219"/>
      <c r="WRG12" s="219"/>
      <c r="WRH12" s="219"/>
      <c r="WRI12" s="219"/>
      <c r="WRJ12" s="219"/>
      <c r="WRK12" s="219"/>
      <c r="WRL12" s="219"/>
      <c r="WRM12" s="219"/>
      <c r="WRN12" s="219"/>
      <c r="WRO12" s="219"/>
      <c r="WRP12" s="219"/>
      <c r="WRQ12" s="219"/>
      <c r="WRR12" s="219"/>
      <c r="WRS12" s="219"/>
      <c r="WRT12" s="219"/>
      <c r="WRU12" s="219"/>
      <c r="WRV12" s="219"/>
      <c r="WRW12" s="219"/>
      <c r="WRX12" s="219"/>
      <c r="WRY12" s="219"/>
      <c r="WRZ12" s="219"/>
      <c r="WSA12" s="219"/>
      <c r="WSB12" s="219"/>
      <c r="WSC12" s="219"/>
      <c r="WSD12" s="219"/>
      <c r="WSE12" s="219"/>
      <c r="WSF12" s="219"/>
      <c r="WSG12" s="219"/>
      <c r="WSH12" s="219"/>
      <c r="WSI12" s="219"/>
      <c r="WSJ12" s="219"/>
      <c r="WSK12" s="219"/>
      <c r="WSL12" s="219"/>
      <c r="WSM12" s="219"/>
      <c r="WSN12" s="219"/>
      <c r="WSO12" s="219"/>
      <c r="WSP12" s="219"/>
      <c r="WSQ12" s="219"/>
      <c r="WSR12" s="219"/>
      <c r="WSS12" s="219"/>
      <c r="WST12" s="219"/>
      <c r="WSU12" s="219"/>
      <c r="WSV12" s="219"/>
      <c r="WSW12" s="219"/>
      <c r="WSX12" s="219"/>
      <c r="WSY12" s="219"/>
      <c r="WSZ12" s="219"/>
      <c r="WTA12" s="219"/>
      <c r="WTB12" s="219"/>
      <c r="WTC12" s="219"/>
      <c r="WTD12" s="219"/>
      <c r="WTE12" s="219"/>
      <c r="WTF12" s="219"/>
      <c r="WTG12" s="219"/>
      <c r="WTH12" s="219"/>
      <c r="WTI12" s="219"/>
      <c r="WTJ12" s="219"/>
      <c r="WTK12" s="219"/>
      <c r="WTL12" s="219"/>
      <c r="WTM12" s="219"/>
      <c r="WTN12" s="219"/>
      <c r="WTO12" s="219"/>
      <c r="WTP12" s="219"/>
      <c r="WTQ12" s="219"/>
      <c r="WTR12" s="219"/>
      <c r="WTS12" s="219"/>
      <c r="WTT12" s="219"/>
      <c r="WTU12" s="219"/>
      <c r="WTV12" s="219"/>
      <c r="WTW12" s="219"/>
      <c r="WTX12" s="219"/>
      <c r="WTY12" s="219"/>
      <c r="WTZ12" s="219"/>
      <c r="WUA12" s="219"/>
      <c r="WUB12" s="219"/>
      <c r="WUC12" s="219"/>
      <c r="WUD12" s="219"/>
      <c r="WUE12" s="219"/>
      <c r="WUF12" s="219"/>
      <c r="WUG12" s="219"/>
      <c r="WUH12" s="219"/>
      <c r="WUI12" s="219"/>
      <c r="WUJ12" s="219"/>
      <c r="WUK12" s="219"/>
      <c r="WUL12" s="219"/>
      <c r="WUM12" s="219"/>
      <c r="WUN12" s="219"/>
      <c r="WUO12" s="219"/>
      <c r="WUP12" s="219"/>
      <c r="WUQ12" s="219"/>
      <c r="WUR12" s="219"/>
      <c r="WUS12" s="219"/>
      <c r="WUT12" s="219"/>
      <c r="WUU12" s="219"/>
      <c r="WUV12" s="219"/>
      <c r="WUW12" s="219"/>
      <c r="WUX12" s="219"/>
      <c r="WUY12" s="219"/>
      <c r="WUZ12" s="219"/>
      <c r="WVA12" s="219"/>
      <c r="WVB12" s="219"/>
      <c r="WVC12" s="219"/>
      <c r="WVD12" s="219"/>
      <c r="WVE12" s="219"/>
      <c r="WVF12" s="219"/>
      <c r="WVG12" s="219"/>
      <c r="WVH12" s="219"/>
      <c r="WVI12" s="219"/>
      <c r="WVJ12" s="219"/>
      <c r="WVK12" s="219"/>
      <c r="WVL12" s="219"/>
      <c r="WVM12" s="219"/>
      <c r="WVN12" s="219"/>
      <c r="WVO12" s="219"/>
      <c r="WVP12" s="219"/>
      <c r="WVQ12" s="219"/>
      <c r="WVR12" s="219"/>
      <c r="WVS12" s="219"/>
      <c r="WVT12" s="219"/>
      <c r="WVU12" s="219"/>
      <c r="WVV12" s="219"/>
      <c r="WVW12" s="219"/>
      <c r="WVX12" s="219"/>
      <c r="WVY12" s="219"/>
      <c r="WVZ12" s="219"/>
      <c r="WWA12" s="219"/>
      <c r="WWB12" s="219"/>
      <c r="WWC12" s="219"/>
      <c r="WWD12" s="219"/>
      <c r="WWE12" s="219"/>
      <c r="WWF12" s="219"/>
      <c r="WWG12" s="219"/>
      <c r="WWH12" s="219"/>
      <c r="WWI12" s="219"/>
      <c r="WWJ12" s="219"/>
      <c r="WWK12" s="219"/>
      <c r="WWL12" s="219"/>
      <c r="WWM12" s="219"/>
      <c r="WWN12" s="219"/>
      <c r="WWO12" s="219"/>
      <c r="WWP12" s="219"/>
      <c r="WWQ12" s="219"/>
      <c r="WWR12" s="219"/>
      <c r="WWS12" s="219"/>
      <c r="WWT12" s="219"/>
      <c r="WWU12" s="219"/>
      <c r="WWV12" s="219"/>
      <c r="WWW12" s="219"/>
      <c r="WWX12" s="219"/>
      <c r="WWY12" s="219"/>
      <c r="WWZ12" s="219"/>
      <c r="WXA12" s="219"/>
      <c r="WXB12" s="219"/>
      <c r="WXC12" s="219"/>
      <c r="WXD12" s="219"/>
      <c r="WXE12" s="219"/>
      <c r="WXF12" s="219"/>
      <c r="WXG12" s="219"/>
      <c r="WXH12" s="219"/>
      <c r="WXI12" s="219"/>
      <c r="WXJ12" s="219"/>
      <c r="WXK12" s="219"/>
      <c r="WXL12" s="219"/>
      <c r="WXM12" s="219"/>
      <c r="WXN12" s="219"/>
      <c r="WXO12" s="219"/>
      <c r="WXP12" s="219"/>
      <c r="WXQ12" s="219"/>
      <c r="WXR12" s="219"/>
      <c r="WXS12" s="219"/>
      <c r="WXT12" s="219"/>
      <c r="WXU12" s="219"/>
      <c r="WXV12" s="219"/>
      <c r="WXW12" s="219"/>
      <c r="WXX12" s="219"/>
      <c r="WXY12" s="219"/>
      <c r="WXZ12" s="219"/>
      <c r="WYA12" s="219"/>
      <c r="WYB12" s="219"/>
      <c r="WYC12" s="219"/>
      <c r="WYD12" s="219"/>
      <c r="WYE12" s="219"/>
      <c r="WYF12" s="219"/>
      <c r="WYG12" s="219"/>
      <c r="WYH12" s="219"/>
      <c r="WYI12" s="219"/>
      <c r="WYJ12" s="219"/>
      <c r="WYK12" s="219"/>
      <c r="WYL12" s="219"/>
      <c r="WYM12" s="219"/>
      <c r="WYN12" s="219"/>
      <c r="WYO12" s="219"/>
      <c r="WYP12" s="219"/>
      <c r="WYQ12" s="219"/>
      <c r="WYR12" s="219"/>
      <c r="WYS12" s="219"/>
      <c r="WYT12" s="219"/>
      <c r="WYU12" s="219"/>
      <c r="WYV12" s="219"/>
      <c r="WYW12" s="219"/>
      <c r="WYX12" s="219"/>
      <c r="WYY12" s="219"/>
      <c r="WYZ12" s="219"/>
      <c r="WZA12" s="219"/>
      <c r="WZB12" s="219"/>
      <c r="WZC12" s="219"/>
      <c r="WZD12" s="219"/>
      <c r="WZE12" s="219"/>
      <c r="WZF12" s="219"/>
      <c r="WZG12" s="219"/>
      <c r="WZH12" s="219"/>
      <c r="WZI12" s="219"/>
      <c r="WZJ12" s="219"/>
      <c r="WZK12" s="219"/>
      <c r="WZL12" s="219"/>
      <c r="WZM12" s="219"/>
      <c r="WZN12" s="219"/>
      <c r="WZO12" s="219"/>
      <c r="WZP12" s="219"/>
      <c r="WZQ12" s="219"/>
      <c r="WZR12" s="219"/>
      <c r="WZS12" s="219"/>
      <c r="WZT12" s="219"/>
      <c r="WZU12" s="219"/>
      <c r="WZV12" s="219"/>
      <c r="WZW12" s="219"/>
      <c r="WZX12" s="219"/>
      <c r="WZY12" s="219"/>
      <c r="WZZ12" s="219"/>
      <c r="XAA12" s="219"/>
      <c r="XAB12" s="219"/>
      <c r="XAC12" s="219"/>
      <c r="XAD12" s="219"/>
      <c r="XAE12" s="219"/>
      <c r="XAF12" s="219"/>
      <c r="XAG12" s="219"/>
      <c r="XAH12" s="219"/>
      <c r="XAI12" s="219"/>
      <c r="XAJ12" s="219"/>
      <c r="XAK12" s="219"/>
      <c r="XAL12" s="219"/>
      <c r="XAM12" s="219"/>
      <c r="XAN12" s="219"/>
      <c r="XAO12" s="219"/>
      <c r="XAP12" s="219"/>
      <c r="XAQ12" s="219"/>
      <c r="XAR12" s="219"/>
      <c r="XAS12" s="219"/>
      <c r="XAT12" s="219"/>
      <c r="XAU12" s="219"/>
      <c r="XAV12" s="219"/>
      <c r="XAW12" s="219"/>
      <c r="XAX12" s="219"/>
      <c r="XAY12" s="219"/>
      <c r="XAZ12" s="219"/>
      <c r="XBA12" s="219"/>
      <c r="XBB12" s="219"/>
      <c r="XBC12" s="219"/>
      <c r="XBD12" s="219"/>
      <c r="XBE12" s="219"/>
      <c r="XBF12" s="219"/>
      <c r="XBG12" s="219"/>
      <c r="XBH12" s="219"/>
      <c r="XBI12" s="219"/>
      <c r="XBJ12" s="219"/>
      <c r="XBK12" s="219"/>
      <c r="XBL12" s="219"/>
      <c r="XBM12" s="219"/>
      <c r="XBN12" s="219"/>
      <c r="XBO12" s="219"/>
      <c r="XBP12" s="219"/>
      <c r="XBQ12" s="219"/>
      <c r="XBR12" s="219"/>
      <c r="XBS12" s="219"/>
      <c r="XBT12" s="219"/>
      <c r="XBU12" s="219"/>
      <c r="XBV12" s="219"/>
      <c r="XBW12" s="219"/>
      <c r="XBX12" s="219"/>
      <c r="XBY12" s="219"/>
      <c r="XBZ12" s="219"/>
      <c r="XCA12" s="219"/>
      <c r="XCB12" s="219"/>
      <c r="XCC12" s="219"/>
      <c r="XCD12" s="219"/>
      <c r="XCE12" s="219"/>
      <c r="XCF12" s="219"/>
      <c r="XCG12" s="219"/>
      <c r="XCH12" s="219"/>
      <c r="XCI12" s="219"/>
      <c r="XCJ12" s="219"/>
      <c r="XCK12" s="219"/>
      <c r="XCL12" s="219"/>
      <c r="XCM12" s="219"/>
      <c r="XCN12" s="219"/>
      <c r="XCO12" s="219"/>
      <c r="XCP12" s="219"/>
      <c r="XCQ12" s="219"/>
      <c r="XCR12" s="219"/>
      <c r="XCS12" s="219"/>
      <c r="XCT12" s="219"/>
      <c r="XCU12" s="219"/>
      <c r="XCV12" s="219"/>
      <c r="XCW12" s="219"/>
      <c r="XCX12" s="219"/>
      <c r="XCY12" s="219"/>
      <c r="XCZ12" s="219"/>
      <c r="XDA12" s="219"/>
      <c r="XDB12" s="219"/>
      <c r="XDC12" s="219"/>
      <c r="XDD12" s="219"/>
      <c r="XDE12" s="219"/>
      <c r="XDF12" s="219"/>
      <c r="XDG12" s="219"/>
      <c r="XDH12" s="219"/>
      <c r="XDI12" s="219"/>
      <c r="XDJ12" s="219"/>
      <c r="XDK12" s="219"/>
      <c r="XDL12" s="219"/>
      <c r="XDM12" s="219"/>
      <c r="XDN12" s="219"/>
      <c r="XDO12" s="219"/>
      <c r="XDP12" s="219"/>
      <c r="XDQ12" s="219"/>
      <c r="XDR12" s="219"/>
      <c r="XDS12" s="219"/>
      <c r="XDT12" s="219"/>
      <c r="XDU12" s="219"/>
      <c r="XDV12" s="219"/>
      <c r="XDW12" s="219"/>
      <c r="XDX12" s="219"/>
      <c r="XDY12" s="219"/>
      <c r="XDZ12" s="219"/>
      <c r="XEA12" s="219"/>
      <c r="XEB12" s="219"/>
      <c r="XEC12" s="219"/>
      <c r="XED12" s="219"/>
      <c r="XEE12" s="219"/>
      <c r="XEF12" s="219"/>
      <c r="XEG12" s="219"/>
      <c r="XEH12" s="219"/>
      <c r="XEI12" s="219"/>
      <c r="XEJ12" s="219"/>
      <c r="XEK12" s="219"/>
      <c r="XEL12" s="219"/>
      <c r="XEM12" s="219"/>
      <c r="XEN12" s="219"/>
      <c r="XEO12" s="219"/>
      <c r="XEP12" s="219"/>
      <c r="XEQ12" s="219"/>
      <c r="XER12" s="219"/>
      <c r="XES12" s="219"/>
      <c r="XET12" s="219"/>
      <c r="XEU12" s="219"/>
      <c r="XEV12" s="219"/>
      <c r="XEW12" s="219"/>
      <c r="XEX12" s="219"/>
      <c r="XEY12" s="219"/>
      <c r="XEZ12" s="219"/>
      <c r="XFA12" s="219"/>
      <c r="XFB12" s="219"/>
      <c r="XFC12" s="219"/>
    </row>
    <row r="13" spans="1:16383">
      <c r="A13" s="1256"/>
      <c r="C13" s="220" t="s">
        <v>462</v>
      </c>
      <c r="D13" s="226">
        <f>SUM(D11:D12)</f>
        <v>9.0000000000000011E-2</v>
      </c>
      <c r="E13" s="222" t="s">
        <v>467</v>
      </c>
      <c r="F13" s="223"/>
      <c r="G13" s="223"/>
      <c r="H13" s="223"/>
      <c r="I13" s="224"/>
      <c r="J13" s="224"/>
      <c r="K13" s="224"/>
      <c r="L13" s="224"/>
      <c r="M13" s="224"/>
      <c r="N13" s="224"/>
      <c r="O13" s="224"/>
      <c r="P13" s="224"/>
      <c r="Q13" s="224"/>
      <c r="R13" s="224"/>
      <c r="S13" s="224"/>
      <c r="T13" s="224"/>
      <c r="U13" s="224"/>
      <c r="V13" s="224"/>
      <c r="W13" s="224"/>
      <c r="X13" s="224"/>
      <c r="Y13" s="224"/>
      <c r="Z13" s="224"/>
      <c r="AA13" s="224"/>
      <c r="AB13" s="224"/>
      <c r="AC13" s="224"/>
      <c r="AD13" s="224"/>
      <c r="AE13" s="224"/>
      <c r="AF13" s="224"/>
      <c r="AG13" s="224"/>
      <c r="AH13" s="224"/>
      <c r="AI13" s="224"/>
      <c r="AJ13" s="224"/>
      <c r="AK13" s="224"/>
      <c r="AL13" s="224"/>
      <c r="AM13" s="224"/>
      <c r="AN13" s="224"/>
      <c r="AO13" s="224"/>
      <c r="AP13" s="224"/>
      <c r="AQ13" s="224"/>
      <c r="AR13" s="224"/>
      <c r="AS13" s="224"/>
      <c r="AT13" s="224"/>
      <c r="AU13" s="224"/>
      <c r="AV13" s="224"/>
      <c r="AW13" s="224"/>
      <c r="AX13" s="224"/>
      <c r="AY13" s="224"/>
      <c r="AZ13" s="224"/>
      <c r="BA13" s="224"/>
      <c r="BB13" s="224"/>
      <c r="BC13" s="224"/>
      <c r="BD13" s="224"/>
      <c r="BE13" s="224"/>
      <c r="BF13" s="224"/>
      <c r="BG13" s="224"/>
      <c r="BH13" s="224"/>
      <c r="BI13" s="224"/>
      <c r="BJ13" s="224"/>
      <c r="BK13" s="224"/>
      <c r="BL13" s="224"/>
      <c r="BM13" s="224"/>
      <c r="BN13" s="224"/>
      <c r="BO13" s="224"/>
      <c r="BP13" s="224"/>
      <c r="BQ13" s="224"/>
      <c r="BR13" s="224"/>
      <c r="BS13" s="224"/>
      <c r="BT13" s="224"/>
      <c r="BU13" s="224"/>
      <c r="BV13" s="224"/>
      <c r="BW13" s="224"/>
      <c r="BX13" s="224"/>
      <c r="BY13" s="224"/>
      <c r="BZ13" s="224"/>
      <c r="CA13" s="224"/>
      <c r="CB13" s="224"/>
      <c r="CC13" s="224"/>
      <c r="CD13" s="224"/>
      <c r="CE13" s="224"/>
      <c r="CF13" s="224"/>
      <c r="CG13" s="224"/>
      <c r="CH13" s="224"/>
      <c r="CI13" s="224"/>
      <c r="CJ13" s="224"/>
      <c r="CK13" s="224"/>
      <c r="CL13" s="224"/>
      <c r="CM13" s="224"/>
      <c r="CN13" s="224"/>
      <c r="CO13" s="224"/>
      <c r="CP13" s="224"/>
      <c r="CQ13" s="224"/>
      <c r="CR13" s="224"/>
      <c r="CS13" s="224"/>
      <c r="CT13" s="224"/>
      <c r="CU13" s="224"/>
      <c r="CV13" s="224"/>
      <c r="CW13" s="224"/>
      <c r="CX13" s="224"/>
      <c r="CY13" s="224"/>
      <c r="CZ13" s="224"/>
      <c r="DA13" s="224"/>
      <c r="DB13" s="224"/>
      <c r="DC13" s="224"/>
      <c r="DD13" s="224"/>
      <c r="DE13" s="224"/>
      <c r="DF13" s="224"/>
      <c r="DG13" s="224"/>
      <c r="DH13" s="224"/>
      <c r="DI13" s="224"/>
      <c r="DJ13" s="224"/>
      <c r="DK13" s="224"/>
      <c r="DL13" s="224"/>
      <c r="DM13" s="224"/>
      <c r="DN13" s="224"/>
      <c r="DO13" s="224"/>
      <c r="DP13" s="224"/>
      <c r="DQ13" s="224"/>
      <c r="DR13" s="224"/>
      <c r="DS13" s="224"/>
      <c r="DT13" s="224"/>
      <c r="DU13" s="224"/>
      <c r="DV13" s="224"/>
      <c r="DW13" s="224"/>
      <c r="DX13" s="224"/>
      <c r="DY13" s="224"/>
      <c r="DZ13" s="224"/>
      <c r="EA13" s="224"/>
      <c r="EB13" s="224"/>
      <c r="EC13" s="224"/>
      <c r="ED13" s="224"/>
      <c r="EE13" s="224"/>
      <c r="EF13" s="224"/>
      <c r="EG13" s="224"/>
      <c r="EH13" s="224"/>
      <c r="EI13" s="224"/>
      <c r="EJ13" s="224"/>
      <c r="EK13" s="224"/>
      <c r="EL13" s="224"/>
      <c r="EM13" s="224"/>
      <c r="EN13" s="224"/>
      <c r="EO13" s="224"/>
      <c r="EP13" s="224"/>
      <c r="EQ13" s="224"/>
      <c r="ER13" s="224"/>
      <c r="ES13" s="224"/>
      <c r="ET13" s="224"/>
      <c r="EU13" s="224"/>
      <c r="EV13" s="224"/>
      <c r="EW13" s="224"/>
      <c r="EX13" s="224"/>
      <c r="EY13" s="224"/>
      <c r="EZ13" s="224"/>
      <c r="FA13" s="224"/>
      <c r="FB13" s="224"/>
      <c r="FC13" s="224"/>
      <c r="FD13" s="224"/>
      <c r="FE13" s="224"/>
      <c r="FF13" s="224"/>
      <c r="FG13" s="224"/>
      <c r="FH13" s="224"/>
      <c r="FI13" s="224"/>
      <c r="FJ13" s="224"/>
      <c r="FK13" s="224"/>
      <c r="FL13" s="224"/>
      <c r="FM13" s="224"/>
      <c r="FN13" s="224"/>
      <c r="FO13" s="224"/>
      <c r="FP13" s="224"/>
      <c r="FQ13" s="224"/>
      <c r="FR13" s="224"/>
      <c r="FS13" s="224"/>
      <c r="FT13" s="224"/>
      <c r="FU13" s="224"/>
      <c r="FV13" s="224"/>
      <c r="FW13" s="224"/>
      <c r="FX13" s="224"/>
      <c r="FY13" s="224"/>
      <c r="FZ13" s="224"/>
      <c r="GA13" s="224"/>
      <c r="GB13" s="224"/>
      <c r="GC13" s="224"/>
      <c r="GD13" s="224"/>
      <c r="GE13" s="224"/>
      <c r="GF13" s="224"/>
      <c r="GG13" s="224"/>
      <c r="GH13" s="224"/>
      <c r="GI13" s="224"/>
      <c r="GJ13" s="224"/>
      <c r="GK13" s="224"/>
      <c r="GL13" s="224"/>
      <c r="GM13" s="224"/>
      <c r="GN13" s="224"/>
      <c r="GO13" s="224"/>
      <c r="GP13" s="224"/>
      <c r="GQ13" s="224"/>
      <c r="GR13" s="224"/>
      <c r="GS13" s="224"/>
      <c r="GT13" s="225"/>
      <c r="GU13" s="224"/>
      <c r="GV13" s="224"/>
      <c r="GW13" s="224"/>
      <c r="GX13" s="218"/>
      <c r="GY13" s="219"/>
      <c r="GZ13" s="219"/>
      <c r="HA13" s="219"/>
      <c r="HB13" s="219"/>
      <c r="HC13" s="219"/>
      <c r="HD13" s="219"/>
      <c r="HE13" s="219"/>
      <c r="HF13" s="219"/>
      <c r="HG13" s="219"/>
      <c r="HH13" s="219"/>
      <c r="HI13" s="219"/>
      <c r="HJ13" s="219"/>
      <c r="HK13" s="219"/>
      <c r="HL13" s="219"/>
      <c r="HM13" s="219"/>
      <c r="HN13" s="219"/>
      <c r="HO13" s="219"/>
      <c r="HP13" s="219"/>
      <c r="HQ13" s="219"/>
      <c r="HR13" s="219"/>
      <c r="HS13" s="219"/>
      <c r="HT13" s="219"/>
      <c r="HU13" s="219"/>
      <c r="HV13" s="219"/>
      <c r="HW13" s="219"/>
      <c r="HX13" s="219"/>
      <c r="HY13" s="219"/>
      <c r="HZ13" s="219"/>
      <c r="IA13" s="219"/>
      <c r="IB13" s="219"/>
      <c r="IC13" s="219"/>
      <c r="ID13" s="219"/>
      <c r="IE13" s="219"/>
      <c r="IF13" s="219"/>
      <c r="IG13" s="219"/>
      <c r="IH13" s="219"/>
      <c r="II13" s="219"/>
      <c r="IJ13" s="219"/>
      <c r="IK13" s="219"/>
      <c r="IL13" s="219"/>
      <c r="IM13" s="219"/>
      <c r="IN13" s="219"/>
      <c r="IO13" s="219"/>
      <c r="IP13" s="219"/>
      <c r="IQ13" s="219"/>
      <c r="IR13" s="219"/>
      <c r="IS13" s="219"/>
      <c r="IT13" s="219"/>
      <c r="IU13" s="219"/>
      <c r="IV13" s="219"/>
      <c r="IW13" s="219"/>
      <c r="IX13" s="219"/>
      <c r="IY13" s="219"/>
      <c r="IZ13" s="219"/>
      <c r="JA13" s="219"/>
      <c r="JB13" s="219"/>
      <c r="JC13" s="219"/>
      <c r="JD13" s="219"/>
      <c r="JE13" s="219"/>
      <c r="JF13" s="219"/>
      <c r="JG13" s="219"/>
      <c r="JH13" s="219"/>
      <c r="JI13" s="219"/>
      <c r="JJ13" s="219"/>
      <c r="JK13" s="219"/>
      <c r="JL13" s="219"/>
      <c r="JM13" s="219"/>
      <c r="JN13" s="219"/>
      <c r="JO13" s="219"/>
      <c r="JP13" s="219"/>
      <c r="JQ13" s="219"/>
      <c r="JR13" s="219"/>
      <c r="JS13" s="219"/>
      <c r="JT13" s="219"/>
      <c r="JU13" s="219"/>
      <c r="JV13" s="219"/>
      <c r="JW13" s="219"/>
      <c r="JX13" s="219"/>
      <c r="JY13" s="219"/>
      <c r="JZ13" s="219"/>
      <c r="KA13" s="219"/>
      <c r="KB13" s="219"/>
      <c r="KC13" s="219"/>
      <c r="KD13" s="219"/>
      <c r="KE13" s="219"/>
      <c r="KF13" s="219"/>
      <c r="KG13" s="219"/>
      <c r="KH13" s="219"/>
      <c r="KI13" s="219"/>
      <c r="KJ13" s="219"/>
      <c r="KK13" s="219"/>
      <c r="KL13" s="219"/>
      <c r="KM13" s="219"/>
      <c r="KN13" s="219"/>
      <c r="KO13" s="219"/>
      <c r="KP13" s="219"/>
      <c r="KQ13" s="219"/>
      <c r="KR13" s="219"/>
      <c r="KS13" s="219"/>
      <c r="KT13" s="219"/>
      <c r="KU13" s="219"/>
      <c r="KV13" s="219"/>
      <c r="KW13" s="219"/>
      <c r="KX13" s="219"/>
      <c r="KY13" s="219"/>
      <c r="KZ13" s="219"/>
      <c r="LA13" s="219"/>
      <c r="LB13" s="219"/>
      <c r="LC13" s="219"/>
      <c r="LD13" s="219"/>
      <c r="LE13" s="219"/>
      <c r="LF13" s="219"/>
      <c r="LG13" s="219"/>
      <c r="LH13" s="219"/>
      <c r="LI13" s="219"/>
      <c r="LJ13" s="219"/>
      <c r="LK13" s="219"/>
      <c r="LL13" s="219"/>
      <c r="LM13" s="219"/>
      <c r="LN13" s="219"/>
      <c r="LO13" s="219"/>
      <c r="LP13" s="219"/>
      <c r="LQ13" s="219"/>
      <c r="LR13" s="219"/>
      <c r="LS13" s="219"/>
      <c r="LT13" s="219"/>
      <c r="LU13" s="219"/>
      <c r="LV13" s="219"/>
      <c r="LW13" s="219"/>
      <c r="LX13" s="219"/>
      <c r="LY13" s="219"/>
      <c r="LZ13" s="219"/>
      <c r="MA13" s="219"/>
      <c r="MB13" s="219"/>
      <c r="MC13" s="219"/>
      <c r="MD13" s="219"/>
      <c r="ME13" s="219"/>
      <c r="MF13" s="219"/>
      <c r="MG13" s="219"/>
      <c r="MH13" s="219"/>
      <c r="MI13" s="219"/>
      <c r="MJ13" s="219"/>
      <c r="MK13" s="219"/>
      <c r="ML13" s="219"/>
      <c r="MM13" s="219"/>
      <c r="MN13" s="219"/>
      <c r="MO13" s="219"/>
      <c r="MP13" s="219"/>
      <c r="MQ13" s="219"/>
      <c r="MR13" s="219"/>
      <c r="MS13" s="219"/>
      <c r="MT13" s="219"/>
      <c r="MU13" s="219"/>
      <c r="MV13" s="219"/>
      <c r="MW13" s="219"/>
      <c r="MX13" s="219"/>
      <c r="MY13" s="219"/>
      <c r="MZ13" s="219"/>
      <c r="NA13" s="219"/>
      <c r="NB13" s="219"/>
      <c r="NC13" s="219"/>
      <c r="ND13" s="219"/>
      <c r="NE13" s="219"/>
      <c r="NF13" s="219"/>
      <c r="NG13" s="219"/>
      <c r="NH13" s="219"/>
      <c r="NI13" s="219"/>
      <c r="NJ13" s="219"/>
      <c r="NK13" s="219"/>
      <c r="NL13" s="219"/>
      <c r="NM13" s="219"/>
      <c r="NN13" s="219"/>
      <c r="NO13" s="219"/>
      <c r="NP13" s="219"/>
      <c r="NQ13" s="219"/>
      <c r="NR13" s="219"/>
      <c r="NS13" s="219"/>
      <c r="NT13" s="219"/>
      <c r="NU13" s="219"/>
      <c r="NV13" s="219"/>
      <c r="NW13" s="219"/>
      <c r="NX13" s="219"/>
      <c r="NY13" s="219"/>
      <c r="NZ13" s="219"/>
      <c r="OA13" s="219"/>
      <c r="OB13" s="219"/>
      <c r="OC13" s="219"/>
      <c r="OD13" s="219"/>
      <c r="OE13" s="219"/>
      <c r="OF13" s="219"/>
      <c r="OG13" s="219"/>
      <c r="OH13" s="219"/>
      <c r="OI13" s="219"/>
      <c r="OJ13" s="219"/>
      <c r="OK13" s="219"/>
      <c r="OL13" s="219"/>
      <c r="OM13" s="219"/>
      <c r="ON13" s="219"/>
      <c r="OO13" s="219"/>
      <c r="OP13" s="219"/>
      <c r="OQ13" s="219"/>
      <c r="OR13" s="219"/>
      <c r="OS13" s="219"/>
      <c r="OT13" s="219"/>
      <c r="OU13" s="219"/>
      <c r="OV13" s="219"/>
      <c r="OW13" s="219"/>
      <c r="OX13" s="219"/>
      <c r="OY13" s="219"/>
      <c r="OZ13" s="219"/>
      <c r="PA13" s="219"/>
      <c r="PB13" s="219"/>
      <c r="PC13" s="219"/>
      <c r="PD13" s="219"/>
      <c r="PE13" s="219"/>
      <c r="PF13" s="219"/>
      <c r="PG13" s="219"/>
      <c r="PH13" s="219"/>
      <c r="PI13" s="219"/>
      <c r="PJ13" s="219"/>
      <c r="PK13" s="219"/>
      <c r="PL13" s="219"/>
      <c r="PM13" s="219"/>
      <c r="PN13" s="219"/>
      <c r="PO13" s="219"/>
      <c r="PP13" s="219"/>
      <c r="PQ13" s="219"/>
      <c r="PR13" s="219"/>
      <c r="PS13" s="219"/>
      <c r="PT13" s="219"/>
      <c r="PU13" s="219"/>
      <c r="PV13" s="219"/>
      <c r="PW13" s="219"/>
      <c r="PX13" s="219"/>
      <c r="PY13" s="219"/>
      <c r="PZ13" s="219"/>
      <c r="QA13" s="219"/>
      <c r="QB13" s="219"/>
      <c r="QC13" s="219"/>
      <c r="QD13" s="219"/>
      <c r="QE13" s="219"/>
      <c r="QF13" s="219"/>
      <c r="QG13" s="219"/>
      <c r="QH13" s="219"/>
      <c r="QI13" s="219"/>
      <c r="QJ13" s="219"/>
      <c r="QK13" s="219"/>
      <c r="QL13" s="219"/>
      <c r="QM13" s="219"/>
      <c r="QN13" s="219"/>
      <c r="QO13" s="219"/>
      <c r="QP13" s="219"/>
      <c r="QQ13" s="219"/>
      <c r="QR13" s="219"/>
      <c r="QS13" s="219"/>
      <c r="QT13" s="219"/>
      <c r="QU13" s="219"/>
      <c r="QV13" s="219"/>
      <c r="QW13" s="219"/>
      <c r="QX13" s="219"/>
      <c r="QY13" s="219"/>
      <c r="QZ13" s="219"/>
      <c r="RA13" s="219"/>
      <c r="RB13" s="219"/>
      <c r="RC13" s="219"/>
      <c r="RD13" s="219"/>
      <c r="RE13" s="219"/>
      <c r="RF13" s="219"/>
      <c r="RG13" s="219"/>
      <c r="RH13" s="219"/>
      <c r="RI13" s="219"/>
      <c r="RJ13" s="219"/>
      <c r="RK13" s="219"/>
      <c r="RL13" s="219"/>
      <c r="RM13" s="219"/>
      <c r="RN13" s="219"/>
      <c r="RO13" s="219"/>
      <c r="RP13" s="219"/>
      <c r="RQ13" s="219"/>
      <c r="RR13" s="219"/>
      <c r="RS13" s="219"/>
      <c r="RT13" s="219"/>
      <c r="RU13" s="219"/>
      <c r="RV13" s="219"/>
      <c r="RW13" s="219"/>
      <c r="RX13" s="219"/>
      <c r="RY13" s="219"/>
      <c r="RZ13" s="219"/>
      <c r="SA13" s="219"/>
      <c r="SB13" s="219"/>
      <c r="SC13" s="219"/>
      <c r="SD13" s="219"/>
      <c r="SE13" s="219"/>
      <c r="SF13" s="219"/>
      <c r="SG13" s="219"/>
      <c r="SH13" s="219"/>
      <c r="SI13" s="219"/>
      <c r="SJ13" s="219"/>
      <c r="SK13" s="219"/>
      <c r="SL13" s="219"/>
      <c r="SM13" s="219"/>
      <c r="SN13" s="219"/>
      <c r="SO13" s="219"/>
      <c r="SP13" s="219"/>
      <c r="SQ13" s="219"/>
      <c r="SR13" s="219"/>
      <c r="SS13" s="219"/>
      <c r="ST13" s="219"/>
      <c r="SU13" s="219"/>
      <c r="SV13" s="219"/>
      <c r="SW13" s="219"/>
      <c r="SX13" s="219"/>
      <c r="SY13" s="219"/>
      <c r="SZ13" s="219"/>
      <c r="TA13" s="219"/>
      <c r="TB13" s="219"/>
      <c r="TC13" s="219"/>
      <c r="TD13" s="219"/>
      <c r="TE13" s="219"/>
      <c r="TF13" s="219"/>
      <c r="TG13" s="219"/>
      <c r="TH13" s="219"/>
      <c r="TI13" s="219"/>
      <c r="TJ13" s="219"/>
      <c r="TK13" s="219"/>
      <c r="TL13" s="219"/>
      <c r="TM13" s="219"/>
      <c r="TN13" s="219"/>
      <c r="TO13" s="219"/>
      <c r="TP13" s="219"/>
      <c r="TQ13" s="219"/>
      <c r="TR13" s="219"/>
      <c r="TS13" s="219"/>
      <c r="TT13" s="219"/>
      <c r="TU13" s="219"/>
      <c r="TV13" s="219"/>
      <c r="TW13" s="219"/>
      <c r="TX13" s="219"/>
      <c r="TY13" s="219"/>
      <c r="TZ13" s="219"/>
      <c r="UA13" s="219"/>
      <c r="UB13" s="219"/>
      <c r="UC13" s="219"/>
      <c r="UD13" s="219"/>
      <c r="UE13" s="219"/>
      <c r="UF13" s="219"/>
      <c r="UG13" s="219"/>
      <c r="UH13" s="219"/>
      <c r="UI13" s="219"/>
      <c r="UJ13" s="219"/>
      <c r="UK13" s="219"/>
      <c r="UL13" s="219"/>
      <c r="UM13" s="219"/>
      <c r="UN13" s="219"/>
      <c r="UO13" s="219"/>
      <c r="UP13" s="219"/>
      <c r="UQ13" s="219"/>
      <c r="UR13" s="219"/>
      <c r="US13" s="219"/>
      <c r="UT13" s="219"/>
      <c r="UU13" s="219"/>
      <c r="UV13" s="219"/>
      <c r="UW13" s="219"/>
      <c r="UX13" s="219"/>
      <c r="UY13" s="219"/>
      <c r="UZ13" s="219"/>
      <c r="VA13" s="219"/>
      <c r="VB13" s="219"/>
      <c r="VC13" s="219"/>
      <c r="VD13" s="219"/>
      <c r="VE13" s="219"/>
      <c r="VF13" s="219"/>
      <c r="VG13" s="219"/>
      <c r="VH13" s="219"/>
      <c r="VI13" s="219"/>
      <c r="VJ13" s="219"/>
      <c r="VK13" s="219"/>
      <c r="VL13" s="219"/>
      <c r="VM13" s="219"/>
      <c r="VN13" s="219"/>
      <c r="VO13" s="219"/>
      <c r="VP13" s="219"/>
      <c r="VQ13" s="219"/>
      <c r="VR13" s="219"/>
      <c r="VS13" s="219"/>
      <c r="VT13" s="219"/>
      <c r="VU13" s="219"/>
      <c r="VV13" s="219"/>
      <c r="VW13" s="219"/>
      <c r="VX13" s="219"/>
      <c r="VY13" s="219"/>
      <c r="VZ13" s="219"/>
      <c r="WA13" s="219"/>
      <c r="WB13" s="219"/>
      <c r="WC13" s="219"/>
      <c r="WD13" s="219"/>
      <c r="WE13" s="219"/>
      <c r="WF13" s="219"/>
      <c r="WG13" s="219"/>
      <c r="WH13" s="219"/>
      <c r="WI13" s="219"/>
      <c r="WJ13" s="219"/>
      <c r="WK13" s="219"/>
      <c r="WL13" s="219"/>
      <c r="WM13" s="219"/>
      <c r="WN13" s="219"/>
      <c r="WO13" s="219"/>
      <c r="WP13" s="219"/>
      <c r="WQ13" s="219"/>
      <c r="WR13" s="219"/>
      <c r="WS13" s="219"/>
      <c r="WT13" s="219"/>
      <c r="WU13" s="219"/>
      <c r="WV13" s="219"/>
      <c r="WW13" s="219"/>
      <c r="WX13" s="219"/>
      <c r="WY13" s="219"/>
      <c r="WZ13" s="219"/>
      <c r="XA13" s="219"/>
      <c r="XB13" s="219"/>
      <c r="XC13" s="219"/>
      <c r="XD13" s="219"/>
      <c r="XE13" s="219"/>
      <c r="XF13" s="219"/>
      <c r="XG13" s="219"/>
      <c r="XH13" s="219"/>
      <c r="XI13" s="219"/>
      <c r="XJ13" s="219"/>
      <c r="XK13" s="219"/>
      <c r="XL13" s="219"/>
      <c r="XM13" s="219"/>
      <c r="XN13" s="219"/>
      <c r="XO13" s="219"/>
      <c r="XP13" s="219"/>
      <c r="XQ13" s="219"/>
      <c r="XR13" s="219"/>
      <c r="XS13" s="219"/>
      <c r="XT13" s="219"/>
      <c r="XU13" s="219"/>
      <c r="XV13" s="219"/>
      <c r="XW13" s="219"/>
      <c r="XX13" s="219"/>
      <c r="XY13" s="219"/>
      <c r="XZ13" s="219"/>
      <c r="YA13" s="219"/>
      <c r="YB13" s="219"/>
      <c r="YC13" s="219"/>
      <c r="YD13" s="219"/>
      <c r="YE13" s="219"/>
      <c r="YF13" s="219"/>
      <c r="YG13" s="219"/>
      <c r="YH13" s="219"/>
      <c r="YI13" s="219"/>
      <c r="YJ13" s="219"/>
      <c r="YK13" s="219"/>
      <c r="YL13" s="219"/>
      <c r="YM13" s="219"/>
      <c r="YN13" s="219"/>
      <c r="YO13" s="219"/>
      <c r="YP13" s="219"/>
      <c r="YQ13" s="219"/>
      <c r="YR13" s="219"/>
      <c r="YS13" s="219"/>
      <c r="YT13" s="219"/>
      <c r="YU13" s="219"/>
      <c r="YV13" s="219"/>
      <c r="YW13" s="219"/>
      <c r="YX13" s="219"/>
      <c r="YY13" s="219"/>
      <c r="YZ13" s="219"/>
      <c r="ZA13" s="219"/>
      <c r="ZB13" s="219"/>
      <c r="ZC13" s="219"/>
      <c r="ZD13" s="219"/>
      <c r="ZE13" s="219"/>
      <c r="ZF13" s="219"/>
      <c r="ZG13" s="219"/>
      <c r="ZH13" s="219"/>
      <c r="ZI13" s="219"/>
      <c r="ZJ13" s="219"/>
      <c r="ZK13" s="219"/>
      <c r="ZL13" s="219"/>
      <c r="ZM13" s="219"/>
      <c r="ZN13" s="219"/>
      <c r="ZO13" s="219"/>
      <c r="ZP13" s="219"/>
      <c r="ZQ13" s="219"/>
      <c r="ZR13" s="219"/>
      <c r="ZS13" s="219"/>
      <c r="ZT13" s="219"/>
      <c r="ZU13" s="219"/>
      <c r="ZV13" s="219"/>
      <c r="ZW13" s="219"/>
      <c r="ZX13" s="219"/>
      <c r="ZY13" s="219"/>
      <c r="ZZ13" s="219"/>
      <c r="AAA13" s="219"/>
      <c r="AAB13" s="219"/>
      <c r="AAC13" s="219"/>
      <c r="AAD13" s="219"/>
      <c r="AAE13" s="219"/>
      <c r="AAF13" s="219"/>
      <c r="AAG13" s="219"/>
      <c r="AAH13" s="219"/>
      <c r="AAI13" s="219"/>
      <c r="AAJ13" s="219"/>
      <c r="AAK13" s="219"/>
      <c r="AAL13" s="219"/>
      <c r="AAM13" s="219"/>
      <c r="AAN13" s="219"/>
      <c r="AAO13" s="219"/>
      <c r="AAP13" s="219"/>
      <c r="AAQ13" s="219"/>
      <c r="AAR13" s="219"/>
      <c r="AAS13" s="219"/>
      <c r="AAT13" s="219"/>
      <c r="AAU13" s="219"/>
      <c r="AAV13" s="219"/>
      <c r="AAW13" s="219"/>
      <c r="AAX13" s="219"/>
      <c r="AAY13" s="219"/>
      <c r="AAZ13" s="219"/>
      <c r="ABA13" s="219"/>
      <c r="ABB13" s="219"/>
      <c r="ABC13" s="219"/>
      <c r="ABD13" s="219"/>
      <c r="ABE13" s="219"/>
      <c r="ABF13" s="219"/>
      <c r="ABG13" s="219"/>
      <c r="ABH13" s="219"/>
      <c r="ABI13" s="219"/>
      <c r="ABJ13" s="219"/>
      <c r="ABK13" s="219"/>
      <c r="ABL13" s="219"/>
      <c r="ABM13" s="219"/>
      <c r="ABN13" s="219"/>
      <c r="ABO13" s="219"/>
      <c r="ABP13" s="219"/>
      <c r="ABQ13" s="219"/>
      <c r="ABR13" s="219"/>
      <c r="ABS13" s="219"/>
      <c r="ABT13" s="219"/>
      <c r="ABU13" s="219"/>
      <c r="ABV13" s="219"/>
      <c r="ABW13" s="219"/>
      <c r="ABX13" s="219"/>
      <c r="ABY13" s="219"/>
      <c r="ABZ13" s="219"/>
      <c r="ACA13" s="219"/>
      <c r="ACB13" s="219"/>
      <c r="ACC13" s="219"/>
      <c r="ACD13" s="219"/>
      <c r="ACE13" s="219"/>
      <c r="ACF13" s="219"/>
      <c r="ACG13" s="219"/>
      <c r="ACH13" s="219"/>
      <c r="ACI13" s="219"/>
      <c r="ACJ13" s="219"/>
      <c r="ACK13" s="219"/>
      <c r="ACL13" s="219"/>
      <c r="ACM13" s="219"/>
      <c r="ACN13" s="219"/>
      <c r="ACO13" s="219"/>
      <c r="ACP13" s="219"/>
      <c r="ACQ13" s="219"/>
      <c r="ACR13" s="219"/>
      <c r="ACS13" s="219"/>
      <c r="ACT13" s="219"/>
      <c r="ACU13" s="219"/>
      <c r="ACV13" s="219"/>
      <c r="ACW13" s="219"/>
      <c r="ACX13" s="219"/>
      <c r="ACY13" s="219"/>
      <c r="ACZ13" s="219"/>
      <c r="ADA13" s="219"/>
      <c r="ADB13" s="219"/>
      <c r="ADC13" s="219"/>
      <c r="ADD13" s="219"/>
      <c r="ADE13" s="219"/>
      <c r="ADF13" s="219"/>
      <c r="ADG13" s="219"/>
      <c r="ADH13" s="219"/>
      <c r="ADI13" s="219"/>
      <c r="ADJ13" s="219"/>
      <c r="ADK13" s="219"/>
      <c r="ADL13" s="219"/>
      <c r="ADM13" s="219"/>
      <c r="ADN13" s="219"/>
      <c r="ADO13" s="219"/>
      <c r="ADP13" s="219"/>
      <c r="ADQ13" s="219"/>
      <c r="ADR13" s="219"/>
      <c r="ADS13" s="219"/>
      <c r="ADT13" s="219"/>
      <c r="ADU13" s="219"/>
      <c r="ADV13" s="219"/>
      <c r="ADW13" s="219"/>
      <c r="ADX13" s="219"/>
      <c r="ADY13" s="219"/>
      <c r="ADZ13" s="219"/>
      <c r="AEA13" s="219"/>
      <c r="AEB13" s="219"/>
      <c r="AEC13" s="219"/>
      <c r="AED13" s="219"/>
      <c r="AEE13" s="219"/>
      <c r="AEF13" s="219"/>
      <c r="AEG13" s="219"/>
      <c r="AEH13" s="219"/>
      <c r="AEI13" s="219"/>
      <c r="AEJ13" s="219"/>
      <c r="AEK13" s="219"/>
      <c r="AEL13" s="219"/>
      <c r="AEM13" s="219"/>
      <c r="AEN13" s="219"/>
      <c r="AEO13" s="219"/>
      <c r="AEP13" s="219"/>
      <c r="AEQ13" s="219"/>
      <c r="AER13" s="219"/>
      <c r="AES13" s="219"/>
      <c r="AET13" s="219"/>
      <c r="AEU13" s="219"/>
      <c r="AEV13" s="219"/>
      <c r="AEW13" s="219"/>
      <c r="AEX13" s="219"/>
      <c r="AEY13" s="219"/>
      <c r="AEZ13" s="219"/>
      <c r="AFA13" s="219"/>
      <c r="AFB13" s="219"/>
      <c r="AFC13" s="219"/>
      <c r="AFD13" s="219"/>
      <c r="AFE13" s="219"/>
      <c r="AFF13" s="219"/>
      <c r="AFG13" s="219"/>
      <c r="AFH13" s="219"/>
      <c r="AFI13" s="219"/>
      <c r="AFJ13" s="219"/>
      <c r="AFK13" s="219"/>
      <c r="AFL13" s="219"/>
      <c r="AFM13" s="219"/>
      <c r="AFN13" s="219"/>
      <c r="AFO13" s="219"/>
      <c r="AFP13" s="219"/>
      <c r="AFQ13" s="219"/>
      <c r="AFR13" s="219"/>
      <c r="AFS13" s="219"/>
      <c r="AFT13" s="219"/>
      <c r="AFU13" s="219"/>
      <c r="AFV13" s="219"/>
      <c r="AFW13" s="219"/>
      <c r="AFX13" s="219"/>
      <c r="AFY13" s="219"/>
      <c r="AFZ13" s="219"/>
      <c r="AGA13" s="219"/>
      <c r="AGB13" s="219"/>
      <c r="AGC13" s="219"/>
      <c r="AGD13" s="219"/>
      <c r="AGE13" s="219"/>
      <c r="AGF13" s="219"/>
      <c r="AGG13" s="219"/>
      <c r="AGH13" s="219"/>
      <c r="AGI13" s="219"/>
      <c r="AGJ13" s="219"/>
      <c r="AGK13" s="219"/>
      <c r="AGL13" s="219"/>
      <c r="AGM13" s="219"/>
      <c r="AGN13" s="219"/>
      <c r="AGO13" s="219"/>
      <c r="AGP13" s="219"/>
      <c r="AGQ13" s="219"/>
      <c r="AGR13" s="219"/>
      <c r="AGS13" s="219"/>
      <c r="AGT13" s="219"/>
      <c r="AGU13" s="219"/>
      <c r="AGV13" s="219"/>
      <c r="AGW13" s="219"/>
      <c r="AGX13" s="219"/>
      <c r="AGY13" s="219"/>
      <c r="AGZ13" s="219"/>
      <c r="AHA13" s="219"/>
      <c r="AHB13" s="219"/>
      <c r="AHC13" s="219"/>
      <c r="AHD13" s="219"/>
      <c r="AHE13" s="219"/>
      <c r="AHF13" s="219"/>
      <c r="AHG13" s="219"/>
      <c r="AHH13" s="219"/>
      <c r="AHI13" s="219"/>
      <c r="AHJ13" s="219"/>
      <c r="AHK13" s="219"/>
      <c r="AHL13" s="219"/>
      <c r="AHM13" s="219"/>
      <c r="AHN13" s="219"/>
      <c r="AHO13" s="219"/>
      <c r="AHP13" s="219"/>
      <c r="AHQ13" s="219"/>
      <c r="AHR13" s="219"/>
      <c r="AHS13" s="219"/>
      <c r="AHT13" s="219"/>
      <c r="AHU13" s="219"/>
      <c r="AHV13" s="219"/>
      <c r="AHW13" s="219"/>
      <c r="AHX13" s="219"/>
      <c r="AHY13" s="219"/>
      <c r="AHZ13" s="219"/>
      <c r="AIA13" s="219"/>
      <c r="AIB13" s="219"/>
      <c r="AIC13" s="219"/>
      <c r="AID13" s="219"/>
      <c r="AIE13" s="219"/>
      <c r="AIF13" s="219"/>
      <c r="AIG13" s="219"/>
      <c r="AIH13" s="219"/>
      <c r="AII13" s="219"/>
      <c r="AIJ13" s="219"/>
      <c r="AIK13" s="219"/>
      <c r="AIL13" s="219"/>
      <c r="AIM13" s="219"/>
      <c r="AIN13" s="219"/>
      <c r="AIO13" s="219"/>
      <c r="AIP13" s="219"/>
      <c r="AIQ13" s="219"/>
      <c r="AIR13" s="219"/>
      <c r="AIS13" s="219"/>
      <c r="AIT13" s="219"/>
      <c r="AIU13" s="219"/>
      <c r="AIV13" s="219"/>
      <c r="AIW13" s="219"/>
      <c r="AIX13" s="219"/>
      <c r="AIY13" s="219"/>
      <c r="AIZ13" s="219"/>
      <c r="AJA13" s="219"/>
      <c r="AJB13" s="219"/>
      <c r="AJC13" s="219"/>
      <c r="AJD13" s="219"/>
      <c r="AJE13" s="219"/>
      <c r="AJF13" s="219"/>
      <c r="AJG13" s="219"/>
      <c r="AJH13" s="219"/>
      <c r="AJI13" s="219"/>
      <c r="AJJ13" s="219"/>
      <c r="AJK13" s="219"/>
      <c r="AJL13" s="219"/>
      <c r="AJM13" s="219"/>
      <c r="AJN13" s="219"/>
      <c r="AJO13" s="219"/>
      <c r="AJP13" s="219"/>
      <c r="AJQ13" s="219"/>
      <c r="AJR13" s="219"/>
      <c r="AJS13" s="219"/>
      <c r="AJT13" s="219"/>
      <c r="AJU13" s="219"/>
      <c r="AJV13" s="219"/>
      <c r="AJW13" s="219"/>
      <c r="AJX13" s="219"/>
      <c r="AJY13" s="219"/>
      <c r="AJZ13" s="219"/>
      <c r="AKA13" s="219"/>
      <c r="AKB13" s="219"/>
      <c r="AKC13" s="219"/>
      <c r="AKD13" s="219"/>
      <c r="AKE13" s="219"/>
      <c r="AKF13" s="219"/>
      <c r="AKG13" s="219"/>
      <c r="AKH13" s="219"/>
      <c r="AKI13" s="219"/>
      <c r="AKJ13" s="219"/>
      <c r="AKK13" s="219"/>
      <c r="AKL13" s="219"/>
      <c r="AKM13" s="219"/>
      <c r="AKN13" s="219"/>
      <c r="AKO13" s="219"/>
      <c r="AKP13" s="219"/>
      <c r="AKQ13" s="219"/>
      <c r="AKR13" s="219"/>
      <c r="AKS13" s="219"/>
      <c r="AKT13" s="219"/>
      <c r="AKU13" s="219"/>
      <c r="AKV13" s="219"/>
      <c r="AKW13" s="219"/>
      <c r="AKX13" s="219"/>
      <c r="AKY13" s="219"/>
      <c r="AKZ13" s="219"/>
      <c r="ALA13" s="219"/>
      <c r="ALB13" s="219"/>
      <c r="ALC13" s="219"/>
      <c r="ALD13" s="219"/>
      <c r="ALE13" s="219"/>
      <c r="ALF13" s="219"/>
      <c r="ALG13" s="219"/>
      <c r="ALH13" s="219"/>
      <c r="ALI13" s="219"/>
      <c r="ALJ13" s="219"/>
      <c r="ALK13" s="219"/>
      <c r="ALL13" s="219"/>
      <c r="ALM13" s="219"/>
      <c r="ALN13" s="219"/>
      <c r="ALO13" s="219"/>
      <c r="ALP13" s="219"/>
      <c r="ALQ13" s="219"/>
      <c r="ALR13" s="219"/>
      <c r="ALS13" s="219"/>
      <c r="ALT13" s="219"/>
      <c r="ALU13" s="219"/>
      <c r="ALV13" s="219"/>
      <c r="ALW13" s="219"/>
      <c r="ALX13" s="219"/>
      <c r="ALY13" s="219"/>
      <c r="ALZ13" s="219"/>
      <c r="AMA13" s="219"/>
      <c r="AMB13" s="219"/>
      <c r="AMC13" s="219"/>
      <c r="AMD13" s="219"/>
      <c r="AME13" s="219"/>
      <c r="AMF13" s="219"/>
      <c r="AMG13" s="219"/>
      <c r="AMH13" s="219"/>
      <c r="AMI13" s="219"/>
      <c r="AMJ13" s="219"/>
      <c r="AMK13" s="219"/>
      <c r="AML13" s="219"/>
      <c r="AMM13" s="219"/>
      <c r="AMN13" s="219"/>
      <c r="AMO13" s="219"/>
      <c r="AMP13" s="219"/>
      <c r="AMQ13" s="219"/>
      <c r="AMR13" s="219"/>
      <c r="AMS13" s="219"/>
      <c r="AMT13" s="219"/>
      <c r="AMU13" s="219"/>
      <c r="AMV13" s="219"/>
      <c r="AMW13" s="219"/>
      <c r="AMX13" s="219"/>
      <c r="AMY13" s="219"/>
      <c r="AMZ13" s="219"/>
      <c r="ANA13" s="219"/>
      <c r="ANB13" s="219"/>
      <c r="ANC13" s="219"/>
      <c r="AND13" s="219"/>
      <c r="ANE13" s="219"/>
      <c r="ANF13" s="219"/>
      <c r="ANG13" s="219"/>
      <c r="ANH13" s="219"/>
      <c r="ANI13" s="219"/>
      <c r="ANJ13" s="219"/>
      <c r="ANK13" s="219"/>
      <c r="ANL13" s="219"/>
      <c r="ANM13" s="219"/>
      <c r="ANN13" s="219"/>
      <c r="ANO13" s="219"/>
      <c r="ANP13" s="219"/>
      <c r="ANQ13" s="219"/>
      <c r="ANR13" s="219"/>
      <c r="ANS13" s="219"/>
      <c r="ANT13" s="219"/>
      <c r="ANU13" s="219"/>
      <c r="ANV13" s="219"/>
      <c r="ANW13" s="219"/>
      <c r="ANX13" s="219"/>
      <c r="ANY13" s="219"/>
      <c r="ANZ13" s="219"/>
      <c r="AOA13" s="219"/>
      <c r="AOB13" s="219"/>
      <c r="AOC13" s="219"/>
      <c r="AOD13" s="219"/>
      <c r="AOE13" s="219"/>
      <c r="AOF13" s="219"/>
      <c r="AOG13" s="219"/>
      <c r="AOH13" s="219"/>
      <c r="AOI13" s="219"/>
      <c r="AOJ13" s="219"/>
      <c r="AOK13" s="219"/>
      <c r="AOL13" s="219"/>
      <c r="AOM13" s="219"/>
      <c r="AON13" s="219"/>
      <c r="AOO13" s="219"/>
      <c r="AOP13" s="219"/>
      <c r="AOQ13" s="219"/>
      <c r="AOR13" s="219"/>
      <c r="AOS13" s="219"/>
      <c r="AOT13" s="219"/>
      <c r="AOU13" s="219"/>
      <c r="AOV13" s="219"/>
      <c r="AOW13" s="219"/>
      <c r="AOX13" s="219"/>
      <c r="AOY13" s="219"/>
      <c r="AOZ13" s="219"/>
      <c r="APA13" s="219"/>
      <c r="APB13" s="219"/>
      <c r="APC13" s="219"/>
      <c r="APD13" s="219"/>
      <c r="APE13" s="219"/>
      <c r="APF13" s="219"/>
      <c r="APG13" s="219"/>
      <c r="APH13" s="219"/>
      <c r="API13" s="219"/>
      <c r="APJ13" s="219"/>
      <c r="APK13" s="219"/>
      <c r="APL13" s="219"/>
      <c r="APM13" s="219"/>
      <c r="APN13" s="219"/>
      <c r="APO13" s="219"/>
      <c r="APP13" s="219"/>
      <c r="APQ13" s="219"/>
      <c r="APR13" s="219"/>
      <c r="APS13" s="219"/>
      <c r="APT13" s="219"/>
      <c r="APU13" s="219"/>
      <c r="APV13" s="219"/>
      <c r="APW13" s="219"/>
      <c r="APX13" s="219"/>
      <c r="APY13" s="219"/>
      <c r="APZ13" s="219"/>
      <c r="AQA13" s="219"/>
      <c r="AQB13" s="219"/>
      <c r="AQC13" s="219"/>
      <c r="AQD13" s="219"/>
      <c r="AQE13" s="219"/>
      <c r="AQF13" s="219"/>
      <c r="AQG13" s="219"/>
      <c r="AQH13" s="219"/>
      <c r="AQI13" s="219"/>
      <c r="AQJ13" s="219"/>
      <c r="AQK13" s="219"/>
      <c r="AQL13" s="219"/>
      <c r="AQM13" s="219"/>
      <c r="AQN13" s="219"/>
      <c r="AQO13" s="219"/>
      <c r="AQP13" s="219"/>
      <c r="AQQ13" s="219"/>
      <c r="AQR13" s="219"/>
      <c r="AQS13" s="219"/>
      <c r="AQT13" s="219"/>
      <c r="AQU13" s="219"/>
      <c r="AQV13" s="219"/>
      <c r="AQW13" s="219"/>
      <c r="AQX13" s="219"/>
      <c r="AQY13" s="219"/>
      <c r="AQZ13" s="219"/>
      <c r="ARA13" s="219"/>
      <c r="ARB13" s="219"/>
      <c r="ARC13" s="219"/>
      <c r="ARD13" s="219"/>
      <c r="ARE13" s="219"/>
      <c r="ARF13" s="219"/>
      <c r="ARG13" s="219"/>
      <c r="ARH13" s="219"/>
      <c r="ARI13" s="219"/>
      <c r="ARJ13" s="219"/>
      <c r="ARK13" s="219"/>
      <c r="ARL13" s="219"/>
      <c r="ARM13" s="219"/>
      <c r="ARN13" s="219"/>
      <c r="ARO13" s="219"/>
      <c r="ARP13" s="219"/>
      <c r="ARQ13" s="219"/>
      <c r="ARR13" s="219"/>
      <c r="ARS13" s="219"/>
      <c r="ART13" s="219"/>
      <c r="ARU13" s="219"/>
      <c r="ARV13" s="219"/>
      <c r="ARW13" s="219"/>
      <c r="ARX13" s="219"/>
      <c r="ARY13" s="219"/>
      <c r="ARZ13" s="219"/>
      <c r="ASA13" s="219"/>
      <c r="ASB13" s="219"/>
      <c r="ASC13" s="219"/>
      <c r="ASD13" s="219"/>
      <c r="ASE13" s="219"/>
      <c r="ASF13" s="219"/>
      <c r="ASG13" s="219"/>
      <c r="ASH13" s="219"/>
      <c r="ASI13" s="219"/>
      <c r="ASJ13" s="219"/>
      <c r="ASK13" s="219"/>
      <c r="ASL13" s="219"/>
      <c r="ASM13" s="219"/>
      <c r="ASN13" s="219"/>
      <c r="ASO13" s="219"/>
      <c r="ASP13" s="219"/>
      <c r="ASQ13" s="219"/>
      <c r="ASR13" s="219"/>
      <c r="ASS13" s="219"/>
      <c r="AST13" s="219"/>
      <c r="ASU13" s="219"/>
      <c r="ASV13" s="219"/>
      <c r="ASW13" s="219"/>
      <c r="ASX13" s="219"/>
      <c r="ASY13" s="219"/>
      <c r="ASZ13" s="219"/>
      <c r="ATA13" s="219"/>
      <c r="ATB13" s="219"/>
      <c r="ATC13" s="219"/>
      <c r="ATD13" s="219"/>
      <c r="ATE13" s="219"/>
      <c r="ATF13" s="219"/>
      <c r="ATG13" s="219"/>
      <c r="ATH13" s="219"/>
      <c r="ATI13" s="219"/>
      <c r="ATJ13" s="219"/>
      <c r="ATK13" s="219"/>
      <c r="ATL13" s="219"/>
      <c r="ATM13" s="219"/>
      <c r="ATN13" s="219"/>
      <c r="ATO13" s="219"/>
      <c r="ATP13" s="219"/>
      <c r="ATQ13" s="219"/>
      <c r="ATR13" s="219"/>
      <c r="ATS13" s="219"/>
      <c r="ATT13" s="219"/>
      <c r="ATU13" s="219"/>
      <c r="ATV13" s="219"/>
      <c r="ATW13" s="219"/>
      <c r="ATX13" s="219"/>
      <c r="ATY13" s="219"/>
      <c r="ATZ13" s="219"/>
      <c r="AUA13" s="219"/>
      <c r="AUB13" s="219"/>
      <c r="AUC13" s="219"/>
      <c r="AUD13" s="219"/>
      <c r="AUE13" s="219"/>
      <c r="AUF13" s="219"/>
      <c r="AUG13" s="219"/>
      <c r="AUH13" s="219"/>
      <c r="AUI13" s="219"/>
      <c r="AUJ13" s="219"/>
      <c r="AUK13" s="219"/>
      <c r="AUL13" s="219"/>
      <c r="AUM13" s="219"/>
      <c r="AUN13" s="219"/>
      <c r="AUO13" s="219"/>
      <c r="AUP13" s="219"/>
      <c r="AUQ13" s="219"/>
      <c r="AUR13" s="219"/>
      <c r="AUS13" s="219"/>
      <c r="AUT13" s="219"/>
      <c r="AUU13" s="219"/>
      <c r="AUV13" s="219"/>
      <c r="AUW13" s="219"/>
      <c r="AUX13" s="219"/>
      <c r="AUY13" s="219"/>
      <c r="AUZ13" s="219"/>
      <c r="AVA13" s="219"/>
      <c r="AVB13" s="219"/>
      <c r="AVC13" s="219"/>
      <c r="AVD13" s="219"/>
      <c r="AVE13" s="219"/>
      <c r="AVF13" s="219"/>
      <c r="AVG13" s="219"/>
      <c r="AVH13" s="219"/>
      <c r="AVI13" s="219"/>
      <c r="AVJ13" s="219"/>
      <c r="AVK13" s="219"/>
      <c r="AVL13" s="219"/>
      <c r="AVM13" s="219"/>
      <c r="AVN13" s="219"/>
      <c r="AVO13" s="219"/>
      <c r="AVP13" s="219"/>
      <c r="AVQ13" s="219"/>
      <c r="AVR13" s="219"/>
      <c r="AVS13" s="219"/>
      <c r="AVT13" s="219"/>
      <c r="AVU13" s="219"/>
      <c r="AVV13" s="219"/>
      <c r="AVW13" s="219"/>
      <c r="AVX13" s="219"/>
      <c r="AVY13" s="219"/>
      <c r="AVZ13" s="219"/>
      <c r="AWA13" s="219"/>
      <c r="AWB13" s="219"/>
      <c r="AWC13" s="219"/>
      <c r="AWD13" s="219"/>
      <c r="AWE13" s="219"/>
      <c r="AWF13" s="219"/>
      <c r="AWG13" s="219"/>
      <c r="AWH13" s="219"/>
      <c r="AWI13" s="219"/>
      <c r="AWJ13" s="219"/>
      <c r="AWK13" s="219"/>
      <c r="AWL13" s="219"/>
      <c r="AWM13" s="219"/>
      <c r="AWN13" s="219"/>
      <c r="AWO13" s="219"/>
      <c r="AWP13" s="219"/>
      <c r="AWQ13" s="219"/>
      <c r="AWR13" s="219"/>
      <c r="AWS13" s="219"/>
      <c r="AWT13" s="219"/>
      <c r="AWU13" s="219"/>
      <c r="AWV13" s="219"/>
      <c r="AWW13" s="219"/>
      <c r="AWX13" s="219"/>
      <c r="AWY13" s="219"/>
      <c r="AWZ13" s="219"/>
      <c r="AXA13" s="219"/>
      <c r="AXB13" s="219"/>
      <c r="AXC13" s="219"/>
      <c r="AXD13" s="219"/>
      <c r="AXE13" s="219"/>
      <c r="AXF13" s="219"/>
      <c r="AXG13" s="219"/>
      <c r="AXH13" s="219"/>
      <c r="AXI13" s="219"/>
      <c r="AXJ13" s="219"/>
      <c r="AXK13" s="219"/>
      <c r="AXL13" s="219"/>
      <c r="AXM13" s="219"/>
      <c r="AXN13" s="219"/>
      <c r="AXO13" s="219"/>
      <c r="AXP13" s="219"/>
      <c r="AXQ13" s="219"/>
      <c r="AXR13" s="219"/>
      <c r="AXS13" s="219"/>
      <c r="AXT13" s="219"/>
      <c r="AXU13" s="219"/>
      <c r="AXV13" s="219"/>
      <c r="AXW13" s="219"/>
      <c r="AXX13" s="219"/>
      <c r="AXY13" s="219"/>
      <c r="AXZ13" s="219"/>
      <c r="AYA13" s="219"/>
      <c r="AYB13" s="219"/>
      <c r="AYC13" s="219"/>
      <c r="AYD13" s="219"/>
      <c r="AYE13" s="219"/>
      <c r="AYF13" s="219"/>
      <c r="AYG13" s="219"/>
      <c r="AYH13" s="219"/>
      <c r="AYI13" s="219"/>
      <c r="AYJ13" s="219"/>
      <c r="AYK13" s="219"/>
      <c r="AYL13" s="219"/>
      <c r="AYM13" s="219"/>
      <c r="AYN13" s="219"/>
      <c r="AYO13" s="219"/>
      <c r="AYP13" s="219"/>
      <c r="AYQ13" s="219"/>
      <c r="AYR13" s="219"/>
      <c r="AYS13" s="219"/>
      <c r="AYT13" s="219"/>
      <c r="AYU13" s="219"/>
      <c r="AYV13" s="219"/>
      <c r="AYW13" s="219"/>
      <c r="AYX13" s="219"/>
      <c r="AYY13" s="219"/>
      <c r="AYZ13" s="219"/>
      <c r="AZA13" s="219"/>
      <c r="AZB13" s="219"/>
      <c r="AZC13" s="219"/>
      <c r="AZD13" s="219"/>
      <c r="AZE13" s="219"/>
      <c r="AZF13" s="219"/>
      <c r="AZG13" s="219"/>
      <c r="AZH13" s="219"/>
      <c r="AZI13" s="219"/>
      <c r="AZJ13" s="219"/>
      <c r="AZK13" s="219"/>
      <c r="AZL13" s="219"/>
      <c r="AZM13" s="219"/>
      <c r="AZN13" s="219"/>
      <c r="AZO13" s="219"/>
      <c r="AZP13" s="219"/>
      <c r="AZQ13" s="219"/>
      <c r="AZR13" s="219"/>
      <c r="AZS13" s="219"/>
      <c r="AZT13" s="219"/>
      <c r="AZU13" s="219"/>
      <c r="AZV13" s="219"/>
      <c r="AZW13" s="219"/>
      <c r="AZX13" s="219"/>
      <c r="AZY13" s="219"/>
      <c r="AZZ13" s="219"/>
      <c r="BAA13" s="219"/>
      <c r="BAB13" s="219"/>
      <c r="BAC13" s="219"/>
      <c r="BAD13" s="219"/>
      <c r="BAE13" s="219"/>
      <c r="BAF13" s="219"/>
      <c r="BAG13" s="219"/>
      <c r="BAH13" s="219"/>
      <c r="BAI13" s="219"/>
      <c r="BAJ13" s="219"/>
      <c r="BAK13" s="219"/>
      <c r="BAL13" s="219"/>
      <c r="BAM13" s="219"/>
      <c r="BAN13" s="219"/>
      <c r="BAO13" s="219"/>
      <c r="BAP13" s="219"/>
      <c r="BAQ13" s="219"/>
      <c r="BAR13" s="219"/>
      <c r="BAS13" s="219"/>
      <c r="BAT13" s="219"/>
      <c r="BAU13" s="219"/>
      <c r="BAV13" s="219"/>
      <c r="BAW13" s="219"/>
      <c r="BAX13" s="219"/>
      <c r="BAY13" s="219"/>
      <c r="BAZ13" s="219"/>
      <c r="BBA13" s="219"/>
      <c r="BBB13" s="219"/>
      <c r="BBC13" s="219"/>
      <c r="BBD13" s="219"/>
      <c r="BBE13" s="219"/>
      <c r="BBF13" s="219"/>
      <c r="BBG13" s="219"/>
      <c r="BBH13" s="219"/>
      <c r="BBI13" s="219"/>
      <c r="BBJ13" s="219"/>
      <c r="BBK13" s="219"/>
      <c r="BBL13" s="219"/>
      <c r="BBM13" s="219"/>
      <c r="BBN13" s="219"/>
      <c r="BBO13" s="219"/>
      <c r="BBP13" s="219"/>
      <c r="BBQ13" s="219"/>
      <c r="BBR13" s="219"/>
      <c r="BBS13" s="219"/>
      <c r="BBT13" s="219"/>
      <c r="BBU13" s="219"/>
      <c r="BBV13" s="219"/>
      <c r="BBW13" s="219"/>
      <c r="BBX13" s="219"/>
      <c r="BBY13" s="219"/>
      <c r="BBZ13" s="219"/>
      <c r="BCA13" s="219"/>
      <c r="BCB13" s="219"/>
      <c r="BCC13" s="219"/>
      <c r="BCD13" s="219"/>
      <c r="BCE13" s="219"/>
      <c r="BCF13" s="219"/>
      <c r="BCG13" s="219"/>
      <c r="BCH13" s="219"/>
      <c r="BCI13" s="219"/>
      <c r="BCJ13" s="219"/>
      <c r="BCK13" s="219"/>
      <c r="BCL13" s="219"/>
      <c r="BCM13" s="219"/>
      <c r="BCN13" s="219"/>
      <c r="BCO13" s="219"/>
      <c r="BCP13" s="219"/>
      <c r="BCQ13" s="219"/>
      <c r="BCR13" s="219"/>
      <c r="BCS13" s="219"/>
      <c r="BCT13" s="219"/>
      <c r="BCU13" s="219"/>
      <c r="BCV13" s="219"/>
      <c r="BCW13" s="219"/>
      <c r="BCX13" s="219"/>
      <c r="BCY13" s="219"/>
      <c r="BCZ13" s="219"/>
      <c r="BDA13" s="219"/>
      <c r="BDB13" s="219"/>
      <c r="BDC13" s="219"/>
      <c r="BDD13" s="219"/>
      <c r="BDE13" s="219"/>
      <c r="BDF13" s="219"/>
      <c r="BDG13" s="219"/>
      <c r="BDH13" s="219"/>
      <c r="BDI13" s="219"/>
      <c r="BDJ13" s="219"/>
      <c r="BDK13" s="219"/>
      <c r="BDL13" s="219"/>
      <c r="BDM13" s="219"/>
      <c r="BDN13" s="219"/>
      <c r="BDO13" s="219"/>
      <c r="BDP13" s="219"/>
      <c r="BDQ13" s="219"/>
      <c r="BDR13" s="219"/>
      <c r="BDS13" s="219"/>
      <c r="BDT13" s="219"/>
      <c r="BDU13" s="219"/>
      <c r="BDV13" s="219"/>
      <c r="BDW13" s="219"/>
      <c r="BDX13" s="219"/>
      <c r="BDY13" s="219"/>
      <c r="BDZ13" s="219"/>
      <c r="BEA13" s="219"/>
      <c r="BEB13" s="219"/>
      <c r="BEC13" s="219"/>
      <c r="BED13" s="219"/>
      <c r="BEE13" s="219"/>
      <c r="BEF13" s="219"/>
      <c r="BEG13" s="219"/>
      <c r="BEH13" s="219"/>
      <c r="BEI13" s="219"/>
      <c r="BEJ13" s="219"/>
      <c r="BEK13" s="219"/>
      <c r="BEL13" s="219"/>
      <c r="BEM13" s="219"/>
      <c r="BEN13" s="219"/>
      <c r="BEO13" s="219"/>
      <c r="BEP13" s="219"/>
      <c r="BEQ13" s="219"/>
      <c r="BER13" s="219"/>
      <c r="BES13" s="219"/>
      <c r="BET13" s="219"/>
      <c r="BEU13" s="219"/>
      <c r="BEV13" s="219"/>
      <c r="BEW13" s="219"/>
      <c r="BEX13" s="219"/>
      <c r="BEY13" s="219"/>
      <c r="BEZ13" s="219"/>
      <c r="BFA13" s="219"/>
      <c r="BFB13" s="219"/>
      <c r="BFC13" s="219"/>
      <c r="BFD13" s="219"/>
      <c r="BFE13" s="219"/>
      <c r="BFF13" s="219"/>
      <c r="BFG13" s="219"/>
      <c r="BFH13" s="219"/>
      <c r="BFI13" s="219"/>
      <c r="BFJ13" s="219"/>
      <c r="BFK13" s="219"/>
      <c r="BFL13" s="219"/>
      <c r="BFM13" s="219"/>
      <c r="BFN13" s="219"/>
      <c r="BFO13" s="219"/>
      <c r="BFP13" s="219"/>
      <c r="BFQ13" s="219"/>
      <c r="BFR13" s="219"/>
      <c r="BFS13" s="219"/>
      <c r="BFT13" s="219"/>
      <c r="BFU13" s="219"/>
      <c r="BFV13" s="219"/>
      <c r="BFW13" s="219"/>
      <c r="BFX13" s="219"/>
      <c r="BFY13" s="219"/>
      <c r="BFZ13" s="219"/>
      <c r="BGA13" s="219"/>
      <c r="BGB13" s="219"/>
      <c r="BGC13" s="219"/>
      <c r="BGD13" s="219"/>
      <c r="BGE13" s="219"/>
      <c r="BGF13" s="219"/>
      <c r="BGG13" s="219"/>
      <c r="BGH13" s="219"/>
      <c r="BGI13" s="219"/>
      <c r="BGJ13" s="219"/>
      <c r="BGK13" s="219"/>
      <c r="BGL13" s="219"/>
      <c r="BGM13" s="219"/>
      <c r="BGN13" s="219"/>
      <c r="BGO13" s="219"/>
      <c r="BGP13" s="219"/>
      <c r="BGQ13" s="219"/>
      <c r="BGR13" s="219"/>
      <c r="BGS13" s="219"/>
      <c r="BGT13" s="219"/>
      <c r="BGU13" s="219"/>
      <c r="BGV13" s="219"/>
      <c r="BGW13" s="219"/>
      <c r="BGX13" s="219"/>
      <c r="BGY13" s="219"/>
      <c r="BGZ13" s="219"/>
      <c r="BHA13" s="219"/>
      <c r="BHB13" s="219"/>
      <c r="BHC13" s="219"/>
      <c r="BHD13" s="219"/>
      <c r="BHE13" s="219"/>
      <c r="BHF13" s="219"/>
      <c r="BHG13" s="219"/>
      <c r="BHH13" s="219"/>
      <c r="BHI13" s="219"/>
      <c r="BHJ13" s="219"/>
      <c r="BHK13" s="219"/>
      <c r="BHL13" s="219"/>
      <c r="BHM13" s="219"/>
      <c r="BHN13" s="219"/>
      <c r="BHO13" s="219"/>
      <c r="BHP13" s="219"/>
      <c r="BHQ13" s="219"/>
      <c r="BHR13" s="219"/>
      <c r="BHS13" s="219"/>
      <c r="BHT13" s="219"/>
      <c r="BHU13" s="219"/>
      <c r="BHV13" s="219"/>
      <c r="BHW13" s="219"/>
      <c r="BHX13" s="219"/>
      <c r="BHY13" s="219"/>
      <c r="BHZ13" s="219"/>
      <c r="BIA13" s="219"/>
      <c r="BIB13" s="219"/>
      <c r="BIC13" s="219"/>
      <c r="BID13" s="219"/>
      <c r="BIE13" s="219"/>
      <c r="BIF13" s="219"/>
      <c r="BIG13" s="219"/>
      <c r="BIH13" s="219"/>
      <c r="BII13" s="219"/>
      <c r="BIJ13" s="219"/>
      <c r="BIK13" s="219"/>
      <c r="BIL13" s="219"/>
      <c r="BIM13" s="219"/>
      <c r="BIN13" s="219"/>
      <c r="BIO13" s="219"/>
      <c r="BIP13" s="219"/>
      <c r="BIQ13" s="219"/>
      <c r="BIR13" s="219"/>
      <c r="BIS13" s="219"/>
      <c r="BIT13" s="219"/>
      <c r="BIU13" s="219"/>
      <c r="BIV13" s="219"/>
      <c r="BIW13" s="219"/>
      <c r="BIX13" s="219"/>
      <c r="BIY13" s="219"/>
      <c r="BIZ13" s="219"/>
      <c r="BJA13" s="219"/>
      <c r="BJB13" s="219"/>
      <c r="BJC13" s="219"/>
      <c r="BJD13" s="219"/>
      <c r="BJE13" s="219"/>
      <c r="BJF13" s="219"/>
      <c r="BJG13" s="219"/>
      <c r="BJH13" s="219"/>
      <c r="BJI13" s="219"/>
      <c r="BJJ13" s="219"/>
      <c r="BJK13" s="219"/>
      <c r="BJL13" s="219"/>
      <c r="BJM13" s="219"/>
      <c r="BJN13" s="219"/>
      <c r="BJO13" s="219"/>
      <c r="BJP13" s="219"/>
      <c r="BJQ13" s="219"/>
      <c r="BJR13" s="219"/>
      <c r="BJS13" s="219"/>
      <c r="BJT13" s="219"/>
      <c r="BJU13" s="219"/>
      <c r="BJV13" s="219"/>
      <c r="BJW13" s="219"/>
      <c r="BJX13" s="219"/>
      <c r="BJY13" s="219"/>
      <c r="BJZ13" s="219"/>
      <c r="BKA13" s="219"/>
      <c r="BKB13" s="219"/>
      <c r="BKC13" s="219"/>
      <c r="BKD13" s="219"/>
      <c r="BKE13" s="219"/>
      <c r="BKF13" s="219"/>
      <c r="BKG13" s="219"/>
      <c r="BKH13" s="219"/>
      <c r="BKI13" s="219"/>
      <c r="BKJ13" s="219"/>
      <c r="BKK13" s="219"/>
      <c r="BKL13" s="219"/>
      <c r="BKM13" s="219"/>
      <c r="BKN13" s="219"/>
      <c r="BKO13" s="219"/>
      <c r="BKP13" s="219"/>
      <c r="BKQ13" s="219"/>
      <c r="BKR13" s="219"/>
      <c r="BKS13" s="219"/>
      <c r="BKT13" s="219"/>
      <c r="BKU13" s="219"/>
      <c r="BKV13" s="219"/>
      <c r="BKW13" s="219"/>
      <c r="BKX13" s="219"/>
      <c r="BKY13" s="219"/>
      <c r="BKZ13" s="219"/>
      <c r="BLA13" s="219"/>
      <c r="BLB13" s="219"/>
      <c r="BLC13" s="219"/>
      <c r="BLD13" s="219"/>
      <c r="BLE13" s="219"/>
      <c r="BLF13" s="219"/>
      <c r="BLG13" s="219"/>
      <c r="BLH13" s="219"/>
      <c r="BLI13" s="219"/>
      <c r="BLJ13" s="219"/>
      <c r="BLK13" s="219"/>
      <c r="BLL13" s="219"/>
      <c r="BLM13" s="219"/>
      <c r="BLN13" s="219"/>
      <c r="BLO13" s="219"/>
      <c r="BLP13" s="219"/>
      <c r="BLQ13" s="219"/>
      <c r="BLR13" s="219"/>
      <c r="BLS13" s="219"/>
      <c r="BLT13" s="219"/>
      <c r="BLU13" s="219"/>
      <c r="BLV13" s="219"/>
      <c r="BLW13" s="219"/>
      <c r="BLX13" s="219"/>
      <c r="BLY13" s="219"/>
      <c r="BLZ13" s="219"/>
      <c r="BMA13" s="219"/>
      <c r="BMB13" s="219"/>
      <c r="BMC13" s="219"/>
      <c r="BMD13" s="219"/>
      <c r="BME13" s="219"/>
      <c r="BMF13" s="219"/>
      <c r="BMG13" s="219"/>
      <c r="BMH13" s="219"/>
      <c r="BMI13" s="219"/>
      <c r="BMJ13" s="219"/>
      <c r="BMK13" s="219"/>
      <c r="BML13" s="219"/>
      <c r="BMM13" s="219"/>
      <c r="BMN13" s="219"/>
      <c r="BMO13" s="219"/>
      <c r="BMP13" s="219"/>
      <c r="BMQ13" s="219"/>
      <c r="BMR13" s="219"/>
      <c r="BMS13" s="219"/>
      <c r="BMT13" s="219"/>
      <c r="BMU13" s="219"/>
      <c r="BMV13" s="219"/>
      <c r="BMW13" s="219"/>
      <c r="BMX13" s="219"/>
      <c r="BMY13" s="219"/>
      <c r="BMZ13" s="219"/>
      <c r="BNA13" s="219"/>
      <c r="BNB13" s="219"/>
      <c r="BNC13" s="219"/>
      <c r="BND13" s="219"/>
      <c r="BNE13" s="219"/>
      <c r="BNF13" s="219"/>
      <c r="BNG13" s="219"/>
      <c r="BNH13" s="219"/>
      <c r="BNI13" s="219"/>
      <c r="BNJ13" s="219"/>
      <c r="BNK13" s="219"/>
      <c r="BNL13" s="219"/>
      <c r="BNM13" s="219"/>
      <c r="BNN13" s="219"/>
      <c r="BNO13" s="219"/>
      <c r="BNP13" s="219"/>
      <c r="BNQ13" s="219"/>
      <c r="BNR13" s="219"/>
      <c r="BNS13" s="219"/>
      <c r="BNT13" s="219"/>
      <c r="BNU13" s="219"/>
      <c r="BNV13" s="219"/>
      <c r="BNW13" s="219"/>
      <c r="BNX13" s="219"/>
      <c r="BNY13" s="219"/>
      <c r="BNZ13" s="219"/>
      <c r="BOA13" s="219"/>
      <c r="BOB13" s="219"/>
      <c r="BOC13" s="219"/>
      <c r="BOD13" s="219"/>
      <c r="BOE13" s="219"/>
      <c r="BOF13" s="219"/>
      <c r="BOG13" s="219"/>
      <c r="BOH13" s="219"/>
      <c r="BOI13" s="219"/>
      <c r="BOJ13" s="219"/>
      <c r="BOK13" s="219"/>
      <c r="BOL13" s="219"/>
      <c r="BOM13" s="219"/>
      <c r="BON13" s="219"/>
      <c r="BOO13" s="219"/>
      <c r="BOP13" s="219"/>
      <c r="BOQ13" s="219"/>
      <c r="BOR13" s="219"/>
      <c r="BOS13" s="219"/>
      <c r="BOT13" s="219"/>
      <c r="BOU13" s="219"/>
      <c r="BOV13" s="219"/>
      <c r="BOW13" s="219"/>
      <c r="BOX13" s="219"/>
      <c r="BOY13" s="219"/>
      <c r="BOZ13" s="219"/>
      <c r="BPA13" s="219"/>
      <c r="BPB13" s="219"/>
      <c r="BPC13" s="219"/>
      <c r="BPD13" s="219"/>
      <c r="BPE13" s="219"/>
      <c r="BPF13" s="219"/>
      <c r="BPG13" s="219"/>
      <c r="BPH13" s="219"/>
      <c r="BPI13" s="219"/>
      <c r="BPJ13" s="219"/>
      <c r="BPK13" s="219"/>
      <c r="BPL13" s="219"/>
      <c r="BPM13" s="219"/>
      <c r="BPN13" s="219"/>
      <c r="BPO13" s="219"/>
      <c r="BPP13" s="219"/>
      <c r="BPQ13" s="219"/>
      <c r="BPR13" s="219"/>
      <c r="BPS13" s="219"/>
      <c r="BPT13" s="219"/>
      <c r="BPU13" s="219"/>
      <c r="BPV13" s="219"/>
      <c r="BPW13" s="219"/>
      <c r="BPX13" s="219"/>
      <c r="BPY13" s="219"/>
      <c r="BPZ13" s="219"/>
      <c r="BQA13" s="219"/>
      <c r="BQB13" s="219"/>
      <c r="BQC13" s="219"/>
      <c r="BQD13" s="219"/>
      <c r="BQE13" s="219"/>
      <c r="BQF13" s="219"/>
      <c r="BQG13" s="219"/>
      <c r="BQH13" s="219"/>
      <c r="BQI13" s="219"/>
      <c r="BQJ13" s="219"/>
      <c r="BQK13" s="219"/>
      <c r="BQL13" s="219"/>
      <c r="BQM13" s="219"/>
      <c r="BQN13" s="219"/>
      <c r="BQO13" s="219"/>
      <c r="BQP13" s="219"/>
      <c r="BQQ13" s="219"/>
      <c r="BQR13" s="219"/>
      <c r="BQS13" s="219"/>
      <c r="BQT13" s="219"/>
      <c r="BQU13" s="219"/>
      <c r="BQV13" s="219"/>
      <c r="BQW13" s="219"/>
      <c r="BQX13" s="219"/>
      <c r="BQY13" s="219"/>
      <c r="BQZ13" s="219"/>
      <c r="BRA13" s="219"/>
      <c r="BRB13" s="219"/>
      <c r="BRC13" s="219"/>
      <c r="BRD13" s="219"/>
      <c r="BRE13" s="219"/>
      <c r="BRF13" s="219"/>
      <c r="BRG13" s="219"/>
      <c r="BRH13" s="219"/>
      <c r="BRI13" s="219"/>
      <c r="BRJ13" s="219"/>
      <c r="BRK13" s="219"/>
      <c r="BRL13" s="219"/>
      <c r="BRM13" s="219"/>
      <c r="BRN13" s="219"/>
      <c r="BRO13" s="219"/>
      <c r="BRP13" s="219"/>
      <c r="BRQ13" s="219"/>
      <c r="BRR13" s="219"/>
      <c r="BRS13" s="219"/>
      <c r="BRT13" s="219"/>
      <c r="BRU13" s="219"/>
      <c r="BRV13" s="219"/>
      <c r="BRW13" s="219"/>
      <c r="BRX13" s="219"/>
      <c r="BRY13" s="219"/>
      <c r="BRZ13" s="219"/>
      <c r="BSA13" s="219"/>
      <c r="BSB13" s="219"/>
      <c r="BSC13" s="219"/>
      <c r="BSD13" s="219"/>
      <c r="BSE13" s="219"/>
      <c r="BSF13" s="219"/>
      <c r="BSG13" s="219"/>
      <c r="BSH13" s="219"/>
      <c r="BSI13" s="219"/>
      <c r="BSJ13" s="219"/>
      <c r="BSK13" s="219"/>
      <c r="BSL13" s="219"/>
      <c r="BSM13" s="219"/>
      <c r="BSN13" s="219"/>
      <c r="BSO13" s="219"/>
      <c r="BSP13" s="219"/>
      <c r="BSQ13" s="219"/>
      <c r="BSR13" s="219"/>
      <c r="BSS13" s="219"/>
      <c r="BST13" s="219"/>
      <c r="BSU13" s="219"/>
      <c r="BSV13" s="219"/>
      <c r="BSW13" s="219"/>
      <c r="BSX13" s="219"/>
      <c r="BSY13" s="219"/>
      <c r="BSZ13" s="219"/>
      <c r="BTA13" s="219"/>
      <c r="BTB13" s="219"/>
      <c r="BTC13" s="219"/>
      <c r="BTD13" s="219"/>
      <c r="BTE13" s="219"/>
      <c r="BTF13" s="219"/>
      <c r="BTG13" s="219"/>
      <c r="BTH13" s="219"/>
      <c r="BTI13" s="219"/>
      <c r="BTJ13" s="219"/>
      <c r="BTK13" s="219"/>
      <c r="BTL13" s="219"/>
      <c r="BTM13" s="219"/>
      <c r="BTN13" s="219"/>
      <c r="BTO13" s="219"/>
      <c r="BTP13" s="219"/>
      <c r="BTQ13" s="219"/>
      <c r="BTR13" s="219"/>
      <c r="BTS13" s="219"/>
      <c r="BTT13" s="219"/>
      <c r="BTU13" s="219"/>
      <c r="BTV13" s="219"/>
      <c r="BTW13" s="219"/>
      <c r="BTX13" s="219"/>
      <c r="BTY13" s="219"/>
      <c r="BTZ13" s="219"/>
      <c r="BUA13" s="219"/>
      <c r="BUB13" s="219"/>
      <c r="BUC13" s="219"/>
      <c r="BUD13" s="219"/>
      <c r="BUE13" s="219"/>
      <c r="BUF13" s="219"/>
      <c r="BUG13" s="219"/>
      <c r="BUH13" s="219"/>
      <c r="BUI13" s="219"/>
      <c r="BUJ13" s="219"/>
      <c r="BUK13" s="219"/>
      <c r="BUL13" s="219"/>
      <c r="BUM13" s="219"/>
      <c r="BUN13" s="219"/>
      <c r="BUO13" s="219"/>
      <c r="BUP13" s="219"/>
      <c r="BUQ13" s="219"/>
      <c r="BUR13" s="219"/>
      <c r="BUS13" s="219"/>
      <c r="BUT13" s="219"/>
      <c r="BUU13" s="219"/>
      <c r="BUV13" s="219"/>
      <c r="BUW13" s="219"/>
      <c r="BUX13" s="219"/>
      <c r="BUY13" s="219"/>
      <c r="BUZ13" s="219"/>
      <c r="BVA13" s="219"/>
      <c r="BVB13" s="219"/>
      <c r="BVC13" s="219"/>
      <c r="BVD13" s="219"/>
      <c r="BVE13" s="219"/>
      <c r="BVF13" s="219"/>
      <c r="BVG13" s="219"/>
      <c r="BVH13" s="219"/>
      <c r="BVI13" s="219"/>
      <c r="BVJ13" s="219"/>
      <c r="BVK13" s="219"/>
      <c r="BVL13" s="219"/>
      <c r="BVM13" s="219"/>
      <c r="BVN13" s="219"/>
      <c r="BVO13" s="219"/>
      <c r="BVP13" s="219"/>
      <c r="BVQ13" s="219"/>
      <c r="BVR13" s="219"/>
      <c r="BVS13" s="219"/>
      <c r="BVT13" s="219"/>
      <c r="BVU13" s="219"/>
      <c r="BVV13" s="219"/>
      <c r="BVW13" s="219"/>
      <c r="BVX13" s="219"/>
      <c r="BVY13" s="219"/>
      <c r="BVZ13" s="219"/>
      <c r="BWA13" s="219"/>
      <c r="BWB13" s="219"/>
      <c r="BWC13" s="219"/>
      <c r="BWD13" s="219"/>
      <c r="BWE13" s="219"/>
      <c r="BWF13" s="219"/>
      <c r="BWG13" s="219"/>
      <c r="BWH13" s="219"/>
      <c r="BWI13" s="219"/>
      <c r="BWJ13" s="219"/>
      <c r="BWK13" s="219"/>
      <c r="BWL13" s="219"/>
      <c r="BWM13" s="219"/>
      <c r="BWN13" s="219"/>
      <c r="BWO13" s="219"/>
      <c r="BWP13" s="219"/>
      <c r="BWQ13" s="219"/>
      <c r="BWR13" s="219"/>
      <c r="BWS13" s="219"/>
      <c r="BWT13" s="219"/>
      <c r="BWU13" s="219"/>
      <c r="BWV13" s="219"/>
      <c r="BWW13" s="219"/>
      <c r="BWX13" s="219"/>
      <c r="BWY13" s="219"/>
      <c r="BWZ13" s="219"/>
      <c r="BXA13" s="219"/>
      <c r="BXB13" s="219"/>
      <c r="BXC13" s="219"/>
      <c r="BXD13" s="219"/>
      <c r="BXE13" s="219"/>
      <c r="BXF13" s="219"/>
      <c r="BXG13" s="219"/>
      <c r="BXH13" s="219"/>
      <c r="BXI13" s="219"/>
      <c r="BXJ13" s="219"/>
      <c r="BXK13" s="219"/>
      <c r="BXL13" s="219"/>
      <c r="BXM13" s="219"/>
      <c r="BXN13" s="219"/>
      <c r="BXO13" s="219"/>
      <c r="BXP13" s="219"/>
      <c r="BXQ13" s="219"/>
      <c r="BXR13" s="219"/>
      <c r="BXS13" s="219"/>
      <c r="BXT13" s="219"/>
      <c r="BXU13" s="219"/>
      <c r="BXV13" s="219"/>
      <c r="BXW13" s="219"/>
      <c r="BXX13" s="219"/>
      <c r="BXY13" s="219"/>
      <c r="BXZ13" s="219"/>
      <c r="BYA13" s="219"/>
      <c r="BYB13" s="219"/>
      <c r="BYC13" s="219"/>
      <c r="BYD13" s="219"/>
      <c r="BYE13" s="219"/>
      <c r="BYF13" s="219"/>
      <c r="BYG13" s="219"/>
      <c r="BYH13" s="219"/>
      <c r="BYI13" s="219"/>
      <c r="BYJ13" s="219"/>
      <c r="BYK13" s="219"/>
      <c r="BYL13" s="219"/>
      <c r="BYM13" s="219"/>
      <c r="BYN13" s="219"/>
      <c r="BYO13" s="219"/>
      <c r="BYP13" s="219"/>
      <c r="BYQ13" s="219"/>
      <c r="BYR13" s="219"/>
      <c r="BYS13" s="219"/>
      <c r="BYT13" s="219"/>
      <c r="BYU13" s="219"/>
      <c r="BYV13" s="219"/>
      <c r="BYW13" s="219"/>
      <c r="BYX13" s="219"/>
      <c r="BYY13" s="219"/>
      <c r="BYZ13" s="219"/>
      <c r="BZA13" s="219"/>
      <c r="BZB13" s="219"/>
      <c r="BZC13" s="219"/>
      <c r="BZD13" s="219"/>
      <c r="BZE13" s="219"/>
      <c r="BZF13" s="219"/>
      <c r="BZG13" s="219"/>
      <c r="BZH13" s="219"/>
      <c r="BZI13" s="219"/>
      <c r="BZJ13" s="219"/>
      <c r="BZK13" s="219"/>
      <c r="BZL13" s="219"/>
      <c r="BZM13" s="219"/>
      <c r="BZN13" s="219"/>
      <c r="BZO13" s="219"/>
      <c r="BZP13" s="219"/>
      <c r="BZQ13" s="219"/>
      <c r="BZR13" s="219"/>
      <c r="BZS13" s="219"/>
      <c r="BZT13" s="219"/>
      <c r="BZU13" s="219"/>
      <c r="BZV13" s="219"/>
      <c r="BZW13" s="219"/>
      <c r="BZX13" s="219"/>
      <c r="BZY13" s="219"/>
      <c r="BZZ13" s="219"/>
      <c r="CAA13" s="219"/>
      <c r="CAB13" s="219"/>
      <c r="CAC13" s="219"/>
      <c r="CAD13" s="219"/>
      <c r="CAE13" s="219"/>
      <c r="CAF13" s="219"/>
      <c r="CAG13" s="219"/>
      <c r="CAH13" s="219"/>
      <c r="CAI13" s="219"/>
      <c r="CAJ13" s="219"/>
      <c r="CAK13" s="219"/>
      <c r="CAL13" s="219"/>
      <c r="CAM13" s="219"/>
      <c r="CAN13" s="219"/>
      <c r="CAO13" s="219"/>
      <c r="CAP13" s="219"/>
      <c r="CAQ13" s="219"/>
      <c r="CAR13" s="219"/>
      <c r="CAS13" s="219"/>
      <c r="CAT13" s="219"/>
      <c r="CAU13" s="219"/>
      <c r="CAV13" s="219"/>
      <c r="CAW13" s="219"/>
      <c r="CAX13" s="219"/>
      <c r="CAY13" s="219"/>
      <c r="CAZ13" s="219"/>
      <c r="CBA13" s="219"/>
      <c r="CBB13" s="219"/>
      <c r="CBC13" s="219"/>
      <c r="CBD13" s="219"/>
      <c r="CBE13" s="219"/>
      <c r="CBF13" s="219"/>
      <c r="CBG13" s="219"/>
      <c r="CBH13" s="219"/>
      <c r="CBI13" s="219"/>
      <c r="CBJ13" s="219"/>
      <c r="CBK13" s="219"/>
      <c r="CBL13" s="219"/>
      <c r="CBM13" s="219"/>
      <c r="CBN13" s="219"/>
      <c r="CBO13" s="219"/>
      <c r="CBP13" s="219"/>
      <c r="CBQ13" s="219"/>
      <c r="CBR13" s="219"/>
      <c r="CBS13" s="219"/>
      <c r="CBT13" s="219"/>
      <c r="CBU13" s="219"/>
      <c r="CBV13" s="219"/>
      <c r="CBW13" s="219"/>
      <c r="CBX13" s="219"/>
      <c r="CBY13" s="219"/>
      <c r="CBZ13" s="219"/>
      <c r="CCA13" s="219"/>
      <c r="CCB13" s="219"/>
      <c r="CCC13" s="219"/>
      <c r="CCD13" s="219"/>
      <c r="CCE13" s="219"/>
      <c r="CCF13" s="219"/>
      <c r="CCG13" s="219"/>
      <c r="CCH13" s="219"/>
      <c r="CCI13" s="219"/>
      <c r="CCJ13" s="219"/>
      <c r="CCK13" s="219"/>
      <c r="CCL13" s="219"/>
      <c r="CCM13" s="219"/>
      <c r="CCN13" s="219"/>
      <c r="CCO13" s="219"/>
      <c r="CCP13" s="219"/>
      <c r="CCQ13" s="219"/>
      <c r="CCR13" s="219"/>
      <c r="CCS13" s="219"/>
      <c r="CCT13" s="219"/>
      <c r="CCU13" s="219"/>
      <c r="CCV13" s="219"/>
      <c r="CCW13" s="219"/>
      <c r="CCX13" s="219"/>
      <c r="CCY13" s="219"/>
      <c r="CCZ13" s="219"/>
      <c r="CDA13" s="219"/>
      <c r="CDB13" s="219"/>
      <c r="CDC13" s="219"/>
      <c r="CDD13" s="219"/>
      <c r="CDE13" s="219"/>
      <c r="CDF13" s="219"/>
      <c r="CDG13" s="219"/>
      <c r="CDH13" s="219"/>
      <c r="CDI13" s="219"/>
      <c r="CDJ13" s="219"/>
      <c r="CDK13" s="219"/>
      <c r="CDL13" s="219"/>
      <c r="CDM13" s="219"/>
      <c r="CDN13" s="219"/>
      <c r="CDO13" s="219"/>
      <c r="CDP13" s="219"/>
      <c r="CDQ13" s="219"/>
      <c r="CDR13" s="219"/>
      <c r="CDS13" s="219"/>
      <c r="CDT13" s="219"/>
      <c r="CDU13" s="219"/>
      <c r="CDV13" s="219"/>
      <c r="CDW13" s="219"/>
      <c r="CDX13" s="219"/>
      <c r="CDY13" s="219"/>
      <c r="CDZ13" s="219"/>
      <c r="CEA13" s="219"/>
      <c r="CEB13" s="219"/>
      <c r="CEC13" s="219"/>
      <c r="CED13" s="219"/>
      <c r="CEE13" s="219"/>
      <c r="CEF13" s="219"/>
      <c r="CEG13" s="219"/>
      <c r="CEH13" s="219"/>
      <c r="CEI13" s="219"/>
      <c r="CEJ13" s="219"/>
      <c r="CEK13" s="219"/>
      <c r="CEL13" s="219"/>
      <c r="CEM13" s="219"/>
      <c r="CEN13" s="219"/>
      <c r="CEO13" s="219"/>
      <c r="CEP13" s="219"/>
      <c r="CEQ13" s="219"/>
      <c r="CER13" s="219"/>
      <c r="CES13" s="219"/>
      <c r="CET13" s="219"/>
      <c r="CEU13" s="219"/>
      <c r="CEV13" s="219"/>
      <c r="CEW13" s="219"/>
      <c r="CEX13" s="219"/>
      <c r="CEY13" s="219"/>
      <c r="CEZ13" s="219"/>
      <c r="CFA13" s="219"/>
      <c r="CFB13" s="219"/>
      <c r="CFC13" s="219"/>
      <c r="CFD13" s="219"/>
      <c r="CFE13" s="219"/>
      <c r="CFF13" s="219"/>
      <c r="CFG13" s="219"/>
      <c r="CFH13" s="219"/>
      <c r="CFI13" s="219"/>
      <c r="CFJ13" s="219"/>
      <c r="CFK13" s="219"/>
      <c r="CFL13" s="219"/>
      <c r="CFM13" s="219"/>
      <c r="CFN13" s="219"/>
      <c r="CFO13" s="219"/>
      <c r="CFP13" s="219"/>
      <c r="CFQ13" s="219"/>
      <c r="CFR13" s="219"/>
      <c r="CFS13" s="219"/>
      <c r="CFT13" s="219"/>
      <c r="CFU13" s="219"/>
      <c r="CFV13" s="219"/>
      <c r="CFW13" s="219"/>
      <c r="CFX13" s="219"/>
      <c r="CFY13" s="219"/>
      <c r="CFZ13" s="219"/>
      <c r="CGA13" s="219"/>
      <c r="CGB13" s="219"/>
      <c r="CGC13" s="219"/>
      <c r="CGD13" s="219"/>
      <c r="CGE13" s="219"/>
      <c r="CGF13" s="219"/>
      <c r="CGG13" s="219"/>
      <c r="CGH13" s="219"/>
      <c r="CGI13" s="219"/>
      <c r="CGJ13" s="219"/>
      <c r="CGK13" s="219"/>
      <c r="CGL13" s="219"/>
      <c r="CGM13" s="219"/>
      <c r="CGN13" s="219"/>
      <c r="CGO13" s="219"/>
      <c r="CGP13" s="219"/>
      <c r="CGQ13" s="219"/>
      <c r="CGR13" s="219"/>
      <c r="CGS13" s="219"/>
      <c r="CGT13" s="219"/>
      <c r="CGU13" s="219"/>
      <c r="CGV13" s="219"/>
      <c r="CGW13" s="219"/>
      <c r="CGX13" s="219"/>
      <c r="CGY13" s="219"/>
      <c r="CGZ13" s="219"/>
      <c r="CHA13" s="219"/>
      <c r="CHB13" s="219"/>
      <c r="CHC13" s="219"/>
      <c r="CHD13" s="219"/>
      <c r="CHE13" s="219"/>
      <c r="CHF13" s="219"/>
      <c r="CHG13" s="219"/>
      <c r="CHH13" s="219"/>
      <c r="CHI13" s="219"/>
      <c r="CHJ13" s="219"/>
      <c r="CHK13" s="219"/>
      <c r="CHL13" s="219"/>
      <c r="CHM13" s="219"/>
      <c r="CHN13" s="219"/>
      <c r="CHO13" s="219"/>
      <c r="CHP13" s="219"/>
      <c r="CHQ13" s="219"/>
      <c r="CHR13" s="219"/>
      <c r="CHS13" s="219"/>
      <c r="CHT13" s="219"/>
      <c r="CHU13" s="219"/>
      <c r="CHV13" s="219"/>
      <c r="CHW13" s="219"/>
      <c r="CHX13" s="219"/>
      <c r="CHY13" s="219"/>
      <c r="CHZ13" s="219"/>
      <c r="CIA13" s="219"/>
      <c r="CIB13" s="219"/>
      <c r="CIC13" s="219"/>
      <c r="CID13" s="219"/>
      <c r="CIE13" s="219"/>
      <c r="CIF13" s="219"/>
      <c r="CIG13" s="219"/>
      <c r="CIH13" s="219"/>
      <c r="CII13" s="219"/>
      <c r="CIJ13" s="219"/>
      <c r="CIK13" s="219"/>
      <c r="CIL13" s="219"/>
      <c r="CIM13" s="219"/>
      <c r="CIN13" s="219"/>
      <c r="CIO13" s="219"/>
      <c r="CIP13" s="219"/>
      <c r="CIQ13" s="219"/>
      <c r="CIR13" s="219"/>
      <c r="CIS13" s="219"/>
      <c r="CIT13" s="219"/>
      <c r="CIU13" s="219"/>
      <c r="CIV13" s="219"/>
      <c r="CIW13" s="219"/>
      <c r="CIX13" s="219"/>
      <c r="CIY13" s="219"/>
      <c r="CIZ13" s="219"/>
      <c r="CJA13" s="219"/>
      <c r="CJB13" s="219"/>
      <c r="CJC13" s="219"/>
      <c r="CJD13" s="219"/>
      <c r="CJE13" s="219"/>
      <c r="CJF13" s="219"/>
      <c r="CJG13" s="219"/>
      <c r="CJH13" s="219"/>
      <c r="CJI13" s="219"/>
      <c r="CJJ13" s="219"/>
      <c r="CJK13" s="219"/>
      <c r="CJL13" s="219"/>
      <c r="CJM13" s="219"/>
      <c r="CJN13" s="219"/>
      <c r="CJO13" s="219"/>
      <c r="CJP13" s="219"/>
      <c r="CJQ13" s="219"/>
      <c r="CJR13" s="219"/>
      <c r="CJS13" s="219"/>
      <c r="CJT13" s="219"/>
      <c r="CJU13" s="219"/>
      <c r="CJV13" s="219"/>
      <c r="CJW13" s="219"/>
      <c r="CJX13" s="219"/>
      <c r="CJY13" s="219"/>
      <c r="CJZ13" s="219"/>
      <c r="CKA13" s="219"/>
      <c r="CKB13" s="219"/>
      <c r="CKC13" s="219"/>
      <c r="CKD13" s="219"/>
      <c r="CKE13" s="219"/>
      <c r="CKF13" s="219"/>
      <c r="CKG13" s="219"/>
      <c r="CKH13" s="219"/>
      <c r="CKI13" s="219"/>
      <c r="CKJ13" s="219"/>
      <c r="CKK13" s="219"/>
      <c r="CKL13" s="219"/>
      <c r="CKM13" s="219"/>
      <c r="CKN13" s="219"/>
      <c r="CKO13" s="219"/>
      <c r="CKP13" s="219"/>
      <c r="CKQ13" s="219"/>
      <c r="CKR13" s="219"/>
      <c r="CKS13" s="219"/>
      <c r="CKT13" s="219"/>
      <c r="CKU13" s="219"/>
      <c r="CKV13" s="219"/>
      <c r="CKW13" s="219"/>
      <c r="CKX13" s="219"/>
      <c r="CKY13" s="219"/>
      <c r="CKZ13" s="219"/>
      <c r="CLA13" s="219"/>
      <c r="CLB13" s="219"/>
      <c r="CLC13" s="219"/>
      <c r="CLD13" s="219"/>
      <c r="CLE13" s="219"/>
      <c r="CLF13" s="219"/>
      <c r="CLG13" s="219"/>
      <c r="CLH13" s="219"/>
      <c r="CLI13" s="219"/>
      <c r="CLJ13" s="219"/>
      <c r="CLK13" s="219"/>
      <c r="CLL13" s="219"/>
      <c r="CLM13" s="219"/>
      <c r="CLN13" s="219"/>
      <c r="CLO13" s="219"/>
      <c r="CLP13" s="219"/>
      <c r="CLQ13" s="219"/>
      <c r="CLR13" s="219"/>
      <c r="CLS13" s="219"/>
      <c r="CLT13" s="219"/>
      <c r="CLU13" s="219"/>
      <c r="CLV13" s="219"/>
      <c r="CLW13" s="219"/>
      <c r="CLX13" s="219"/>
      <c r="CLY13" s="219"/>
      <c r="CLZ13" s="219"/>
      <c r="CMA13" s="219"/>
      <c r="CMB13" s="219"/>
      <c r="CMC13" s="219"/>
      <c r="CMD13" s="219"/>
      <c r="CME13" s="219"/>
      <c r="CMF13" s="219"/>
      <c r="CMG13" s="219"/>
      <c r="CMH13" s="219"/>
      <c r="CMI13" s="219"/>
      <c r="CMJ13" s="219"/>
      <c r="CMK13" s="219"/>
      <c r="CML13" s="219"/>
      <c r="CMM13" s="219"/>
      <c r="CMN13" s="219"/>
      <c r="CMO13" s="219"/>
      <c r="CMP13" s="219"/>
      <c r="CMQ13" s="219"/>
      <c r="CMR13" s="219"/>
      <c r="CMS13" s="219"/>
      <c r="CMT13" s="219"/>
      <c r="CMU13" s="219"/>
      <c r="CMV13" s="219"/>
      <c r="CMW13" s="219"/>
      <c r="CMX13" s="219"/>
      <c r="CMY13" s="219"/>
      <c r="CMZ13" s="219"/>
      <c r="CNA13" s="219"/>
      <c r="CNB13" s="219"/>
      <c r="CNC13" s="219"/>
      <c r="CND13" s="219"/>
      <c r="CNE13" s="219"/>
      <c r="CNF13" s="219"/>
      <c r="CNG13" s="219"/>
      <c r="CNH13" s="219"/>
      <c r="CNI13" s="219"/>
      <c r="CNJ13" s="219"/>
      <c r="CNK13" s="219"/>
      <c r="CNL13" s="219"/>
      <c r="CNM13" s="219"/>
      <c r="CNN13" s="219"/>
      <c r="CNO13" s="219"/>
      <c r="CNP13" s="219"/>
      <c r="CNQ13" s="219"/>
      <c r="CNR13" s="219"/>
      <c r="CNS13" s="219"/>
      <c r="CNT13" s="219"/>
      <c r="CNU13" s="219"/>
      <c r="CNV13" s="219"/>
      <c r="CNW13" s="219"/>
      <c r="CNX13" s="219"/>
      <c r="CNY13" s="219"/>
      <c r="CNZ13" s="219"/>
      <c r="COA13" s="219"/>
      <c r="COB13" s="219"/>
      <c r="COC13" s="219"/>
      <c r="COD13" s="219"/>
      <c r="COE13" s="219"/>
      <c r="COF13" s="219"/>
      <c r="COG13" s="219"/>
      <c r="COH13" s="219"/>
      <c r="COI13" s="219"/>
      <c r="COJ13" s="219"/>
      <c r="COK13" s="219"/>
      <c r="COL13" s="219"/>
      <c r="COM13" s="219"/>
      <c r="CON13" s="219"/>
      <c r="COO13" s="219"/>
      <c r="COP13" s="219"/>
      <c r="COQ13" s="219"/>
      <c r="COR13" s="219"/>
      <c r="COS13" s="219"/>
      <c r="COT13" s="219"/>
      <c r="COU13" s="219"/>
      <c r="COV13" s="219"/>
      <c r="COW13" s="219"/>
      <c r="COX13" s="219"/>
      <c r="COY13" s="219"/>
      <c r="COZ13" s="219"/>
      <c r="CPA13" s="219"/>
      <c r="CPB13" s="219"/>
      <c r="CPC13" s="219"/>
      <c r="CPD13" s="219"/>
      <c r="CPE13" s="219"/>
      <c r="CPF13" s="219"/>
      <c r="CPG13" s="219"/>
      <c r="CPH13" s="219"/>
      <c r="CPI13" s="219"/>
      <c r="CPJ13" s="219"/>
      <c r="CPK13" s="219"/>
      <c r="CPL13" s="219"/>
      <c r="CPM13" s="219"/>
      <c r="CPN13" s="219"/>
      <c r="CPO13" s="219"/>
      <c r="CPP13" s="219"/>
      <c r="CPQ13" s="219"/>
      <c r="CPR13" s="219"/>
      <c r="CPS13" s="219"/>
      <c r="CPT13" s="219"/>
      <c r="CPU13" s="219"/>
      <c r="CPV13" s="219"/>
      <c r="CPW13" s="219"/>
      <c r="CPX13" s="219"/>
      <c r="CPY13" s="219"/>
      <c r="CPZ13" s="219"/>
      <c r="CQA13" s="219"/>
      <c r="CQB13" s="219"/>
      <c r="CQC13" s="219"/>
      <c r="CQD13" s="219"/>
      <c r="CQE13" s="219"/>
      <c r="CQF13" s="219"/>
      <c r="CQG13" s="219"/>
      <c r="CQH13" s="219"/>
      <c r="CQI13" s="219"/>
      <c r="CQJ13" s="219"/>
      <c r="CQK13" s="219"/>
      <c r="CQL13" s="219"/>
      <c r="CQM13" s="219"/>
      <c r="CQN13" s="219"/>
      <c r="CQO13" s="219"/>
      <c r="CQP13" s="219"/>
      <c r="CQQ13" s="219"/>
      <c r="CQR13" s="219"/>
      <c r="CQS13" s="219"/>
      <c r="CQT13" s="219"/>
      <c r="CQU13" s="219"/>
      <c r="CQV13" s="219"/>
      <c r="CQW13" s="219"/>
      <c r="CQX13" s="219"/>
      <c r="CQY13" s="219"/>
      <c r="CQZ13" s="219"/>
      <c r="CRA13" s="219"/>
      <c r="CRB13" s="219"/>
      <c r="CRC13" s="219"/>
      <c r="CRD13" s="219"/>
      <c r="CRE13" s="219"/>
      <c r="CRF13" s="219"/>
      <c r="CRG13" s="219"/>
      <c r="CRH13" s="219"/>
      <c r="CRI13" s="219"/>
      <c r="CRJ13" s="219"/>
      <c r="CRK13" s="219"/>
      <c r="CRL13" s="219"/>
      <c r="CRM13" s="219"/>
      <c r="CRN13" s="219"/>
      <c r="CRO13" s="219"/>
      <c r="CRP13" s="219"/>
      <c r="CRQ13" s="219"/>
      <c r="CRR13" s="219"/>
      <c r="CRS13" s="219"/>
      <c r="CRT13" s="219"/>
      <c r="CRU13" s="219"/>
      <c r="CRV13" s="219"/>
      <c r="CRW13" s="219"/>
      <c r="CRX13" s="219"/>
      <c r="CRY13" s="219"/>
      <c r="CRZ13" s="219"/>
      <c r="CSA13" s="219"/>
      <c r="CSB13" s="219"/>
      <c r="CSC13" s="219"/>
      <c r="CSD13" s="219"/>
      <c r="CSE13" s="219"/>
      <c r="CSF13" s="219"/>
      <c r="CSG13" s="219"/>
      <c r="CSH13" s="219"/>
      <c r="CSI13" s="219"/>
      <c r="CSJ13" s="219"/>
      <c r="CSK13" s="219"/>
      <c r="CSL13" s="219"/>
      <c r="CSM13" s="219"/>
      <c r="CSN13" s="219"/>
      <c r="CSO13" s="219"/>
      <c r="CSP13" s="219"/>
      <c r="CSQ13" s="219"/>
      <c r="CSR13" s="219"/>
      <c r="CSS13" s="219"/>
      <c r="CST13" s="219"/>
      <c r="CSU13" s="219"/>
      <c r="CSV13" s="219"/>
      <c r="CSW13" s="219"/>
      <c r="CSX13" s="219"/>
      <c r="CSY13" s="219"/>
      <c r="CSZ13" s="219"/>
      <c r="CTA13" s="219"/>
      <c r="CTB13" s="219"/>
      <c r="CTC13" s="219"/>
      <c r="CTD13" s="219"/>
      <c r="CTE13" s="219"/>
      <c r="CTF13" s="219"/>
      <c r="CTG13" s="219"/>
      <c r="CTH13" s="219"/>
      <c r="CTI13" s="219"/>
      <c r="CTJ13" s="219"/>
      <c r="CTK13" s="219"/>
      <c r="CTL13" s="219"/>
      <c r="CTM13" s="219"/>
      <c r="CTN13" s="219"/>
      <c r="CTO13" s="219"/>
      <c r="CTP13" s="219"/>
      <c r="CTQ13" s="219"/>
      <c r="CTR13" s="219"/>
      <c r="CTS13" s="219"/>
      <c r="CTT13" s="219"/>
      <c r="CTU13" s="219"/>
      <c r="CTV13" s="219"/>
      <c r="CTW13" s="219"/>
      <c r="CTX13" s="219"/>
      <c r="CTY13" s="219"/>
      <c r="CTZ13" s="219"/>
      <c r="CUA13" s="219"/>
      <c r="CUB13" s="219"/>
      <c r="CUC13" s="219"/>
      <c r="CUD13" s="219"/>
      <c r="CUE13" s="219"/>
      <c r="CUF13" s="219"/>
      <c r="CUG13" s="219"/>
      <c r="CUH13" s="219"/>
      <c r="CUI13" s="219"/>
      <c r="CUJ13" s="219"/>
      <c r="CUK13" s="219"/>
      <c r="CUL13" s="219"/>
      <c r="CUM13" s="219"/>
      <c r="CUN13" s="219"/>
      <c r="CUO13" s="219"/>
      <c r="CUP13" s="219"/>
      <c r="CUQ13" s="219"/>
      <c r="CUR13" s="219"/>
      <c r="CUS13" s="219"/>
      <c r="CUT13" s="219"/>
      <c r="CUU13" s="219"/>
      <c r="CUV13" s="219"/>
      <c r="CUW13" s="219"/>
      <c r="CUX13" s="219"/>
      <c r="CUY13" s="219"/>
      <c r="CUZ13" s="219"/>
      <c r="CVA13" s="219"/>
      <c r="CVB13" s="219"/>
      <c r="CVC13" s="219"/>
      <c r="CVD13" s="219"/>
      <c r="CVE13" s="219"/>
      <c r="CVF13" s="219"/>
      <c r="CVG13" s="219"/>
      <c r="CVH13" s="219"/>
      <c r="CVI13" s="219"/>
      <c r="CVJ13" s="219"/>
      <c r="CVK13" s="219"/>
      <c r="CVL13" s="219"/>
      <c r="CVM13" s="219"/>
      <c r="CVN13" s="219"/>
      <c r="CVO13" s="219"/>
      <c r="CVP13" s="219"/>
      <c r="CVQ13" s="219"/>
      <c r="CVR13" s="219"/>
      <c r="CVS13" s="219"/>
      <c r="CVT13" s="219"/>
      <c r="CVU13" s="219"/>
      <c r="CVV13" s="219"/>
      <c r="CVW13" s="219"/>
      <c r="CVX13" s="219"/>
      <c r="CVY13" s="219"/>
      <c r="CVZ13" s="219"/>
      <c r="CWA13" s="219"/>
      <c r="CWB13" s="219"/>
      <c r="CWC13" s="219"/>
      <c r="CWD13" s="219"/>
      <c r="CWE13" s="219"/>
      <c r="CWF13" s="219"/>
      <c r="CWG13" s="219"/>
      <c r="CWH13" s="219"/>
      <c r="CWI13" s="219"/>
      <c r="CWJ13" s="219"/>
      <c r="CWK13" s="219"/>
      <c r="CWL13" s="219"/>
      <c r="CWM13" s="219"/>
      <c r="CWN13" s="219"/>
      <c r="CWO13" s="219"/>
      <c r="CWP13" s="219"/>
      <c r="CWQ13" s="219"/>
      <c r="CWR13" s="219"/>
      <c r="CWS13" s="219"/>
      <c r="CWT13" s="219"/>
      <c r="CWU13" s="219"/>
      <c r="CWV13" s="219"/>
      <c r="CWW13" s="219"/>
      <c r="CWX13" s="219"/>
      <c r="CWY13" s="219"/>
      <c r="CWZ13" s="219"/>
      <c r="CXA13" s="219"/>
      <c r="CXB13" s="219"/>
      <c r="CXC13" s="219"/>
      <c r="CXD13" s="219"/>
      <c r="CXE13" s="219"/>
      <c r="CXF13" s="219"/>
      <c r="CXG13" s="219"/>
      <c r="CXH13" s="219"/>
      <c r="CXI13" s="219"/>
      <c r="CXJ13" s="219"/>
      <c r="CXK13" s="219"/>
      <c r="CXL13" s="219"/>
      <c r="CXM13" s="219"/>
      <c r="CXN13" s="219"/>
      <c r="CXO13" s="219"/>
      <c r="CXP13" s="219"/>
      <c r="CXQ13" s="219"/>
      <c r="CXR13" s="219"/>
      <c r="CXS13" s="219"/>
      <c r="CXT13" s="219"/>
      <c r="CXU13" s="219"/>
      <c r="CXV13" s="219"/>
      <c r="CXW13" s="219"/>
      <c r="CXX13" s="219"/>
      <c r="CXY13" s="219"/>
      <c r="CXZ13" s="219"/>
      <c r="CYA13" s="219"/>
      <c r="CYB13" s="219"/>
      <c r="CYC13" s="219"/>
      <c r="CYD13" s="219"/>
      <c r="CYE13" s="219"/>
      <c r="CYF13" s="219"/>
      <c r="CYG13" s="219"/>
      <c r="CYH13" s="219"/>
      <c r="CYI13" s="219"/>
      <c r="CYJ13" s="219"/>
      <c r="CYK13" s="219"/>
      <c r="CYL13" s="219"/>
      <c r="CYM13" s="219"/>
      <c r="CYN13" s="219"/>
      <c r="CYO13" s="219"/>
      <c r="CYP13" s="219"/>
      <c r="CYQ13" s="219"/>
      <c r="CYR13" s="219"/>
      <c r="CYS13" s="219"/>
      <c r="CYT13" s="219"/>
      <c r="CYU13" s="219"/>
      <c r="CYV13" s="219"/>
      <c r="CYW13" s="219"/>
      <c r="CYX13" s="219"/>
      <c r="CYY13" s="219"/>
      <c r="CYZ13" s="219"/>
      <c r="CZA13" s="219"/>
      <c r="CZB13" s="219"/>
      <c r="CZC13" s="219"/>
      <c r="CZD13" s="219"/>
      <c r="CZE13" s="219"/>
      <c r="CZF13" s="219"/>
      <c r="CZG13" s="219"/>
      <c r="CZH13" s="219"/>
      <c r="CZI13" s="219"/>
      <c r="CZJ13" s="219"/>
      <c r="CZK13" s="219"/>
      <c r="CZL13" s="219"/>
      <c r="CZM13" s="219"/>
      <c r="CZN13" s="219"/>
      <c r="CZO13" s="219"/>
      <c r="CZP13" s="219"/>
      <c r="CZQ13" s="219"/>
      <c r="CZR13" s="219"/>
      <c r="CZS13" s="219"/>
      <c r="CZT13" s="219"/>
      <c r="CZU13" s="219"/>
      <c r="CZV13" s="219"/>
      <c r="CZW13" s="219"/>
      <c r="CZX13" s="219"/>
      <c r="CZY13" s="219"/>
      <c r="CZZ13" s="219"/>
      <c r="DAA13" s="219"/>
      <c r="DAB13" s="219"/>
      <c r="DAC13" s="219"/>
      <c r="DAD13" s="219"/>
      <c r="DAE13" s="219"/>
      <c r="DAF13" s="219"/>
      <c r="DAG13" s="219"/>
      <c r="DAH13" s="219"/>
      <c r="DAI13" s="219"/>
      <c r="DAJ13" s="219"/>
      <c r="DAK13" s="219"/>
      <c r="DAL13" s="219"/>
      <c r="DAM13" s="219"/>
      <c r="DAN13" s="219"/>
      <c r="DAO13" s="219"/>
      <c r="DAP13" s="219"/>
      <c r="DAQ13" s="219"/>
      <c r="DAR13" s="219"/>
      <c r="DAS13" s="219"/>
      <c r="DAT13" s="219"/>
      <c r="DAU13" s="219"/>
      <c r="DAV13" s="219"/>
      <c r="DAW13" s="219"/>
      <c r="DAX13" s="219"/>
      <c r="DAY13" s="219"/>
      <c r="DAZ13" s="219"/>
      <c r="DBA13" s="219"/>
      <c r="DBB13" s="219"/>
      <c r="DBC13" s="219"/>
      <c r="DBD13" s="219"/>
      <c r="DBE13" s="219"/>
      <c r="DBF13" s="219"/>
      <c r="DBG13" s="219"/>
      <c r="DBH13" s="219"/>
      <c r="DBI13" s="219"/>
      <c r="DBJ13" s="219"/>
      <c r="DBK13" s="219"/>
      <c r="DBL13" s="219"/>
      <c r="DBM13" s="219"/>
      <c r="DBN13" s="219"/>
      <c r="DBO13" s="219"/>
      <c r="DBP13" s="219"/>
      <c r="DBQ13" s="219"/>
      <c r="DBR13" s="219"/>
      <c r="DBS13" s="219"/>
      <c r="DBT13" s="219"/>
      <c r="DBU13" s="219"/>
      <c r="DBV13" s="219"/>
      <c r="DBW13" s="219"/>
      <c r="DBX13" s="219"/>
      <c r="DBY13" s="219"/>
      <c r="DBZ13" s="219"/>
      <c r="DCA13" s="219"/>
      <c r="DCB13" s="219"/>
      <c r="DCC13" s="219"/>
      <c r="DCD13" s="219"/>
      <c r="DCE13" s="219"/>
      <c r="DCF13" s="219"/>
      <c r="DCG13" s="219"/>
      <c r="DCH13" s="219"/>
      <c r="DCI13" s="219"/>
      <c r="DCJ13" s="219"/>
      <c r="DCK13" s="219"/>
      <c r="DCL13" s="219"/>
      <c r="DCM13" s="219"/>
      <c r="DCN13" s="219"/>
      <c r="DCO13" s="219"/>
      <c r="DCP13" s="219"/>
      <c r="DCQ13" s="219"/>
      <c r="DCR13" s="219"/>
      <c r="DCS13" s="219"/>
      <c r="DCT13" s="219"/>
      <c r="DCU13" s="219"/>
      <c r="DCV13" s="219"/>
      <c r="DCW13" s="219"/>
      <c r="DCX13" s="219"/>
      <c r="DCY13" s="219"/>
      <c r="DCZ13" s="219"/>
      <c r="DDA13" s="219"/>
      <c r="DDB13" s="219"/>
      <c r="DDC13" s="219"/>
      <c r="DDD13" s="219"/>
      <c r="DDE13" s="219"/>
      <c r="DDF13" s="219"/>
      <c r="DDG13" s="219"/>
      <c r="DDH13" s="219"/>
      <c r="DDI13" s="219"/>
      <c r="DDJ13" s="219"/>
      <c r="DDK13" s="219"/>
      <c r="DDL13" s="219"/>
      <c r="DDM13" s="219"/>
      <c r="DDN13" s="219"/>
      <c r="DDO13" s="219"/>
      <c r="DDP13" s="219"/>
      <c r="DDQ13" s="219"/>
      <c r="DDR13" s="219"/>
      <c r="DDS13" s="219"/>
      <c r="DDT13" s="219"/>
      <c r="DDU13" s="219"/>
      <c r="DDV13" s="219"/>
      <c r="DDW13" s="219"/>
      <c r="DDX13" s="219"/>
      <c r="DDY13" s="219"/>
      <c r="DDZ13" s="219"/>
      <c r="DEA13" s="219"/>
      <c r="DEB13" s="219"/>
      <c r="DEC13" s="219"/>
      <c r="DED13" s="219"/>
      <c r="DEE13" s="219"/>
      <c r="DEF13" s="219"/>
      <c r="DEG13" s="219"/>
      <c r="DEH13" s="219"/>
      <c r="DEI13" s="219"/>
      <c r="DEJ13" s="219"/>
      <c r="DEK13" s="219"/>
      <c r="DEL13" s="219"/>
      <c r="DEM13" s="219"/>
      <c r="DEN13" s="219"/>
      <c r="DEO13" s="219"/>
      <c r="DEP13" s="219"/>
      <c r="DEQ13" s="219"/>
      <c r="DER13" s="219"/>
      <c r="DES13" s="219"/>
      <c r="DET13" s="219"/>
      <c r="DEU13" s="219"/>
      <c r="DEV13" s="219"/>
      <c r="DEW13" s="219"/>
      <c r="DEX13" s="219"/>
      <c r="DEY13" s="219"/>
      <c r="DEZ13" s="219"/>
      <c r="DFA13" s="219"/>
      <c r="DFB13" s="219"/>
      <c r="DFC13" s="219"/>
      <c r="DFD13" s="219"/>
      <c r="DFE13" s="219"/>
      <c r="DFF13" s="219"/>
      <c r="DFG13" s="219"/>
      <c r="DFH13" s="219"/>
      <c r="DFI13" s="219"/>
      <c r="DFJ13" s="219"/>
      <c r="DFK13" s="219"/>
      <c r="DFL13" s="219"/>
      <c r="DFM13" s="219"/>
      <c r="DFN13" s="219"/>
      <c r="DFO13" s="219"/>
      <c r="DFP13" s="219"/>
      <c r="DFQ13" s="219"/>
      <c r="DFR13" s="219"/>
      <c r="DFS13" s="219"/>
      <c r="DFT13" s="219"/>
      <c r="DFU13" s="219"/>
      <c r="DFV13" s="219"/>
      <c r="DFW13" s="219"/>
      <c r="DFX13" s="219"/>
      <c r="DFY13" s="219"/>
      <c r="DFZ13" s="219"/>
      <c r="DGA13" s="219"/>
      <c r="DGB13" s="219"/>
      <c r="DGC13" s="219"/>
      <c r="DGD13" s="219"/>
      <c r="DGE13" s="219"/>
      <c r="DGF13" s="219"/>
      <c r="DGG13" s="219"/>
      <c r="DGH13" s="219"/>
      <c r="DGI13" s="219"/>
      <c r="DGJ13" s="219"/>
      <c r="DGK13" s="219"/>
      <c r="DGL13" s="219"/>
      <c r="DGM13" s="219"/>
      <c r="DGN13" s="219"/>
      <c r="DGO13" s="219"/>
      <c r="DGP13" s="219"/>
      <c r="DGQ13" s="219"/>
      <c r="DGR13" s="219"/>
      <c r="DGS13" s="219"/>
      <c r="DGT13" s="219"/>
      <c r="DGU13" s="219"/>
      <c r="DGV13" s="219"/>
      <c r="DGW13" s="219"/>
      <c r="DGX13" s="219"/>
      <c r="DGY13" s="219"/>
      <c r="DGZ13" s="219"/>
      <c r="DHA13" s="219"/>
      <c r="DHB13" s="219"/>
      <c r="DHC13" s="219"/>
      <c r="DHD13" s="219"/>
      <c r="DHE13" s="219"/>
      <c r="DHF13" s="219"/>
      <c r="DHG13" s="219"/>
      <c r="DHH13" s="219"/>
      <c r="DHI13" s="219"/>
      <c r="DHJ13" s="219"/>
      <c r="DHK13" s="219"/>
      <c r="DHL13" s="219"/>
      <c r="DHM13" s="219"/>
      <c r="DHN13" s="219"/>
      <c r="DHO13" s="219"/>
      <c r="DHP13" s="219"/>
      <c r="DHQ13" s="219"/>
      <c r="DHR13" s="219"/>
      <c r="DHS13" s="219"/>
      <c r="DHT13" s="219"/>
      <c r="DHU13" s="219"/>
      <c r="DHV13" s="219"/>
      <c r="DHW13" s="219"/>
      <c r="DHX13" s="219"/>
      <c r="DHY13" s="219"/>
      <c r="DHZ13" s="219"/>
      <c r="DIA13" s="219"/>
      <c r="DIB13" s="219"/>
      <c r="DIC13" s="219"/>
      <c r="DID13" s="219"/>
      <c r="DIE13" s="219"/>
      <c r="DIF13" s="219"/>
      <c r="DIG13" s="219"/>
      <c r="DIH13" s="219"/>
      <c r="DII13" s="219"/>
      <c r="DIJ13" s="219"/>
      <c r="DIK13" s="219"/>
      <c r="DIL13" s="219"/>
      <c r="DIM13" s="219"/>
      <c r="DIN13" s="219"/>
      <c r="DIO13" s="219"/>
      <c r="DIP13" s="219"/>
      <c r="DIQ13" s="219"/>
      <c r="DIR13" s="219"/>
      <c r="DIS13" s="219"/>
      <c r="DIT13" s="219"/>
      <c r="DIU13" s="219"/>
      <c r="DIV13" s="219"/>
      <c r="DIW13" s="219"/>
      <c r="DIX13" s="219"/>
      <c r="DIY13" s="219"/>
      <c r="DIZ13" s="219"/>
      <c r="DJA13" s="219"/>
      <c r="DJB13" s="219"/>
      <c r="DJC13" s="219"/>
      <c r="DJD13" s="219"/>
      <c r="DJE13" s="219"/>
      <c r="DJF13" s="219"/>
      <c r="DJG13" s="219"/>
      <c r="DJH13" s="219"/>
      <c r="DJI13" s="219"/>
      <c r="DJJ13" s="219"/>
      <c r="DJK13" s="219"/>
      <c r="DJL13" s="219"/>
      <c r="DJM13" s="219"/>
      <c r="DJN13" s="219"/>
      <c r="DJO13" s="219"/>
      <c r="DJP13" s="219"/>
      <c r="DJQ13" s="219"/>
      <c r="DJR13" s="219"/>
      <c r="DJS13" s="219"/>
      <c r="DJT13" s="219"/>
      <c r="DJU13" s="219"/>
      <c r="DJV13" s="219"/>
      <c r="DJW13" s="219"/>
      <c r="DJX13" s="219"/>
      <c r="DJY13" s="219"/>
      <c r="DJZ13" s="219"/>
      <c r="DKA13" s="219"/>
      <c r="DKB13" s="219"/>
      <c r="DKC13" s="219"/>
      <c r="DKD13" s="219"/>
      <c r="DKE13" s="219"/>
      <c r="DKF13" s="219"/>
      <c r="DKG13" s="219"/>
      <c r="DKH13" s="219"/>
      <c r="DKI13" s="219"/>
      <c r="DKJ13" s="219"/>
      <c r="DKK13" s="219"/>
      <c r="DKL13" s="219"/>
      <c r="DKM13" s="219"/>
      <c r="DKN13" s="219"/>
      <c r="DKO13" s="219"/>
      <c r="DKP13" s="219"/>
      <c r="DKQ13" s="219"/>
      <c r="DKR13" s="219"/>
      <c r="DKS13" s="219"/>
      <c r="DKT13" s="219"/>
      <c r="DKU13" s="219"/>
      <c r="DKV13" s="219"/>
      <c r="DKW13" s="219"/>
      <c r="DKX13" s="219"/>
      <c r="DKY13" s="219"/>
      <c r="DKZ13" s="219"/>
      <c r="DLA13" s="219"/>
      <c r="DLB13" s="219"/>
      <c r="DLC13" s="219"/>
      <c r="DLD13" s="219"/>
      <c r="DLE13" s="219"/>
      <c r="DLF13" s="219"/>
      <c r="DLG13" s="219"/>
      <c r="DLH13" s="219"/>
      <c r="DLI13" s="219"/>
      <c r="DLJ13" s="219"/>
      <c r="DLK13" s="219"/>
      <c r="DLL13" s="219"/>
      <c r="DLM13" s="219"/>
      <c r="DLN13" s="219"/>
      <c r="DLO13" s="219"/>
      <c r="DLP13" s="219"/>
      <c r="DLQ13" s="219"/>
      <c r="DLR13" s="219"/>
      <c r="DLS13" s="219"/>
      <c r="DLT13" s="219"/>
      <c r="DLU13" s="219"/>
      <c r="DLV13" s="219"/>
      <c r="DLW13" s="219"/>
      <c r="DLX13" s="219"/>
      <c r="DLY13" s="219"/>
      <c r="DLZ13" s="219"/>
      <c r="DMA13" s="219"/>
      <c r="DMB13" s="219"/>
      <c r="DMC13" s="219"/>
      <c r="DMD13" s="219"/>
      <c r="DME13" s="219"/>
      <c r="DMF13" s="219"/>
      <c r="DMG13" s="219"/>
      <c r="DMH13" s="219"/>
      <c r="DMI13" s="219"/>
      <c r="DMJ13" s="219"/>
      <c r="DMK13" s="219"/>
      <c r="DML13" s="219"/>
      <c r="DMM13" s="219"/>
      <c r="DMN13" s="219"/>
      <c r="DMO13" s="219"/>
      <c r="DMP13" s="219"/>
      <c r="DMQ13" s="219"/>
      <c r="DMR13" s="219"/>
      <c r="DMS13" s="219"/>
      <c r="DMT13" s="219"/>
      <c r="DMU13" s="219"/>
      <c r="DMV13" s="219"/>
      <c r="DMW13" s="219"/>
      <c r="DMX13" s="219"/>
      <c r="DMY13" s="219"/>
      <c r="DMZ13" s="219"/>
      <c r="DNA13" s="219"/>
      <c r="DNB13" s="219"/>
      <c r="DNC13" s="219"/>
      <c r="DND13" s="219"/>
      <c r="DNE13" s="219"/>
      <c r="DNF13" s="219"/>
      <c r="DNG13" s="219"/>
      <c r="DNH13" s="219"/>
      <c r="DNI13" s="219"/>
      <c r="DNJ13" s="219"/>
      <c r="DNK13" s="219"/>
      <c r="DNL13" s="219"/>
      <c r="DNM13" s="219"/>
      <c r="DNN13" s="219"/>
      <c r="DNO13" s="219"/>
      <c r="DNP13" s="219"/>
      <c r="DNQ13" s="219"/>
      <c r="DNR13" s="219"/>
      <c r="DNS13" s="219"/>
      <c r="DNT13" s="219"/>
      <c r="DNU13" s="219"/>
      <c r="DNV13" s="219"/>
      <c r="DNW13" s="219"/>
      <c r="DNX13" s="219"/>
      <c r="DNY13" s="219"/>
      <c r="DNZ13" s="219"/>
      <c r="DOA13" s="219"/>
      <c r="DOB13" s="219"/>
      <c r="DOC13" s="219"/>
      <c r="DOD13" s="219"/>
      <c r="DOE13" s="219"/>
      <c r="DOF13" s="219"/>
      <c r="DOG13" s="219"/>
      <c r="DOH13" s="219"/>
      <c r="DOI13" s="219"/>
      <c r="DOJ13" s="219"/>
      <c r="DOK13" s="219"/>
      <c r="DOL13" s="219"/>
      <c r="DOM13" s="219"/>
      <c r="DON13" s="219"/>
      <c r="DOO13" s="219"/>
      <c r="DOP13" s="219"/>
      <c r="DOQ13" s="219"/>
      <c r="DOR13" s="219"/>
      <c r="DOS13" s="219"/>
      <c r="DOT13" s="219"/>
      <c r="DOU13" s="219"/>
      <c r="DOV13" s="219"/>
      <c r="DOW13" s="219"/>
      <c r="DOX13" s="219"/>
      <c r="DOY13" s="219"/>
      <c r="DOZ13" s="219"/>
      <c r="DPA13" s="219"/>
      <c r="DPB13" s="219"/>
      <c r="DPC13" s="219"/>
      <c r="DPD13" s="219"/>
      <c r="DPE13" s="219"/>
      <c r="DPF13" s="219"/>
      <c r="DPG13" s="219"/>
      <c r="DPH13" s="219"/>
      <c r="DPI13" s="219"/>
      <c r="DPJ13" s="219"/>
      <c r="DPK13" s="219"/>
      <c r="DPL13" s="219"/>
      <c r="DPM13" s="219"/>
      <c r="DPN13" s="219"/>
      <c r="DPO13" s="219"/>
      <c r="DPP13" s="219"/>
      <c r="DPQ13" s="219"/>
      <c r="DPR13" s="219"/>
      <c r="DPS13" s="219"/>
      <c r="DPT13" s="219"/>
      <c r="DPU13" s="219"/>
      <c r="DPV13" s="219"/>
      <c r="DPW13" s="219"/>
      <c r="DPX13" s="219"/>
      <c r="DPY13" s="219"/>
      <c r="DPZ13" s="219"/>
      <c r="DQA13" s="219"/>
      <c r="DQB13" s="219"/>
      <c r="DQC13" s="219"/>
      <c r="DQD13" s="219"/>
      <c r="DQE13" s="219"/>
      <c r="DQF13" s="219"/>
      <c r="DQG13" s="219"/>
      <c r="DQH13" s="219"/>
      <c r="DQI13" s="219"/>
      <c r="DQJ13" s="219"/>
      <c r="DQK13" s="219"/>
      <c r="DQL13" s="219"/>
      <c r="DQM13" s="219"/>
      <c r="DQN13" s="219"/>
      <c r="DQO13" s="219"/>
      <c r="DQP13" s="219"/>
      <c r="DQQ13" s="219"/>
      <c r="DQR13" s="219"/>
      <c r="DQS13" s="219"/>
      <c r="DQT13" s="219"/>
      <c r="DQU13" s="219"/>
      <c r="DQV13" s="219"/>
      <c r="DQW13" s="219"/>
      <c r="DQX13" s="219"/>
      <c r="DQY13" s="219"/>
      <c r="DQZ13" s="219"/>
      <c r="DRA13" s="219"/>
      <c r="DRB13" s="219"/>
      <c r="DRC13" s="219"/>
      <c r="DRD13" s="219"/>
      <c r="DRE13" s="219"/>
      <c r="DRF13" s="219"/>
      <c r="DRG13" s="219"/>
      <c r="DRH13" s="219"/>
      <c r="DRI13" s="219"/>
      <c r="DRJ13" s="219"/>
      <c r="DRK13" s="219"/>
      <c r="DRL13" s="219"/>
      <c r="DRM13" s="219"/>
      <c r="DRN13" s="219"/>
      <c r="DRO13" s="219"/>
      <c r="DRP13" s="219"/>
      <c r="DRQ13" s="219"/>
      <c r="DRR13" s="219"/>
      <c r="DRS13" s="219"/>
      <c r="DRT13" s="219"/>
      <c r="DRU13" s="219"/>
      <c r="DRV13" s="219"/>
      <c r="DRW13" s="219"/>
      <c r="DRX13" s="219"/>
      <c r="DRY13" s="219"/>
      <c r="DRZ13" s="219"/>
      <c r="DSA13" s="219"/>
      <c r="DSB13" s="219"/>
      <c r="DSC13" s="219"/>
      <c r="DSD13" s="219"/>
      <c r="DSE13" s="219"/>
      <c r="DSF13" s="219"/>
      <c r="DSG13" s="219"/>
      <c r="DSH13" s="219"/>
      <c r="DSI13" s="219"/>
      <c r="DSJ13" s="219"/>
      <c r="DSK13" s="219"/>
      <c r="DSL13" s="219"/>
      <c r="DSM13" s="219"/>
      <c r="DSN13" s="219"/>
      <c r="DSO13" s="219"/>
      <c r="DSP13" s="219"/>
      <c r="DSQ13" s="219"/>
      <c r="DSR13" s="219"/>
      <c r="DSS13" s="219"/>
      <c r="DST13" s="219"/>
      <c r="DSU13" s="219"/>
      <c r="DSV13" s="219"/>
      <c r="DSW13" s="219"/>
      <c r="DSX13" s="219"/>
      <c r="DSY13" s="219"/>
      <c r="DSZ13" s="219"/>
      <c r="DTA13" s="219"/>
      <c r="DTB13" s="219"/>
      <c r="DTC13" s="219"/>
      <c r="DTD13" s="219"/>
      <c r="DTE13" s="219"/>
      <c r="DTF13" s="219"/>
      <c r="DTG13" s="219"/>
      <c r="DTH13" s="219"/>
      <c r="DTI13" s="219"/>
      <c r="DTJ13" s="219"/>
      <c r="DTK13" s="219"/>
      <c r="DTL13" s="219"/>
      <c r="DTM13" s="219"/>
      <c r="DTN13" s="219"/>
      <c r="DTO13" s="219"/>
      <c r="DTP13" s="219"/>
      <c r="DTQ13" s="219"/>
      <c r="DTR13" s="219"/>
      <c r="DTS13" s="219"/>
      <c r="DTT13" s="219"/>
      <c r="DTU13" s="219"/>
      <c r="DTV13" s="219"/>
      <c r="DTW13" s="219"/>
      <c r="DTX13" s="219"/>
      <c r="DTY13" s="219"/>
      <c r="DTZ13" s="219"/>
      <c r="DUA13" s="219"/>
      <c r="DUB13" s="219"/>
      <c r="DUC13" s="219"/>
      <c r="DUD13" s="219"/>
      <c r="DUE13" s="219"/>
      <c r="DUF13" s="219"/>
      <c r="DUG13" s="219"/>
      <c r="DUH13" s="219"/>
      <c r="DUI13" s="219"/>
      <c r="DUJ13" s="219"/>
      <c r="DUK13" s="219"/>
      <c r="DUL13" s="219"/>
      <c r="DUM13" s="219"/>
      <c r="DUN13" s="219"/>
      <c r="DUO13" s="219"/>
      <c r="DUP13" s="219"/>
      <c r="DUQ13" s="219"/>
      <c r="DUR13" s="219"/>
      <c r="DUS13" s="219"/>
      <c r="DUT13" s="219"/>
      <c r="DUU13" s="219"/>
      <c r="DUV13" s="219"/>
      <c r="DUW13" s="219"/>
      <c r="DUX13" s="219"/>
      <c r="DUY13" s="219"/>
      <c r="DUZ13" s="219"/>
      <c r="DVA13" s="219"/>
      <c r="DVB13" s="219"/>
      <c r="DVC13" s="219"/>
      <c r="DVD13" s="219"/>
      <c r="DVE13" s="219"/>
      <c r="DVF13" s="219"/>
      <c r="DVG13" s="219"/>
      <c r="DVH13" s="219"/>
      <c r="DVI13" s="219"/>
      <c r="DVJ13" s="219"/>
      <c r="DVK13" s="219"/>
      <c r="DVL13" s="219"/>
      <c r="DVM13" s="219"/>
      <c r="DVN13" s="219"/>
      <c r="DVO13" s="219"/>
      <c r="DVP13" s="219"/>
      <c r="DVQ13" s="219"/>
      <c r="DVR13" s="219"/>
      <c r="DVS13" s="219"/>
      <c r="DVT13" s="219"/>
      <c r="DVU13" s="219"/>
      <c r="DVV13" s="219"/>
      <c r="DVW13" s="219"/>
      <c r="DVX13" s="219"/>
      <c r="DVY13" s="219"/>
      <c r="DVZ13" s="219"/>
      <c r="DWA13" s="219"/>
      <c r="DWB13" s="219"/>
      <c r="DWC13" s="219"/>
      <c r="DWD13" s="219"/>
      <c r="DWE13" s="219"/>
      <c r="DWF13" s="219"/>
      <c r="DWG13" s="219"/>
      <c r="DWH13" s="219"/>
      <c r="DWI13" s="219"/>
      <c r="DWJ13" s="219"/>
      <c r="DWK13" s="219"/>
      <c r="DWL13" s="219"/>
      <c r="DWM13" s="219"/>
      <c r="DWN13" s="219"/>
      <c r="DWO13" s="219"/>
      <c r="DWP13" s="219"/>
      <c r="DWQ13" s="219"/>
      <c r="DWR13" s="219"/>
      <c r="DWS13" s="219"/>
      <c r="DWT13" s="219"/>
      <c r="DWU13" s="219"/>
      <c r="DWV13" s="219"/>
      <c r="DWW13" s="219"/>
      <c r="DWX13" s="219"/>
      <c r="DWY13" s="219"/>
      <c r="DWZ13" s="219"/>
      <c r="DXA13" s="219"/>
      <c r="DXB13" s="219"/>
      <c r="DXC13" s="219"/>
      <c r="DXD13" s="219"/>
      <c r="DXE13" s="219"/>
      <c r="DXF13" s="219"/>
      <c r="DXG13" s="219"/>
      <c r="DXH13" s="219"/>
      <c r="DXI13" s="219"/>
      <c r="DXJ13" s="219"/>
      <c r="DXK13" s="219"/>
      <c r="DXL13" s="219"/>
      <c r="DXM13" s="219"/>
      <c r="DXN13" s="219"/>
      <c r="DXO13" s="219"/>
      <c r="DXP13" s="219"/>
      <c r="DXQ13" s="219"/>
      <c r="DXR13" s="219"/>
      <c r="DXS13" s="219"/>
      <c r="DXT13" s="219"/>
      <c r="DXU13" s="219"/>
      <c r="DXV13" s="219"/>
      <c r="DXW13" s="219"/>
      <c r="DXX13" s="219"/>
      <c r="DXY13" s="219"/>
      <c r="DXZ13" s="219"/>
      <c r="DYA13" s="219"/>
      <c r="DYB13" s="219"/>
      <c r="DYC13" s="219"/>
      <c r="DYD13" s="219"/>
      <c r="DYE13" s="219"/>
      <c r="DYF13" s="219"/>
      <c r="DYG13" s="219"/>
      <c r="DYH13" s="219"/>
      <c r="DYI13" s="219"/>
      <c r="DYJ13" s="219"/>
      <c r="DYK13" s="219"/>
      <c r="DYL13" s="219"/>
      <c r="DYM13" s="219"/>
      <c r="DYN13" s="219"/>
      <c r="DYO13" s="219"/>
      <c r="DYP13" s="219"/>
      <c r="DYQ13" s="219"/>
      <c r="DYR13" s="219"/>
      <c r="DYS13" s="219"/>
      <c r="DYT13" s="219"/>
      <c r="DYU13" s="219"/>
      <c r="DYV13" s="219"/>
      <c r="DYW13" s="219"/>
      <c r="DYX13" s="219"/>
      <c r="DYY13" s="219"/>
      <c r="DYZ13" s="219"/>
      <c r="DZA13" s="219"/>
      <c r="DZB13" s="219"/>
      <c r="DZC13" s="219"/>
      <c r="DZD13" s="219"/>
      <c r="DZE13" s="219"/>
      <c r="DZF13" s="219"/>
      <c r="DZG13" s="219"/>
      <c r="DZH13" s="219"/>
      <c r="DZI13" s="219"/>
      <c r="DZJ13" s="219"/>
      <c r="DZK13" s="219"/>
      <c r="DZL13" s="219"/>
      <c r="DZM13" s="219"/>
      <c r="DZN13" s="219"/>
      <c r="DZO13" s="219"/>
      <c r="DZP13" s="219"/>
      <c r="DZQ13" s="219"/>
      <c r="DZR13" s="219"/>
      <c r="DZS13" s="219"/>
      <c r="DZT13" s="219"/>
      <c r="DZU13" s="219"/>
      <c r="DZV13" s="219"/>
      <c r="DZW13" s="219"/>
      <c r="DZX13" s="219"/>
      <c r="DZY13" s="219"/>
      <c r="DZZ13" s="219"/>
      <c r="EAA13" s="219"/>
      <c r="EAB13" s="219"/>
      <c r="EAC13" s="219"/>
      <c r="EAD13" s="219"/>
      <c r="EAE13" s="219"/>
      <c r="EAF13" s="219"/>
      <c r="EAG13" s="219"/>
      <c r="EAH13" s="219"/>
      <c r="EAI13" s="219"/>
      <c r="EAJ13" s="219"/>
      <c r="EAK13" s="219"/>
      <c r="EAL13" s="219"/>
      <c r="EAM13" s="219"/>
      <c r="EAN13" s="219"/>
      <c r="EAO13" s="219"/>
      <c r="EAP13" s="219"/>
      <c r="EAQ13" s="219"/>
      <c r="EAR13" s="219"/>
      <c r="EAS13" s="219"/>
      <c r="EAT13" s="219"/>
      <c r="EAU13" s="219"/>
      <c r="EAV13" s="219"/>
      <c r="EAW13" s="219"/>
      <c r="EAX13" s="219"/>
      <c r="EAY13" s="219"/>
      <c r="EAZ13" s="219"/>
      <c r="EBA13" s="219"/>
      <c r="EBB13" s="219"/>
      <c r="EBC13" s="219"/>
      <c r="EBD13" s="219"/>
      <c r="EBE13" s="219"/>
      <c r="EBF13" s="219"/>
      <c r="EBG13" s="219"/>
      <c r="EBH13" s="219"/>
      <c r="EBI13" s="219"/>
      <c r="EBJ13" s="219"/>
      <c r="EBK13" s="219"/>
      <c r="EBL13" s="219"/>
      <c r="EBM13" s="219"/>
      <c r="EBN13" s="219"/>
      <c r="EBO13" s="219"/>
      <c r="EBP13" s="219"/>
      <c r="EBQ13" s="219"/>
      <c r="EBR13" s="219"/>
      <c r="EBS13" s="219"/>
      <c r="EBT13" s="219"/>
      <c r="EBU13" s="219"/>
      <c r="EBV13" s="219"/>
      <c r="EBW13" s="219"/>
      <c r="EBX13" s="219"/>
      <c r="EBY13" s="219"/>
      <c r="EBZ13" s="219"/>
      <c r="ECA13" s="219"/>
      <c r="ECB13" s="219"/>
      <c r="ECC13" s="219"/>
      <c r="ECD13" s="219"/>
      <c r="ECE13" s="219"/>
      <c r="ECF13" s="219"/>
      <c r="ECG13" s="219"/>
      <c r="ECH13" s="219"/>
      <c r="ECI13" s="219"/>
      <c r="ECJ13" s="219"/>
      <c r="ECK13" s="219"/>
      <c r="ECL13" s="219"/>
      <c r="ECM13" s="219"/>
      <c r="ECN13" s="219"/>
      <c r="ECO13" s="219"/>
      <c r="ECP13" s="219"/>
      <c r="ECQ13" s="219"/>
      <c r="ECR13" s="219"/>
      <c r="ECS13" s="219"/>
      <c r="ECT13" s="219"/>
      <c r="ECU13" s="219"/>
      <c r="ECV13" s="219"/>
      <c r="ECW13" s="219"/>
      <c r="ECX13" s="219"/>
      <c r="ECY13" s="219"/>
      <c r="ECZ13" s="219"/>
      <c r="EDA13" s="219"/>
      <c r="EDB13" s="219"/>
      <c r="EDC13" s="219"/>
      <c r="EDD13" s="219"/>
      <c r="EDE13" s="219"/>
      <c r="EDF13" s="219"/>
      <c r="EDG13" s="219"/>
      <c r="EDH13" s="219"/>
      <c r="EDI13" s="219"/>
      <c r="EDJ13" s="219"/>
      <c r="EDK13" s="219"/>
      <c r="EDL13" s="219"/>
      <c r="EDM13" s="219"/>
      <c r="EDN13" s="219"/>
      <c r="EDO13" s="219"/>
      <c r="EDP13" s="219"/>
      <c r="EDQ13" s="219"/>
      <c r="EDR13" s="219"/>
      <c r="EDS13" s="219"/>
      <c r="EDT13" s="219"/>
      <c r="EDU13" s="219"/>
      <c r="EDV13" s="219"/>
      <c r="EDW13" s="219"/>
      <c r="EDX13" s="219"/>
      <c r="EDY13" s="219"/>
      <c r="EDZ13" s="219"/>
      <c r="EEA13" s="219"/>
      <c r="EEB13" s="219"/>
      <c r="EEC13" s="219"/>
      <c r="EED13" s="219"/>
      <c r="EEE13" s="219"/>
      <c r="EEF13" s="219"/>
      <c r="EEG13" s="219"/>
      <c r="EEH13" s="219"/>
      <c r="EEI13" s="219"/>
      <c r="EEJ13" s="219"/>
      <c r="EEK13" s="219"/>
      <c r="EEL13" s="219"/>
      <c r="EEM13" s="219"/>
      <c r="EEN13" s="219"/>
      <c r="EEO13" s="219"/>
      <c r="EEP13" s="219"/>
      <c r="EEQ13" s="219"/>
      <c r="EER13" s="219"/>
      <c r="EES13" s="219"/>
      <c r="EET13" s="219"/>
      <c r="EEU13" s="219"/>
      <c r="EEV13" s="219"/>
      <c r="EEW13" s="219"/>
      <c r="EEX13" s="219"/>
      <c r="EEY13" s="219"/>
      <c r="EEZ13" s="219"/>
      <c r="EFA13" s="219"/>
      <c r="EFB13" s="219"/>
      <c r="EFC13" s="219"/>
      <c r="EFD13" s="219"/>
      <c r="EFE13" s="219"/>
      <c r="EFF13" s="219"/>
      <c r="EFG13" s="219"/>
      <c r="EFH13" s="219"/>
      <c r="EFI13" s="219"/>
      <c r="EFJ13" s="219"/>
      <c r="EFK13" s="219"/>
      <c r="EFL13" s="219"/>
      <c r="EFM13" s="219"/>
      <c r="EFN13" s="219"/>
      <c r="EFO13" s="219"/>
      <c r="EFP13" s="219"/>
      <c r="EFQ13" s="219"/>
      <c r="EFR13" s="219"/>
      <c r="EFS13" s="219"/>
      <c r="EFT13" s="219"/>
      <c r="EFU13" s="219"/>
      <c r="EFV13" s="219"/>
      <c r="EFW13" s="219"/>
      <c r="EFX13" s="219"/>
      <c r="EFY13" s="219"/>
      <c r="EFZ13" s="219"/>
      <c r="EGA13" s="219"/>
      <c r="EGB13" s="219"/>
      <c r="EGC13" s="219"/>
      <c r="EGD13" s="219"/>
      <c r="EGE13" s="219"/>
      <c r="EGF13" s="219"/>
      <c r="EGG13" s="219"/>
      <c r="EGH13" s="219"/>
      <c r="EGI13" s="219"/>
      <c r="EGJ13" s="219"/>
      <c r="EGK13" s="219"/>
      <c r="EGL13" s="219"/>
      <c r="EGM13" s="219"/>
      <c r="EGN13" s="219"/>
      <c r="EGO13" s="219"/>
      <c r="EGP13" s="219"/>
      <c r="EGQ13" s="219"/>
      <c r="EGR13" s="219"/>
      <c r="EGS13" s="219"/>
      <c r="EGT13" s="219"/>
      <c r="EGU13" s="219"/>
      <c r="EGV13" s="219"/>
      <c r="EGW13" s="219"/>
      <c r="EGX13" s="219"/>
      <c r="EGY13" s="219"/>
      <c r="EGZ13" s="219"/>
      <c r="EHA13" s="219"/>
      <c r="EHB13" s="219"/>
      <c r="EHC13" s="219"/>
      <c r="EHD13" s="219"/>
      <c r="EHE13" s="219"/>
      <c r="EHF13" s="219"/>
      <c r="EHG13" s="219"/>
      <c r="EHH13" s="219"/>
      <c r="EHI13" s="219"/>
      <c r="EHJ13" s="219"/>
      <c r="EHK13" s="219"/>
      <c r="EHL13" s="219"/>
      <c r="EHM13" s="219"/>
      <c r="EHN13" s="219"/>
      <c r="EHO13" s="219"/>
      <c r="EHP13" s="219"/>
      <c r="EHQ13" s="219"/>
      <c r="EHR13" s="219"/>
      <c r="EHS13" s="219"/>
      <c r="EHT13" s="219"/>
      <c r="EHU13" s="219"/>
      <c r="EHV13" s="219"/>
      <c r="EHW13" s="219"/>
      <c r="EHX13" s="219"/>
      <c r="EHY13" s="219"/>
      <c r="EHZ13" s="219"/>
      <c r="EIA13" s="219"/>
      <c r="EIB13" s="219"/>
      <c r="EIC13" s="219"/>
      <c r="EID13" s="219"/>
      <c r="EIE13" s="219"/>
      <c r="EIF13" s="219"/>
      <c r="EIG13" s="219"/>
      <c r="EIH13" s="219"/>
      <c r="EII13" s="219"/>
      <c r="EIJ13" s="219"/>
      <c r="EIK13" s="219"/>
      <c r="EIL13" s="219"/>
      <c r="EIM13" s="219"/>
      <c r="EIN13" s="219"/>
      <c r="EIO13" s="219"/>
      <c r="EIP13" s="219"/>
      <c r="EIQ13" s="219"/>
      <c r="EIR13" s="219"/>
      <c r="EIS13" s="219"/>
      <c r="EIT13" s="219"/>
      <c r="EIU13" s="219"/>
      <c r="EIV13" s="219"/>
      <c r="EIW13" s="219"/>
      <c r="EIX13" s="219"/>
      <c r="EIY13" s="219"/>
      <c r="EIZ13" s="219"/>
      <c r="EJA13" s="219"/>
      <c r="EJB13" s="219"/>
      <c r="EJC13" s="219"/>
      <c r="EJD13" s="219"/>
      <c r="EJE13" s="219"/>
      <c r="EJF13" s="219"/>
      <c r="EJG13" s="219"/>
      <c r="EJH13" s="219"/>
      <c r="EJI13" s="219"/>
      <c r="EJJ13" s="219"/>
      <c r="EJK13" s="219"/>
      <c r="EJL13" s="219"/>
      <c r="EJM13" s="219"/>
      <c r="EJN13" s="219"/>
      <c r="EJO13" s="219"/>
      <c r="EJP13" s="219"/>
      <c r="EJQ13" s="219"/>
      <c r="EJR13" s="219"/>
      <c r="EJS13" s="219"/>
      <c r="EJT13" s="219"/>
      <c r="EJU13" s="219"/>
      <c r="EJV13" s="219"/>
      <c r="EJW13" s="219"/>
      <c r="EJX13" s="219"/>
      <c r="EJY13" s="219"/>
      <c r="EJZ13" s="219"/>
      <c r="EKA13" s="219"/>
      <c r="EKB13" s="219"/>
      <c r="EKC13" s="219"/>
      <c r="EKD13" s="219"/>
      <c r="EKE13" s="219"/>
      <c r="EKF13" s="219"/>
      <c r="EKG13" s="219"/>
      <c r="EKH13" s="219"/>
      <c r="EKI13" s="219"/>
      <c r="EKJ13" s="219"/>
      <c r="EKK13" s="219"/>
      <c r="EKL13" s="219"/>
      <c r="EKM13" s="219"/>
      <c r="EKN13" s="219"/>
      <c r="EKO13" s="219"/>
      <c r="EKP13" s="219"/>
      <c r="EKQ13" s="219"/>
      <c r="EKR13" s="219"/>
      <c r="EKS13" s="219"/>
      <c r="EKT13" s="219"/>
      <c r="EKU13" s="219"/>
      <c r="EKV13" s="219"/>
      <c r="EKW13" s="219"/>
      <c r="EKX13" s="219"/>
      <c r="EKY13" s="219"/>
      <c r="EKZ13" s="219"/>
      <c r="ELA13" s="219"/>
      <c r="ELB13" s="219"/>
      <c r="ELC13" s="219"/>
      <c r="ELD13" s="219"/>
      <c r="ELE13" s="219"/>
      <c r="ELF13" s="219"/>
      <c r="ELG13" s="219"/>
      <c r="ELH13" s="219"/>
      <c r="ELI13" s="219"/>
      <c r="ELJ13" s="219"/>
      <c r="ELK13" s="219"/>
      <c r="ELL13" s="219"/>
      <c r="ELM13" s="219"/>
      <c r="ELN13" s="219"/>
      <c r="ELO13" s="219"/>
      <c r="ELP13" s="219"/>
      <c r="ELQ13" s="219"/>
      <c r="ELR13" s="219"/>
      <c r="ELS13" s="219"/>
      <c r="ELT13" s="219"/>
      <c r="ELU13" s="219"/>
      <c r="ELV13" s="219"/>
      <c r="ELW13" s="219"/>
      <c r="ELX13" s="219"/>
      <c r="ELY13" s="219"/>
      <c r="ELZ13" s="219"/>
      <c r="EMA13" s="219"/>
      <c r="EMB13" s="219"/>
      <c r="EMC13" s="219"/>
      <c r="EMD13" s="219"/>
      <c r="EME13" s="219"/>
      <c r="EMF13" s="219"/>
      <c r="EMG13" s="219"/>
      <c r="EMH13" s="219"/>
      <c r="EMI13" s="219"/>
      <c r="EMJ13" s="219"/>
      <c r="EMK13" s="219"/>
      <c r="EML13" s="219"/>
      <c r="EMM13" s="219"/>
      <c r="EMN13" s="219"/>
      <c r="EMO13" s="219"/>
      <c r="EMP13" s="219"/>
      <c r="EMQ13" s="219"/>
      <c r="EMR13" s="219"/>
      <c r="EMS13" s="219"/>
      <c r="EMT13" s="219"/>
      <c r="EMU13" s="219"/>
      <c r="EMV13" s="219"/>
      <c r="EMW13" s="219"/>
      <c r="EMX13" s="219"/>
      <c r="EMY13" s="219"/>
      <c r="EMZ13" s="219"/>
      <c r="ENA13" s="219"/>
      <c r="ENB13" s="219"/>
      <c r="ENC13" s="219"/>
      <c r="END13" s="219"/>
      <c r="ENE13" s="219"/>
      <c r="ENF13" s="219"/>
      <c r="ENG13" s="219"/>
      <c r="ENH13" s="219"/>
      <c r="ENI13" s="219"/>
      <c r="ENJ13" s="219"/>
      <c r="ENK13" s="219"/>
      <c r="ENL13" s="219"/>
      <c r="ENM13" s="219"/>
      <c r="ENN13" s="219"/>
      <c r="ENO13" s="219"/>
      <c r="ENP13" s="219"/>
      <c r="ENQ13" s="219"/>
      <c r="ENR13" s="219"/>
      <c r="ENS13" s="219"/>
      <c r="ENT13" s="219"/>
      <c r="ENU13" s="219"/>
      <c r="ENV13" s="219"/>
      <c r="ENW13" s="219"/>
      <c r="ENX13" s="219"/>
      <c r="ENY13" s="219"/>
      <c r="ENZ13" s="219"/>
      <c r="EOA13" s="219"/>
      <c r="EOB13" s="219"/>
      <c r="EOC13" s="219"/>
      <c r="EOD13" s="219"/>
      <c r="EOE13" s="219"/>
      <c r="EOF13" s="219"/>
      <c r="EOG13" s="219"/>
      <c r="EOH13" s="219"/>
      <c r="EOI13" s="219"/>
      <c r="EOJ13" s="219"/>
      <c r="EOK13" s="219"/>
      <c r="EOL13" s="219"/>
      <c r="EOM13" s="219"/>
      <c r="EON13" s="219"/>
      <c r="EOO13" s="219"/>
      <c r="EOP13" s="219"/>
      <c r="EOQ13" s="219"/>
      <c r="EOR13" s="219"/>
      <c r="EOS13" s="219"/>
      <c r="EOT13" s="219"/>
      <c r="EOU13" s="219"/>
      <c r="EOV13" s="219"/>
      <c r="EOW13" s="219"/>
      <c r="EOX13" s="219"/>
      <c r="EOY13" s="219"/>
      <c r="EOZ13" s="219"/>
      <c r="EPA13" s="219"/>
      <c r="EPB13" s="219"/>
      <c r="EPC13" s="219"/>
      <c r="EPD13" s="219"/>
      <c r="EPE13" s="219"/>
      <c r="EPF13" s="219"/>
      <c r="EPG13" s="219"/>
      <c r="EPH13" s="219"/>
      <c r="EPI13" s="219"/>
      <c r="EPJ13" s="219"/>
      <c r="EPK13" s="219"/>
      <c r="EPL13" s="219"/>
      <c r="EPM13" s="219"/>
      <c r="EPN13" s="219"/>
      <c r="EPO13" s="219"/>
      <c r="EPP13" s="219"/>
      <c r="EPQ13" s="219"/>
      <c r="EPR13" s="219"/>
      <c r="EPS13" s="219"/>
      <c r="EPT13" s="219"/>
      <c r="EPU13" s="219"/>
      <c r="EPV13" s="219"/>
      <c r="EPW13" s="219"/>
      <c r="EPX13" s="219"/>
      <c r="EPY13" s="219"/>
      <c r="EPZ13" s="219"/>
      <c r="EQA13" s="219"/>
      <c r="EQB13" s="219"/>
      <c r="EQC13" s="219"/>
      <c r="EQD13" s="219"/>
      <c r="EQE13" s="219"/>
      <c r="EQF13" s="219"/>
      <c r="EQG13" s="219"/>
      <c r="EQH13" s="219"/>
      <c r="EQI13" s="219"/>
      <c r="EQJ13" s="219"/>
      <c r="EQK13" s="219"/>
      <c r="EQL13" s="219"/>
      <c r="EQM13" s="219"/>
      <c r="EQN13" s="219"/>
      <c r="EQO13" s="219"/>
      <c r="EQP13" s="219"/>
      <c r="EQQ13" s="219"/>
      <c r="EQR13" s="219"/>
      <c r="EQS13" s="219"/>
      <c r="EQT13" s="219"/>
      <c r="EQU13" s="219"/>
      <c r="EQV13" s="219"/>
      <c r="EQW13" s="219"/>
      <c r="EQX13" s="219"/>
      <c r="EQY13" s="219"/>
      <c r="EQZ13" s="219"/>
      <c r="ERA13" s="219"/>
      <c r="ERB13" s="219"/>
      <c r="ERC13" s="219"/>
      <c r="ERD13" s="219"/>
      <c r="ERE13" s="219"/>
      <c r="ERF13" s="219"/>
      <c r="ERG13" s="219"/>
      <c r="ERH13" s="219"/>
      <c r="ERI13" s="219"/>
      <c r="ERJ13" s="219"/>
      <c r="ERK13" s="219"/>
      <c r="ERL13" s="219"/>
      <c r="ERM13" s="219"/>
      <c r="ERN13" s="219"/>
      <c r="ERO13" s="219"/>
      <c r="ERP13" s="219"/>
      <c r="ERQ13" s="219"/>
      <c r="ERR13" s="219"/>
      <c r="ERS13" s="219"/>
      <c r="ERT13" s="219"/>
      <c r="ERU13" s="219"/>
      <c r="ERV13" s="219"/>
      <c r="ERW13" s="219"/>
      <c r="ERX13" s="219"/>
      <c r="ERY13" s="219"/>
      <c r="ERZ13" s="219"/>
      <c r="ESA13" s="219"/>
      <c r="ESB13" s="219"/>
      <c r="ESC13" s="219"/>
      <c r="ESD13" s="219"/>
      <c r="ESE13" s="219"/>
      <c r="ESF13" s="219"/>
      <c r="ESG13" s="219"/>
      <c r="ESH13" s="219"/>
      <c r="ESI13" s="219"/>
      <c r="ESJ13" s="219"/>
      <c r="ESK13" s="219"/>
      <c r="ESL13" s="219"/>
      <c r="ESM13" s="219"/>
      <c r="ESN13" s="219"/>
      <c r="ESO13" s="219"/>
      <c r="ESP13" s="219"/>
      <c r="ESQ13" s="219"/>
      <c r="ESR13" s="219"/>
      <c r="ESS13" s="219"/>
      <c r="EST13" s="219"/>
      <c r="ESU13" s="219"/>
      <c r="ESV13" s="219"/>
      <c r="ESW13" s="219"/>
      <c r="ESX13" s="219"/>
      <c r="ESY13" s="219"/>
      <c r="ESZ13" s="219"/>
      <c r="ETA13" s="219"/>
      <c r="ETB13" s="219"/>
      <c r="ETC13" s="219"/>
      <c r="ETD13" s="219"/>
      <c r="ETE13" s="219"/>
      <c r="ETF13" s="219"/>
      <c r="ETG13" s="219"/>
      <c r="ETH13" s="219"/>
      <c r="ETI13" s="219"/>
      <c r="ETJ13" s="219"/>
      <c r="ETK13" s="219"/>
      <c r="ETL13" s="219"/>
      <c r="ETM13" s="219"/>
      <c r="ETN13" s="219"/>
      <c r="ETO13" s="219"/>
      <c r="ETP13" s="219"/>
      <c r="ETQ13" s="219"/>
      <c r="ETR13" s="219"/>
      <c r="ETS13" s="219"/>
      <c r="ETT13" s="219"/>
      <c r="ETU13" s="219"/>
      <c r="ETV13" s="219"/>
      <c r="ETW13" s="219"/>
      <c r="ETX13" s="219"/>
      <c r="ETY13" s="219"/>
      <c r="ETZ13" s="219"/>
      <c r="EUA13" s="219"/>
      <c r="EUB13" s="219"/>
      <c r="EUC13" s="219"/>
      <c r="EUD13" s="219"/>
      <c r="EUE13" s="219"/>
      <c r="EUF13" s="219"/>
      <c r="EUG13" s="219"/>
      <c r="EUH13" s="219"/>
      <c r="EUI13" s="219"/>
      <c r="EUJ13" s="219"/>
      <c r="EUK13" s="219"/>
      <c r="EUL13" s="219"/>
      <c r="EUM13" s="219"/>
      <c r="EUN13" s="219"/>
      <c r="EUO13" s="219"/>
      <c r="EUP13" s="219"/>
      <c r="EUQ13" s="219"/>
      <c r="EUR13" s="219"/>
      <c r="EUS13" s="219"/>
      <c r="EUT13" s="219"/>
      <c r="EUU13" s="219"/>
      <c r="EUV13" s="219"/>
      <c r="EUW13" s="219"/>
      <c r="EUX13" s="219"/>
      <c r="EUY13" s="219"/>
      <c r="EUZ13" s="219"/>
      <c r="EVA13" s="219"/>
      <c r="EVB13" s="219"/>
      <c r="EVC13" s="219"/>
      <c r="EVD13" s="219"/>
      <c r="EVE13" s="219"/>
      <c r="EVF13" s="219"/>
      <c r="EVG13" s="219"/>
      <c r="EVH13" s="219"/>
      <c r="EVI13" s="219"/>
      <c r="EVJ13" s="219"/>
      <c r="EVK13" s="219"/>
      <c r="EVL13" s="219"/>
      <c r="EVM13" s="219"/>
      <c r="EVN13" s="219"/>
      <c r="EVO13" s="219"/>
      <c r="EVP13" s="219"/>
      <c r="EVQ13" s="219"/>
      <c r="EVR13" s="219"/>
      <c r="EVS13" s="219"/>
      <c r="EVT13" s="219"/>
      <c r="EVU13" s="219"/>
      <c r="EVV13" s="219"/>
      <c r="EVW13" s="219"/>
      <c r="EVX13" s="219"/>
      <c r="EVY13" s="219"/>
      <c r="EVZ13" s="219"/>
      <c r="EWA13" s="219"/>
      <c r="EWB13" s="219"/>
      <c r="EWC13" s="219"/>
      <c r="EWD13" s="219"/>
      <c r="EWE13" s="219"/>
      <c r="EWF13" s="219"/>
      <c r="EWG13" s="219"/>
      <c r="EWH13" s="219"/>
      <c r="EWI13" s="219"/>
      <c r="EWJ13" s="219"/>
      <c r="EWK13" s="219"/>
      <c r="EWL13" s="219"/>
      <c r="EWM13" s="219"/>
      <c r="EWN13" s="219"/>
      <c r="EWO13" s="219"/>
      <c r="EWP13" s="219"/>
      <c r="EWQ13" s="219"/>
      <c r="EWR13" s="219"/>
      <c r="EWS13" s="219"/>
      <c r="EWT13" s="219"/>
      <c r="EWU13" s="219"/>
      <c r="EWV13" s="219"/>
      <c r="EWW13" s="219"/>
      <c r="EWX13" s="219"/>
      <c r="EWY13" s="219"/>
      <c r="EWZ13" s="219"/>
      <c r="EXA13" s="219"/>
      <c r="EXB13" s="219"/>
      <c r="EXC13" s="219"/>
      <c r="EXD13" s="219"/>
      <c r="EXE13" s="219"/>
      <c r="EXF13" s="219"/>
      <c r="EXG13" s="219"/>
      <c r="EXH13" s="219"/>
      <c r="EXI13" s="219"/>
      <c r="EXJ13" s="219"/>
      <c r="EXK13" s="219"/>
      <c r="EXL13" s="219"/>
      <c r="EXM13" s="219"/>
      <c r="EXN13" s="219"/>
      <c r="EXO13" s="219"/>
      <c r="EXP13" s="219"/>
      <c r="EXQ13" s="219"/>
      <c r="EXR13" s="219"/>
      <c r="EXS13" s="219"/>
      <c r="EXT13" s="219"/>
      <c r="EXU13" s="219"/>
      <c r="EXV13" s="219"/>
      <c r="EXW13" s="219"/>
      <c r="EXX13" s="219"/>
      <c r="EXY13" s="219"/>
      <c r="EXZ13" s="219"/>
      <c r="EYA13" s="219"/>
      <c r="EYB13" s="219"/>
      <c r="EYC13" s="219"/>
      <c r="EYD13" s="219"/>
      <c r="EYE13" s="219"/>
      <c r="EYF13" s="219"/>
      <c r="EYG13" s="219"/>
      <c r="EYH13" s="219"/>
      <c r="EYI13" s="219"/>
      <c r="EYJ13" s="219"/>
      <c r="EYK13" s="219"/>
      <c r="EYL13" s="219"/>
      <c r="EYM13" s="219"/>
      <c r="EYN13" s="219"/>
      <c r="EYO13" s="219"/>
      <c r="EYP13" s="219"/>
      <c r="EYQ13" s="219"/>
      <c r="EYR13" s="219"/>
      <c r="EYS13" s="219"/>
      <c r="EYT13" s="219"/>
      <c r="EYU13" s="219"/>
      <c r="EYV13" s="219"/>
      <c r="EYW13" s="219"/>
      <c r="EYX13" s="219"/>
      <c r="EYY13" s="219"/>
      <c r="EYZ13" s="219"/>
      <c r="EZA13" s="219"/>
      <c r="EZB13" s="219"/>
      <c r="EZC13" s="219"/>
      <c r="EZD13" s="219"/>
      <c r="EZE13" s="219"/>
      <c r="EZF13" s="219"/>
      <c r="EZG13" s="219"/>
      <c r="EZH13" s="219"/>
      <c r="EZI13" s="219"/>
      <c r="EZJ13" s="219"/>
      <c r="EZK13" s="219"/>
      <c r="EZL13" s="219"/>
      <c r="EZM13" s="219"/>
      <c r="EZN13" s="219"/>
      <c r="EZO13" s="219"/>
      <c r="EZP13" s="219"/>
      <c r="EZQ13" s="219"/>
      <c r="EZR13" s="219"/>
      <c r="EZS13" s="219"/>
      <c r="EZT13" s="219"/>
      <c r="EZU13" s="219"/>
      <c r="EZV13" s="219"/>
      <c r="EZW13" s="219"/>
      <c r="EZX13" s="219"/>
      <c r="EZY13" s="219"/>
      <c r="EZZ13" s="219"/>
      <c r="FAA13" s="219"/>
      <c r="FAB13" s="219"/>
      <c r="FAC13" s="219"/>
      <c r="FAD13" s="219"/>
      <c r="FAE13" s="219"/>
      <c r="FAF13" s="219"/>
      <c r="FAG13" s="219"/>
      <c r="FAH13" s="219"/>
      <c r="FAI13" s="219"/>
      <c r="FAJ13" s="219"/>
      <c r="FAK13" s="219"/>
      <c r="FAL13" s="219"/>
      <c r="FAM13" s="219"/>
      <c r="FAN13" s="219"/>
      <c r="FAO13" s="219"/>
      <c r="FAP13" s="219"/>
      <c r="FAQ13" s="219"/>
      <c r="FAR13" s="219"/>
      <c r="FAS13" s="219"/>
      <c r="FAT13" s="219"/>
      <c r="FAU13" s="219"/>
      <c r="FAV13" s="219"/>
      <c r="FAW13" s="219"/>
      <c r="FAX13" s="219"/>
      <c r="FAY13" s="219"/>
      <c r="FAZ13" s="219"/>
      <c r="FBA13" s="219"/>
      <c r="FBB13" s="219"/>
      <c r="FBC13" s="219"/>
      <c r="FBD13" s="219"/>
      <c r="FBE13" s="219"/>
      <c r="FBF13" s="219"/>
      <c r="FBG13" s="219"/>
      <c r="FBH13" s="219"/>
      <c r="FBI13" s="219"/>
      <c r="FBJ13" s="219"/>
      <c r="FBK13" s="219"/>
      <c r="FBL13" s="219"/>
      <c r="FBM13" s="219"/>
      <c r="FBN13" s="219"/>
      <c r="FBO13" s="219"/>
      <c r="FBP13" s="219"/>
      <c r="FBQ13" s="219"/>
      <c r="FBR13" s="219"/>
      <c r="FBS13" s="219"/>
      <c r="FBT13" s="219"/>
      <c r="FBU13" s="219"/>
      <c r="FBV13" s="219"/>
      <c r="FBW13" s="219"/>
      <c r="FBX13" s="219"/>
      <c r="FBY13" s="219"/>
      <c r="FBZ13" s="219"/>
      <c r="FCA13" s="219"/>
      <c r="FCB13" s="219"/>
      <c r="FCC13" s="219"/>
      <c r="FCD13" s="219"/>
      <c r="FCE13" s="219"/>
      <c r="FCF13" s="219"/>
      <c r="FCG13" s="219"/>
      <c r="FCH13" s="219"/>
      <c r="FCI13" s="219"/>
      <c r="FCJ13" s="219"/>
      <c r="FCK13" s="219"/>
      <c r="FCL13" s="219"/>
      <c r="FCM13" s="219"/>
      <c r="FCN13" s="219"/>
      <c r="FCO13" s="219"/>
      <c r="FCP13" s="219"/>
      <c r="FCQ13" s="219"/>
      <c r="FCR13" s="219"/>
      <c r="FCS13" s="219"/>
      <c r="FCT13" s="219"/>
      <c r="FCU13" s="219"/>
      <c r="FCV13" s="219"/>
      <c r="FCW13" s="219"/>
      <c r="FCX13" s="219"/>
      <c r="FCY13" s="219"/>
      <c r="FCZ13" s="219"/>
      <c r="FDA13" s="219"/>
      <c r="FDB13" s="219"/>
      <c r="FDC13" s="219"/>
      <c r="FDD13" s="219"/>
      <c r="FDE13" s="219"/>
      <c r="FDF13" s="219"/>
      <c r="FDG13" s="219"/>
      <c r="FDH13" s="219"/>
      <c r="FDI13" s="219"/>
      <c r="FDJ13" s="219"/>
      <c r="FDK13" s="219"/>
      <c r="FDL13" s="219"/>
      <c r="FDM13" s="219"/>
      <c r="FDN13" s="219"/>
      <c r="FDO13" s="219"/>
      <c r="FDP13" s="219"/>
      <c r="FDQ13" s="219"/>
      <c r="FDR13" s="219"/>
      <c r="FDS13" s="219"/>
      <c r="FDT13" s="219"/>
      <c r="FDU13" s="219"/>
      <c r="FDV13" s="219"/>
      <c r="FDW13" s="219"/>
      <c r="FDX13" s="219"/>
      <c r="FDY13" s="219"/>
      <c r="FDZ13" s="219"/>
      <c r="FEA13" s="219"/>
      <c r="FEB13" s="219"/>
      <c r="FEC13" s="219"/>
      <c r="FED13" s="219"/>
      <c r="FEE13" s="219"/>
      <c r="FEF13" s="219"/>
      <c r="FEG13" s="219"/>
      <c r="FEH13" s="219"/>
      <c r="FEI13" s="219"/>
      <c r="FEJ13" s="219"/>
      <c r="FEK13" s="219"/>
      <c r="FEL13" s="219"/>
      <c r="FEM13" s="219"/>
      <c r="FEN13" s="219"/>
      <c r="FEO13" s="219"/>
      <c r="FEP13" s="219"/>
      <c r="FEQ13" s="219"/>
      <c r="FER13" s="219"/>
      <c r="FES13" s="219"/>
      <c r="FET13" s="219"/>
      <c r="FEU13" s="219"/>
      <c r="FEV13" s="219"/>
      <c r="FEW13" s="219"/>
      <c r="FEX13" s="219"/>
      <c r="FEY13" s="219"/>
      <c r="FEZ13" s="219"/>
      <c r="FFA13" s="219"/>
      <c r="FFB13" s="219"/>
      <c r="FFC13" s="219"/>
      <c r="FFD13" s="219"/>
      <c r="FFE13" s="219"/>
      <c r="FFF13" s="219"/>
      <c r="FFG13" s="219"/>
      <c r="FFH13" s="219"/>
      <c r="FFI13" s="219"/>
      <c r="FFJ13" s="219"/>
      <c r="FFK13" s="219"/>
      <c r="FFL13" s="219"/>
      <c r="FFM13" s="219"/>
      <c r="FFN13" s="219"/>
      <c r="FFO13" s="219"/>
      <c r="FFP13" s="219"/>
      <c r="FFQ13" s="219"/>
      <c r="FFR13" s="219"/>
      <c r="FFS13" s="219"/>
      <c r="FFT13" s="219"/>
      <c r="FFU13" s="219"/>
      <c r="FFV13" s="219"/>
      <c r="FFW13" s="219"/>
      <c r="FFX13" s="219"/>
      <c r="FFY13" s="219"/>
      <c r="FFZ13" s="219"/>
      <c r="FGA13" s="219"/>
      <c r="FGB13" s="219"/>
      <c r="FGC13" s="219"/>
      <c r="FGD13" s="219"/>
      <c r="FGE13" s="219"/>
      <c r="FGF13" s="219"/>
      <c r="FGG13" s="219"/>
      <c r="FGH13" s="219"/>
      <c r="FGI13" s="219"/>
      <c r="FGJ13" s="219"/>
      <c r="FGK13" s="219"/>
      <c r="FGL13" s="219"/>
      <c r="FGM13" s="219"/>
      <c r="FGN13" s="219"/>
      <c r="FGO13" s="219"/>
      <c r="FGP13" s="219"/>
      <c r="FGQ13" s="219"/>
      <c r="FGR13" s="219"/>
      <c r="FGS13" s="219"/>
      <c r="FGT13" s="219"/>
      <c r="FGU13" s="219"/>
      <c r="FGV13" s="219"/>
      <c r="FGW13" s="219"/>
      <c r="FGX13" s="219"/>
      <c r="FGY13" s="219"/>
      <c r="FGZ13" s="219"/>
      <c r="FHA13" s="219"/>
      <c r="FHB13" s="219"/>
      <c r="FHC13" s="219"/>
      <c r="FHD13" s="219"/>
      <c r="FHE13" s="219"/>
      <c r="FHF13" s="219"/>
      <c r="FHG13" s="219"/>
      <c r="FHH13" s="219"/>
      <c r="FHI13" s="219"/>
      <c r="FHJ13" s="219"/>
      <c r="FHK13" s="219"/>
      <c r="FHL13" s="219"/>
      <c r="FHM13" s="219"/>
      <c r="FHN13" s="219"/>
      <c r="FHO13" s="219"/>
      <c r="FHP13" s="219"/>
      <c r="FHQ13" s="219"/>
      <c r="FHR13" s="219"/>
      <c r="FHS13" s="219"/>
      <c r="FHT13" s="219"/>
      <c r="FHU13" s="219"/>
      <c r="FHV13" s="219"/>
      <c r="FHW13" s="219"/>
      <c r="FHX13" s="219"/>
      <c r="FHY13" s="219"/>
      <c r="FHZ13" s="219"/>
      <c r="FIA13" s="219"/>
      <c r="FIB13" s="219"/>
      <c r="FIC13" s="219"/>
      <c r="FID13" s="219"/>
      <c r="FIE13" s="219"/>
      <c r="FIF13" s="219"/>
      <c r="FIG13" s="219"/>
      <c r="FIH13" s="219"/>
      <c r="FII13" s="219"/>
      <c r="FIJ13" s="219"/>
      <c r="FIK13" s="219"/>
      <c r="FIL13" s="219"/>
      <c r="FIM13" s="219"/>
      <c r="FIN13" s="219"/>
      <c r="FIO13" s="219"/>
      <c r="FIP13" s="219"/>
      <c r="FIQ13" s="219"/>
      <c r="FIR13" s="219"/>
      <c r="FIS13" s="219"/>
      <c r="FIT13" s="219"/>
      <c r="FIU13" s="219"/>
      <c r="FIV13" s="219"/>
      <c r="FIW13" s="219"/>
      <c r="FIX13" s="219"/>
      <c r="FIY13" s="219"/>
      <c r="FIZ13" s="219"/>
      <c r="FJA13" s="219"/>
      <c r="FJB13" s="219"/>
      <c r="FJC13" s="219"/>
      <c r="FJD13" s="219"/>
      <c r="FJE13" s="219"/>
      <c r="FJF13" s="219"/>
      <c r="FJG13" s="219"/>
      <c r="FJH13" s="219"/>
      <c r="FJI13" s="219"/>
      <c r="FJJ13" s="219"/>
      <c r="FJK13" s="219"/>
      <c r="FJL13" s="219"/>
      <c r="FJM13" s="219"/>
      <c r="FJN13" s="219"/>
      <c r="FJO13" s="219"/>
      <c r="FJP13" s="219"/>
      <c r="FJQ13" s="219"/>
      <c r="FJR13" s="219"/>
      <c r="FJS13" s="219"/>
      <c r="FJT13" s="219"/>
      <c r="FJU13" s="219"/>
      <c r="FJV13" s="219"/>
      <c r="FJW13" s="219"/>
      <c r="FJX13" s="219"/>
      <c r="FJY13" s="219"/>
      <c r="FJZ13" s="219"/>
      <c r="FKA13" s="219"/>
      <c r="FKB13" s="219"/>
      <c r="FKC13" s="219"/>
      <c r="FKD13" s="219"/>
      <c r="FKE13" s="219"/>
      <c r="FKF13" s="219"/>
      <c r="FKG13" s="219"/>
      <c r="FKH13" s="219"/>
      <c r="FKI13" s="219"/>
      <c r="FKJ13" s="219"/>
      <c r="FKK13" s="219"/>
      <c r="FKL13" s="219"/>
      <c r="FKM13" s="219"/>
      <c r="FKN13" s="219"/>
      <c r="FKO13" s="219"/>
      <c r="FKP13" s="219"/>
      <c r="FKQ13" s="219"/>
      <c r="FKR13" s="219"/>
      <c r="FKS13" s="219"/>
      <c r="FKT13" s="219"/>
      <c r="FKU13" s="219"/>
      <c r="FKV13" s="219"/>
      <c r="FKW13" s="219"/>
      <c r="FKX13" s="219"/>
      <c r="FKY13" s="219"/>
      <c r="FKZ13" s="219"/>
      <c r="FLA13" s="219"/>
      <c r="FLB13" s="219"/>
      <c r="FLC13" s="219"/>
      <c r="FLD13" s="219"/>
      <c r="FLE13" s="219"/>
      <c r="FLF13" s="219"/>
      <c r="FLG13" s="219"/>
      <c r="FLH13" s="219"/>
      <c r="FLI13" s="219"/>
      <c r="FLJ13" s="219"/>
      <c r="FLK13" s="219"/>
      <c r="FLL13" s="219"/>
      <c r="FLM13" s="219"/>
      <c r="FLN13" s="219"/>
      <c r="FLO13" s="219"/>
      <c r="FLP13" s="219"/>
      <c r="FLQ13" s="219"/>
      <c r="FLR13" s="219"/>
      <c r="FLS13" s="219"/>
      <c r="FLT13" s="219"/>
      <c r="FLU13" s="219"/>
      <c r="FLV13" s="219"/>
      <c r="FLW13" s="219"/>
      <c r="FLX13" s="219"/>
      <c r="FLY13" s="219"/>
      <c r="FLZ13" s="219"/>
      <c r="FMA13" s="219"/>
      <c r="FMB13" s="219"/>
      <c r="FMC13" s="219"/>
      <c r="FMD13" s="219"/>
      <c r="FME13" s="219"/>
      <c r="FMF13" s="219"/>
      <c r="FMG13" s="219"/>
      <c r="FMH13" s="219"/>
      <c r="FMI13" s="219"/>
      <c r="FMJ13" s="219"/>
      <c r="FMK13" s="219"/>
      <c r="FML13" s="219"/>
      <c r="FMM13" s="219"/>
      <c r="FMN13" s="219"/>
      <c r="FMO13" s="219"/>
      <c r="FMP13" s="219"/>
      <c r="FMQ13" s="219"/>
      <c r="FMR13" s="219"/>
      <c r="FMS13" s="219"/>
      <c r="FMT13" s="219"/>
      <c r="FMU13" s="219"/>
      <c r="FMV13" s="219"/>
      <c r="FMW13" s="219"/>
      <c r="FMX13" s="219"/>
      <c r="FMY13" s="219"/>
      <c r="FMZ13" s="219"/>
      <c r="FNA13" s="219"/>
      <c r="FNB13" s="219"/>
      <c r="FNC13" s="219"/>
      <c r="FND13" s="219"/>
      <c r="FNE13" s="219"/>
      <c r="FNF13" s="219"/>
      <c r="FNG13" s="219"/>
      <c r="FNH13" s="219"/>
      <c r="FNI13" s="219"/>
      <c r="FNJ13" s="219"/>
      <c r="FNK13" s="219"/>
      <c r="FNL13" s="219"/>
      <c r="FNM13" s="219"/>
      <c r="FNN13" s="219"/>
      <c r="FNO13" s="219"/>
      <c r="FNP13" s="219"/>
      <c r="FNQ13" s="219"/>
      <c r="FNR13" s="219"/>
      <c r="FNS13" s="219"/>
      <c r="FNT13" s="219"/>
      <c r="FNU13" s="219"/>
      <c r="FNV13" s="219"/>
      <c r="FNW13" s="219"/>
      <c r="FNX13" s="219"/>
      <c r="FNY13" s="219"/>
      <c r="FNZ13" s="219"/>
      <c r="FOA13" s="219"/>
      <c r="FOB13" s="219"/>
      <c r="FOC13" s="219"/>
      <c r="FOD13" s="219"/>
      <c r="FOE13" s="219"/>
      <c r="FOF13" s="219"/>
      <c r="FOG13" s="219"/>
      <c r="FOH13" s="219"/>
      <c r="FOI13" s="219"/>
      <c r="FOJ13" s="219"/>
      <c r="FOK13" s="219"/>
      <c r="FOL13" s="219"/>
      <c r="FOM13" s="219"/>
      <c r="FON13" s="219"/>
      <c r="FOO13" s="219"/>
      <c r="FOP13" s="219"/>
      <c r="FOQ13" s="219"/>
      <c r="FOR13" s="219"/>
      <c r="FOS13" s="219"/>
      <c r="FOT13" s="219"/>
      <c r="FOU13" s="219"/>
      <c r="FOV13" s="219"/>
      <c r="FOW13" s="219"/>
      <c r="FOX13" s="219"/>
      <c r="FOY13" s="219"/>
      <c r="FOZ13" s="219"/>
      <c r="FPA13" s="219"/>
      <c r="FPB13" s="219"/>
      <c r="FPC13" s="219"/>
      <c r="FPD13" s="219"/>
      <c r="FPE13" s="219"/>
      <c r="FPF13" s="219"/>
      <c r="FPG13" s="219"/>
      <c r="FPH13" s="219"/>
      <c r="FPI13" s="219"/>
      <c r="FPJ13" s="219"/>
      <c r="FPK13" s="219"/>
      <c r="FPL13" s="219"/>
      <c r="FPM13" s="219"/>
      <c r="FPN13" s="219"/>
      <c r="FPO13" s="219"/>
      <c r="FPP13" s="219"/>
      <c r="FPQ13" s="219"/>
      <c r="FPR13" s="219"/>
      <c r="FPS13" s="219"/>
      <c r="FPT13" s="219"/>
      <c r="FPU13" s="219"/>
      <c r="FPV13" s="219"/>
      <c r="FPW13" s="219"/>
      <c r="FPX13" s="219"/>
      <c r="FPY13" s="219"/>
      <c r="FPZ13" s="219"/>
      <c r="FQA13" s="219"/>
      <c r="FQB13" s="219"/>
      <c r="FQC13" s="219"/>
      <c r="FQD13" s="219"/>
      <c r="FQE13" s="219"/>
      <c r="FQF13" s="219"/>
      <c r="FQG13" s="219"/>
      <c r="FQH13" s="219"/>
      <c r="FQI13" s="219"/>
      <c r="FQJ13" s="219"/>
      <c r="FQK13" s="219"/>
      <c r="FQL13" s="219"/>
      <c r="FQM13" s="219"/>
      <c r="FQN13" s="219"/>
      <c r="FQO13" s="219"/>
      <c r="FQP13" s="219"/>
      <c r="FQQ13" s="219"/>
      <c r="FQR13" s="219"/>
      <c r="FQS13" s="219"/>
      <c r="FQT13" s="219"/>
      <c r="FQU13" s="219"/>
      <c r="FQV13" s="219"/>
      <c r="FQW13" s="219"/>
      <c r="FQX13" s="219"/>
      <c r="FQY13" s="219"/>
      <c r="FQZ13" s="219"/>
      <c r="FRA13" s="219"/>
      <c r="FRB13" s="219"/>
      <c r="FRC13" s="219"/>
      <c r="FRD13" s="219"/>
      <c r="FRE13" s="219"/>
      <c r="FRF13" s="219"/>
      <c r="FRG13" s="219"/>
      <c r="FRH13" s="219"/>
      <c r="FRI13" s="219"/>
      <c r="FRJ13" s="219"/>
      <c r="FRK13" s="219"/>
      <c r="FRL13" s="219"/>
      <c r="FRM13" s="219"/>
      <c r="FRN13" s="219"/>
      <c r="FRO13" s="219"/>
      <c r="FRP13" s="219"/>
      <c r="FRQ13" s="219"/>
      <c r="FRR13" s="219"/>
      <c r="FRS13" s="219"/>
      <c r="FRT13" s="219"/>
      <c r="FRU13" s="219"/>
      <c r="FRV13" s="219"/>
      <c r="FRW13" s="219"/>
      <c r="FRX13" s="219"/>
      <c r="FRY13" s="219"/>
      <c r="FRZ13" s="219"/>
      <c r="FSA13" s="219"/>
      <c r="FSB13" s="219"/>
      <c r="FSC13" s="219"/>
      <c r="FSD13" s="219"/>
      <c r="FSE13" s="219"/>
      <c r="FSF13" s="219"/>
      <c r="FSG13" s="219"/>
      <c r="FSH13" s="219"/>
      <c r="FSI13" s="219"/>
      <c r="FSJ13" s="219"/>
      <c r="FSK13" s="219"/>
      <c r="FSL13" s="219"/>
      <c r="FSM13" s="219"/>
      <c r="FSN13" s="219"/>
      <c r="FSO13" s="219"/>
      <c r="FSP13" s="219"/>
      <c r="FSQ13" s="219"/>
      <c r="FSR13" s="219"/>
      <c r="FSS13" s="219"/>
      <c r="FST13" s="219"/>
      <c r="FSU13" s="219"/>
      <c r="FSV13" s="219"/>
      <c r="FSW13" s="219"/>
      <c r="FSX13" s="219"/>
      <c r="FSY13" s="219"/>
      <c r="FSZ13" s="219"/>
      <c r="FTA13" s="219"/>
      <c r="FTB13" s="219"/>
      <c r="FTC13" s="219"/>
      <c r="FTD13" s="219"/>
      <c r="FTE13" s="219"/>
      <c r="FTF13" s="219"/>
      <c r="FTG13" s="219"/>
      <c r="FTH13" s="219"/>
      <c r="FTI13" s="219"/>
      <c r="FTJ13" s="219"/>
      <c r="FTK13" s="219"/>
      <c r="FTL13" s="219"/>
      <c r="FTM13" s="219"/>
      <c r="FTN13" s="219"/>
      <c r="FTO13" s="219"/>
      <c r="FTP13" s="219"/>
      <c r="FTQ13" s="219"/>
      <c r="FTR13" s="219"/>
      <c r="FTS13" s="219"/>
      <c r="FTT13" s="219"/>
      <c r="FTU13" s="219"/>
      <c r="FTV13" s="219"/>
      <c r="FTW13" s="219"/>
      <c r="FTX13" s="219"/>
      <c r="FTY13" s="219"/>
      <c r="FTZ13" s="219"/>
      <c r="FUA13" s="219"/>
      <c r="FUB13" s="219"/>
      <c r="FUC13" s="219"/>
      <c r="FUD13" s="219"/>
      <c r="FUE13" s="219"/>
      <c r="FUF13" s="219"/>
      <c r="FUG13" s="219"/>
      <c r="FUH13" s="219"/>
      <c r="FUI13" s="219"/>
      <c r="FUJ13" s="219"/>
      <c r="FUK13" s="219"/>
      <c r="FUL13" s="219"/>
      <c r="FUM13" s="219"/>
      <c r="FUN13" s="219"/>
      <c r="FUO13" s="219"/>
      <c r="FUP13" s="219"/>
      <c r="FUQ13" s="219"/>
      <c r="FUR13" s="219"/>
      <c r="FUS13" s="219"/>
      <c r="FUT13" s="219"/>
      <c r="FUU13" s="219"/>
      <c r="FUV13" s="219"/>
      <c r="FUW13" s="219"/>
      <c r="FUX13" s="219"/>
      <c r="FUY13" s="219"/>
      <c r="FUZ13" s="219"/>
      <c r="FVA13" s="219"/>
      <c r="FVB13" s="219"/>
      <c r="FVC13" s="219"/>
      <c r="FVD13" s="219"/>
      <c r="FVE13" s="219"/>
      <c r="FVF13" s="219"/>
      <c r="FVG13" s="219"/>
      <c r="FVH13" s="219"/>
      <c r="FVI13" s="219"/>
      <c r="FVJ13" s="219"/>
      <c r="FVK13" s="219"/>
      <c r="FVL13" s="219"/>
      <c r="FVM13" s="219"/>
      <c r="FVN13" s="219"/>
      <c r="FVO13" s="219"/>
      <c r="FVP13" s="219"/>
      <c r="FVQ13" s="219"/>
      <c r="FVR13" s="219"/>
      <c r="FVS13" s="219"/>
      <c r="FVT13" s="219"/>
      <c r="FVU13" s="219"/>
      <c r="FVV13" s="219"/>
      <c r="FVW13" s="219"/>
      <c r="FVX13" s="219"/>
      <c r="FVY13" s="219"/>
      <c r="FVZ13" s="219"/>
      <c r="FWA13" s="219"/>
      <c r="FWB13" s="219"/>
      <c r="FWC13" s="219"/>
      <c r="FWD13" s="219"/>
      <c r="FWE13" s="219"/>
      <c r="FWF13" s="219"/>
      <c r="FWG13" s="219"/>
      <c r="FWH13" s="219"/>
      <c r="FWI13" s="219"/>
      <c r="FWJ13" s="219"/>
      <c r="FWK13" s="219"/>
      <c r="FWL13" s="219"/>
      <c r="FWM13" s="219"/>
      <c r="FWN13" s="219"/>
      <c r="FWO13" s="219"/>
      <c r="FWP13" s="219"/>
      <c r="FWQ13" s="219"/>
      <c r="FWR13" s="219"/>
      <c r="FWS13" s="219"/>
      <c r="FWT13" s="219"/>
      <c r="FWU13" s="219"/>
      <c r="FWV13" s="219"/>
      <c r="FWW13" s="219"/>
      <c r="FWX13" s="219"/>
      <c r="FWY13" s="219"/>
      <c r="FWZ13" s="219"/>
      <c r="FXA13" s="219"/>
      <c r="FXB13" s="219"/>
      <c r="FXC13" s="219"/>
      <c r="FXD13" s="219"/>
      <c r="FXE13" s="219"/>
      <c r="FXF13" s="219"/>
      <c r="FXG13" s="219"/>
      <c r="FXH13" s="219"/>
      <c r="FXI13" s="219"/>
      <c r="FXJ13" s="219"/>
      <c r="FXK13" s="219"/>
      <c r="FXL13" s="219"/>
      <c r="FXM13" s="219"/>
      <c r="FXN13" s="219"/>
      <c r="FXO13" s="219"/>
      <c r="FXP13" s="219"/>
      <c r="FXQ13" s="219"/>
      <c r="FXR13" s="219"/>
      <c r="FXS13" s="219"/>
      <c r="FXT13" s="219"/>
      <c r="FXU13" s="219"/>
      <c r="FXV13" s="219"/>
      <c r="FXW13" s="219"/>
      <c r="FXX13" s="219"/>
      <c r="FXY13" s="219"/>
      <c r="FXZ13" s="219"/>
      <c r="FYA13" s="219"/>
      <c r="FYB13" s="219"/>
      <c r="FYC13" s="219"/>
      <c r="FYD13" s="219"/>
      <c r="FYE13" s="219"/>
      <c r="FYF13" s="219"/>
      <c r="FYG13" s="219"/>
      <c r="FYH13" s="219"/>
      <c r="FYI13" s="219"/>
      <c r="FYJ13" s="219"/>
      <c r="FYK13" s="219"/>
      <c r="FYL13" s="219"/>
      <c r="FYM13" s="219"/>
      <c r="FYN13" s="219"/>
      <c r="FYO13" s="219"/>
      <c r="FYP13" s="219"/>
      <c r="FYQ13" s="219"/>
      <c r="FYR13" s="219"/>
      <c r="FYS13" s="219"/>
      <c r="FYT13" s="219"/>
      <c r="FYU13" s="219"/>
      <c r="FYV13" s="219"/>
      <c r="FYW13" s="219"/>
      <c r="FYX13" s="219"/>
      <c r="FYY13" s="219"/>
      <c r="FYZ13" s="219"/>
      <c r="FZA13" s="219"/>
      <c r="FZB13" s="219"/>
      <c r="FZC13" s="219"/>
      <c r="FZD13" s="219"/>
      <c r="FZE13" s="219"/>
      <c r="FZF13" s="219"/>
      <c r="FZG13" s="219"/>
      <c r="FZH13" s="219"/>
      <c r="FZI13" s="219"/>
      <c r="FZJ13" s="219"/>
      <c r="FZK13" s="219"/>
      <c r="FZL13" s="219"/>
      <c r="FZM13" s="219"/>
      <c r="FZN13" s="219"/>
      <c r="FZO13" s="219"/>
      <c r="FZP13" s="219"/>
      <c r="FZQ13" s="219"/>
      <c r="FZR13" s="219"/>
      <c r="FZS13" s="219"/>
      <c r="FZT13" s="219"/>
      <c r="FZU13" s="219"/>
      <c r="FZV13" s="219"/>
      <c r="FZW13" s="219"/>
      <c r="FZX13" s="219"/>
      <c r="FZY13" s="219"/>
      <c r="FZZ13" s="219"/>
      <c r="GAA13" s="219"/>
      <c r="GAB13" s="219"/>
      <c r="GAC13" s="219"/>
      <c r="GAD13" s="219"/>
      <c r="GAE13" s="219"/>
      <c r="GAF13" s="219"/>
      <c r="GAG13" s="219"/>
      <c r="GAH13" s="219"/>
      <c r="GAI13" s="219"/>
      <c r="GAJ13" s="219"/>
      <c r="GAK13" s="219"/>
      <c r="GAL13" s="219"/>
      <c r="GAM13" s="219"/>
      <c r="GAN13" s="219"/>
      <c r="GAO13" s="219"/>
      <c r="GAP13" s="219"/>
      <c r="GAQ13" s="219"/>
      <c r="GAR13" s="219"/>
      <c r="GAS13" s="219"/>
      <c r="GAT13" s="219"/>
      <c r="GAU13" s="219"/>
      <c r="GAV13" s="219"/>
      <c r="GAW13" s="219"/>
      <c r="GAX13" s="219"/>
      <c r="GAY13" s="219"/>
      <c r="GAZ13" s="219"/>
      <c r="GBA13" s="219"/>
      <c r="GBB13" s="219"/>
      <c r="GBC13" s="219"/>
      <c r="GBD13" s="219"/>
      <c r="GBE13" s="219"/>
      <c r="GBF13" s="219"/>
      <c r="GBG13" s="219"/>
      <c r="GBH13" s="219"/>
      <c r="GBI13" s="219"/>
      <c r="GBJ13" s="219"/>
      <c r="GBK13" s="219"/>
      <c r="GBL13" s="219"/>
      <c r="GBM13" s="219"/>
      <c r="GBN13" s="219"/>
      <c r="GBO13" s="219"/>
      <c r="GBP13" s="219"/>
      <c r="GBQ13" s="219"/>
      <c r="GBR13" s="219"/>
      <c r="GBS13" s="219"/>
      <c r="GBT13" s="219"/>
      <c r="GBU13" s="219"/>
      <c r="GBV13" s="219"/>
      <c r="GBW13" s="219"/>
      <c r="GBX13" s="219"/>
      <c r="GBY13" s="219"/>
      <c r="GBZ13" s="219"/>
      <c r="GCA13" s="219"/>
      <c r="GCB13" s="219"/>
      <c r="GCC13" s="219"/>
      <c r="GCD13" s="219"/>
      <c r="GCE13" s="219"/>
      <c r="GCF13" s="219"/>
      <c r="GCG13" s="219"/>
      <c r="GCH13" s="219"/>
      <c r="GCI13" s="219"/>
      <c r="GCJ13" s="219"/>
      <c r="GCK13" s="219"/>
      <c r="GCL13" s="219"/>
      <c r="GCM13" s="219"/>
      <c r="GCN13" s="219"/>
      <c r="GCO13" s="219"/>
      <c r="GCP13" s="219"/>
      <c r="GCQ13" s="219"/>
      <c r="GCR13" s="219"/>
      <c r="GCS13" s="219"/>
      <c r="GCT13" s="219"/>
      <c r="GCU13" s="219"/>
      <c r="GCV13" s="219"/>
      <c r="GCW13" s="219"/>
      <c r="GCX13" s="219"/>
      <c r="GCY13" s="219"/>
      <c r="GCZ13" s="219"/>
      <c r="GDA13" s="219"/>
      <c r="GDB13" s="219"/>
      <c r="GDC13" s="219"/>
      <c r="GDD13" s="219"/>
      <c r="GDE13" s="219"/>
      <c r="GDF13" s="219"/>
      <c r="GDG13" s="219"/>
      <c r="GDH13" s="219"/>
      <c r="GDI13" s="219"/>
      <c r="GDJ13" s="219"/>
      <c r="GDK13" s="219"/>
      <c r="GDL13" s="219"/>
      <c r="GDM13" s="219"/>
      <c r="GDN13" s="219"/>
      <c r="GDO13" s="219"/>
      <c r="GDP13" s="219"/>
      <c r="GDQ13" s="219"/>
      <c r="GDR13" s="219"/>
      <c r="GDS13" s="219"/>
      <c r="GDT13" s="219"/>
      <c r="GDU13" s="219"/>
      <c r="GDV13" s="219"/>
      <c r="GDW13" s="219"/>
      <c r="GDX13" s="219"/>
      <c r="GDY13" s="219"/>
      <c r="GDZ13" s="219"/>
      <c r="GEA13" s="219"/>
      <c r="GEB13" s="219"/>
      <c r="GEC13" s="219"/>
      <c r="GED13" s="219"/>
      <c r="GEE13" s="219"/>
      <c r="GEF13" s="219"/>
      <c r="GEG13" s="219"/>
      <c r="GEH13" s="219"/>
      <c r="GEI13" s="219"/>
      <c r="GEJ13" s="219"/>
      <c r="GEK13" s="219"/>
      <c r="GEL13" s="219"/>
      <c r="GEM13" s="219"/>
      <c r="GEN13" s="219"/>
      <c r="GEO13" s="219"/>
      <c r="GEP13" s="219"/>
      <c r="GEQ13" s="219"/>
      <c r="GER13" s="219"/>
      <c r="GES13" s="219"/>
      <c r="GET13" s="219"/>
      <c r="GEU13" s="219"/>
      <c r="GEV13" s="219"/>
      <c r="GEW13" s="219"/>
      <c r="GEX13" s="219"/>
      <c r="GEY13" s="219"/>
      <c r="GEZ13" s="219"/>
      <c r="GFA13" s="219"/>
      <c r="GFB13" s="219"/>
      <c r="GFC13" s="219"/>
      <c r="GFD13" s="219"/>
      <c r="GFE13" s="219"/>
      <c r="GFF13" s="219"/>
      <c r="GFG13" s="219"/>
      <c r="GFH13" s="219"/>
      <c r="GFI13" s="219"/>
      <c r="GFJ13" s="219"/>
      <c r="GFK13" s="219"/>
      <c r="GFL13" s="219"/>
      <c r="GFM13" s="219"/>
      <c r="GFN13" s="219"/>
      <c r="GFO13" s="219"/>
      <c r="GFP13" s="219"/>
      <c r="GFQ13" s="219"/>
      <c r="GFR13" s="219"/>
      <c r="GFS13" s="219"/>
      <c r="GFT13" s="219"/>
      <c r="GFU13" s="219"/>
      <c r="GFV13" s="219"/>
      <c r="GFW13" s="219"/>
      <c r="GFX13" s="219"/>
      <c r="GFY13" s="219"/>
      <c r="GFZ13" s="219"/>
      <c r="GGA13" s="219"/>
      <c r="GGB13" s="219"/>
      <c r="GGC13" s="219"/>
      <c r="GGD13" s="219"/>
      <c r="GGE13" s="219"/>
      <c r="GGF13" s="219"/>
      <c r="GGG13" s="219"/>
      <c r="GGH13" s="219"/>
      <c r="GGI13" s="219"/>
      <c r="GGJ13" s="219"/>
      <c r="GGK13" s="219"/>
      <c r="GGL13" s="219"/>
      <c r="GGM13" s="219"/>
      <c r="GGN13" s="219"/>
      <c r="GGO13" s="219"/>
      <c r="GGP13" s="219"/>
      <c r="GGQ13" s="219"/>
      <c r="GGR13" s="219"/>
      <c r="GGS13" s="219"/>
      <c r="GGT13" s="219"/>
      <c r="GGU13" s="219"/>
      <c r="GGV13" s="219"/>
      <c r="GGW13" s="219"/>
      <c r="GGX13" s="219"/>
      <c r="GGY13" s="219"/>
      <c r="GGZ13" s="219"/>
      <c r="GHA13" s="219"/>
      <c r="GHB13" s="219"/>
      <c r="GHC13" s="219"/>
      <c r="GHD13" s="219"/>
      <c r="GHE13" s="219"/>
      <c r="GHF13" s="219"/>
      <c r="GHG13" s="219"/>
      <c r="GHH13" s="219"/>
      <c r="GHI13" s="219"/>
      <c r="GHJ13" s="219"/>
      <c r="GHK13" s="219"/>
      <c r="GHL13" s="219"/>
      <c r="GHM13" s="219"/>
      <c r="GHN13" s="219"/>
      <c r="GHO13" s="219"/>
      <c r="GHP13" s="219"/>
      <c r="GHQ13" s="219"/>
      <c r="GHR13" s="219"/>
      <c r="GHS13" s="219"/>
      <c r="GHT13" s="219"/>
      <c r="GHU13" s="219"/>
      <c r="GHV13" s="219"/>
      <c r="GHW13" s="219"/>
      <c r="GHX13" s="219"/>
      <c r="GHY13" s="219"/>
      <c r="GHZ13" s="219"/>
      <c r="GIA13" s="219"/>
      <c r="GIB13" s="219"/>
      <c r="GIC13" s="219"/>
      <c r="GID13" s="219"/>
      <c r="GIE13" s="219"/>
      <c r="GIF13" s="219"/>
      <c r="GIG13" s="219"/>
      <c r="GIH13" s="219"/>
      <c r="GII13" s="219"/>
      <c r="GIJ13" s="219"/>
      <c r="GIK13" s="219"/>
      <c r="GIL13" s="219"/>
      <c r="GIM13" s="219"/>
      <c r="GIN13" s="219"/>
      <c r="GIO13" s="219"/>
      <c r="GIP13" s="219"/>
      <c r="GIQ13" s="219"/>
      <c r="GIR13" s="219"/>
      <c r="GIS13" s="219"/>
      <c r="GIT13" s="219"/>
      <c r="GIU13" s="219"/>
      <c r="GIV13" s="219"/>
      <c r="GIW13" s="219"/>
      <c r="GIX13" s="219"/>
      <c r="GIY13" s="219"/>
      <c r="GIZ13" s="219"/>
      <c r="GJA13" s="219"/>
      <c r="GJB13" s="219"/>
      <c r="GJC13" s="219"/>
      <c r="GJD13" s="219"/>
      <c r="GJE13" s="219"/>
      <c r="GJF13" s="219"/>
      <c r="GJG13" s="219"/>
      <c r="GJH13" s="219"/>
      <c r="GJI13" s="219"/>
      <c r="GJJ13" s="219"/>
      <c r="GJK13" s="219"/>
      <c r="GJL13" s="219"/>
      <c r="GJM13" s="219"/>
      <c r="GJN13" s="219"/>
      <c r="GJO13" s="219"/>
      <c r="GJP13" s="219"/>
      <c r="GJQ13" s="219"/>
      <c r="GJR13" s="219"/>
      <c r="GJS13" s="219"/>
      <c r="GJT13" s="219"/>
      <c r="GJU13" s="219"/>
      <c r="GJV13" s="219"/>
      <c r="GJW13" s="219"/>
      <c r="GJX13" s="219"/>
      <c r="GJY13" s="219"/>
      <c r="GJZ13" s="219"/>
      <c r="GKA13" s="219"/>
      <c r="GKB13" s="219"/>
      <c r="GKC13" s="219"/>
      <c r="GKD13" s="219"/>
      <c r="GKE13" s="219"/>
      <c r="GKF13" s="219"/>
      <c r="GKG13" s="219"/>
      <c r="GKH13" s="219"/>
      <c r="GKI13" s="219"/>
      <c r="GKJ13" s="219"/>
      <c r="GKK13" s="219"/>
      <c r="GKL13" s="219"/>
      <c r="GKM13" s="219"/>
      <c r="GKN13" s="219"/>
      <c r="GKO13" s="219"/>
      <c r="GKP13" s="219"/>
      <c r="GKQ13" s="219"/>
      <c r="GKR13" s="219"/>
      <c r="GKS13" s="219"/>
      <c r="GKT13" s="219"/>
      <c r="GKU13" s="219"/>
      <c r="GKV13" s="219"/>
      <c r="GKW13" s="219"/>
      <c r="GKX13" s="219"/>
      <c r="GKY13" s="219"/>
      <c r="GKZ13" s="219"/>
      <c r="GLA13" s="219"/>
      <c r="GLB13" s="219"/>
      <c r="GLC13" s="219"/>
      <c r="GLD13" s="219"/>
      <c r="GLE13" s="219"/>
      <c r="GLF13" s="219"/>
      <c r="GLG13" s="219"/>
      <c r="GLH13" s="219"/>
      <c r="GLI13" s="219"/>
      <c r="GLJ13" s="219"/>
      <c r="GLK13" s="219"/>
      <c r="GLL13" s="219"/>
      <c r="GLM13" s="219"/>
      <c r="GLN13" s="219"/>
      <c r="GLO13" s="219"/>
      <c r="GLP13" s="219"/>
      <c r="GLQ13" s="219"/>
      <c r="GLR13" s="219"/>
      <c r="GLS13" s="219"/>
      <c r="GLT13" s="219"/>
      <c r="GLU13" s="219"/>
      <c r="GLV13" s="219"/>
      <c r="GLW13" s="219"/>
      <c r="GLX13" s="219"/>
      <c r="GLY13" s="219"/>
      <c r="GLZ13" s="219"/>
      <c r="GMA13" s="219"/>
      <c r="GMB13" s="219"/>
      <c r="GMC13" s="219"/>
      <c r="GMD13" s="219"/>
      <c r="GME13" s="219"/>
      <c r="GMF13" s="219"/>
      <c r="GMG13" s="219"/>
      <c r="GMH13" s="219"/>
      <c r="GMI13" s="219"/>
      <c r="GMJ13" s="219"/>
      <c r="GMK13" s="219"/>
      <c r="GML13" s="219"/>
      <c r="GMM13" s="219"/>
      <c r="GMN13" s="219"/>
      <c r="GMO13" s="219"/>
      <c r="GMP13" s="219"/>
      <c r="GMQ13" s="219"/>
      <c r="GMR13" s="219"/>
      <c r="GMS13" s="219"/>
      <c r="GMT13" s="219"/>
      <c r="GMU13" s="219"/>
      <c r="GMV13" s="219"/>
      <c r="GMW13" s="219"/>
      <c r="GMX13" s="219"/>
      <c r="GMY13" s="219"/>
      <c r="GMZ13" s="219"/>
      <c r="GNA13" s="219"/>
      <c r="GNB13" s="219"/>
      <c r="GNC13" s="219"/>
      <c r="GND13" s="219"/>
      <c r="GNE13" s="219"/>
      <c r="GNF13" s="219"/>
      <c r="GNG13" s="219"/>
      <c r="GNH13" s="219"/>
      <c r="GNI13" s="219"/>
      <c r="GNJ13" s="219"/>
      <c r="GNK13" s="219"/>
      <c r="GNL13" s="219"/>
      <c r="GNM13" s="219"/>
      <c r="GNN13" s="219"/>
      <c r="GNO13" s="219"/>
      <c r="GNP13" s="219"/>
      <c r="GNQ13" s="219"/>
      <c r="GNR13" s="219"/>
      <c r="GNS13" s="219"/>
      <c r="GNT13" s="219"/>
      <c r="GNU13" s="219"/>
      <c r="GNV13" s="219"/>
      <c r="GNW13" s="219"/>
      <c r="GNX13" s="219"/>
      <c r="GNY13" s="219"/>
      <c r="GNZ13" s="219"/>
      <c r="GOA13" s="219"/>
      <c r="GOB13" s="219"/>
      <c r="GOC13" s="219"/>
      <c r="GOD13" s="219"/>
      <c r="GOE13" s="219"/>
      <c r="GOF13" s="219"/>
      <c r="GOG13" s="219"/>
      <c r="GOH13" s="219"/>
      <c r="GOI13" s="219"/>
      <c r="GOJ13" s="219"/>
      <c r="GOK13" s="219"/>
      <c r="GOL13" s="219"/>
      <c r="GOM13" s="219"/>
      <c r="GON13" s="219"/>
      <c r="GOO13" s="219"/>
      <c r="GOP13" s="219"/>
      <c r="GOQ13" s="219"/>
      <c r="GOR13" s="219"/>
      <c r="GOS13" s="219"/>
      <c r="GOT13" s="219"/>
      <c r="GOU13" s="219"/>
      <c r="GOV13" s="219"/>
      <c r="GOW13" s="219"/>
      <c r="GOX13" s="219"/>
      <c r="GOY13" s="219"/>
      <c r="GOZ13" s="219"/>
      <c r="GPA13" s="219"/>
      <c r="GPB13" s="219"/>
      <c r="GPC13" s="219"/>
      <c r="GPD13" s="219"/>
      <c r="GPE13" s="219"/>
      <c r="GPF13" s="219"/>
      <c r="GPG13" s="219"/>
      <c r="GPH13" s="219"/>
      <c r="GPI13" s="219"/>
      <c r="GPJ13" s="219"/>
      <c r="GPK13" s="219"/>
      <c r="GPL13" s="219"/>
      <c r="GPM13" s="219"/>
      <c r="GPN13" s="219"/>
      <c r="GPO13" s="219"/>
      <c r="GPP13" s="219"/>
      <c r="GPQ13" s="219"/>
      <c r="GPR13" s="219"/>
      <c r="GPS13" s="219"/>
      <c r="GPT13" s="219"/>
      <c r="GPU13" s="219"/>
      <c r="GPV13" s="219"/>
      <c r="GPW13" s="219"/>
      <c r="GPX13" s="219"/>
      <c r="GPY13" s="219"/>
      <c r="GPZ13" s="219"/>
      <c r="GQA13" s="219"/>
      <c r="GQB13" s="219"/>
      <c r="GQC13" s="219"/>
      <c r="GQD13" s="219"/>
      <c r="GQE13" s="219"/>
      <c r="GQF13" s="219"/>
      <c r="GQG13" s="219"/>
      <c r="GQH13" s="219"/>
      <c r="GQI13" s="219"/>
      <c r="GQJ13" s="219"/>
      <c r="GQK13" s="219"/>
      <c r="GQL13" s="219"/>
      <c r="GQM13" s="219"/>
      <c r="GQN13" s="219"/>
      <c r="GQO13" s="219"/>
      <c r="GQP13" s="219"/>
      <c r="GQQ13" s="219"/>
      <c r="GQR13" s="219"/>
      <c r="GQS13" s="219"/>
      <c r="GQT13" s="219"/>
      <c r="GQU13" s="219"/>
      <c r="GQV13" s="219"/>
      <c r="GQW13" s="219"/>
      <c r="GQX13" s="219"/>
      <c r="GQY13" s="219"/>
      <c r="GQZ13" s="219"/>
      <c r="GRA13" s="219"/>
      <c r="GRB13" s="219"/>
      <c r="GRC13" s="219"/>
      <c r="GRD13" s="219"/>
      <c r="GRE13" s="219"/>
      <c r="GRF13" s="219"/>
      <c r="GRG13" s="219"/>
      <c r="GRH13" s="219"/>
      <c r="GRI13" s="219"/>
      <c r="GRJ13" s="219"/>
      <c r="GRK13" s="219"/>
      <c r="GRL13" s="219"/>
      <c r="GRM13" s="219"/>
      <c r="GRN13" s="219"/>
      <c r="GRO13" s="219"/>
      <c r="GRP13" s="219"/>
      <c r="GRQ13" s="219"/>
      <c r="GRR13" s="219"/>
      <c r="GRS13" s="219"/>
      <c r="GRT13" s="219"/>
      <c r="GRU13" s="219"/>
      <c r="GRV13" s="219"/>
      <c r="GRW13" s="219"/>
      <c r="GRX13" s="219"/>
      <c r="GRY13" s="219"/>
      <c r="GRZ13" s="219"/>
      <c r="GSA13" s="219"/>
      <c r="GSB13" s="219"/>
      <c r="GSC13" s="219"/>
      <c r="GSD13" s="219"/>
      <c r="GSE13" s="219"/>
      <c r="GSF13" s="219"/>
      <c r="GSG13" s="219"/>
      <c r="GSH13" s="219"/>
      <c r="GSI13" s="219"/>
      <c r="GSJ13" s="219"/>
      <c r="GSK13" s="219"/>
      <c r="GSL13" s="219"/>
      <c r="GSM13" s="219"/>
      <c r="GSN13" s="219"/>
      <c r="GSO13" s="219"/>
      <c r="GSP13" s="219"/>
      <c r="GSQ13" s="219"/>
      <c r="GSR13" s="219"/>
      <c r="GSS13" s="219"/>
      <c r="GST13" s="219"/>
      <c r="GSU13" s="219"/>
      <c r="GSV13" s="219"/>
      <c r="GSW13" s="219"/>
      <c r="GSX13" s="219"/>
      <c r="GSY13" s="219"/>
      <c r="GSZ13" s="219"/>
      <c r="GTA13" s="219"/>
      <c r="GTB13" s="219"/>
      <c r="GTC13" s="219"/>
      <c r="GTD13" s="219"/>
      <c r="GTE13" s="219"/>
      <c r="GTF13" s="219"/>
      <c r="GTG13" s="219"/>
      <c r="GTH13" s="219"/>
      <c r="GTI13" s="219"/>
      <c r="GTJ13" s="219"/>
      <c r="GTK13" s="219"/>
      <c r="GTL13" s="219"/>
      <c r="GTM13" s="219"/>
      <c r="GTN13" s="219"/>
      <c r="GTO13" s="219"/>
      <c r="GTP13" s="219"/>
      <c r="GTQ13" s="219"/>
      <c r="GTR13" s="219"/>
      <c r="GTS13" s="219"/>
      <c r="GTT13" s="219"/>
      <c r="GTU13" s="219"/>
      <c r="GTV13" s="219"/>
      <c r="GTW13" s="219"/>
      <c r="GTX13" s="219"/>
      <c r="GTY13" s="219"/>
      <c r="GTZ13" s="219"/>
      <c r="GUA13" s="219"/>
      <c r="GUB13" s="219"/>
      <c r="GUC13" s="219"/>
      <c r="GUD13" s="219"/>
      <c r="GUE13" s="219"/>
      <c r="GUF13" s="219"/>
      <c r="GUG13" s="219"/>
      <c r="GUH13" s="219"/>
      <c r="GUI13" s="219"/>
      <c r="GUJ13" s="219"/>
      <c r="GUK13" s="219"/>
      <c r="GUL13" s="219"/>
      <c r="GUM13" s="219"/>
      <c r="GUN13" s="219"/>
      <c r="GUO13" s="219"/>
      <c r="GUP13" s="219"/>
      <c r="GUQ13" s="219"/>
      <c r="GUR13" s="219"/>
      <c r="GUS13" s="219"/>
      <c r="GUT13" s="219"/>
      <c r="GUU13" s="219"/>
      <c r="GUV13" s="219"/>
      <c r="GUW13" s="219"/>
      <c r="GUX13" s="219"/>
      <c r="GUY13" s="219"/>
      <c r="GUZ13" s="219"/>
      <c r="GVA13" s="219"/>
      <c r="GVB13" s="219"/>
      <c r="GVC13" s="219"/>
      <c r="GVD13" s="219"/>
      <c r="GVE13" s="219"/>
      <c r="GVF13" s="219"/>
      <c r="GVG13" s="219"/>
      <c r="GVH13" s="219"/>
      <c r="GVI13" s="219"/>
      <c r="GVJ13" s="219"/>
      <c r="GVK13" s="219"/>
      <c r="GVL13" s="219"/>
      <c r="GVM13" s="219"/>
      <c r="GVN13" s="219"/>
      <c r="GVO13" s="219"/>
      <c r="GVP13" s="219"/>
      <c r="GVQ13" s="219"/>
      <c r="GVR13" s="219"/>
      <c r="GVS13" s="219"/>
      <c r="GVT13" s="219"/>
      <c r="GVU13" s="219"/>
      <c r="GVV13" s="219"/>
      <c r="GVW13" s="219"/>
      <c r="GVX13" s="219"/>
      <c r="GVY13" s="219"/>
      <c r="GVZ13" s="219"/>
      <c r="GWA13" s="219"/>
      <c r="GWB13" s="219"/>
      <c r="GWC13" s="219"/>
      <c r="GWD13" s="219"/>
      <c r="GWE13" s="219"/>
      <c r="GWF13" s="219"/>
      <c r="GWG13" s="219"/>
      <c r="GWH13" s="219"/>
      <c r="GWI13" s="219"/>
      <c r="GWJ13" s="219"/>
      <c r="GWK13" s="219"/>
      <c r="GWL13" s="219"/>
      <c r="GWM13" s="219"/>
      <c r="GWN13" s="219"/>
      <c r="GWO13" s="219"/>
      <c r="GWP13" s="219"/>
      <c r="GWQ13" s="219"/>
      <c r="GWR13" s="219"/>
      <c r="GWS13" s="219"/>
      <c r="GWT13" s="219"/>
      <c r="GWU13" s="219"/>
      <c r="GWV13" s="219"/>
      <c r="GWW13" s="219"/>
      <c r="GWX13" s="219"/>
      <c r="GWY13" s="219"/>
      <c r="GWZ13" s="219"/>
      <c r="GXA13" s="219"/>
      <c r="GXB13" s="219"/>
      <c r="GXC13" s="219"/>
      <c r="GXD13" s="219"/>
      <c r="GXE13" s="219"/>
      <c r="GXF13" s="219"/>
      <c r="GXG13" s="219"/>
      <c r="GXH13" s="219"/>
      <c r="GXI13" s="219"/>
      <c r="GXJ13" s="219"/>
      <c r="GXK13" s="219"/>
      <c r="GXL13" s="219"/>
      <c r="GXM13" s="219"/>
      <c r="GXN13" s="219"/>
      <c r="GXO13" s="219"/>
      <c r="GXP13" s="219"/>
      <c r="GXQ13" s="219"/>
      <c r="GXR13" s="219"/>
      <c r="GXS13" s="219"/>
      <c r="GXT13" s="219"/>
      <c r="GXU13" s="219"/>
      <c r="GXV13" s="219"/>
      <c r="GXW13" s="219"/>
      <c r="GXX13" s="219"/>
      <c r="GXY13" s="219"/>
      <c r="GXZ13" s="219"/>
      <c r="GYA13" s="219"/>
      <c r="GYB13" s="219"/>
      <c r="GYC13" s="219"/>
      <c r="GYD13" s="219"/>
      <c r="GYE13" s="219"/>
      <c r="GYF13" s="219"/>
      <c r="GYG13" s="219"/>
      <c r="GYH13" s="219"/>
      <c r="GYI13" s="219"/>
      <c r="GYJ13" s="219"/>
      <c r="GYK13" s="219"/>
      <c r="GYL13" s="219"/>
      <c r="GYM13" s="219"/>
      <c r="GYN13" s="219"/>
      <c r="GYO13" s="219"/>
      <c r="GYP13" s="219"/>
      <c r="GYQ13" s="219"/>
      <c r="GYR13" s="219"/>
      <c r="GYS13" s="219"/>
      <c r="GYT13" s="219"/>
      <c r="GYU13" s="219"/>
      <c r="GYV13" s="219"/>
      <c r="GYW13" s="219"/>
      <c r="GYX13" s="219"/>
      <c r="GYY13" s="219"/>
      <c r="GYZ13" s="219"/>
      <c r="GZA13" s="219"/>
      <c r="GZB13" s="219"/>
      <c r="GZC13" s="219"/>
      <c r="GZD13" s="219"/>
      <c r="GZE13" s="219"/>
      <c r="GZF13" s="219"/>
      <c r="GZG13" s="219"/>
      <c r="GZH13" s="219"/>
      <c r="GZI13" s="219"/>
      <c r="GZJ13" s="219"/>
      <c r="GZK13" s="219"/>
      <c r="GZL13" s="219"/>
      <c r="GZM13" s="219"/>
      <c r="GZN13" s="219"/>
      <c r="GZO13" s="219"/>
      <c r="GZP13" s="219"/>
      <c r="GZQ13" s="219"/>
      <c r="GZR13" s="219"/>
      <c r="GZS13" s="219"/>
      <c r="GZT13" s="219"/>
      <c r="GZU13" s="219"/>
      <c r="GZV13" s="219"/>
      <c r="GZW13" s="219"/>
      <c r="GZX13" s="219"/>
      <c r="GZY13" s="219"/>
      <c r="GZZ13" s="219"/>
      <c r="HAA13" s="219"/>
      <c r="HAB13" s="219"/>
      <c r="HAC13" s="219"/>
      <c r="HAD13" s="219"/>
      <c r="HAE13" s="219"/>
      <c r="HAF13" s="219"/>
      <c r="HAG13" s="219"/>
      <c r="HAH13" s="219"/>
      <c r="HAI13" s="219"/>
      <c r="HAJ13" s="219"/>
      <c r="HAK13" s="219"/>
      <c r="HAL13" s="219"/>
      <c r="HAM13" s="219"/>
      <c r="HAN13" s="219"/>
      <c r="HAO13" s="219"/>
      <c r="HAP13" s="219"/>
      <c r="HAQ13" s="219"/>
      <c r="HAR13" s="219"/>
      <c r="HAS13" s="219"/>
      <c r="HAT13" s="219"/>
      <c r="HAU13" s="219"/>
      <c r="HAV13" s="219"/>
      <c r="HAW13" s="219"/>
      <c r="HAX13" s="219"/>
      <c r="HAY13" s="219"/>
      <c r="HAZ13" s="219"/>
      <c r="HBA13" s="219"/>
      <c r="HBB13" s="219"/>
      <c r="HBC13" s="219"/>
      <c r="HBD13" s="219"/>
      <c r="HBE13" s="219"/>
      <c r="HBF13" s="219"/>
      <c r="HBG13" s="219"/>
      <c r="HBH13" s="219"/>
      <c r="HBI13" s="219"/>
      <c r="HBJ13" s="219"/>
      <c r="HBK13" s="219"/>
      <c r="HBL13" s="219"/>
      <c r="HBM13" s="219"/>
      <c r="HBN13" s="219"/>
      <c r="HBO13" s="219"/>
      <c r="HBP13" s="219"/>
      <c r="HBQ13" s="219"/>
      <c r="HBR13" s="219"/>
      <c r="HBS13" s="219"/>
      <c r="HBT13" s="219"/>
      <c r="HBU13" s="219"/>
      <c r="HBV13" s="219"/>
      <c r="HBW13" s="219"/>
      <c r="HBX13" s="219"/>
      <c r="HBY13" s="219"/>
      <c r="HBZ13" s="219"/>
      <c r="HCA13" s="219"/>
      <c r="HCB13" s="219"/>
      <c r="HCC13" s="219"/>
      <c r="HCD13" s="219"/>
      <c r="HCE13" s="219"/>
      <c r="HCF13" s="219"/>
      <c r="HCG13" s="219"/>
      <c r="HCH13" s="219"/>
      <c r="HCI13" s="219"/>
      <c r="HCJ13" s="219"/>
      <c r="HCK13" s="219"/>
      <c r="HCL13" s="219"/>
      <c r="HCM13" s="219"/>
      <c r="HCN13" s="219"/>
      <c r="HCO13" s="219"/>
      <c r="HCP13" s="219"/>
      <c r="HCQ13" s="219"/>
      <c r="HCR13" s="219"/>
      <c r="HCS13" s="219"/>
      <c r="HCT13" s="219"/>
      <c r="HCU13" s="219"/>
      <c r="HCV13" s="219"/>
      <c r="HCW13" s="219"/>
      <c r="HCX13" s="219"/>
      <c r="HCY13" s="219"/>
      <c r="HCZ13" s="219"/>
      <c r="HDA13" s="219"/>
      <c r="HDB13" s="219"/>
      <c r="HDC13" s="219"/>
      <c r="HDD13" s="219"/>
      <c r="HDE13" s="219"/>
      <c r="HDF13" s="219"/>
      <c r="HDG13" s="219"/>
      <c r="HDH13" s="219"/>
      <c r="HDI13" s="219"/>
      <c r="HDJ13" s="219"/>
      <c r="HDK13" s="219"/>
      <c r="HDL13" s="219"/>
      <c r="HDM13" s="219"/>
      <c r="HDN13" s="219"/>
      <c r="HDO13" s="219"/>
      <c r="HDP13" s="219"/>
      <c r="HDQ13" s="219"/>
      <c r="HDR13" s="219"/>
      <c r="HDS13" s="219"/>
      <c r="HDT13" s="219"/>
      <c r="HDU13" s="219"/>
      <c r="HDV13" s="219"/>
      <c r="HDW13" s="219"/>
      <c r="HDX13" s="219"/>
      <c r="HDY13" s="219"/>
      <c r="HDZ13" s="219"/>
      <c r="HEA13" s="219"/>
      <c r="HEB13" s="219"/>
      <c r="HEC13" s="219"/>
      <c r="HED13" s="219"/>
      <c r="HEE13" s="219"/>
      <c r="HEF13" s="219"/>
      <c r="HEG13" s="219"/>
      <c r="HEH13" s="219"/>
      <c r="HEI13" s="219"/>
      <c r="HEJ13" s="219"/>
      <c r="HEK13" s="219"/>
      <c r="HEL13" s="219"/>
      <c r="HEM13" s="219"/>
      <c r="HEN13" s="219"/>
      <c r="HEO13" s="219"/>
      <c r="HEP13" s="219"/>
      <c r="HEQ13" s="219"/>
      <c r="HER13" s="219"/>
      <c r="HES13" s="219"/>
      <c r="HET13" s="219"/>
      <c r="HEU13" s="219"/>
      <c r="HEV13" s="219"/>
      <c r="HEW13" s="219"/>
      <c r="HEX13" s="219"/>
      <c r="HEY13" s="219"/>
      <c r="HEZ13" s="219"/>
      <c r="HFA13" s="219"/>
      <c r="HFB13" s="219"/>
      <c r="HFC13" s="219"/>
      <c r="HFD13" s="219"/>
      <c r="HFE13" s="219"/>
      <c r="HFF13" s="219"/>
      <c r="HFG13" s="219"/>
      <c r="HFH13" s="219"/>
      <c r="HFI13" s="219"/>
      <c r="HFJ13" s="219"/>
      <c r="HFK13" s="219"/>
      <c r="HFL13" s="219"/>
      <c r="HFM13" s="219"/>
      <c r="HFN13" s="219"/>
      <c r="HFO13" s="219"/>
      <c r="HFP13" s="219"/>
      <c r="HFQ13" s="219"/>
      <c r="HFR13" s="219"/>
      <c r="HFS13" s="219"/>
      <c r="HFT13" s="219"/>
      <c r="HFU13" s="219"/>
      <c r="HFV13" s="219"/>
      <c r="HFW13" s="219"/>
      <c r="HFX13" s="219"/>
      <c r="HFY13" s="219"/>
      <c r="HFZ13" s="219"/>
      <c r="HGA13" s="219"/>
      <c r="HGB13" s="219"/>
      <c r="HGC13" s="219"/>
      <c r="HGD13" s="219"/>
      <c r="HGE13" s="219"/>
      <c r="HGF13" s="219"/>
      <c r="HGG13" s="219"/>
      <c r="HGH13" s="219"/>
      <c r="HGI13" s="219"/>
      <c r="HGJ13" s="219"/>
      <c r="HGK13" s="219"/>
      <c r="HGL13" s="219"/>
      <c r="HGM13" s="219"/>
      <c r="HGN13" s="219"/>
      <c r="HGO13" s="219"/>
      <c r="HGP13" s="219"/>
      <c r="HGQ13" s="219"/>
      <c r="HGR13" s="219"/>
      <c r="HGS13" s="219"/>
      <c r="HGT13" s="219"/>
      <c r="HGU13" s="219"/>
      <c r="HGV13" s="219"/>
      <c r="HGW13" s="219"/>
      <c r="HGX13" s="219"/>
      <c r="HGY13" s="219"/>
      <c r="HGZ13" s="219"/>
      <c r="HHA13" s="219"/>
      <c r="HHB13" s="219"/>
      <c r="HHC13" s="219"/>
      <c r="HHD13" s="219"/>
      <c r="HHE13" s="219"/>
      <c r="HHF13" s="219"/>
      <c r="HHG13" s="219"/>
      <c r="HHH13" s="219"/>
      <c r="HHI13" s="219"/>
      <c r="HHJ13" s="219"/>
      <c r="HHK13" s="219"/>
      <c r="HHL13" s="219"/>
      <c r="HHM13" s="219"/>
      <c r="HHN13" s="219"/>
      <c r="HHO13" s="219"/>
      <c r="HHP13" s="219"/>
      <c r="HHQ13" s="219"/>
      <c r="HHR13" s="219"/>
      <c r="HHS13" s="219"/>
      <c r="HHT13" s="219"/>
      <c r="HHU13" s="219"/>
      <c r="HHV13" s="219"/>
      <c r="HHW13" s="219"/>
      <c r="HHX13" s="219"/>
      <c r="HHY13" s="219"/>
      <c r="HHZ13" s="219"/>
      <c r="HIA13" s="219"/>
      <c r="HIB13" s="219"/>
      <c r="HIC13" s="219"/>
      <c r="HID13" s="219"/>
      <c r="HIE13" s="219"/>
      <c r="HIF13" s="219"/>
      <c r="HIG13" s="219"/>
      <c r="HIH13" s="219"/>
      <c r="HII13" s="219"/>
      <c r="HIJ13" s="219"/>
      <c r="HIK13" s="219"/>
      <c r="HIL13" s="219"/>
      <c r="HIM13" s="219"/>
      <c r="HIN13" s="219"/>
      <c r="HIO13" s="219"/>
      <c r="HIP13" s="219"/>
      <c r="HIQ13" s="219"/>
      <c r="HIR13" s="219"/>
      <c r="HIS13" s="219"/>
      <c r="HIT13" s="219"/>
      <c r="HIU13" s="219"/>
      <c r="HIV13" s="219"/>
      <c r="HIW13" s="219"/>
      <c r="HIX13" s="219"/>
      <c r="HIY13" s="219"/>
      <c r="HIZ13" s="219"/>
      <c r="HJA13" s="219"/>
      <c r="HJB13" s="219"/>
      <c r="HJC13" s="219"/>
      <c r="HJD13" s="219"/>
      <c r="HJE13" s="219"/>
      <c r="HJF13" s="219"/>
      <c r="HJG13" s="219"/>
      <c r="HJH13" s="219"/>
      <c r="HJI13" s="219"/>
      <c r="HJJ13" s="219"/>
      <c r="HJK13" s="219"/>
      <c r="HJL13" s="219"/>
      <c r="HJM13" s="219"/>
      <c r="HJN13" s="219"/>
      <c r="HJO13" s="219"/>
      <c r="HJP13" s="219"/>
      <c r="HJQ13" s="219"/>
      <c r="HJR13" s="219"/>
      <c r="HJS13" s="219"/>
      <c r="HJT13" s="219"/>
      <c r="HJU13" s="219"/>
      <c r="HJV13" s="219"/>
      <c r="HJW13" s="219"/>
      <c r="HJX13" s="219"/>
      <c r="HJY13" s="219"/>
      <c r="HJZ13" s="219"/>
      <c r="HKA13" s="219"/>
      <c r="HKB13" s="219"/>
      <c r="HKC13" s="219"/>
      <c r="HKD13" s="219"/>
      <c r="HKE13" s="219"/>
      <c r="HKF13" s="219"/>
      <c r="HKG13" s="219"/>
      <c r="HKH13" s="219"/>
      <c r="HKI13" s="219"/>
      <c r="HKJ13" s="219"/>
      <c r="HKK13" s="219"/>
      <c r="HKL13" s="219"/>
      <c r="HKM13" s="219"/>
      <c r="HKN13" s="219"/>
      <c r="HKO13" s="219"/>
      <c r="HKP13" s="219"/>
      <c r="HKQ13" s="219"/>
      <c r="HKR13" s="219"/>
      <c r="HKS13" s="219"/>
      <c r="HKT13" s="219"/>
      <c r="HKU13" s="219"/>
      <c r="HKV13" s="219"/>
      <c r="HKW13" s="219"/>
      <c r="HKX13" s="219"/>
      <c r="HKY13" s="219"/>
      <c r="HKZ13" s="219"/>
      <c r="HLA13" s="219"/>
      <c r="HLB13" s="219"/>
      <c r="HLC13" s="219"/>
      <c r="HLD13" s="219"/>
      <c r="HLE13" s="219"/>
      <c r="HLF13" s="219"/>
      <c r="HLG13" s="219"/>
      <c r="HLH13" s="219"/>
      <c r="HLI13" s="219"/>
      <c r="HLJ13" s="219"/>
      <c r="HLK13" s="219"/>
      <c r="HLL13" s="219"/>
      <c r="HLM13" s="219"/>
      <c r="HLN13" s="219"/>
      <c r="HLO13" s="219"/>
      <c r="HLP13" s="219"/>
      <c r="HLQ13" s="219"/>
      <c r="HLR13" s="219"/>
      <c r="HLS13" s="219"/>
      <c r="HLT13" s="219"/>
      <c r="HLU13" s="219"/>
      <c r="HLV13" s="219"/>
      <c r="HLW13" s="219"/>
      <c r="HLX13" s="219"/>
      <c r="HLY13" s="219"/>
      <c r="HLZ13" s="219"/>
      <c r="HMA13" s="219"/>
      <c r="HMB13" s="219"/>
      <c r="HMC13" s="219"/>
      <c r="HMD13" s="219"/>
      <c r="HME13" s="219"/>
      <c r="HMF13" s="219"/>
      <c r="HMG13" s="219"/>
      <c r="HMH13" s="219"/>
      <c r="HMI13" s="219"/>
      <c r="HMJ13" s="219"/>
      <c r="HMK13" s="219"/>
      <c r="HML13" s="219"/>
      <c r="HMM13" s="219"/>
      <c r="HMN13" s="219"/>
      <c r="HMO13" s="219"/>
      <c r="HMP13" s="219"/>
      <c r="HMQ13" s="219"/>
      <c r="HMR13" s="219"/>
      <c r="HMS13" s="219"/>
      <c r="HMT13" s="219"/>
      <c r="HMU13" s="219"/>
      <c r="HMV13" s="219"/>
      <c r="HMW13" s="219"/>
      <c r="HMX13" s="219"/>
      <c r="HMY13" s="219"/>
      <c r="HMZ13" s="219"/>
      <c r="HNA13" s="219"/>
      <c r="HNB13" s="219"/>
      <c r="HNC13" s="219"/>
      <c r="HND13" s="219"/>
      <c r="HNE13" s="219"/>
      <c r="HNF13" s="219"/>
      <c r="HNG13" s="219"/>
      <c r="HNH13" s="219"/>
      <c r="HNI13" s="219"/>
      <c r="HNJ13" s="219"/>
      <c r="HNK13" s="219"/>
      <c r="HNL13" s="219"/>
      <c r="HNM13" s="219"/>
      <c r="HNN13" s="219"/>
      <c r="HNO13" s="219"/>
      <c r="HNP13" s="219"/>
      <c r="HNQ13" s="219"/>
      <c r="HNR13" s="219"/>
      <c r="HNS13" s="219"/>
      <c r="HNT13" s="219"/>
      <c r="HNU13" s="219"/>
      <c r="HNV13" s="219"/>
      <c r="HNW13" s="219"/>
      <c r="HNX13" s="219"/>
      <c r="HNY13" s="219"/>
      <c r="HNZ13" s="219"/>
      <c r="HOA13" s="219"/>
      <c r="HOB13" s="219"/>
      <c r="HOC13" s="219"/>
      <c r="HOD13" s="219"/>
      <c r="HOE13" s="219"/>
      <c r="HOF13" s="219"/>
      <c r="HOG13" s="219"/>
      <c r="HOH13" s="219"/>
      <c r="HOI13" s="219"/>
      <c r="HOJ13" s="219"/>
      <c r="HOK13" s="219"/>
      <c r="HOL13" s="219"/>
      <c r="HOM13" s="219"/>
      <c r="HON13" s="219"/>
      <c r="HOO13" s="219"/>
      <c r="HOP13" s="219"/>
      <c r="HOQ13" s="219"/>
      <c r="HOR13" s="219"/>
      <c r="HOS13" s="219"/>
      <c r="HOT13" s="219"/>
      <c r="HOU13" s="219"/>
      <c r="HOV13" s="219"/>
      <c r="HOW13" s="219"/>
      <c r="HOX13" s="219"/>
      <c r="HOY13" s="219"/>
      <c r="HOZ13" s="219"/>
      <c r="HPA13" s="219"/>
      <c r="HPB13" s="219"/>
      <c r="HPC13" s="219"/>
      <c r="HPD13" s="219"/>
      <c r="HPE13" s="219"/>
      <c r="HPF13" s="219"/>
      <c r="HPG13" s="219"/>
      <c r="HPH13" s="219"/>
      <c r="HPI13" s="219"/>
      <c r="HPJ13" s="219"/>
      <c r="HPK13" s="219"/>
      <c r="HPL13" s="219"/>
      <c r="HPM13" s="219"/>
      <c r="HPN13" s="219"/>
      <c r="HPO13" s="219"/>
      <c r="HPP13" s="219"/>
      <c r="HPQ13" s="219"/>
      <c r="HPR13" s="219"/>
      <c r="HPS13" s="219"/>
      <c r="HPT13" s="219"/>
      <c r="HPU13" s="219"/>
      <c r="HPV13" s="219"/>
      <c r="HPW13" s="219"/>
      <c r="HPX13" s="219"/>
      <c r="HPY13" s="219"/>
      <c r="HPZ13" s="219"/>
      <c r="HQA13" s="219"/>
      <c r="HQB13" s="219"/>
      <c r="HQC13" s="219"/>
      <c r="HQD13" s="219"/>
      <c r="HQE13" s="219"/>
      <c r="HQF13" s="219"/>
      <c r="HQG13" s="219"/>
      <c r="HQH13" s="219"/>
      <c r="HQI13" s="219"/>
      <c r="HQJ13" s="219"/>
      <c r="HQK13" s="219"/>
      <c r="HQL13" s="219"/>
      <c r="HQM13" s="219"/>
      <c r="HQN13" s="219"/>
      <c r="HQO13" s="219"/>
      <c r="HQP13" s="219"/>
      <c r="HQQ13" s="219"/>
      <c r="HQR13" s="219"/>
      <c r="HQS13" s="219"/>
      <c r="HQT13" s="219"/>
      <c r="HQU13" s="219"/>
      <c r="HQV13" s="219"/>
      <c r="HQW13" s="219"/>
      <c r="HQX13" s="219"/>
      <c r="HQY13" s="219"/>
      <c r="HQZ13" s="219"/>
      <c r="HRA13" s="219"/>
      <c r="HRB13" s="219"/>
      <c r="HRC13" s="219"/>
      <c r="HRD13" s="219"/>
      <c r="HRE13" s="219"/>
      <c r="HRF13" s="219"/>
      <c r="HRG13" s="219"/>
      <c r="HRH13" s="219"/>
      <c r="HRI13" s="219"/>
      <c r="HRJ13" s="219"/>
      <c r="HRK13" s="219"/>
      <c r="HRL13" s="219"/>
      <c r="HRM13" s="219"/>
      <c r="HRN13" s="219"/>
      <c r="HRO13" s="219"/>
      <c r="HRP13" s="219"/>
      <c r="HRQ13" s="219"/>
      <c r="HRR13" s="219"/>
      <c r="HRS13" s="219"/>
      <c r="HRT13" s="219"/>
      <c r="HRU13" s="219"/>
      <c r="HRV13" s="219"/>
      <c r="HRW13" s="219"/>
      <c r="HRX13" s="219"/>
      <c r="HRY13" s="219"/>
      <c r="HRZ13" s="219"/>
      <c r="HSA13" s="219"/>
      <c r="HSB13" s="219"/>
      <c r="HSC13" s="219"/>
      <c r="HSD13" s="219"/>
      <c r="HSE13" s="219"/>
      <c r="HSF13" s="219"/>
      <c r="HSG13" s="219"/>
      <c r="HSH13" s="219"/>
      <c r="HSI13" s="219"/>
      <c r="HSJ13" s="219"/>
      <c r="HSK13" s="219"/>
      <c r="HSL13" s="219"/>
      <c r="HSM13" s="219"/>
      <c r="HSN13" s="219"/>
      <c r="HSO13" s="219"/>
      <c r="HSP13" s="219"/>
      <c r="HSQ13" s="219"/>
      <c r="HSR13" s="219"/>
      <c r="HSS13" s="219"/>
      <c r="HST13" s="219"/>
      <c r="HSU13" s="219"/>
      <c r="HSV13" s="219"/>
      <c r="HSW13" s="219"/>
      <c r="HSX13" s="219"/>
      <c r="HSY13" s="219"/>
      <c r="HSZ13" s="219"/>
      <c r="HTA13" s="219"/>
      <c r="HTB13" s="219"/>
      <c r="HTC13" s="219"/>
      <c r="HTD13" s="219"/>
      <c r="HTE13" s="219"/>
      <c r="HTF13" s="219"/>
      <c r="HTG13" s="219"/>
      <c r="HTH13" s="219"/>
      <c r="HTI13" s="219"/>
      <c r="HTJ13" s="219"/>
      <c r="HTK13" s="219"/>
      <c r="HTL13" s="219"/>
      <c r="HTM13" s="219"/>
      <c r="HTN13" s="219"/>
      <c r="HTO13" s="219"/>
      <c r="HTP13" s="219"/>
      <c r="HTQ13" s="219"/>
      <c r="HTR13" s="219"/>
      <c r="HTS13" s="219"/>
      <c r="HTT13" s="219"/>
      <c r="HTU13" s="219"/>
      <c r="HTV13" s="219"/>
      <c r="HTW13" s="219"/>
      <c r="HTX13" s="219"/>
      <c r="HTY13" s="219"/>
      <c r="HTZ13" s="219"/>
      <c r="HUA13" s="219"/>
      <c r="HUB13" s="219"/>
      <c r="HUC13" s="219"/>
      <c r="HUD13" s="219"/>
      <c r="HUE13" s="219"/>
      <c r="HUF13" s="219"/>
      <c r="HUG13" s="219"/>
      <c r="HUH13" s="219"/>
      <c r="HUI13" s="219"/>
      <c r="HUJ13" s="219"/>
      <c r="HUK13" s="219"/>
      <c r="HUL13" s="219"/>
      <c r="HUM13" s="219"/>
      <c r="HUN13" s="219"/>
      <c r="HUO13" s="219"/>
      <c r="HUP13" s="219"/>
      <c r="HUQ13" s="219"/>
      <c r="HUR13" s="219"/>
      <c r="HUS13" s="219"/>
      <c r="HUT13" s="219"/>
      <c r="HUU13" s="219"/>
      <c r="HUV13" s="219"/>
      <c r="HUW13" s="219"/>
      <c r="HUX13" s="219"/>
      <c r="HUY13" s="219"/>
      <c r="HUZ13" s="219"/>
      <c r="HVA13" s="219"/>
      <c r="HVB13" s="219"/>
      <c r="HVC13" s="219"/>
      <c r="HVD13" s="219"/>
      <c r="HVE13" s="219"/>
      <c r="HVF13" s="219"/>
      <c r="HVG13" s="219"/>
      <c r="HVH13" s="219"/>
      <c r="HVI13" s="219"/>
      <c r="HVJ13" s="219"/>
      <c r="HVK13" s="219"/>
      <c r="HVL13" s="219"/>
      <c r="HVM13" s="219"/>
      <c r="HVN13" s="219"/>
      <c r="HVO13" s="219"/>
      <c r="HVP13" s="219"/>
      <c r="HVQ13" s="219"/>
      <c r="HVR13" s="219"/>
      <c r="HVS13" s="219"/>
      <c r="HVT13" s="219"/>
      <c r="HVU13" s="219"/>
      <c r="HVV13" s="219"/>
      <c r="HVW13" s="219"/>
      <c r="HVX13" s="219"/>
      <c r="HVY13" s="219"/>
      <c r="HVZ13" s="219"/>
      <c r="HWA13" s="219"/>
      <c r="HWB13" s="219"/>
      <c r="HWC13" s="219"/>
      <c r="HWD13" s="219"/>
      <c r="HWE13" s="219"/>
      <c r="HWF13" s="219"/>
      <c r="HWG13" s="219"/>
      <c r="HWH13" s="219"/>
      <c r="HWI13" s="219"/>
      <c r="HWJ13" s="219"/>
      <c r="HWK13" s="219"/>
      <c r="HWL13" s="219"/>
      <c r="HWM13" s="219"/>
      <c r="HWN13" s="219"/>
      <c r="HWO13" s="219"/>
      <c r="HWP13" s="219"/>
      <c r="HWQ13" s="219"/>
      <c r="HWR13" s="219"/>
      <c r="HWS13" s="219"/>
      <c r="HWT13" s="219"/>
      <c r="HWU13" s="219"/>
      <c r="HWV13" s="219"/>
      <c r="HWW13" s="219"/>
      <c r="HWX13" s="219"/>
      <c r="HWY13" s="219"/>
      <c r="HWZ13" s="219"/>
      <c r="HXA13" s="219"/>
      <c r="HXB13" s="219"/>
      <c r="HXC13" s="219"/>
      <c r="HXD13" s="219"/>
      <c r="HXE13" s="219"/>
      <c r="HXF13" s="219"/>
      <c r="HXG13" s="219"/>
      <c r="HXH13" s="219"/>
      <c r="HXI13" s="219"/>
      <c r="HXJ13" s="219"/>
      <c r="HXK13" s="219"/>
      <c r="HXL13" s="219"/>
      <c r="HXM13" s="219"/>
      <c r="HXN13" s="219"/>
      <c r="HXO13" s="219"/>
      <c r="HXP13" s="219"/>
      <c r="HXQ13" s="219"/>
      <c r="HXR13" s="219"/>
      <c r="HXS13" s="219"/>
      <c r="HXT13" s="219"/>
      <c r="HXU13" s="219"/>
      <c r="HXV13" s="219"/>
      <c r="HXW13" s="219"/>
      <c r="HXX13" s="219"/>
      <c r="HXY13" s="219"/>
      <c r="HXZ13" s="219"/>
      <c r="HYA13" s="219"/>
      <c r="HYB13" s="219"/>
      <c r="HYC13" s="219"/>
      <c r="HYD13" s="219"/>
      <c r="HYE13" s="219"/>
      <c r="HYF13" s="219"/>
      <c r="HYG13" s="219"/>
      <c r="HYH13" s="219"/>
      <c r="HYI13" s="219"/>
      <c r="HYJ13" s="219"/>
      <c r="HYK13" s="219"/>
      <c r="HYL13" s="219"/>
      <c r="HYM13" s="219"/>
      <c r="HYN13" s="219"/>
      <c r="HYO13" s="219"/>
      <c r="HYP13" s="219"/>
      <c r="HYQ13" s="219"/>
      <c r="HYR13" s="219"/>
      <c r="HYS13" s="219"/>
      <c r="HYT13" s="219"/>
      <c r="HYU13" s="219"/>
      <c r="HYV13" s="219"/>
      <c r="HYW13" s="219"/>
      <c r="HYX13" s="219"/>
      <c r="HYY13" s="219"/>
      <c r="HYZ13" s="219"/>
      <c r="HZA13" s="219"/>
      <c r="HZB13" s="219"/>
      <c r="HZC13" s="219"/>
      <c r="HZD13" s="219"/>
      <c r="HZE13" s="219"/>
      <c r="HZF13" s="219"/>
      <c r="HZG13" s="219"/>
      <c r="HZH13" s="219"/>
      <c r="HZI13" s="219"/>
      <c r="HZJ13" s="219"/>
      <c r="HZK13" s="219"/>
      <c r="HZL13" s="219"/>
      <c r="HZM13" s="219"/>
      <c r="HZN13" s="219"/>
      <c r="HZO13" s="219"/>
      <c r="HZP13" s="219"/>
      <c r="HZQ13" s="219"/>
      <c r="HZR13" s="219"/>
      <c r="HZS13" s="219"/>
      <c r="HZT13" s="219"/>
      <c r="HZU13" s="219"/>
      <c r="HZV13" s="219"/>
      <c r="HZW13" s="219"/>
      <c r="HZX13" s="219"/>
      <c r="HZY13" s="219"/>
      <c r="HZZ13" s="219"/>
      <c r="IAA13" s="219"/>
      <c r="IAB13" s="219"/>
      <c r="IAC13" s="219"/>
      <c r="IAD13" s="219"/>
      <c r="IAE13" s="219"/>
      <c r="IAF13" s="219"/>
      <c r="IAG13" s="219"/>
      <c r="IAH13" s="219"/>
      <c r="IAI13" s="219"/>
      <c r="IAJ13" s="219"/>
      <c r="IAK13" s="219"/>
      <c r="IAL13" s="219"/>
      <c r="IAM13" s="219"/>
      <c r="IAN13" s="219"/>
      <c r="IAO13" s="219"/>
      <c r="IAP13" s="219"/>
      <c r="IAQ13" s="219"/>
      <c r="IAR13" s="219"/>
      <c r="IAS13" s="219"/>
      <c r="IAT13" s="219"/>
      <c r="IAU13" s="219"/>
      <c r="IAV13" s="219"/>
      <c r="IAW13" s="219"/>
      <c r="IAX13" s="219"/>
      <c r="IAY13" s="219"/>
      <c r="IAZ13" s="219"/>
      <c r="IBA13" s="219"/>
      <c r="IBB13" s="219"/>
      <c r="IBC13" s="219"/>
      <c r="IBD13" s="219"/>
      <c r="IBE13" s="219"/>
      <c r="IBF13" s="219"/>
      <c r="IBG13" s="219"/>
      <c r="IBH13" s="219"/>
      <c r="IBI13" s="219"/>
      <c r="IBJ13" s="219"/>
      <c r="IBK13" s="219"/>
      <c r="IBL13" s="219"/>
      <c r="IBM13" s="219"/>
      <c r="IBN13" s="219"/>
      <c r="IBO13" s="219"/>
      <c r="IBP13" s="219"/>
      <c r="IBQ13" s="219"/>
      <c r="IBR13" s="219"/>
      <c r="IBS13" s="219"/>
      <c r="IBT13" s="219"/>
      <c r="IBU13" s="219"/>
      <c r="IBV13" s="219"/>
      <c r="IBW13" s="219"/>
      <c r="IBX13" s="219"/>
      <c r="IBY13" s="219"/>
      <c r="IBZ13" s="219"/>
      <c r="ICA13" s="219"/>
      <c r="ICB13" s="219"/>
      <c r="ICC13" s="219"/>
      <c r="ICD13" s="219"/>
      <c r="ICE13" s="219"/>
      <c r="ICF13" s="219"/>
      <c r="ICG13" s="219"/>
      <c r="ICH13" s="219"/>
      <c r="ICI13" s="219"/>
      <c r="ICJ13" s="219"/>
      <c r="ICK13" s="219"/>
      <c r="ICL13" s="219"/>
      <c r="ICM13" s="219"/>
      <c r="ICN13" s="219"/>
      <c r="ICO13" s="219"/>
      <c r="ICP13" s="219"/>
      <c r="ICQ13" s="219"/>
      <c r="ICR13" s="219"/>
      <c r="ICS13" s="219"/>
      <c r="ICT13" s="219"/>
      <c r="ICU13" s="219"/>
      <c r="ICV13" s="219"/>
      <c r="ICW13" s="219"/>
      <c r="ICX13" s="219"/>
      <c r="ICY13" s="219"/>
      <c r="ICZ13" s="219"/>
      <c r="IDA13" s="219"/>
      <c r="IDB13" s="219"/>
      <c r="IDC13" s="219"/>
      <c r="IDD13" s="219"/>
      <c r="IDE13" s="219"/>
      <c r="IDF13" s="219"/>
      <c r="IDG13" s="219"/>
      <c r="IDH13" s="219"/>
      <c r="IDI13" s="219"/>
      <c r="IDJ13" s="219"/>
      <c r="IDK13" s="219"/>
      <c r="IDL13" s="219"/>
      <c r="IDM13" s="219"/>
      <c r="IDN13" s="219"/>
      <c r="IDO13" s="219"/>
      <c r="IDP13" s="219"/>
      <c r="IDQ13" s="219"/>
      <c r="IDR13" s="219"/>
      <c r="IDS13" s="219"/>
      <c r="IDT13" s="219"/>
      <c r="IDU13" s="219"/>
      <c r="IDV13" s="219"/>
      <c r="IDW13" s="219"/>
      <c r="IDX13" s="219"/>
      <c r="IDY13" s="219"/>
      <c r="IDZ13" s="219"/>
      <c r="IEA13" s="219"/>
      <c r="IEB13" s="219"/>
      <c r="IEC13" s="219"/>
      <c r="IED13" s="219"/>
      <c r="IEE13" s="219"/>
      <c r="IEF13" s="219"/>
      <c r="IEG13" s="219"/>
      <c r="IEH13" s="219"/>
      <c r="IEI13" s="219"/>
      <c r="IEJ13" s="219"/>
      <c r="IEK13" s="219"/>
      <c r="IEL13" s="219"/>
      <c r="IEM13" s="219"/>
      <c r="IEN13" s="219"/>
      <c r="IEO13" s="219"/>
      <c r="IEP13" s="219"/>
      <c r="IEQ13" s="219"/>
      <c r="IER13" s="219"/>
      <c r="IES13" s="219"/>
      <c r="IET13" s="219"/>
      <c r="IEU13" s="219"/>
      <c r="IEV13" s="219"/>
      <c r="IEW13" s="219"/>
      <c r="IEX13" s="219"/>
      <c r="IEY13" s="219"/>
      <c r="IEZ13" s="219"/>
      <c r="IFA13" s="219"/>
      <c r="IFB13" s="219"/>
      <c r="IFC13" s="219"/>
      <c r="IFD13" s="219"/>
      <c r="IFE13" s="219"/>
      <c r="IFF13" s="219"/>
      <c r="IFG13" s="219"/>
      <c r="IFH13" s="219"/>
      <c r="IFI13" s="219"/>
      <c r="IFJ13" s="219"/>
      <c r="IFK13" s="219"/>
      <c r="IFL13" s="219"/>
      <c r="IFM13" s="219"/>
      <c r="IFN13" s="219"/>
      <c r="IFO13" s="219"/>
      <c r="IFP13" s="219"/>
      <c r="IFQ13" s="219"/>
      <c r="IFR13" s="219"/>
      <c r="IFS13" s="219"/>
      <c r="IFT13" s="219"/>
      <c r="IFU13" s="219"/>
      <c r="IFV13" s="219"/>
      <c r="IFW13" s="219"/>
      <c r="IFX13" s="219"/>
      <c r="IFY13" s="219"/>
      <c r="IFZ13" s="219"/>
      <c r="IGA13" s="219"/>
      <c r="IGB13" s="219"/>
      <c r="IGC13" s="219"/>
      <c r="IGD13" s="219"/>
      <c r="IGE13" s="219"/>
      <c r="IGF13" s="219"/>
      <c r="IGG13" s="219"/>
      <c r="IGH13" s="219"/>
      <c r="IGI13" s="219"/>
      <c r="IGJ13" s="219"/>
      <c r="IGK13" s="219"/>
      <c r="IGL13" s="219"/>
      <c r="IGM13" s="219"/>
      <c r="IGN13" s="219"/>
      <c r="IGO13" s="219"/>
      <c r="IGP13" s="219"/>
      <c r="IGQ13" s="219"/>
      <c r="IGR13" s="219"/>
      <c r="IGS13" s="219"/>
      <c r="IGT13" s="219"/>
      <c r="IGU13" s="219"/>
      <c r="IGV13" s="219"/>
      <c r="IGW13" s="219"/>
      <c r="IGX13" s="219"/>
      <c r="IGY13" s="219"/>
      <c r="IGZ13" s="219"/>
      <c r="IHA13" s="219"/>
      <c r="IHB13" s="219"/>
      <c r="IHC13" s="219"/>
      <c r="IHD13" s="219"/>
      <c r="IHE13" s="219"/>
      <c r="IHF13" s="219"/>
      <c r="IHG13" s="219"/>
      <c r="IHH13" s="219"/>
      <c r="IHI13" s="219"/>
      <c r="IHJ13" s="219"/>
      <c r="IHK13" s="219"/>
      <c r="IHL13" s="219"/>
      <c r="IHM13" s="219"/>
      <c r="IHN13" s="219"/>
      <c r="IHO13" s="219"/>
      <c r="IHP13" s="219"/>
      <c r="IHQ13" s="219"/>
      <c r="IHR13" s="219"/>
      <c r="IHS13" s="219"/>
      <c r="IHT13" s="219"/>
      <c r="IHU13" s="219"/>
      <c r="IHV13" s="219"/>
      <c r="IHW13" s="219"/>
      <c r="IHX13" s="219"/>
      <c r="IHY13" s="219"/>
      <c r="IHZ13" s="219"/>
      <c r="IIA13" s="219"/>
      <c r="IIB13" s="219"/>
      <c r="IIC13" s="219"/>
      <c r="IID13" s="219"/>
      <c r="IIE13" s="219"/>
      <c r="IIF13" s="219"/>
      <c r="IIG13" s="219"/>
      <c r="IIH13" s="219"/>
      <c r="III13" s="219"/>
      <c r="IIJ13" s="219"/>
      <c r="IIK13" s="219"/>
      <c r="IIL13" s="219"/>
      <c r="IIM13" s="219"/>
      <c r="IIN13" s="219"/>
      <c r="IIO13" s="219"/>
      <c r="IIP13" s="219"/>
      <c r="IIQ13" s="219"/>
      <c r="IIR13" s="219"/>
      <c r="IIS13" s="219"/>
      <c r="IIT13" s="219"/>
      <c r="IIU13" s="219"/>
      <c r="IIV13" s="219"/>
      <c r="IIW13" s="219"/>
      <c r="IIX13" s="219"/>
      <c r="IIY13" s="219"/>
      <c r="IIZ13" s="219"/>
      <c r="IJA13" s="219"/>
      <c r="IJB13" s="219"/>
      <c r="IJC13" s="219"/>
      <c r="IJD13" s="219"/>
      <c r="IJE13" s="219"/>
      <c r="IJF13" s="219"/>
      <c r="IJG13" s="219"/>
      <c r="IJH13" s="219"/>
      <c r="IJI13" s="219"/>
      <c r="IJJ13" s="219"/>
      <c r="IJK13" s="219"/>
      <c r="IJL13" s="219"/>
      <c r="IJM13" s="219"/>
      <c r="IJN13" s="219"/>
      <c r="IJO13" s="219"/>
      <c r="IJP13" s="219"/>
      <c r="IJQ13" s="219"/>
      <c r="IJR13" s="219"/>
      <c r="IJS13" s="219"/>
      <c r="IJT13" s="219"/>
      <c r="IJU13" s="219"/>
      <c r="IJV13" s="219"/>
      <c r="IJW13" s="219"/>
      <c r="IJX13" s="219"/>
      <c r="IJY13" s="219"/>
      <c r="IJZ13" s="219"/>
      <c r="IKA13" s="219"/>
      <c r="IKB13" s="219"/>
      <c r="IKC13" s="219"/>
      <c r="IKD13" s="219"/>
      <c r="IKE13" s="219"/>
      <c r="IKF13" s="219"/>
      <c r="IKG13" s="219"/>
      <c r="IKH13" s="219"/>
      <c r="IKI13" s="219"/>
      <c r="IKJ13" s="219"/>
      <c r="IKK13" s="219"/>
      <c r="IKL13" s="219"/>
      <c r="IKM13" s="219"/>
      <c r="IKN13" s="219"/>
      <c r="IKO13" s="219"/>
      <c r="IKP13" s="219"/>
      <c r="IKQ13" s="219"/>
      <c r="IKR13" s="219"/>
      <c r="IKS13" s="219"/>
      <c r="IKT13" s="219"/>
      <c r="IKU13" s="219"/>
      <c r="IKV13" s="219"/>
      <c r="IKW13" s="219"/>
      <c r="IKX13" s="219"/>
      <c r="IKY13" s="219"/>
      <c r="IKZ13" s="219"/>
      <c r="ILA13" s="219"/>
      <c r="ILB13" s="219"/>
      <c r="ILC13" s="219"/>
      <c r="ILD13" s="219"/>
      <c r="ILE13" s="219"/>
      <c r="ILF13" s="219"/>
      <c r="ILG13" s="219"/>
      <c r="ILH13" s="219"/>
      <c r="ILI13" s="219"/>
      <c r="ILJ13" s="219"/>
      <c r="ILK13" s="219"/>
      <c r="ILL13" s="219"/>
      <c r="ILM13" s="219"/>
      <c r="ILN13" s="219"/>
      <c r="ILO13" s="219"/>
      <c r="ILP13" s="219"/>
      <c r="ILQ13" s="219"/>
      <c r="ILR13" s="219"/>
      <c r="ILS13" s="219"/>
      <c r="ILT13" s="219"/>
      <c r="ILU13" s="219"/>
      <c r="ILV13" s="219"/>
      <c r="ILW13" s="219"/>
      <c r="ILX13" s="219"/>
      <c r="ILY13" s="219"/>
      <c r="ILZ13" s="219"/>
      <c r="IMA13" s="219"/>
      <c r="IMB13" s="219"/>
      <c r="IMC13" s="219"/>
      <c r="IMD13" s="219"/>
      <c r="IME13" s="219"/>
      <c r="IMF13" s="219"/>
      <c r="IMG13" s="219"/>
      <c r="IMH13" s="219"/>
      <c r="IMI13" s="219"/>
      <c r="IMJ13" s="219"/>
      <c r="IMK13" s="219"/>
      <c r="IML13" s="219"/>
      <c r="IMM13" s="219"/>
      <c r="IMN13" s="219"/>
      <c r="IMO13" s="219"/>
      <c r="IMP13" s="219"/>
      <c r="IMQ13" s="219"/>
      <c r="IMR13" s="219"/>
      <c r="IMS13" s="219"/>
      <c r="IMT13" s="219"/>
      <c r="IMU13" s="219"/>
      <c r="IMV13" s="219"/>
      <c r="IMW13" s="219"/>
      <c r="IMX13" s="219"/>
      <c r="IMY13" s="219"/>
      <c r="IMZ13" s="219"/>
      <c r="INA13" s="219"/>
      <c r="INB13" s="219"/>
      <c r="INC13" s="219"/>
      <c r="IND13" s="219"/>
      <c r="INE13" s="219"/>
      <c r="INF13" s="219"/>
      <c r="ING13" s="219"/>
      <c r="INH13" s="219"/>
      <c r="INI13" s="219"/>
      <c r="INJ13" s="219"/>
      <c r="INK13" s="219"/>
      <c r="INL13" s="219"/>
      <c r="INM13" s="219"/>
      <c r="INN13" s="219"/>
      <c r="INO13" s="219"/>
      <c r="INP13" s="219"/>
      <c r="INQ13" s="219"/>
      <c r="INR13" s="219"/>
      <c r="INS13" s="219"/>
      <c r="INT13" s="219"/>
      <c r="INU13" s="219"/>
      <c r="INV13" s="219"/>
      <c r="INW13" s="219"/>
      <c r="INX13" s="219"/>
      <c r="INY13" s="219"/>
      <c r="INZ13" s="219"/>
      <c r="IOA13" s="219"/>
      <c r="IOB13" s="219"/>
      <c r="IOC13" s="219"/>
      <c r="IOD13" s="219"/>
      <c r="IOE13" s="219"/>
      <c r="IOF13" s="219"/>
      <c r="IOG13" s="219"/>
      <c r="IOH13" s="219"/>
      <c r="IOI13" s="219"/>
      <c r="IOJ13" s="219"/>
      <c r="IOK13" s="219"/>
      <c r="IOL13" s="219"/>
      <c r="IOM13" s="219"/>
      <c r="ION13" s="219"/>
      <c r="IOO13" s="219"/>
      <c r="IOP13" s="219"/>
      <c r="IOQ13" s="219"/>
      <c r="IOR13" s="219"/>
      <c r="IOS13" s="219"/>
      <c r="IOT13" s="219"/>
      <c r="IOU13" s="219"/>
      <c r="IOV13" s="219"/>
      <c r="IOW13" s="219"/>
      <c r="IOX13" s="219"/>
      <c r="IOY13" s="219"/>
      <c r="IOZ13" s="219"/>
      <c r="IPA13" s="219"/>
      <c r="IPB13" s="219"/>
      <c r="IPC13" s="219"/>
      <c r="IPD13" s="219"/>
      <c r="IPE13" s="219"/>
      <c r="IPF13" s="219"/>
      <c r="IPG13" s="219"/>
      <c r="IPH13" s="219"/>
      <c r="IPI13" s="219"/>
      <c r="IPJ13" s="219"/>
      <c r="IPK13" s="219"/>
      <c r="IPL13" s="219"/>
      <c r="IPM13" s="219"/>
      <c r="IPN13" s="219"/>
      <c r="IPO13" s="219"/>
      <c r="IPP13" s="219"/>
      <c r="IPQ13" s="219"/>
      <c r="IPR13" s="219"/>
      <c r="IPS13" s="219"/>
      <c r="IPT13" s="219"/>
      <c r="IPU13" s="219"/>
      <c r="IPV13" s="219"/>
      <c r="IPW13" s="219"/>
      <c r="IPX13" s="219"/>
      <c r="IPY13" s="219"/>
      <c r="IPZ13" s="219"/>
      <c r="IQA13" s="219"/>
      <c r="IQB13" s="219"/>
      <c r="IQC13" s="219"/>
      <c r="IQD13" s="219"/>
      <c r="IQE13" s="219"/>
      <c r="IQF13" s="219"/>
      <c r="IQG13" s="219"/>
      <c r="IQH13" s="219"/>
      <c r="IQI13" s="219"/>
      <c r="IQJ13" s="219"/>
      <c r="IQK13" s="219"/>
      <c r="IQL13" s="219"/>
      <c r="IQM13" s="219"/>
      <c r="IQN13" s="219"/>
      <c r="IQO13" s="219"/>
      <c r="IQP13" s="219"/>
      <c r="IQQ13" s="219"/>
      <c r="IQR13" s="219"/>
      <c r="IQS13" s="219"/>
      <c r="IQT13" s="219"/>
      <c r="IQU13" s="219"/>
      <c r="IQV13" s="219"/>
      <c r="IQW13" s="219"/>
      <c r="IQX13" s="219"/>
      <c r="IQY13" s="219"/>
      <c r="IQZ13" s="219"/>
      <c r="IRA13" s="219"/>
      <c r="IRB13" s="219"/>
      <c r="IRC13" s="219"/>
      <c r="IRD13" s="219"/>
      <c r="IRE13" s="219"/>
      <c r="IRF13" s="219"/>
      <c r="IRG13" s="219"/>
      <c r="IRH13" s="219"/>
      <c r="IRI13" s="219"/>
      <c r="IRJ13" s="219"/>
      <c r="IRK13" s="219"/>
      <c r="IRL13" s="219"/>
      <c r="IRM13" s="219"/>
      <c r="IRN13" s="219"/>
      <c r="IRO13" s="219"/>
      <c r="IRP13" s="219"/>
      <c r="IRQ13" s="219"/>
      <c r="IRR13" s="219"/>
      <c r="IRS13" s="219"/>
      <c r="IRT13" s="219"/>
      <c r="IRU13" s="219"/>
      <c r="IRV13" s="219"/>
      <c r="IRW13" s="219"/>
      <c r="IRX13" s="219"/>
      <c r="IRY13" s="219"/>
      <c r="IRZ13" s="219"/>
      <c r="ISA13" s="219"/>
      <c r="ISB13" s="219"/>
      <c r="ISC13" s="219"/>
      <c r="ISD13" s="219"/>
      <c r="ISE13" s="219"/>
      <c r="ISF13" s="219"/>
      <c r="ISG13" s="219"/>
      <c r="ISH13" s="219"/>
      <c r="ISI13" s="219"/>
      <c r="ISJ13" s="219"/>
      <c r="ISK13" s="219"/>
      <c r="ISL13" s="219"/>
      <c r="ISM13" s="219"/>
      <c r="ISN13" s="219"/>
      <c r="ISO13" s="219"/>
      <c r="ISP13" s="219"/>
      <c r="ISQ13" s="219"/>
      <c r="ISR13" s="219"/>
      <c r="ISS13" s="219"/>
      <c r="IST13" s="219"/>
      <c r="ISU13" s="219"/>
      <c r="ISV13" s="219"/>
      <c r="ISW13" s="219"/>
      <c r="ISX13" s="219"/>
      <c r="ISY13" s="219"/>
      <c r="ISZ13" s="219"/>
      <c r="ITA13" s="219"/>
      <c r="ITB13" s="219"/>
      <c r="ITC13" s="219"/>
      <c r="ITD13" s="219"/>
      <c r="ITE13" s="219"/>
      <c r="ITF13" s="219"/>
      <c r="ITG13" s="219"/>
      <c r="ITH13" s="219"/>
      <c r="ITI13" s="219"/>
      <c r="ITJ13" s="219"/>
      <c r="ITK13" s="219"/>
      <c r="ITL13" s="219"/>
      <c r="ITM13" s="219"/>
      <c r="ITN13" s="219"/>
      <c r="ITO13" s="219"/>
      <c r="ITP13" s="219"/>
      <c r="ITQ13" s="219"/>
      <c r="ITR13" s="219"/>
      <c r="ITS13" s="219"/>
      <c r="ITT13" s="219"/>
      <c r="ITU13" s="219"/>
      <c r="ITV13" s="219"/>
      <c r="ITW13" s="219"/>
      <c r="ITX13" s="219"/>
      <c r="ITY13" s="219"/>
      <c r="ITZ13" s="219"/>
      <c r="IUA13" s="219"/>
      <c r="IUB13" s="219"/>
      <c r="IUC13" s="219"/>
      <c r="IUD13" s="219"/>
      <c r="IUE13" s="219"/>
      <c r="IUF13" s="219"/>
      <c r="IUG13" s="219"/>
      <c r="IUH13" s="219"/>
      <c r="IUI13" s="219"/>
      <c r="IUJ13" s="219"/>
      <c r="IUK13" s="219"/>
      <c r="IUL13" s="219"/>
      <c r="IUM13" s="219"/>
      <c r="IUN13" s="219"/>
      <c r="IUO13" s="219"/>
      <c r="IUP13" s="219"/>
      <c r="IUQ13" s="219"/>
      <c r="IUR13" s="219"/>
      <c r="IUS13" s="219"/>
      <c r="IUT13" s="219"/>
      <c r="IUU13" s="219"/>
      <c r="IUV13" s="219"/>
      <c r="IUW13" s="219"/>
      <c r="IUX13" s="219"/>
      <c r="IUY13" s="219"/>
      <c r="IUZ13" s="219"/>
      <c r="IVA13" s="219"/>
      <c r="IVB13" s="219"/>
      <c r="IVC13" s="219"/>
      <c r="IVD13" s="219"/>
      <c r="IVE13" s="219"/>
      <c r="IVF13" s="219"/>
      <c r="IVG13" s="219"/>
      <c r="IVH13" s="219"/>
      <c r="IVI13" s="219"/>
      <c r="IVJ13" s="219"/>
      <c r="IVK13" s="219"/>
      <c r="IVL13" s="219"/>
      <c r="IVM13" s="219"/>
      <c r="IVN13" s="219"/>
      <c r="IVO13" s="219"/>
      <c r="IVP13" s="219"/>
      <c r="IVQ13" s="219"/>
      <c r="IVR13" s="219"/>
      <c r="IVS13" s="219"/>
      <c r="IVT13" s="219"/>
      <c r="IVU13" s="219"/>
      <c r="IVV13" s="219"/>
      <c r="IVW13" s="219"/>
      <c r="IVX13" s="219"/>
      <c r="IVY13" s="219"/>
      <c r="IVZ13" s="219"/>
      <c r="IWA13" s="219"/>
      <c r="IWB13" s="219"/>
      <c r="IWC13" s="219"/>
      <c r="IWD13" s="219"/>
      <c r="IWE13" s="219"/>
      <c r="IWF13" s="219"/>
      <c r="IWG13" s="219"/>
      <c r="IWH13" s="219"/>
      <c r="IWI13" s="219"/>
      <c r="IWJ13" s="219"/>
      <c r="IWK13" s="219"/>
      <c r="IWL13" s="219"/>
      <c r="IWM13" s="219"/>
      <c r="IWN13" s="219"/>
      <c r="IWO13" s="219"/>
      <c r="IWP13" s="219"/>
      <c r="IWQ13" s="219"/>
      <c r="IWR13" s="219"/>
      <c r="IWS13" s="219"/>
      <c r="IWT13" s="219"/>
      <c r="IWU13" s="219"/>
      <c r="IWV13" s="219"/>
      <c r="IWW13" s="219"/>
      <c r="IWX13" s="219"/>
      <c r="IWY13" s="219"/>
      <c r="IWZ13" s="219"/>
      <c r="IXA13" s="219"/>
      <c r="IXB13" s="219"/>
      <c r="IXC13" s="219"/>
      <c r="IXD13" s="219"/>
      <c r="IXE13" s="219"/>
      <c r="IXF13" s="219"/>
      <c r="IXG13" s="219"/>
      <c r="IXH13" s="219"/>
      <c r="IXI13" s="219"/>
      <c r="IXJ13" s="219"/>
      <c r="IXK13" s="219"/>
      <c r="IXL13" s="219"/>
      <c r="IXM13" s="219"/>
      <c r="IXN13" s="219"/>
      <c r="IXO13" s="219"/>
      <c r="IXP13" s="219"/>
      <c r="IXQ13" s="219"/>
      <c r="IXR13" s="219"/>
      <c r="IXS13" s="219"/>
      <c r="IXT13" s="219"/>
      <c r="IXU13" s="219"/>
      <c r="IXV13" s="219"/>
      <c r="IXW13" s="219"/>
      <c r="IXX13" s="219"/>
      <c r="IXY13" s="219"/>
      <c r="IXZ13" s="219"/>
      <c r="IYA13" s="219"/>
      <c r="IYB13" s="219"/>
      <c r="IYC13" s="219"/>
      <c r="IYD13" s="219"/>
      <c r="IYE13" s="219"/>
      <c r="IYF13" s="219"/>
      <c r="IYG13" s="219"/>
      <c r="IYH13" s="219"/>
      <c r="IYI13" s="219"/>
      <c r="IYJ13" s="219"/>
      <c r="IYK13" s="219"/>
      <c r="IYL13" s="219"/>
      <c r="IYM13" s="219"/>
      <c r="IYN13" s="219"/>
      <c r="IYO13" s="219"/>
      <c r="IYP13" s="219"/>
      <c r="IYQ13" s="219"/>
      <c r="IYR13" s="219"/>
      <c r="IYS13" s="219"/>
      <c r="IYT13" s="219"/>
      <c r="IYU13" s="219"/>
      <c r="IYV13" s="219"/>
      <c r="IYW13" s="219"/>
      <c r="IYX13" s="219"/>
      <c r="IYY13" s="219"/>
      <c r="IYZ13" s="219"/>
      <c r="IZA13" s="219"/>
      <c r="IZB13" s="219"/>
      <c r="IZC13" s="219"/>
      <c r="IZD13" s="219"/>
      <c r="IZE13" s="219"/>
      <c r="IZF13" s="219"/>
      <c r="IZG13" s="219"/>
      <c r="IZH13" s="219"/>
      <c r="IZI13" s="219"/>
      <c r="IZJ13" s="219"/>
      <c r="IZK13" s="219"/>
      <c r="IZL13" s="219"/>
      <c r="IZM13" s="219"/>
      <c r="IZN13" s="219"/>
      <c r="IZO13" s="219"/>
      <c r="IZP13" s="219"/>
      <c r="IZQ13" s="219"/>
      <c r="IZR13" s="219"/>
      <c r="IZS13" s="219"/>
      <c r="IZT13" s="219"/>
      <c r="IZU13" s="219"/>
      <c r="IZV13" s="219"/>
      <c r="IZW13" s="219"/>
      <c r="IZX13" s="219"/>
      <c r="IZY13" s="219"/>
      <c r="IZZ13" s="219"/>
      <c r="JAA13" s="219"/>
      <c r="JAB13" s="219"/>
      <c r="JAC13" s="219"/>
      <c r="JAD13" s="219"/>
      <c r="JAE13" s="219"/>
      <c r="JAF13" s="219"/>
      <c r="JAG13" s="219"/>
      <c r="JAH13" s="219"/>
      <c r="JAI13" s="219"/>
      <c r="JAJ13" s="219"/>
      <c r="JAK13" s="219"/>
      <c r="JAL13" s="219"/>
      <c r="JAM13" s="219"/>
      <c r="JAN13" s="219"/>
      <c r="JAO13" s="219"/>
      <c r="JAP13" s="219"/>
      <c r="JAQ13" s="219"/>
      <c r="JAR13" s="219"/>
      <c r="JAS13" s="219"/>
      <c r="JAT13" s="219"/>
      <c r="JAU13" s="219"/>
      <c r="JAV13" s="219"/>
      <c r="JAW13" s="219"/>
      <c r="JAX13" s="219"/>
      <c r="JAY13" s="219"/>
      <c r="JAZ13" s="219"/>
      <c r="JBA13" s="219"/>
      <c r="JBB13" s="219"/>
      <c r="JBC13" s="219"/>
      <c r="JBD13" s="219"/>
      <c r="JBE13" s="219"/>
      <c r="JBF13" s="219"/>
      <c r="JBG13" s="219"/>
      <c r="JBH13" s="219"/>
      <c r="JBI13" s="219"/>
      <c r="JBJ13" s="219"/>
      <c r="JBK13" s="219"/>
      <c r="JBL13" s="219"/>
      <c r="JBM13" s="219"/>
      <c r="JBN13" s="219"/>
      <c r="JBO13" s="219"/>
      <c r="JBP13" s="219"/>
      <c r="JBQ13" s="219"/>
      <c r="JBR13" s="219"/>
      <c r="JBS13" s="219"/>
      <c r="JBT13" s="219"/>
      <c r="JBU13" s="219"/>
      <c r="JBV13" s="219"/>
      <c r="JBW13" s="219"/>
      <c r="JBX13" s="219"/>
      <c r="JBY13" s="219"/>
      <c r="JBZ13" s="219"/>
      <c r="JCA13" s="219"/>
      <c r="JCB13" s="219"/>
      <c r="JCC13" s="219"/>
      <c r="JCD13" s="219"/>
      <c r="JCE13" s="219"/>
      <c r="JCF13" s="219"/>
      <c r="JCG13" s="219"/>
      <c r="JCH13" s="219"/>
      <c r="JCI13" s="219"/>
      <c r="JCJ13" s="219"/>
      <c r="JCK13" s="219"/>
      <c r="JCL13" s="219"/>
      <c r="JCM13" s="219"/>
      <c r="JCN13" s="219"/>
      <c r="JCO13" s="219"/>
      <c r="JCP13" s="219"/>
      <c r="JCQ13" s="219"/>
      <c r="JCR13" s="219"/>
      <c r="JCS13" s="219"/>
      <c r="JCT13" s="219"/>
      <c r="JCU13" s="219"/>
      <c r="JCV13" s="219"/>
      <c r="JCW13" s="219"/>
      <c r="JCX13" s="219"/>
      <c r="JCY13" s="219"/>
      <c r="JCZ13" s="219"/>
      <c r="JDA13" s="219"/>
      <c r="JDB13" s="219"/>
      <c r="JDC13" s="219"/>
      <c r="JDD13" s="219"/>
      <c r="JDE13" s="219"/>
      <c r="JDF13" s="219"/>
      <c r="JDG13" s="219"/>
      <c r="JDH13" s="219"/>
      <c r="JDI13" s="219"/>
      <c r="JDJ13" s="219"/>
      <c r="JDK13" s="219"/>
      <c r="JDL13" s="219"/>
      <c r="JDM13" s="219"/>
      <c r="JDN13" s="219"/>
      <c r="JDO13" s="219"/>
      <c r="JDP13" s="219"/>
      <c r="JDQ13" s="219"/>
      <c r="JDR13" s="219"/>
      <c r="JDS13" s="219"/>
      <c r="JDT13" s="219"/>
      <c r="JDU13" s="219"/>
      <c r="JDV13" s="219"/>
      <c r="JDW13" s="219"/>
      <c r="JDX13" s="219"/>
      <c r="JDY13" s="219"/>
      <c r="JDZ13" s="219"/>
      <c r="JEA13" s="219"/>
      <c r="JEB13" s="219"/>
      <c r="JEC13" s="219"/>
      <c r="JED13" s="219"/>
      <c r="JEE13" s="219"/>
      <c r="JEF13" s="219"/>
      <c r="JEG13" s="219"/>
      <c r="JEH13" s="219"/>
      <c r="JEI13" s="219"/>
      <c r="JEJ13" s="219"/>
      <c r="JEK13" s="219"/>
      <c r="JEL13" s="219"/>
      <c r="JEM13" s="219"/>
      <c r="JEN13" s="219"/>
      <c r="JEO13" s="219"/>
      <c r="JEP13" s="219"/>
      <c r="JEQ13" s="219"/>
      <c r="JER13" s="219"/>
      <c r="JES13" s="219"/>
      <c r="JET13" s="219"/>
      <c r="JEU13" s="219"/>
      <c r="JEV13" s="219"/>
      <c r="JEW13" s="219"/>
      <c r="JEX13" s="219"/>
      <c r="JEY13" s="219"/>
      <c r="JEZ13" s="219"/>
      <c r="JFA13" s="219"/>
      <c r="JFB13" s="219"/>
      <c r="JFC13" s="219"/>
      <c r="JFD13" s="219"/>
      <c r="JFE13" s="219"/>
      <c r="JFF13" s="219"/>
      <c r="JFG13" s="219"/>
      <c r="JFH13" s="219"/>
      <c r="JFI13" s="219"/>
      <c r="JFJ13" s="219"/>
      <c r="JFK13" s="219"/>
      <c r="JFL13" s="219"/>
      <c r="JFM13" s="219"/>
      <c r="JFN13" s="219"/>
      <c r="JFO13" s="219"/>
      <c r="JFP13" s="219"/>
      <c r="JFQ13" s="219"/>
      <c r="JFR13" s="219"/>
      <c r="JFS13" s="219"/>
      <c r="JFT13" s="219"/>
      <c r="JFU13" s="219"/>
      <c r="JFV13" s="219"/>
      <c r="JFW13" s="219"/>
      <c r="JFX13" s="219"/>
      <c r="JFY13" s="219"/>
      <c r="JFZ13" s="219"/>
      <c r="JGA13" s="219"/>
      <c r="JGB13" s="219"/>
      <c r="JGC13" s="219"/>
      <c r="JGD13" s="219"/>
      <c r="JGE13" s="219"/>
      <c r="JGF13" s="219"/>
      <c r="JGG13" s="219"/>
      <c r="JGH13" s="219"/>
      <c r="JGI13" s="219"/>
      <c r="JGJ13" s="219"/>
      <c r="JGK13" s="219"/>
      <c r="JGL13" s="219"/>
      <c r="JGM13" s="219"/>
      <c r="JGN13" s="219"/>
      <c r="JGO13" s="219"/>
      <c r="JGP13" s="219"/>
      <c r="JGQ13" s="219"/>
      <c r="JGR13" s="219"/>
      <c r="JGS13" s="219"/>
      <c r="JGT13" s="219"/>
      <c r="JGU13" s="219"/>
      <c r="JGV13" s="219"/>
      <c r="JGW13" s="219"/>
      <c r="JGX13" s="219"/>
      <c r="JGY13" s="219"/>
      <c r="JGZ13" s="219"/>
      <c r="JHA13" s="219"/>
      <c r="JHB13" s="219"/>
      <c r="JHC13" s="219"/>
      <c r="JHD13" s="219"/>
      <c r="JHE13" s="219"/>
      <c r="JHF13" s="219"/>
      <c r="JHG13" s="219"/>
      <c r="JHH13" s="219"/>
      <c r="JHI13" s="219"/>
      <c r="JHJ13" s="219"/>
      <c r="JHK13" s="219"/>
      <c r="JHL13" s="219"/>
      <c r="JHM13" s="219"/>
      <c r="JHN13" s="219"/>
      <c r="JHO13" s="219"/>
      <c r="JHP13" s="219"/>
      <c r="JHQ13" s="219"/>
      <c r="JHR13" s="219"/>
      <c r="JHS13" s="219"/>
      <c r="JHT13" s="219"/>
      <c r="JHU13" s="219"/>
      <c r="JHV13" s="219"/>
      <c r="JHW13" s="219"/>
      <c r="JHX13" s="219"/>
      <c r="JHY13" s="219"/>
      <c r="JHZ13" s="219"/>
      <c r="JIA13" s="219"/>
      <c r="JIB13" s="219"/>
      <c r="JIC13" s="219"/>
      <c r="JID13" s="219"/>
      <c r="JIE13" s="219"/>
      <c r="JIF13" s="219"/>
      <c r="JIG13" s="219"/>
      <c r="JIH13" s="219"/>
      <c r="JII13" s="219"/>
      <c r="JIJ13" s="219"/>
      <c r="JIK13" s="219"/>
      <c r="JIL13" s="219"/>
      <c r="JIM13" s="219"/>
      <c r="JIN13" s="219"/>
      <c r="JIO13" s="219"/>
      <c r="JIP13" s="219"/>
      <c r="JIQ13" s="219"/>
      <c r="JIR13" s="219"/>
      <c r="JIS13" s="219"/>
      <c r="JIT13" s="219"/>
      <c r="JIU13" s="219"/>
      <c r="JIV13" s="219"/>
      <c r="JIW13" s="219"/>
      <c r="JIX13" s="219"/>
      <c r="JIY13" s="219"/>
      <c r="JIZ13" s="219"/>
      <c r="JJA13" s="219"/>
      <c r="JJB13" s="219"/>
      <c r="JJC13" s="219"/>
      <c r="JJD13" s="219"/>
      <c r="JJE13" s="219"/>
      <c r="JJF13" s="219"/>
      <c r="JJG13" s="219"/>
      <c r="JJH13" s="219"/>
      <c r="JJI13" s="219"/>
      <c r="JJJ13" s="219"/>
      <c r="JJK13" s="219"/>
      <c r="JJL13" s="219"/>
      <c r="JJM13" s="219"/>
      <c r="JJN13" s="219"/>
      <c r="JJO13" s="219"/>
      <c r="JJP13" s="219"/>
      <c r="JJQ13" s="219"/>
      <c r="JJR13" s="219"/>
      <c r="JJS13" s="219"/>
      <c r="JJT13" s="219"/>
      <c r="JJU13" s="219"/>
      <c r="JJV13" s="219"/>
      <c r="JJW13" s="219"/>
      <c r="JJX13" s="219"/>
      <c r="JJY13" s="219"/>
      <c r="JJZ13" s="219"/>
      <c r="JKA13" s="219"/>
      <c r="JKB13" s="219"/>
      <c r="JKC13" s="219"/>
      <c r="JKD13" s="219"/>
      <c r="JKE13" s="219"/>
      <c r="JKF13" s="219"/>
      <c r="JKG13" s="219"/>
      <c r="JKH13" s="219"/>
      <c r="JKI13" s="219"/>
      <c r="JKJ13" s="219"/>
      <c r="JKK13" s="219"/>
      <c r="JKL13" s="219"/>
      <c r="JKM13" s="219"/>
      <c r="JKN13" s="219"/>
      <c r="JKO13" s="219"/>
      <c r="JKP13" s="219"/>
      <c r="JKQ13" s="219"/>
      <c r="JKR13" s="219"/>
      <c r="JKS13" s="219"/>
      <c r="JKT13" s="219"/>
      <c r="JKU13" s="219"/>
      <c r="JKV13" s="219"/>
      <c r="JKW13" s="219"/>
      <c r="JKX13" s="219"/>
      <c r="JKY13" s="219"/>
      <c r="JKZ13" s="219"/>
      <c r="JLA13" s="219"/>
      <c r="JLB13" s="219"/>
      <c r="JLC13" s="219"/>
      <c r="JLD13" s="219"/>
      <c r="JLE13" s="219"/>
      <c r="JLF13" s="219"/>
      <c r="JLG13" s="219"/>
      <c r="JLH13" s="219"/>
      <c r="JLI13" s="219"/>
      <c r="JLJ13" s="219"/>
      <c r="JLK13" s="219"/>
      <c r="JLL13" s="219"/>
      <c r="JLM13" s="219"/>
      <c r="JLN13" s="219"/>
      <c r="JLO13" s="219"/>
      <c r="JLP13" s="219"/>
      <c r="JLQ13" s="219"/>
      <c r="JLR13" s="219"/>
      <c r="JLS13" s="219"/>
      <c r="JLT13" s="219"/>
      <c r="JLU13" s="219"/>
      <c r="JLV13" s="219"/>
      <c r="JLW13" s="219"/>
      <c r="JLX13" s="219"/>
      <c r="JLY13" s="219"/>
      <c r="JLZ13" s="219"/>
      <c r="JMA13" s="219"/>
      <c r="JMB13" s="219"/>
      <c r="JMC13" s="219"/>
      <c r="JMD13" s="219"/>
      <c r="JME13" s="219"/>
      <c r="JMF13" s="219"/>
      <c r="JMG13" s="219"/>
      <c r="JMH13" s="219"/>
      <c r="JMI13" s="219"/>
      <c r="JMJ13" s="219"/>
      <c r="JMK13" s="219"/>
      <c r="JML13" s="219"/>
      <c r="JMM13" s="219"/>
      <c r="JMN13" s="219"/>
      <c r="JMO13" s="219"/>
      <c r="JMP13" s="219"/>
      <c r="JMQ13" s="219"/>
      <c r="JMR13" s="219"/>
      <c r="JMS13" s="219"/>
      <c r="JMT13" s="219"/>
      <c r="JMU13" s="219"/>
      <c r="JMV13" s="219"/>
      <c r="JMW13" s="219"/>
      <c r="JMX13" s="219"/>
      <c r="JMY13" s="219"/>
      <c r="JMZ13" s="219"/>
      <c r="JNA13" s="219"/>
      <c r="JNB13" s="219"/>
      <c r="JNC13" s="219"/>
      <c r="JND13" s="219"/>
      <c r="JNE13" s="219"/>
      <c r="JNF13" s="219"/>
      <c r="JNG13" s="219"/>
      <c r="JNH13" s="219"/>
      <c r="JNI13" s="219"/>
      <c r="JNJ13" s="219"/>
      <c r="JNK13" s="219"/>
      <c r="JNL13" s="219"/>
      <c r="JNM13" s="219"/>
      <c r="JNN13" s="219"/>
      <c r="JNO13" s="219"/>
      <c r="JNP13" s="219"/>
      <c r="JNQ13" s="219"/>
      <c r="JNR13" s="219"/>
      <c r="JNS13" s="219"/>
      <c r="JNT13" s="219"/>
      <c r="JNU13" s="219"/>
      <c r="JNV13" s="219"/>
      <c r="JNW13" s="219"/>
      <c r="JNX13" s="219"/>
      <c r="JNY13" s="219"/>
      <c r="JNZ13" s="219"/>
      <c r="JOA13" s="219"/>
      <c r="JOB13" s="219"/>
      <c r="JOC13" s="219"/>
      <c r="JOD13" s="219"/>
      <c r="JOE13" s="219"/>
      <c r="JOF13" s="219"/>
      <c r="JOG13" s="219"/>
      <c r="JOH13" s="219"/>
      <c r="JOI13" s="219"/>
      <c r="JOJ13" s="219"/>
      <c r="JOK13" s="219"/>
      <c r="JOL13" s="219"/>
      <c r="JOM13" s="219"/>
      <c r="JON13" s="219"/>
      <c r="JOO13" s="219"/>
      <c r="JOP13" s="219"/>
      <c r="JOQ13" s="219"/>
      <c r="JOR13" s="219"/>
      <c r="JOS13" s="219"/>
      <c r="JOT13" s="219"/>
      <c r="JOU13" s="219"/>
      <c r="JOV13" s="219"/>
      <c r="JOW13" s="219"/>
      <c r="JOX13" s="219"/>
      <c r="JOY13" s="219"/>
      <c r="JOZ13" s="219"/>
      <c r="JPA13" s="219"/>
      <c r="JPB13" s="219"/>
      <c r="JPC13" s="219"/>
      <c r="JPD13" s="219"/>
      <c r="JPE13" s="219"/>
      <c r="JPF13" s="219"/>
      <c r="JPG13" s="219"/>
      <c r="JPH13" s="219"/>
      <c r="JPI13" s="219"/>
      <c r="JPJ13" s="219"/>
      <c r="JPK13" s="219"/>
      <c r="JPL13" s="219"/>
      <c r="JPM13" s="219"/>
      <c r="JPN13" s="219"/>
      <c r="JPO13" s="219"/>
      <c r="JPP13" s="219"/>
      <c r="JPQ13" s="219"/>
      <c r="JPR13" s="219"/>
      <c r="JPS13" s="219"/>
      <c r="JPT13" s="219"/>
      <c r="JPU13" s="219"/>
      <c r="JPV13" s="219"/>
      <c r="JPW13" s="219"/>
      <c r="JPX13" s="219"/>
      <c r="JPY13" s="219"/>
      <c r="JPZ13" s="219"/>
      <c r="JQA13" s="219"/>
      <c r="JQB13" s="219"/>
      <c r="JQC13" s="219"/>
      <c r="JQD13" s="219"/>
      <c r="JQE13" s="219"/>
      <c r="JQF13" s="219"/>
      <c r="JQG13" s="219"/>
      <c r="JQH13" s="219"/>
      <c r="JQI13" s="219"/>
      <c r="JQJ13" s="219"/>
      <c r="JQK13" s="219"/>
      <c r="JQL13" s="219"/>
      <c r="JQM13" s="219"/>
      <c r="JQN13" s="219"/>
      <c r="JQO13" s="219"/>
      <c r="JQP13" s="219"/>
      <c r="JQQ13" s="219"/>
      <c r="JQR13" s="219"/>
      <c r="JQS13" s="219"/>
      <c r="JQT13" s="219"/>
      <c r="JQU13" s="219"/>
      <c r="JQV13" s="219"/>
      <c r="JQW13" s="219"/>
      <c r="JQX13" s="219"/>
      <c r="JQY13" s="219"/>
      <c r="JQZ13" s="219"/>
      <c r="JRA13" s="219"/>
      <c r="JRB13" s="219"/>
      <c r="JRC13" s="219"/>
      <c r="JRD13" s="219"/>
      <c r="JRE13" s="219"/>
      <c r="JRF13" s="219"/>
      <c r="JRG13" s="219"/>
      <c r="JRH13" s="219"/>
      <c r="JRI13" s="219"/>
      <c r="JRJ13" s="219"/>
      <c r="JRK13" s="219"/>
      <c r="JRL13" s="219"/>
      <c r="JRM13" s="219"/>
      <c r="JRN13" s="219"/>
      <c r="JRO13" s="219"/>
      <c r="JRP13" s="219"/>
      <c r="JRQ13" s="219"/>
      <c r="JRR13" s="219"/>
      <c r="JRS13" s="219"/>
      <c r="JRT13" s="219"/>
      <c r="JRU13" s="219"/>
      <c r="JRV13" s="219"/>
      <c r="JRW13" s="219"/>
      <c r="JRX13" s="219"/>
      <c r="JRY13" s="219"/>
      <c r="JRZ13" s="219"/>
      <c r="JSA13" s="219"/>
      <c r="JSB13" s="219"/>
      <c r="JSC13" s="219"/>
      <c r="JSD13" s="219"/>
      <c r="JSE13" s="219"/>
      <c r="JSF13" s="219"/>
      <c r="JSG13" s="219"/>
      <c r="JSH13" s="219"/>
      <c r="JSI13" s="219"/>
      <c r="JSJ13" s="219"/>
      <c r="JSK13" s="219"/>
      <c r="JSL13" s="219"/>
      <c r="JSM13" s="219"/>
      <c r="JSN13" s="219"/>
      <c r="JSO13" s="219"/>
      <c r="JSP13" s="219"/>
      <c r="JSQ13" s="219"/>
      <c r="JSR13" s="219"/>
      <c r="JSS13" s="219"/>
      <c r="JST13" s="219"/>
      <c r="JSU13" s="219"/>
      <c r="JSV13" s="219"/>
      <c r="JSW13" s="219"/>
      <c r="JSX13" s="219"/>
      <c r="JSY13" s="219"/>
      <c r="JSZ13" s="219"/>
      <c r="JTA13" s="219"/>
      <c r="JTB13" s="219"/>
      <c r="JTC13" s="219"/>
      <c r="JTD13" s="219"/>
      <c r="JTE13" s="219"/>
      <c r="JTF13" s="219"/>
      <c r="JTG13" s="219"/>
      <c r="JTH13" s="219"/>
      <c r="JTI13" s="219"/>
      <c r="JTJ13" s="219"/>
      <c r="JTK13" s="219"/>
      <c r="JTL13" s="219"/>
      <c r="JTM13" s="219"/>
      <c r="JTN13" s="219"/>
      <c r="JTO13" s="219"/>
      <c r="JTP13" s="219"/>
      <c r="JTQ13" s="219"/>
      <c r="JTR13" s="219"/>
      <c r="JTS13" s="219"/>
      <c r="JTT13" s="219"/>
      <c r="JTU13" s="219"/>
      <c r="JTV13" s="219"/>
      <c r="JTW13" s="219"/>
      <c r="JTX13" s="219"/>
      <c r="JTY13" s="219"/>
      <c r="JTZ13" s="219"/>
      <c r="JUA13" s="219"/>
      <c r="JUB13" s="219"/>
      <c r="JUC13" s="219"/>
      <c r="JUD13" s="219"/>
      <c r="JUE13" s="219"/>
      <c r="JUF13" s="219"/>
      <c r="JUG13" s="219"/>
      <c r="JUH13" s="219"/>
      <c r="JUI13" s="219"/>
      <c r="JUJ13" s="219"/>
      <c r="JUK13" s="219"/>
      <c r="JUL13" s="219"/>
      <c r="JUM13" s="219"/>
      <c r="JUN13" s="219"/>
      <c r="JUO13" s="219"/>
      <c r="JUP13" s="219"/>
      <c r="JUQ13" s="219"/>
      <c r="JUR13" s="219"/>
      <c r="JUS13" s="219"/>
      <c r="JUT13" s="219"/>
      <c r="JUU13" s="219"/>
      <c r="JUV13" s="219"/>
      <c r="JUW13" s="219"/>
      <c r="JUX13" s="219"/>
      <c r="JUY13" s="219"/>
      <c r="JUZ13" s="219"/>
      <c r="JVA13" s="219"/>
      <c r="JVB13" s="219"/>
      <c r="JVC13" s="219"/>
      <c r="JVD13" s="219"/>
      <c r="JVE13" s="219"/>
      <c r="JVF13" s="219"/>
      <c r="JVG13" s="219"/>
      <c r="JVH13" s="219"/>
      <c r="JVI13" s="219"/>
      <c r="JVJ13" s="219"/>
      <c r="JVK13" s="219"/>
      <c r="JVL13" s="219"/>
      <c r="JVM13" s="219"/>
      <c r="JVN13" s="219"/>
      <c r="JVO13" s="219"/>
      <c r="JVP13" s="219"/>
      <c r="JVQ13" s="219"/>
      <c r="JVR13" s="219"/>
      <c r="JVS13" s="219"/>
      <c r="JVT13" s="219"/>
      <c r="JVU13" s="219"/>
      <c r="JVV13" s="219"/>
      <c r="JVW13" s="219"/>
      <c r="JVX13" s="219"/>
      <c r="JVY13" s="219"/>
      <c r="JVZ13" s="219"/>
      <c r="JWA13" s="219"/>
      <c r="JWB13" s="219"/>
      <c r="JWC13" s="219"/>
      <c r="JWD13" s="219"/>
      <c r="JWE13" s="219"/>
      <c r="JWF13" s="219"/>
      <c r="JWG13" s="219"/>
      <c r="JWH13" s="219"/>
      <c r="JWI13" s="219"/>
      <c r="JWJ13" s="219"/>
      <c r="JWK13" s="219"/>
      <c r="JWL13" s="219"/>
      <c r="JWM13" s="219"/>
      <c r="JWN13" s="219"/>
      <c r="JWO13" s="219"/>
      <c r="JWP13" s="219"/>
      <c r="JWQ13" s="219"/>
      <c r="JWR13" s="219"/>
      <c r="JWS13" s="219"/>
      <c r="JWT13" s="219"/>
      <c r="JWU13" s="219"/>
      <c r="JWV13" s="219"/>
      <c r="JWW13" s="219"/>
      <c r="JWX13" s="219"/>
      <c r="JWY13" s="219"/>
      <c r="JWZ13" s="219"/>
      <c r="JXA13" s="219"/>
      <c r="JXB13" s="219"/>
      <c r="JXC13" s="219"/>
      <c r="JXD13" s="219"/>
      <c r="JXE13" s="219"/>
      <c r="JXF13" s="219"/>
      <c r="JXG13" s="219"/>
      <c r="JXH13" s="219"/>
      <c r="JXI13" s="219"/>
      <c r="JXJ13" s="219"/>
      <c r="JXK13" s="219"/>
      <c r="JXL13" s="219"/>
      <c r="JXM13" s="219"/>
      <c r="JXN13" s="219"/>
      <c r="JXO13" s="219"/>
      <c r="JXP13" s="219"/>
      <c r="JXQ13" s="219"/>
      <c r="JXR13" s="219"/>
      <c r="JXS13" s="219"/>
      <c r="JXT13" s="219"/>
      <c r="JXU13" s="219"/>
      <c r="JXV13" s="219"/>
      <c r="JXW13" s="219"/>
      <c r="JXX13" s="219"/>
      <c r="JXY13" s="219"/>
      <c r="JXZ13" s="219"/>
      <c r="JYA13" s="219"/>
      <c r="JYB13" s="219"/>
      <c r="JYC13" s="219"/>
      <c r="JYD13" s="219"/>
      <c r="JYE13" s="219"/>
      <c r="JYF13" s="219"/>
      <c r="JYG13" s="219"/>
      <c r="JYH13" s="219"/>
      <c r="JYI13" s="219"/>
      <c r="JYJ13" s="219"/>
      <c r="JYK13" s="219"/>
      <c r="JYL13" s="219"/>
      <c r="JYM13" s="219"/>
      <c r="JYN13" s="219"/>
      <c r="JYO13" s="219"/>
      <c r="JYP13" s="219"/>
      <c r="JYQ13" s="219"/>
      <c r="JYR13" s="219"/>
      <c r="JYS13" s="219"/>
      <c r="JYT13" s="219"/>
      <c r="JYU13" s="219"/>
      <c r="JYV13" s="219"/>
      <c r="JYW13" s="219"/>
      <c r="JYX13" s="219"/>
      <c r="JYY13" s="219"/>
      <c r="JYZ13" s="219"/>
      <c r="JZA13" s="219"/>
      <c r="JZB13" s="219"/>
      <c r="JZC13" s="219"/>
      <c r="JZD13" s="219"/>
      <c r="JZE13" s="219"/>
      <c r="JZF13" s="219"/>
      <c r="JZG13" s="219"/>
      <c r="JZH13" s="219"/>
      <c r="JZI13" s="219"/>
      <c r="JZJ13" s="219"/>
      <c r="JZK13" s="219"/>
      <c r="JZL13" s="219"/>
      <c r="JZM13" s="219"/>
      <c r="JZN13" s="219"/>
      <c r="JZO13" s="219"/>
      <c r="JZP13" s="219"/>
      <c r="JZQ13" s="219"/>
      <c r="JZR13" s="219"/>
      <c r="JZS13" s="219"/>
      <c r="JZT13" s="219"/>
      <c r="JZU13" s="219"/>
      <c r="JZV13" s="219"/>
      <c r="JZW13" s="219"/>
      <c r="JZX13" s="219"/>
      <c r="JZY13" s="219"/>
      <c r="JZZ13" s="219"/>
      <c r="KAA13" s="219"/>
      <c r="KAB13" s="219"/>
      <c r="KAC13" s="219"/>
      <c r="KAD13" s="219"/>
      <c r="KAE13" s="219"/>
      <c r="KAF13" s="219"/>
      <c r="KAG13" s="219"/>
      <c r="KAH13" s="219"/>
      <c r="KAI13" s="219"/>
      <c r="KAJ13" s="219"/>
      <c r="KAK13" s="219"/>
      <c r="KAL13" s="219"/>
      <c r="KAM13" s="219"/>
      <c r="KAN13" s="219"/>
      <c r="KAO13" s="219"/>
      <c r="KAP13" s="219"/>
      <c r="KAQ13" s="219"/>
      <c r="KAR13" s="219"/>
      <c r="KAS13" s="219"/>
      <c r="KAT13" s="219"/>
      <c r="KAU13" s="219"/>
      <c r="KAV13" s="219"/>
      <c r="KAW13" s="219"/>
      <c r="KAX13" s="219"/>
      <c r="KAY13" s="219"/>
      <c r="KAZ13" s="219"/>
      <c r="KBA13" s="219"/>
      <c r="KBB13" s="219"/>
      <c r="KBC13" s="219"/>
      <c r="KBD13" s="219"/>
      <c r="KBE13" s="219"/>
      <c r="KBF13" s="219"/>
      <c r="KBG13" s="219"/>
      <c r="KBH13" s="219"/>
      <c r="KBI13" s="219"/>
      <c r="KBJ13" s="219"/>
      <c r="KBK13" s="219"/>
      <c r="KBL13" s="219"/>
      <c r="KBM13" s="219"/>
      <c r="KBN13" s="219"/>
      <c r="KBO13" s="219"/>
      <c r="KBP13" s="219"/>
      <c r="KBQ13" s="219"/>
      <c r="KBR13" s="219"/>
      <c r="KBS13" s="219"/>
      <c r="KBT13" s="219"/>
      <c r="KBU13" s="219"/>
      <c r="KBV13" s="219"/>
      <c r="KBW13" s="219"/>
      <c r="KBX13" s="219"/>
      <c r="KBY13" s="219"/>
      <c r="KBZ13" s="219"/>
      <c r="KCA13" s="219"/>
      <c r="KCB13" s="219"/>
      <c r="KCC13" s="219"/>
      <c r="KCD13" s="219"/>
      <c r="KCE13" s="219"/>
      <c r="KCF13" s="219"/>
      <c r="KCG13" s="219"/>
      <c r="KCH13" s="219"/>
      <c r="KCI13" s="219"/>
      <c r="KCJ13" s="219"/>
      <c r="KCK13" s="219"/>
      <c r="KCL13" s="219"/>
      <c r="KCM13" s="219"/>
      <c r="KCN13" s="219"/>
      <c r="KCO13" s="219"/>
      <c r="KCP13" s="219"/>
      <c r="KCQ13" s="219"/>
      <c r="KCR13" s="219"/>
      <c r="KCS13" s="219"/>
      <c r="KCT13" s="219"/>
      <c r="KCU13" s="219"/>
      <c r="KCV13" s="219"/>
      <c r="KCW13" s="219"/>
      <c r="KCX13" s="219"/>
      <c r="KCY13" s="219"/>
      <c r="KCZ13" s="219"/>
      <c r="KDA13" s="219"/>
      <c r="KDB13" s="219"/>
      <c r="KDC13" s="219"/>
      <c r="KDD13" s="219"/>
      <c r="KDE13" s="219"/>
      <c r="KDF13" s="219"/>
      <c r="KDG13" s="219"/>
      <c r="KDH13" s="219"/>
      <c r="KDI13" s="219"/>
      <c r="KDJ13" s="219"/>
      <c r="KDK13" s="219"/>
      <c r="KDL13" s="219"/>
      <c r="KDM13" s="219"/>
      <c r="KDN13" s="219"/>
      <c r="KDO13" s="219"/>
      <c r="KDP13" s="219"/>
      <c r="KDQ13" s="219"/>
      <c r="KDR13" s="219"/>
      <c r="KDS13" s="219"/>
      <c r="KDT13" s="219"/>
      <c r="KDU13" s="219"/>
      <c r="KDV13" s="219"/>
      <c r="KDW13" s="219"/>
      <c r="KDX13" s="219"/>
      <c r="KDY13" s="219"/>
      <c r="KDZ13" s="219"/>
      <c r="KEA13" s="219"/>
      <c r="KEB13" s="219"/>
      <c r="KEC13" s="219"/>
      <c r="KED13" s="219"/>
      <c r="KEE13" s="219"/>
      <c r="KEF13" s="219"/>
      <c r="KEG13" s="219"/>
      <c r="KEH13" s="219"/>
      <c r="KEI13" s="219"/>
      <c r="KEJ13" s="219"/>
      <c r="KEK13" s="219"/>
      <c r="KEL13" s="219"/>
      <c r="KEM13" s="219"/>
      <c r="KEN13" s="219"/>
      <c r="KEO13" s="219"/>
      <c r="KEP13" s="219"/>
      <c r="KEQ13" s="219"/>
      <c r="KER13" s="219"/>
      <c r="KES13" s="219"/>
      <c r="KET13" s="219"/>
      <c r="KEU13" s="219"/>
      <c r="KEV13" s="219"/>
      <c r="KEW13" s="219"/>
      <c r="KEX13" s="219"/>
      <c r="KEY13" s="219"/>
      <c r="KEZ13" s="219"/>
      <c r="KFA13" s="219"/>
      <c r="KFB13" s="219"/>
      <c r="KFC13" s="219"/>
      <c r="KFD13" s="219"/>
      <c r="KFE13" s="219"/>
      <c r="KFF13" s="219"/>
      <c r="KFG13" s="219"/>
      <c r="KFH13" s="219"/>
      <c r="KFI13" s="219"/>
      <c r="KFJ13" s="219"/>
      <c r="KFK13" s="219"/>
      <c r="KFL13" s="219"/>
      <c r="KFM13" s="219"/>
      <c r="KFN13" s="219"/>
      <c r="KFO13" s="219"/>
      <c r="KFP13" s="219"/>
      <c r="KFQ13" s="219"/>
      <c r="KFR13" s="219"/>
      <c r="KFS13" s="219"/>
      <c r="KFT13" s="219"/>
      <c r="KFU13" s="219"/>
      <c r="KFV13" s="219"/>
      <c r="KFW13" s="219"/>
      <c r="KFX13" s="219"/>
      <c r="KFY13" s="219"/>
      <c r="KFZ13" s="219"/>
      <c r="KGA13" s="219"/>
      <c r="KGB13" s="219"/>
      <c r="KGC13" s="219"/>
      <c r="KGD13" s="219"/>
      <c r="KGE13" s="219"/>
      <c r="KGF13" s="219"/>
      <c r="KGG13" s="219"/>
      <c r="KGH13" s="219"/>
      <c r="KGI13" s="219"/>
      <c r="KGJ13" s="219"/>
      <c r="KGK13" s="219"/>
      <c r="KGL13" s="219"/>
      <c r="KGM13" s="219"/>
      <c r="KGN13" s="219"/>
      <c r="KGO13" s="219"/>
      <c r="KGP13" s="219"/>
      <c r="KGQ13" s="219"/>
      <c r="KGR13" s="219"/>
      <c r="KGS13" s="219"/>
      <c r="KGT13" s="219"/>
      <c r="KGU13" s="219"/>
      <c r="KGV13" s="219"/>
      <c r="KGW13" s="219"/>
      <c r="KGX13" s="219"/>
      <c r="KGY13" s="219"/>
      <c r="KGZ13" s="219"/>
      <c r="KHA13" s="219"/>
      <c r="KHB13" s="219"/>
      <c r="KHC13" s="219"/>
      <c r="KHD13" s="219"/>
      <c r="KHE13" s="219"/>
      <c r="KHF13" s="219"/>
      <c r="KHG13" s="219"/>
      <c r="KHH13" s="219"/>
      <c r="KHI13" s="219"/>
      <c r="KHJ13" s="219"/>
      <c r="KHK13" s="219"/>
      <c r="KHL13" s="219"/>
      <c r="KHM13" s="219"/>
      <c r="KHN13" s="219"/>
      <c r="KHO13" s="219"/>
      <c r="KHP13" s="219"/>
      <c r="KHQ13" s="219"/>
      <c r="KHR13" s="219"/>
      <c r="KHS13" s="219"/>
      <c r="KHT13" s="219"/>
      <c r="KHU13" s="219"/>
      <c r="KHV13" s="219"/>
      <c r="KHW13" s="219"/>
      <c r="KHX13" s="219"/>
      <c r="KHY13" s="219"/>
      <c r="KHZ13" s="219"/>
      <c r="KIA13" s="219"/>
      <c r="KIB13" s="219"/>
      <c r="KIC13" s="219"/>
      <c r="KID13" s="219"/>
      <c r="KIE13" s="219"/>
      <c r="KIF13" s="219"/>
      <c r="KIG13" s="219"/>
      <c r="KIH13" s="219"/>
      <c r="KII13" s="219"/>
      <c r="KIJ13" s="219"/>
      <c r="KIK13" s="219"/>
      <c r="KIL13" s="219"/>
      <c r="KIM13" s="219"/>
      <c r="KIN13" s="219"/>
      <c r="KIO13" s="219"/>
      <c r="KIP13" s="219"/>
      <c r="KIQ13" s="219"/>
      <c r="KIR13" s="219"/>
      <c r="KIS13" s="219"/>
      <c r="KIT13" s="219"/>
      <c r="KIU13" s="219"/>
      <c r="KIV13" s="219"/>
      <c r="KIW13" s="219"/>
      <c r="KIX13" s="219"/>
      <c r="KIY13" s="219"/>
      <c r="KIZ13" s="219"/>
      <c r="KJA13" s="219"/>
      <c r="KJB13" s="219"/>
      <c r="KJC13" s="219"/>
      <c r="KJD13" s="219"/>
      <c r="KJE13" s="219"/>
      <c r="KJF13" s="219"/>
      <c r="KJG13" s="219"/>
      <c r="KJH13" s="219"/>
      <c r="KJI13" s="219"/>
      <c r="KJJ13" s="219"/>
      <c r="KJK13" s="219"/>
      <c r="KJL13" s="219"/>
      <c r="KJM13" s="219"/>
      <c r="KJN13" s="219"/>
      <c r="KJO13" s="219"/>
      <c r="KJP13" s="219"/>
      <c r="KJQ13" s="219"/>
      <c r="KJR13" s="219"/>
      <c r="KJS13" s="219"/>
      <c r="KJT13" s="219"/>
      <c r="KJU13" s="219"/>
      <c r="KJV13" s="219"/>
      <c r="KJW13" s="219"/>
      <c r="KJX13" s="219"/>
      <c r="KJY13" s="219"/>
      <c r="KJZ13" s="219"/>
      <c r="KKA13" s="219"/>
      <c r="KKB13" s="219"/>
      <c r="KKC13" s="219"/>
      <c r="KKD13" s="219"/>
      <c r="KKE13" s="219"/>
      <c r="KKF13" s="219"/>
      <c r="KKG13" s="219"/>
      <c r="KKH13" s="219"/>
      <c r="KKI13" s="219"/>
      <c r="KKJ13" s="219"/>
      <c r="KKK13" s="219"/>
      <c r="KKL13" s="219"/>
      <c r="KKM13" s="219"/>
      <c r="KKN13" s="219"/>
      <c r="KKO13" s="219"/>
      <c r="KKP13" s="219"/>
      <c r="KKQ13" s="219"/>
      <c r="KKR13" s="219"/>
      <c r="KKS13" s="219"/>
      <c r="KKT13" s="219"/>
      <c r="KKU13" s="219"/>
      <c r="KKV13" s="219"/>
      <c r="KKW13" s="219"/>
      <c r="KKX13" s="219"/>
      <c r="KKY13" s="219"/>
      <c r="KKZ13" s="219"/>
      <c r="KLA13" s="219"/>
      <c r="KLB13" s="219"/>
      <c r="KLC13" s="219"/>
      <c r="KLD13" s="219"/>
      <c r="KLE13" s="219"/>
      <c r="KLF13" s="219"/>
      <c r="KLG13" s="219"/>
      <c r="KLH13" s="219"/>
      <c r="KLI13" s="219"/>
      <c r="KLJ13" s="219"/>
      <c r="KLK13" s="219"/>
      <c r="KLL13" s="219"/>
      <c r="KLM13" s="219"/>
      <c r="KLN13" s="219"/>
      <c r="KLO13" s="219"/>
      <c r="KLP13" s="219"/>
      <c r="KLQ13" s="219"/>
      <c r="KLR13" s="219"/>
      <c r="KLS13" s="219"/>
      <c r="KLT13" s="219"/>
      <c r="KLU13" s="219"/>
      <c r="KLV13" s="219"/>
      <c r="KLW13" s="219"/>
      <c r="KLX13" s="219"/>
      <c r="KLY13" s="219"/>
      <c r="KLZ13" s="219"/>
      <c r="KMA13" s="219"/>
      <c r="KMB13" s="219"/>
      <c r="KMC13" s="219"/>
      <c r="KMD13" s="219"/>
      <c r="KME13" s="219"/>
      <c r="KMF13" s="219"/>
      <c r="KMG13" s="219"/>
      <c r="KMH13" s="219"/>
      <c r="KMI13" s="219"/>
      <c r="KMJ13" s="219"/>
      <c r="KMK13" s="219"/>
      <c r="KML13" s="219"/>
      <c r="KMM13" s="219"/>
      <c r="KMN13" s="219"/>
      <c r="KMO13" s="219"/>
      <c r="KMP13" s="219"/>
      <c r="KMQ13" s="219"/>
      <c r="KMR13" s="219"/>
      <c r="KMS13" s="219"/>
      <c r="KMT13" s="219"/>
      <c r="KMU13" s="219"/>
      <c r="KMV13" s="219"/>
      <c r="KMW13" s="219"/>
      <c r="KMX13" s="219"/>
      <c r="KMY13" s="219"/>
      <c r="KMZ13" s="219"/>
      <c r="KNA13" s="219"/>
      <c r="KNB13" s="219"/>
      <c r="KNC13" s="219"/>
      <c r="KND13" s="219"/>
      <c r="KNE13" s="219"/>
      <c r="KNF13" s="219"/>
      <c r="KNG13" s="219"/>
      <c r="KNH13" s="219"/>
      <c r="KNI13" s="219"/>
      <c r="KNJ13" s="219"/>
      <c r="KNK13" s="219"/>
      <c r="KNL13" s="219"/>
      <c r="KNM13" s="219"/>
      <c r="KNN13" s="219"/>
      <c r="KNO13" s="219"/>
      <c r="KNP13" s="219"/>
      <c r="KNQ13" s="219"/>
      <c r="KNR13" s="219"/>
      <c r="KNS13" s="219"/>
      <c r="KNT13" s="219"/>
      <c r="KNU13" s="219"/>
      <c r="KNV13" s="219"/>
      <c r="KNW13" s="219"/>
      <c r="KNX13" s="219"/>
      <c r="KNY13" s="219"/>
      <c r="KNZ13" s="219"/>
      <c r="KOA13" s="219"/>
      <c r="KOB13" s="219"/>
      <c r="KOC13" s="219"/>
      <c r="KOD13" s="219"/>
      <c r="KOE13" s="219"/>
      <c r="KOF13" s="219"/>
      <c r="KOG13" s="219"/>
      <c r="KOH13" s="219"/>
      <c r="KOI13" s="219"/>
      <c r="KOJ13" s="219"/>
      <c r="KOK13" s="219"/>
      <c r="KOL13" s="219"/>
      <c r="KOM13" s="219"/>
      <c r="KON13" s="219"/>
      <c r="KOO13" s="219"/>
      <c r="KOP13" s="219"/>
      <c r="KOQ13" s="219"/>
      <c r="KOR13" s="219"/>
      <c r="KOS13" s="219"/>
      <c r="KOT13" s="219"/>
      <c r="KOU13" s="219"/>
      <c r="KOV13" s="219"/>
      <c r="KOW13" s="219"/>
      <c r="KOX13" s="219"/>
      <c r="KOY13" s="219"/>
      <c r="KOZ13" s="219"/>
      <c r="KPA13" s="219"/>
      <c r="KPB13" s="219"/>
      <c r="KPC13" s="219"/>
      <c r="KPD13" s="219"/>
      <c r="KPE13" s="219"/>
      <c r="KPF13" s="219"/>
      <c r="KPG13" s="219"/>
      <c r="KPH13" s="219"/>
      <c r="KPI13" s="219"/>
      <c r="KPJ13" s="219"/>
      <c r="KPK13" s="219"/>
      <c r="KPL13" s="219"/>
      <c r="KPM13" s="219"/>
      <c r="KPN13" s="219"/>
      <c r="KPO13" s="219"/>
      <c r="KPP13" s="219"/>
      <c r="KPQ13" s="219"/>
      <c r="KPR13" s="219"/>
      <c r="KPS13" s="219"/>
      <c r="KPT13" s="219"/>
      <c r="KPU13" s="219"/>
      <c r="KPV13" s="219"/>
      <c r="KPW13" s="219"/>
      <c r="KPX13" s="219"/>
      <c r="KPY13" s="219"/>
      <c r="KPZ13" s="219"/>
      <c r="KQA13" s="219"/>
      <c r="KQB13" s="219"/>
      <c r="KQC13" s="219"/>
      <c r="KQD13" s="219"/>
      <c r="KQE13" s="219"/>
      <c r="KQF13" s="219"/>
      <c r="KQG13" s="219"/>
      <c r="KQH13" s="219"/>
      <c r="KQI13" s="219"/>
      <c r="KQJ13" s="219"/>
      <c r="KQK13" s="219"/>
      <c r="KQL13" s="219"/>
      <c r="KQM13" s="219"/>
      <c r="KQN13" s="219"/>
      <c r="KQO13" s="219"/>
      <c r="KQP13" s="219"/>
      <c r="KQQ13" s="219"/>
      <c r="KQR13" s="219"/>
      <c r="KQS13" s="219"/>
      <c r="KQT13" s="219"/>
      <c r="KQU13" s="219"/>
      <c r="KQV13" s="219"/>
      <c r="KQW13" s="219"/>
      <c r="KQX13" s="219"/>
      <c r="KQY13" s="219"/>
      <c r="KQZ13" s="219"/>
      <c r="KRA13" s="219"/>
      <c r="KRB13" s="219"/>
      <c r="KRC13" s="219"/>
      <c r="KRD13" s="219"/>
      <c r="KRE13" s="219"/>
      <c r="KRF13" s="219"/>
      <c r="KRG13" s="219"/>
      <c r="KRH13" s="219"/>
      <c r="KRI13" s="219"/>
      <c r="KRJ13" s="219"/>
      <c r="KRK13" s="219"/>
      <c r="KRL13" s="219"/>
      <c r="KRM13" s="219"/>
      <c r="KRN13" s="219"/>
      <c r="KRO13" s="219"/>
      <c r="KRP13" s="219"/>
      <c r="KRQ13" s="219"/>
      <c r="KRR13" s="219"/>
      <c r="KRS13" s="219"/>
      <c r="KRT13" s="219"/>
      <c r="KRU13" s="219"/>
      <c r="KRV13" s="219"/>
      <c r="KRW13" s="219"/>
      <c r="KRX13" s="219"/>
      <c r="KRY13" s="219"/>
      <c r="KRZ13" s="219"/>
      <c r="KSA13" s="219"/>
      <c r="KSB13" s="219"/>
      <c r="KSC13" s="219"/>
      <c r="KSD13" s="219"/>
      <c r="KSE13" s="219"/>
      <c r="KSF13" s="219"/>
      <c r="KSG13" s="219"/>
      <c r="KSH13" s="219"/>
      <c r="KSI13" s="219"/>
      <c r="KSJ13" s="219"/>
      <c r="KSK13" s="219"/>
      <c r="KSL13" s="219"/>
      <c r="KSM13" s="219"/>
      <c r="KSN13" s="219"/>
      <c r="KSO13" s="219"/>
      <c r="KSP13" s="219"/>
      <c r="KSQ13" s="219"/>
      <c r="KSR13" s="219"/>
      <c r="KSS13" s="219"/>
      <c r="KST13" s="219"/>
      <c r="KSU13" s="219"/>
      <c r="KSV13" s="219"/>
      <c r="KSW13" s="219"/>
      <c r="KSX13" s="219"/>
      <c r="KSY13" s="219"/>
      <c r="KSZ13" s="219"/>
      <c r="KTA13" s="219"/>
      <c r="KTB13" s="219"/>
      <c r="KTC13" s="219"/>
      <c r="KTD13" s="219"/>
      <c r="KTE13" s="219"/>
      <c r="KTF13" s="219"/>
      <c r="KTG13" s="219"/>
      <c r="KTH13" s="219"/>
      <c r="KTI13" s="219"/>
      <c r="KTJ13" s="219"/>
      <c r="KTK13" s="219"/>
      <c r="KTL13" s="219"/>
      <c r="KTM13" s="219"/>
      <c r="KTN13" s="219"/>
      <c r="KTO13" s="219"/>
      <c r="KTP13" s="219"/>
      <c r="KTQ13" s="219"/>
      <c r="KTR13" s="219"/>
      <c r="KTS13" s="219"/>
      <c r="KTT13" s="219"/>
      <c r="KTU13" s="219"/>
      <c r="KTV13" s="219"/>
      <c r="KTW13" s="219"/>
      <c r="KTX13" s="219"/>
      <c r="KTY13" s="219"/>
      <c r="KTZ13" s="219"/>
      <c r="KUA13" s="219"/>
      <c r="KUB13" s="219"/>
      <c r="KUC13" s="219"/>
      <c r="KUD13" s="219"/>
      <c r="KUE13" s="219"/>
      <c r="KUF13" s="219"/>
      <c r="KUG13" s="219"/>
      <c r="KUH13" s="219"/>
      <c r="KUI13" s="219"/>
      <c r="KUJ13" s="219"/>
      <c r="KUK13" s="219"/>
      <c r="KUL13" s="219"/>
      <c r="KUM13" s="219"/>
      <c r="KUN13" s="219"/>
      <c r="KUO13" s="219"/>
      <c r="KUP13" s="219"/>
      <c r="KUQ13" s="219"/>
      <c r="KUR13" s="219"/>
      <c r="KUS13" s="219"/>
      <c r="KUT13" s="219"/>
      <c r="KUU13" s="219"/>
      <c r="KUV13" s="219"/>
      <c r="KUW13" s="219"/>
      <c r="KUX13" s="219"/>
      <c r="KUY13" s="219"/>
      <c r="KUZ13" s="219"/>
      <c r="KVA13" s="219"/>
      <c r="KVB13" s="219"/>
      <c r="KVC13" s="219"/>
      <c r="KVD13" s="219"/>
      <c r="KVE13" s="219"/>
      <c r="KVF13" s="219"/>
      <c r="KVG13" s="219"/>
      <c r="KVH13" s="219"/>
      <c r="KVI13" s="219"/>
      <c r="KVJ13" s="219"/>
      <c r="KVK13" s="219"/>
      <c r="KVL13" s="219"/>
      <c r="KVM13" s="219"/>
      <c r="KVN13" s="219"/>
      <c r="KVO13" s="219"/>
      <c r="KVP13" s="219"/>
      <c r="KVQ13" s="219"/>
      <c r="KVR13" s="219"/>
      <c r="KVS13" s="219"/>
      <c r="KVT13" s="219"/>
      <c r="KVU13" s="219"/>
      <c r="KVV13" s="219"/>
      <c r="KVW13" s="219"/>
      <c r="KVX13" s="219"/>
      <c r="KVY13" s="219"/>
      <c r="KVZ13" s="219"/>
      <c r="KWA13" s="219"/>
      <c r="KWB13" s="219"/>
      <c r="KWC13" s="219"/>
      <c r="KWD13" s="219"/>
      <c r="KWE13" s="219"/>
      <c r="KWF13" s="219"/>
      <c r="KWG13" s="219"/>
      <c r="KWH13" s="219"/>
      <c r="KWI13" s="219"/>
      <c r="KWJ13" s="219"/>
      <c r="KWK13" s="219"/>
      <c r="KWL13" s="219"/>
      <c r="KWM13" s="219"/>
      <c r="KWN13" s="219"/>
      <c r="KWO13" s="219"/>
      <c r="KWP13" s="219"/>
      <c r="KWQ13" s="219"/>
      <c r="KWR13" s="219"/>
      <c r="KWS13" s="219"/>
      <c r="KWT13" s="219"/>
      <c r="KWU13" s="219"/>
      <c r="KWV13" s="219"/>
      <c r="KWW13" s="219"/>
      <c r="KWX13" s="219"/>
      <c r="KWY13" s="219"/>
      <c r="KWZ13" s="219"/>
      <c r="KXA13" s="219"/>
      <c r="KXB13" s="219"/>
      <c r="KXC13" s="219"/>
      <c r="KXD13" s="219"/>
      <c r="KXE13" s="219"/>
      <c r="KXF13" s="219"/>
      <c r="KXG13" s="219"/>
      <c r="KXH13" s="219"/>
      <c r="KXI13" s="219"/>
      <c r="KXJ13" s="219"/>
      <c r="KXK13" s="219"/>
      <c r="KXL13" s="219"/>
      <c r="KXM13" s="219"/>
      <c r="KXN13" s="219"/>
      <c r="KXO13" s="219"/>
      <c r="KXP13" s="219"/>
      <c r="KXQ13" s="219"/>
      <c r="KXR13" s="219"/>
      <c r="KXS13" s="219"/>
      <c r="KXT13" s="219"/>
      <c r="KXU13" s="219"/>
      <c r="KXV13" s="219"/>
      <c r="KXW13" s="219"/>
      <c r="KXX13" s="219"/>
      <c r="KXY13" s="219"/>
      <c r="KXZ13" s="219"/>
      <c r="KYA13" s="219"/>
      <c r="KYB13" s="219"/>
      <c r="KYC13" s="219"/>
      <c r="KYD13" s="219"/>
      <c r="KYE13" s="219"/>
      <c r="KYF13" s="219"/>
      <c r="KYG13" s="219"/>
      <c r="KYH13" s="219"/>
      <c r="KYI13" s="219"/>
      <c r="KYJ13" s="219"/>
      <c r="KYK13" s="219"/>
      <c r="KYL13" s="219"/>
      <c r="KYM13" s="219"/>
      <c r="KYN13" s="219"/>
      <c r="KYO13" s="219"/>
      <c r="KYP13" s="219"/>
      <c r="KYQ13" s="219"/>
      <c r="KYR13" s="219"/>
      <c r="KYS13" s="219"/>
      <c r="KYT13" s="219"/>
      <c r="KYU13" s="219"/>
      <c r="KYV13" s="219"/>
      <c r="KYW13" s="219"/>
      <c r="KYX13" s="219"/>
      <c r="KYY13" s="219"/>
      <c r="KYZ13" s="219"/>
      <c r="KZA13" s="219"/>
      <c r="KZB13" s="219"/>
      <c r="KZC13" s="219"/>
      <c r="KZD13" s="219"/>
      <c r="KZE13" s="219"/>
      <c r="KZF13" s="219"/>
      <c r="KZG13" s="219"/>
      <c r="KZH13" s="219"/>
      <c r="KZI13" s="219"/>
      <c r="KZJ13" s="219"/>
      <c r="KZK13" s="219"/>
      <c r="KZL13" s="219"/>
      <c r="KZM13" s="219"/>
      <c r="KZN13" s="219"/>
      <c r="KZO13" s="219"/>
      <c r="KZP13" s="219"/>
      <c r="KZQ13" s="219"/>
      <c r="KZR13" s="219"/>
      <c r="KZS13" s="219"/>
      <c r="KZT13" s="219"/>
      <c r="KZU13" s="219"/>
      <c r="KZV13" s="219"/>
      <c r="KZW13" s="219"/>
      <c r="KZX13" s="219"/>
      <c r="KZY13" s="219"/>
      <c r="KZZ13" s="219"/>
      <c r="LAA13" s="219"/>
      <c r="LAB13" s="219"/>
      <c r="LAC13" s="219"/>
      <c r="LAD13" s="219"/>
      <c r="LAE13" s="219"/>
      <c r="LAF13" s="219"/>
      <c r="LAG13" s="219"/>
      <c r="LAH13" s="219"/>
      <c r="LAI13" s="219"/>
      <c r="LAJ13" s="219"/>
      <c r="LAK13" s="219"/>
      <c r="LAL13" s="219"/>
      <c r="LAM13" s="219"/>
      <c r="LAN13" s="219"/>
      <c r="LAO13" s="219"/>
      <c r="LAP13" s="219"/>
      <c r="LAQ13" s="219"/>
      <c r="LAR13" s="219"/>
      <c r="LAS13" s="219"/>
      <c r="LAT13" s="219"/>
      <c r="LAU13" s="219"/>
      <c r="LAV13" s="219"/>
      <c r="LAW13" s="219"/>
      <c r="LAX13" s="219"/>
      <c r="LAY13" s="219"/>
      <c r="LAZ13" s="219"/>
      <c r="LBA13" s="219"/>
      <c r="LBB13" s="219"/>
      <c r="LBC13" s="219"/>
      <c r="LBD13" s="219"/>
      <c r="LBE13" s="219"/>
      <c r="LBF13" s="219"/>
      <c r="LBG13" s="219"/>
      <c r="LBH13" s="219"/>
      <c r="LBI13" s="219"/>
      <c r="LBJ13" s="219"/>
      <c r="LBK13" s="219"/>
      <c r="LBL13" s="219"/>
      <c r="LBM13" s="219"/>
      <c r="LBN13" s="219"/>
      <c r="LBO13" s="219"/>
      <c r="LBP13" s="219"/>
      <c r="LBQ13" s="219"/>
      <c r="LBR13" s="219"/>
      <c r="LBS13" s="219"/>
      <c r="LBT13" s="219"/>
      <c r="LBU13" s="219"/>
      <c r="LBV13" s="219"/>
      <c r="LBW13" s="219"/>
      <c r="LBX13" s="219"/>
      <c r="LBY13" s="219"/>
      <c r="LBZ13" s="219"/>
      <c r="LCA13" s="219"/>
      <c r="LCB13" s="219"/>
      <c r="LCC13" s="219"/>
      <c r="LCD13" s="219"/>
      <c r="LCE13" s="219"/>
      <c r="LCF13" s="219"/>
      <c r="LCG13" s="219"/>
      <c r="LCH13" s="219"/>
      <c r="LCI13" s="219"/>
      <c r="LCJ13" s="219"/>
      <c r="LCK13" s="219"/>
      <c r="LCL13" s="219"/>
      <c r="LCM13" s="219"/>
      <c r="LCN13" s="219"/>
      <c r="LCO13" s="219"/>
      <c r="LCP13" s="219"/>
      <c r="LCQ13" s="219"/>
      <c r="LCR13" s="219"/>
      <c r="LCS13" s="219"/>
      <c r="LCT13" s="219"/>
      <c r="LCU13" s="219"/>
      <c r="LCV13" s="219"/>
      <c r="LCW13" s="219"/>
      <c r="LCX13" s="219"/>
      <c r="LCY13" s="219"/>
      <c r="LCZ13" s="219"/>
      <c r="LDA13" s="219"/>
      <c r="LDB13" s="219"/>
      <c r="LDC13" s="219"/>
      <c r="LDD13" s="219"/>
      <c r="LDE13" s="219"/>
      <c r="LDF13" s="219"/>
      <c r="LDG13" s="219"/>
      <c r="LDH13" s="219"/>
      <c r="LDI13" s="219"/>
      <c r="LDJ13" s="219"/>
      <c r="LDK13" s="219"/>
      <c r="LDL13" s="219"/>
      <c r="LDM13" s="219"/>
      <c r="LDN13" s="219"/>
      <c r="LDO13" s="219"/>
      <c r="LDP13" s="219"/>
      <c r="LDQ13" s="219"/>
      <c r="LDR13" s="219"/>
      <c r="LDS13" s="219"/>
      <c r="LDT13" s="219"/>
      <c r="LDU13" s="219"/>
      <c r="LDV13" s="219"/>
      <c r="LDW13" s="219"/>
      <c r="LDX13" s="219"/>
      <c r="LDY13" s="219"/>
      <c r="LDZ13" s="219"/>
      <c r="LEA13" s="219"/>
      <c r="LEB13" s="219"/>
      <c r="LEC13" s="219"/>
      <c r="LED13" s="219"/>
      <c r="LEE13" s="219"/>
      <c r="LEF13" s="219"/>
      <c r="LEG13" s="219"/>
      <c r="LEH13" s="219"/>
      <c r="LEI13" s="219"/>
      <c r="LEJ13" s="219"/>
      <c r="LEK13" s="219"/>
      <c r="LEL13" s="219"/>
      <c r="LEM13" s="219"/>
      <c r="LEN13" s="219"/>
      <c r="LEO13" s="219"/>
      <c r="LEP13" s="219"/>
      <c r="LEQ13" s="219"/>
      <c r="LER13" s="219"/>
      <c r="LES13" s="219"/>
      <c r="LET13" s="219"/>
      <c r="LEU13" s="219"/>
      <c r="LEV13" s="219"/>
      <c r="LEW13" s="219"/>
      <c r="LEX13" s="219"/>
      <c r="LEY13" s="219"/>
      <c r="LEZ13" s="219"/>
      <c r="LFA13" s="219"/>
      <c r="LFB13" s="219"/>
      <c r="LFC13" s="219"/>
      <c r="LFD13" s="219"/>
      <c r="LFE13" s="219"/>
      <c r="LFF13" s="219"/>
      <c r="LFG13" s="219"/>
      <c r="LFH13" s="219"/>
      <c r="LFI13" s="219"/>
      <c r="LFJ13" s="219"/>
      <c r="LFK13" s="219"/>
      <c r="LFL13" s="219"/>
      <c r="LFM13" s="219"/>
      <c r="LFN13" s="219"/>
      <c r="LFO13" s="219"/>
      <c r="LFP13" s="219"/>
      <c r="LFQ13" s="219"/>
      <c r="LFR13" s="219"/>
      <c r="LFS13" s="219"/>
      <c r="LFT13" s="219"/>
      <c r="LFU13" s="219"/>
      <c r="LFV13" s="219"/>
      <c r="LFW13" s="219"/>
      <c r="LFX13" s="219"/>
      <c r="LFY13" s="219"/>
      <c r="LFZ13" s="219"/>
      <c r="LGA13" s="219"/>
      <c r="LGB13" s="219"/>
      <c r="LGC13" s="219"/>
      <c r="LGD13" s="219"/>
      <c r="LGE13" s="219"/>
      <c r="LGF13" s="219"/>
      <c r="LGG13" s="219"/>
      <c r="LGH13" s="219"/>
      <c r="LGI13" s="219"/>
      <c r="LGJ13" s="219"/>
      <c r="LGK13" s="219"/>
      <c r="LGL13" s="219"/>
      <c r="LGM13" s="219"/>
      <c r="LGN13" s="219"/>
      <c r="LGO13" s="219"/>
      <c r="LGP13" s="219"/>
      <c r="LGQ13" s="219"/>
      <c r="LGR13" s="219"/>
      <c r="LGS13" s="219"/>
      <c r="LGT13" s="219"/>
      <c r="LGU13" s="219"/>
      <c r="LGV13" s="219"/>
      <c r="LGW13" s="219"/>
      <c r="LGX13" s="219"/>
      <c r="LGY13" s="219"/>
      <c r="LGZ13" s="219"/>
      <c r="LHA13" s="219"/>
      <c r="LHB13" s="219"/>
      <c r="LHC13" s="219"/>
      <c r="LHD13" s="219"/>
      <c r="LHE13" s="219"/>
      <c r="LHF13" s="219"/>
      <c r="LHG13" s="219"/>
      <c r="LHH13" s="219"/>
      <c r="LHI13" s="219"/>
      <c r="LHJ13" s="219"/>
      <c r="LHK13" s="219"/>
      <c r="LHL13" s="219"/>
      <c r="LHM13" s="219"/>
      <c r="LHN13" s="219"/>
      <c r="LHO13" s="219"/>
      <c r="LHP13" s="219"/>
      <c r="LHQ13" s="219"/>
      <c r="LHR13" s="219"/>
      <c r="LHS13" s="219"/>
      <c r="LHT13" s="219"/>
      <c r="LHU13" s="219"/>
      <c r="LHV13" s="219"/>
      <c r="LHW13" s="219"/>
      <c r="LHX13" s="219"/>
      <c r="LHY13" s="219"/>
      <c r="LHZ13" s="219"/>
      <c r="LIA13" s="219"/>
      <c r="LIB13" s="219"/>
      <c r="LIC13" s="219"/>
      <c r="LID13" s="219"/>
      <c r="LIE13" s="219"/>
      <c r="LIF13" s="219"/>
      <c r="LIG13" s="219"/>
      <c r="LIH13" s="219"/>
      <c r="LII13" s="219"/>
      <c r="LIJ13" s="219"/>
      <c r="LIK13" s="219"/>
      <c r="LIL13" s="219"/>
      <c r="LIM13" s="219"/>
      <c r="LIN13" s="219"/>
      <c r="LIO13" s="219"/>
      <c r="LIP13" s="219"/>
      <c r="LIQ13" s="219"/>
      <c r="LIR13" s="219"/>
      <c r="LIS13" s="219"/>
      <c r="LIT13" s="219"/>
      <c r="LIU13" s="219"/>
      <c r="LIV13" s="219"/>
      <c r="LIW13" s="219"/>
      <c r="LIX13" s="219"/>
      <c r="LIY13" s="219"/>
      <c r="LIZ13" s="219"/>
      <c r="LJA13" s="219"/>
      <c r="LJB13" s="219"/>
      <c r="LJC13" s="219"/>
      <c r="LJD13" s="219"/>
      <c r="LJE13" s="219"/>
      <c r="LJF13" s="219"/>
      <c r="LJG13" s="219"/>
      <c r="LJH13" s="219"/>
      <c r="LJI13" s="219"/>
      <c r="LJJ13" s="219"/>
      <c r="LJK13" s="219"/>
      <c r="LJL13" s="219"/>
      <c r="LJM13" s="219"/>
      <c r="LJN13" s="219"/>
      <c r="LJO13" s="219"/>
      <c r="LJP13" s="219"/>
      <c r="LJQ13" s="219"/>
      <c r="LJR13" s="219"/>
      <c r="LJS13" s="219"/>
      <c r="LJT13" s="219"/>
      <c r="LJU13" s="219"/>
      <c r="LJV13" s="219"/>
      <c r="LJW13" s="219"/>
      <c r="LJX13" s="219"/>
      <c r="LJY13" s="219"/>
      <c r="LJZ13" s="219"/>
      <c r="LKA13" s="219"/>
      <c r="LKB13" s="219"/>
      <c r="LKC13" s="219"/>
      <c r="LKD13" s="219"/>
      <c r="LKE13" s="219"/>
      <c r="LKF13" s="219"/>
      <c r="LKG13" s="219"/>
      <c r="LKH13" s="219"/>
      <c r="LKI13" s="219"/>
      <c r="LKJ13" s="219"/>
      <c r="LKK13" s="219"/>
      <c r="LKL13" s="219"/>
      <c r="LKM13" s="219"/>
      <c r="LKN13" s="219"/>
      <c r="LKO13" s="219"/>
      <c r="LKP13" s="219"/>
      <c r="LKQ13" s="219"/>
      <c r="LKR13" s="219"/>
      <c r="LKS13" s="219"/>
      <c r="LKT13" s="219"/>
      <c r="LKU13" s="219"/>
      <c r="LKV13" s="219"/>
      <c r="LKW13" s="219"/>
      <c r="LKX13" s="219"/>
      <c r="LKY13" s="219"/>
      <c r="LKZ13" s="219"/>
      <c r="LLA13" s="219"/>
      <c r="LLB13" s="219"/>
      <c r="LLC13" s="219"/>
      <c r="LLD13" s="219"/>
      <c r="LLE13" s="219"/>
      <c r="LLF13" s="219"/>
      <c r="LLG13" s="219"/>
      <c r="LLH13" s="219"/>
      <c r="LLI13" s="219"/>
      <c r="LLJ13" s="219"/>
      <c r="LLK13" s="219"/>
      <c r="LLL13" s="219"/>
      <c r="LLM13" s="219"/>
      <c r="LLN13" s="219"/>
      <c r="LLO13" s="219"/>
      <c r="LLP13" s="219"/>
      <c r="LLQ13" s="219"/>
      <c r="LLR13" s="219"/>
      <c r="LLS13" s="219"/>
      <c r="LLT13" s="219"/>
      <c r="LLU13" s="219"/>
      <c r="LLV13" s="219"/>
      <c r="LLW13" s="219"/>
      <c r="LLX13" s="219"/>
      <c r="LLY13" s="219"/>
      <c r="LLZ13" s="219"/>
      <c r="LMA13" s="219"/>
      <c r="LMB13" s="219"/>
      <c r="LMC13" s="219"/>
      <c r="LMD13" s="219"/>
      <c r="LME13" s="219"/>
      <c r="LMF13" s="219"/>
      <c r="LMG13" s="219"/>
      <c r="LMH13" s="219"/>
      <c r="LMI13" s="219"/>
      <c r="LMJ13" s="219"/>
      <c r="LMK13" s="219"/>
      <c r="LML13" s="219"/>
      <c r="LMM13" s="219"/>
      <c r="LMN13" s="219"/>
      <c r="LMO13" s="219"/>
      <c r="LMP13" s="219"/>
      <c r="LMQ13" s="219"/>
      <c r="LMR13" s="219"/>
      <c r="LMS13" s="219"/>
      <c r="LMT13" s="219"/>
      <c r="LMU13" s="219"/>
      <c r="LMV13" s="219"/>
      <c r="LMW13" s="219"/>
      <c r="LMX13" s="219"/>
      <c r="LMY13" s="219"/>
      <c r="LMZ13" s="219"/>
      <c r="LNA13" s="219"/>
      <c r="LNB13" s="219"/>
      <c r="LNC13" s="219"/>
      <c r="LND13" s="219"/>
      <c r="LNE13" s="219"/>
      <c r="LNF13" s="219"/>
      <c r="LNG13" s="219"/>
      <c r="LNH13" s="219"/>
      <c r="LNI13" s="219"/>
      <c r="LNJ13" s="219"/>
      <c r="LNK13" s="219"/>
      <c r="LNL13" s="219"/>
      <c r="LNM13" s="219"/>
      <c r="LNN13" s="219"/>
      <c r="LNO13" s="219"/>
      <c r="LNP13" s="219"/>
      <c r="LNQ13" s="219"/>
      <c r="LNR13" s="219"/>
      <c r="LNS13" s="219"/>
      <c r="LNT13" s="219"/>
      <c r="LNU13" s="219"/>
      <c r="LNV13" s="219"/>
      <c r="LNW13" s="219"/>
      <c r="LNX13" s="219"/>
      <c r="LNY13" s="219"/>
      <c r="LNZ13" s="219"/>
      <c r="LOA13" s="219"/>
      <c r="LOB13" s="219"/>
      <c r="LOC13" s="219"/>
      <c r="LOD13" s="219"/>
      <c r="LOE13" s="219"/>
      <c r="LOF13" s="219"/>
      <c r="LOG13" s="219"/>
      <c r="LOH13" s="219"/>
      <c r="LOI13" s="219"/>
      <c r="LOJ13" s="219"/>
      <c r="LOK13" s="219"/>
      <c r="LOL13" s="219"/>
      <c r="LOM13" s="219"/>
      <c r="LON13" s="219"/>
      <c r="LOO13" s="219"/>
      <c r="LOP13" s="219"/>
      <c r="LOQ13" s="219"/>
      <c r="LOR13" s="219"/>
      <c r="LOS13" s="219"/>
      <c r="LOT13" s="219"/>
      <c r="LOU13" s="219"/>
      <c r="LOV13" s="219"/>
      <c r="LOW13" s="219"/>
      <c r="LOX13" s="219"/>
      <c r="LOY13" s="219"/>
      <c r="LOZ13" s="219"/>
      <c r="LPA13" s="219"/>
      <c r="LPB13" s="219"/>
      <c r="LPC13" s="219"/>
      <c r="LPD13" s="219"/>
      <c r="LPE13" s="219"/>
      <c r="LPF13" s="219"/>
      <c r="LPG13" s="219"/>
      <c r="LPH13" s="219"/>
      <c r="LPI13" s="219"/>
      <c r="LPJ13" s="219"/>
      <c r="LPK13" s="219"/>
      <c r="LPL13" s="219"/>
      <c r="LPM13" s="219"/>
      <c r="LPN13" s="219"/>
      <c r="LPO13" s="219"/>
      <c r="LPP13" s="219"/>
      <c r="LPQ13" s="219"/>
      <c r="LPR13" s="219"/>
      <c r="LPS13" s="219"/>
      <c r="LPT13" s="219"/>
      <c r="LPU13" s="219"/>
      <c r="LPV13" s="219"/>
      <c r="LPW13" s="219"/>
      <c r="LPX13" s="219"/>
      <c r="LPY13" s="219"/>
      <c r="LPZ13" s="219"/>
      <c r="LQA13" s="219"/>
      <c r="LQB13" s="219"/>
      <c r="LQC13" s="219"/>
      <c r="LQD13" s="219"/>
      <c r="LQE13" s="219"/>
      <c r="LQF13" s="219"/>
      <c r="LQG13" s="219"/>
      <c r="LQH13" s="219"/>
      <c r="LQI13" s="219"/>
      <c r="LQJ13" s="219"/>
      <c r="LQK13" s="219"/>
      <c r="LQL13" s="219"/>
      <c r="LQM13" s="219"/>
      <c r="LQN13" s="219"/>
      <c r="LQO13" s="219"/>
      <c r="LQP13" s="219"/>
      <c r="LQQ13" s="219"/>
      <c r="LQR13" s="219"/>
      <c r="LQS13" s="219"/>
      <c r="LQT13" s="219"/>
      <c r="LQU13" s="219"/>
      <c r="LQV13" s="219"/>
      <c r="LQW13" s="219"/>
      <c r="LQX13" s="219"/>
      <c r="LQY13" s="219"/>
      <c r="LQZ13" s="219"/>
      <c r="LRA13" s="219"/>
      <c r="LRB13" s="219"/>
      <c r="LRC13" s="219"/>
      <c r="LRD13" s="219"/>
      <c r="LRE13" s="219"/>
      <c r="LRF13" s="219"/>
      <c r="LRG13" s="219"/>
      <c r="LRH13" s="219"/>
      <c r="LRI13" s="219"/>
      <c r="LRJ13" s="219"/>
      <c r="LRK13" s="219"/>
      <c r="LRL13" s="219"/>
      <c r="LRM13" s="219"/>
      <c r="LRN13" s="219"/>
      <c r="LRO13" s="219"/>
      <c r="LRP13" s="219"/>
      <c r="LRQ13" s="219"/>
      <c r="LRR13" s="219"/>
      <c r="LRS13" s="219"/>
      <c r="LRT13" s="219"/>
      <c r="LRU13" s="219"/>
      <c r="LRV13" s="219"/>
      <c r="LRW13" s="219"/>
      <c r="LRX13" s="219"/>
      <c r="LRY13" s="219"/>
      <c r="LRZ13" s="219"/>
      <c r="LSA13" s="219"/>
      <c r="LSB13" s="219"/>
      <c r="LSC13" s="219"/>
      <c r="LSD13" s="219"/>
      <c r="LSE13" s="219"/>
      <c r="LSF13" s="219"/>
      <c r="LSG13" s="219"/>
      <c r="LSH13" s="219"/>
      <c r="LSI13" s="219"/>
      <c r="LSJ13" s="219"/>
      <c r="LSK13" s="219"/>
      <c r="LSL13" s="219"/>
      <c r="LSM13" s="219"/>
      <c r="LSN13" s="219"/>
      <c r="LSO13" s="219"/>
      <c r="LSP13" s="219"/>
      <c r="LSQ13" s="219"/>
      <c r="LSR13" s="219"/>
      <c r="LSS13" s="219"/>
      <c r="LST13" s="219"/>
      <c r="LSU13" s="219"/>
      <c r="LSV13" s="219"/>
      <c r="LSW13" s="219"/>
      <c r="LSX13" s="219"/>
      <c r="LSY13" s="219"/>
      <c r="LSZ13" s="219"/>
      <c r="LTA13" s="219"/>
      <c r="LTB13" s="219"/>
      <c r="LTC13" s="219"/>
      <c r="LTD13" s="219"/>
      <c r="LTE13" s="219"/>
      <c r="LTF13" s="219"/>
      <c r="LTG13" s="219"/>
      <c r="LTH13" s="219"/>
      <c r="LTI13" s="219"/>
      <c r="LTJ13" s="219"/>
      <c r="LTK13" s="219"/>
      <c r="LTL13" s="219"/>
      <c r="LTM13" s="219"/>
      <c r="LTN13" s="219"/>
      <c r="LTO13" s="219"/>
      <c r="LTP13" s="219"/>
      <c r="LTQ13" s="219"/>
      <c r="LTR13" s="219"/>
      <c r="LTS13" s="219"/>
      <c r="LTT13" s="219"/>
      <c r="LTU13" s="219"/>
      <c r="LTV13" s="219"/>
      <c r="LTW13" s="219"/>
      <c r="LTX13" s="219"/>
      <c r="LTY13" s="219"/>
      <c r="LTZ13" s="219"/>
      <c r="LUA13" s="219"/>
      <c r="LUB13" s="219"/>
      <c r="LUC13" s="219"/>
      <c r="LUD13" s="219"/>
      <c r="LUE13" s="219"/>
      <c r="LUF13" s="219"/>
      <c r="LUG13" s="219"/>
      <c r="LUH13" s="219"/>
      <c r="LUI13" s="219"/>
      <c r="LUJ13" s="219"/>
      <c r="LUK13" s="219"/>
      <c r="LUL13" s="219"/>
      <c r="LUM13" s="219"/>
      <c r="LUN13" s="219"/>
      <c r="LUO13" s="219"/>
      <c r="LUP13" s="219"/>
      <c r="LUQ13" s="219"/>
      <c r="LUR13" s="219"/>
      <c r="LUS13" s="219"/>
      <c r="LUT13" s="219"/>
      <c r="LUU13" s="219"/>
      <c r="LUV13" s="219"/>
      <c r="LUW13" s="219"/>
      <c r="LUX13" s="219"/>
      <c r="LUY13" s="219"/>
      <c r="LUZ13" s="219"/>
      <c r="LVA13" s="219"/>
      <c r="LVB13" s="219"/>
      <c r="LVC13" s="219"/>
      <c r="LVD13" s="219"/>
      <c r="LVE13" s="219"/>
      <c r="LVF13" s="219"/>
      <c r="LVG13" s="219"/>
      <c r="LVH13" s="219"/>
      <c r="LVI13" s="219"/>
      <c r="LVJ13" s="219"/>
      <c r="LVK13" s="219"/>
      <c r="LVL13" s="219"/>
      <c r="LVM13" s="219"/>
      <c r="LVN13" s="219"/>
      <c r="LVO13" s="219"/>
      <c r="LVP13" s="219"/>
      <c r="LVQ13" s="219"/>
      <c r="LVR13" s="219"/>
      <c r="LVS13" s="219"/>
      <c r="LVT13" s="219"/>
      <c r="LVU13" s="219"/>
      <c r="LVV13" s="219"/>
      <c r="LVW13" s="219"/>
      <c r="LVX13" s="219"/>
      <c r="LVY13" s="219"/>
      <c r="LVZ13" s="219"/>
      <c r="LWA13" s="219"/>
      <c r="LWB13" s="219"/>
      <c r="LWC13" s="219"/>
      <c r="LWD13" s="219"/>
      <c r="LWE13" s="219"/>
      <c r="LWF13" s="219"/>
      <c r="LWG13" s="219"/>
      <c r="LWH13" s="219"/>
      <c r="LWI13" s="219"/>
      <c r="LWJ13" s="219"/>
      <c r="LWK13" s="219"/>
      <c r="LWL13" s="219"/>
      <c r="LWM13" s="219"/>
      <c r="LWN13" s="219"/>
      <c r="LWO13" s="219"/>
      <c r="LWP13" s="219"/>
      <c r="LWQ13" s="219"/>
      <c r="LWR13" s="219"/>
      <c r="LWS13" s="219"/>
      <c r="LWT13" s="219"/>
      <c r="LWU13" s="219"/>
      <c r="LWV13" s="219"/>
      <c r="LWW13" s="219"/>
      <c r="LWX13" s="219"/>
      <c r="LWY13" s="219"/>
      <c r="LWZ13" s="219"/>
      <c r="LXA13" s="219"/>
      <c r="LXB13" s="219"/>
      <c r="LXC13" s="219"/>
      <c r="LXD13" s="219"/>
      <c r="LXE13" s="219"/>
      <c r="LXF13" s="219"/>
      <c r="LXG13" s="219"/>
      <c r="LXH13" s="219"/>
      <c r="LXI13" s="219"/>
      <c r="LXJ13" s="219"/>
      <c r="LXK13" s="219"/>
      <c r="LXL13" s="219"/>
      <c r="LXM13" s="219"/>
      <c r="LXN13" s="219"/>
      <c r="LXO13" s="219"/>
      <c r="LXP13" s="219"/>
      <c r="LXQ13" s="219"/>
      <c r="LXR13" s="219"/>
      <c r="LXS13" s="219"/>
      <c r="LXT13" s="219"/>
      <c r="LXU13" s="219"/>
      <c r="LXV13" s="219"/>
      <c r="LXW13" s="219"/>
      <c r="LXX13" s="219"/>
      <c r="LXY13" s="219"/>
      <c r="LXZ13" s="219"/>
      <c r="LYA13" s="219"/>
      <c r="LYB13" s="219"/>
      <c r="LYC13" s="219"/>
      <c r="LYD13" s="219"/>
      <c r="LYE13" s="219"/>
      <c r="LYF13" s="219"/>
      <c r="LYG13" s="219"/>
      <c r="LYH13" s="219"/>
      <c r="LYI13" s="219"/>
      <c r="LYJ13" s="219"/>
      <c r="LYK13" s="219"/>
      <c r="LYL13" s="219"/>
      <c r="LYM13" s="219"/>
      <c r="LYN13" s="219"/>
      <c r="LYO13" s="219"/>
      <c r="LYP13" s="219"/>
      <c r="LYQ13" s="219"/>
      <c r="LYR13" s="219"/>
      <c r="LYS13" s="219"/>
      <c r="LYT13" s="219"/>
      <c r="LYU13" s="219"/>
      <c r="LYV13" s="219"/>
      <c r="LYW13" s="219"/>
      <c r="LYX13" s="219"/>
      <c r="LYY13" s="219"/>
      <c r="LYZ13" s="219"/>
      <c r="LZA13" s="219"/>
      <c r="LZB13" s="219"/>
      <c r="LZC13" s="219"/>
      <c r="LZD13" s="219"/>
      <c r="LZE13" s="219"/>
      <c r="LZF13" s="219"/>
      <c r="LZG13" s="219"/>
      <c r="LZH13" s="219"/>
      <c r="LZI13" s="219"/>
      <c r="LZJ13" s="219"/>
      <c r="LZK13" s="219"/>
      <c r="LZL13" s="219"/>
      <c r="LZM13" s="219"/>
      <c r="LZN13" s="219"/>
      <c r="LZO13" s="219"/>
      <c r="LZP13" s="219"/>
      <c r="LZQ13" s="219"/>
      <c r="LZR13" s="219"/>
      <c r="LZS13" s="219"/>
      <c r="LZT13" s="219"/>
      <c r="LZU13" s="219"/>
      <c r="LZV13" s="219"/>
      <c r="LZW13" s="219"/>
      <c r="LZX13" s="219"/>
      <c r="LZY13" s="219"/>
      <c r="LZZ13" s="219"/>
      <c r="MAA13" s="219"/>
      <c r="MAB13" s="219"/>
      <c r="MAC13" s="219"/>
      <c r="MAD13" s="219"/>
      <c r="MAE13" s="219"/>
      <c r="MAF13" s="219"/>
      <c r="MAG13" s="219"/>
      <c r="MAH13" s="219"/>
      <c r="MAI13" s="219"/>
      <c r="MAJ13" s="219"/>
      <c r="MAK13" s="219"/>
      <c r="MAL13" s="219"/>
      <c r="MAM13" s="219"/>
      <c r="MAN13" s="219"/>
      <c r="MAO13" s="219"/>
      <c r="MAP13" s="219"/>
      <c r="MAQ13" s="219"/>
      <c r="MAR13" s="219"/>
      <c r="MAS13" s="219"/>
      <c r="MAT13" s="219"/>
      <c r="MAU13" s="219"/>
      <c r="MAV13" s="219"/>
      <c r="MAW13" s="219"/>
      <c r="MAX13" s="219"/>
      <c r="MAY13" s="219"/>
      <c r="MAZ13" s="219"/>
      <c r="MBA13" s="219"/>
      <c r="MBB13" s="219"/>
      <c r="MBC13" s="219"/>
      <c r="MBD13" s="219"/>
      <c r="MBE13" s="219"/>
      <c r="MBF13" s="219"/>
      <c r="MBG13" s="219"/>
      <c r="MBH13" s="219"/>
      <c r="MBI13" s="219"/>
      <c r="MBJ13" s="219"/>
      <c r="MBK13" s="219"/>
      <c r="MBL13" s="219"/>
      <c r="MBM13" s="219"/>
      <c r="MBN13" s="219"/>
      <c r="MBO13" s="219"/>
      <c r="MBP13" s="219"/>
      <c r="MBQ13" s="219"/>
      <c r="MBR13" s="219"/>
      <c r="MBS13" s="219"/>
      <c r="MBT13" s="219"/>
      <c r="MBU13" s="219"/>
      <c r="MBV13" s="219"/>
      <c r="MBW13" s="219"/>
      <c r="MBX13" s="219"/>
      <c r="MBY13" s="219"/>
      <c r="MBZ13" s="219"/>
      <c r="MCA13" s="219"/>
      <c r="MCB13" s="219"/>
      <c r="MCC13" s="219"/>
      <c r="MCD13" s="219"/>
      <c r="MCE13" s="219"/>
      <c r="MCF13" s="219"/>
      <c r="MCG13" s="219"/>
      <c r="MCH13" s="219"/>
      <c r="MCI13" s="219"/>
      <c r="MCJ13" s="219"/>
      <c r="MCK13" s="219"/>
      <c r="MCL13" s="219"/>
      <c r="MCM13" s="219"/>
      <c r="MCN13" s="219"/>
      <c r="MCO13" s="219"/>
      <c r="MCP13" s="219"/>
      <c r="MCQ13" s="219"/>
      <c r="MCR13" s="219"/>
      <c r="MCS13" s="219"/>
      <c r="MCT13" s="219"/>
      <c r="MCU13" s="219"/>
      <c r="MCV13" s="219"/>
      <c r="MCW13" s="219"/>
      <c r="MCX13" s="219"/>
      <c r="MCY13" s="219"/>
      <c r="MCZ13" s="219"/>
      <c r="MDA13" s="219"/>
      <c r="MDB13" s="219"/>
      <c r="MDC13" s="219"/>
      <c r="MDD13" s="219"/>
      <c r="MDE13" s="219"/>
      <c r="MDF13" s="219"/>
      <c r="MDG13" s="219"/>
      <c r="MDH13" s="219"/>
      <c r="MDI13" s="219"/>
      <c r="MDJ13" s="219"/>
      <c r="MDK13" s="219"/>
      <c r="MDL13" s="219"/>
      <c r="MDM13" s="219"/>
      <c r="MDN13" s="219"/>
      <c r="MDO13" s="219"/>
      <c r="MDP13" s="219"/>
      <c r="MDQ13" s="219"/>
      <c r="MDR13" s="219"/>
      <c r="MDS13" s="219"/>
      <c r="MDT13" s="219"/>
      <c r="MDU13" s="219"/>
      <c r="MDV13" s="219"/>
      <c r="MDW13" s="219"/>
      <c r="MDX13" s="219"/>
      <c r="MDY13" s="219"/>
      <c r="MDZ13" s="219"/>
      <c r="MEA13" s="219"/>
      <c r="MEB13" s="219"/>
      <c r="MEC13" s="219"/>
      <c r="MED13" s="219"/>
      <c r="MEE13" s="219"/>
      <c r="MEF13" s="219"/>
      <c r="MEG13" s="219"/>
      <c r="MEH13" s="219"/>
      <c r="MEI13" s="219"/>
      <c r="MEJ13" s="219"/>
      <c r="MEK13" s="219"/>
      <c r="MEL13" s="219"/>
      <c r="MEM13" s="219"/>
      <c r="MEN13" s="219"/>
      <c r="MEO13" s="219"/>
      <c r="MEP13" s="219"/>
      <c r="MEQ13" s="219"/>
      <c r="MER13" s="219"/>
      <c r="MES13" s="219"/>
      <c r="MET13" s="219"/>
      <c r="MEU13" s="219"/>
      <c r="MEV13" s="219"/>
      <c r="MEW13" s="219"/>
      <c r="MEX13" s="219"/>
      <c r="MEY13" s="219"/>
      <c r="MEZ13" s="219"/>
      <c r="MFA13" s="219"/>
      <c r="MFB13" s="219"/>
      <c r="MFC13" s="219"/>
      <c r="MFD13" s="219"/>
      <c r="MFE13" s="219"/>
      <c r="MFF13" s="219"/>
      <c r="MFG13" s="219"/>
      <c r="MFH13" s="219"/>
      <c r="MFI13" s="219"/>
      <c r="MFJ13" s="219"/>
      <c r="MFK13" s="219"/>
      <c r="MFL13" s="219"/>
      <c r="MFM13" s="219"/>
      <c r="MFN13" s="219"/>
      <c r="MFO13" s="219"/>
      <c r="MFP13" s="219"/>
      <c r="MFQ13" s="219"/>
      <c r="MFR13" s="219"/>
      <c r="MFS13" s="219"/>
      <c r="MFT13" s="219"/>
      <c r="MFU13" s="219"/>
      <c r="MFV13" s="219"/>
      <c r="MFW13" s="219"/>
      <c r="MFX13" s="219"/>
      <c r="MFY13" s="219"/>
      <c r="MFZ13" s="219"/>
      <c r="MGA13" s="219"/>
      <c r="MGB13" s="219"/>
      <c r="MGC13" s="219"/>
      <c r="MGD13" s="219"/>
      <c r="MGE13" s="219"/>
      <c r="MGF13" s="219"/>
      <c r="MGG13" s="219"/>
      <c r="MGH13" s="219"/>
      <c r="MGI13" s="219"/>
      <c r="MGJ13" s="219"/>
      <c r="MGK13" s="219"/>
      <c r="MGL13" s="219"/>
      <c r="MGM13" s="219"/>
      <c r="MGN13" s="219"/>
      <c r="MGO13" s="219"/>
      <c r="MGP13" s="219"/>
      <c r="MGQ13" s="219"/>
      <c r="MGR13" s="219"/>
      <c r="MGS13" s="219"/>
      <c r="MGT13" s="219"/>
      <c r="MGU13" s="219"/>
      <c r="MGV13" s="219"/>
      <c r="MGW13" s="219"/>
      <c r="MGX13" s="219"/>
      <c r="MGY13" s="219"/>
      <c r="MGZ13" s="219"/>
      <c r="MHA13" s="219"/>
      <c r="MHB13" s="219"/>
      <c r="MHC13" s="219"/>
      <c r="MHD13" s="219"/>
      <c r="MHE13" s="219"/>
      <c r="MHF13" s="219"/>
      <c r="MHG13" s="219"/>
      <c r="MHH13" s="219"/>
      <c r="MHI13" s="219"/>
      <c r="MHJ13" s="219"/>
      <c r="MHK13" s="219"/>
      <c r="MHL13" s="219"/>
      <c r="MHM13" s="219"/>
      <c r="MHN13" s="219"/>
      <c r="MHO13" s="219"/>
      <c r="MHP13" s="219"/>
      <c r="MHQ13" s="219"/>
      <c r="MHR13" s="219"/>
      <c r="MHS13" s="219"/>
      <c r="MHT13" s="219"/>
      <c r="MHU13" s="219"/>
      <c r="MHV13" s="219"/>
      <c r="MHW13" s="219"/>
      <c r="MHX13" s="219"/>
      <c r="MHY13" s="219"/>
      <c r="MHZ13" s="219"/>
      <c r="MIA13" s="219"/>
      <c r="MIB13" s="219"/>
      <c r="MIC13" s="219"/>
      <c r="MID13" s="219"/>
      <c r="MIE13" s="219"/>
      <c r="MIF13" s="219"/>
      <c r="MIG13" s="219"/>
      <c r="MIH13" s="219"/>
      <c r="MII13" s="219"/>
      <c r="MIJ13" s="219"/>
      <c r="MIK13" s="219"/>
      <c r="MIL13" s="219"/>
      <c r="MIM13" s="219"/>
      <c r="MIN13" s="219"/>
      <c r="MIO13" s="219"/>
      <c r="MIP13" s="219"/>
      <c r="MIQ13" s="219"/>
      <c r="MIR13" s="219"/>
      <c r="MIS13" s="219"/>
      <c r="MIT13" s="219"/>
      <c r="MIU13" s="219"/>
      <c r="MIV13" s="219"/>
      <c r="MIW13" s="219"/>
      <c r="MIX13" s="219"/>
      <c r="MIY13" s="219"/>
      <c r="MIZ13" s="219"/>
      <c r="MJA13" s="219"/>
      <c r="MJB13" s="219"/>
      <c r="MJC13" s="219"/>
      <c r="MJD13" s="219"/>
      <c r="MJE13" s="219"/>
      <c r="MJF13" s="219"/>
      <c r="MJG13" s="219"/>
      <c r="MJH13" s="219"/>
      <c r="MJI13" s="219"/>
      <c r="MJJ13" s="219"/>
      <c r="MJK13" s="219"/>
      <c r="MJL13" s="219"/>
      <c r="MJM13" s="219"/>
      <c r="MJN13" s="219"/>
      <c r="MJO13" s="219"/>
      <c r="MJP13" s="219"/>
      <c r="MJQ13" s="219"/>
      <c r="MJR13" s="219"/>
      <c r="MJS13" s="219"/>
      <c r="MJT13" s="219"/>
      <c r="MJU13" s="219"/>
      <c r="MJV13" s="219"/>
      <c r="MJW13" s="219"/>
      <c r="MJX13" s="219"/>
      <c r="MJY13" s="219"/>
      <c r="MJZ13" s="219"/>
      <c r="MKA13" s="219"/>
      <c r="MKB13" s="219"/>
      <c r="MKC13" s="219"/>
      <c r="MKD13" s="219"/>
      <c r="MKE13" s="219"/>
      <c r="MKF13" s="219"/>
      <c r="MKG13" s="219"/>
      <c r="MKH13" s="219"/>
      <c r="MKI13" s="219"/>
      <c r="MKJ13" s="219"/>
      <c r="MKK13" s="219"/>
      <c r="MKL13" s="219"/>
      <c r="MKM13" s="219"/>
      <c r="MKN13" s="219"/>
      <c r="MKO13" s="219"/>
      <c r="MKP13" s="219"/>
      <c r="MKQ13" s="219"/>
      <c r="MKR13" s="219"/>
      <c r="MKS13" s="219"/>
      <c r="MKT13" s="219"/>
      <c r="MKU13" s="219"/>
      <c r="MKV13" s="219"/>
      <c r="MKW13" s="219"/>
      <c r="MKX13" s="219"/>
      <c r="MKY13" s="219"/>
      <c r="MKZ13" s="219"/>
      <c r="MLA13" s="219"/>
      <c r="MLB13" s="219"/>
      <c r="MLC13" s="219"/>
      <c r="MLD13" s="219"/>
      <c r="MLE13" s="219"/>
      <c r="MLF13" s="219"/>
      <c r="MLG13" s="219"/>
      <c r="MLH13" s="219"/>
      <c r="MLI13" s="219"/>
      <c r="MLJ13" s="219"/>
      <c r="MLK13" s="219"/>
      <c r="MLL13" s="219"/>
      <c r="MLM13" s="219"/>
      <c r="MLN13" s="219"/>
      <c r="MLO13" s="219"/>
      <c r="MLP13" s="219"/>
      <c r="MLQ13" s="219"/>
      <c r="MLR13" s="219"/>
      <c r="MLS13" s="219"/>
      <c r="MLT13" s="219"/>
      <c r="MLU13" s="219"/>
      <c r="MLV13" s="219"/>
      <c r="MLW13" s="219"/>
      <c r="MLX13" s="219"/>
      <c r="MLY13" s="219"/>
      <c r="MLZ13" s="219"/>
      <c r="MMA13" s="219"/>
      <c r="MMB13" s="219"/>
      <c r="MMC13" s="219"/>
      <c r="MMD13" s="219"/>
      <c r="MME13" s="219"/>
      <c r="MMF13" s="219"/>
      <c r="MMG13" s="219"/>
      <c r="MMH13" s="219"/>
      <c r="MMI13" s="219"/>
      <c r="MMJ13" s="219"/>
      <c r="MMK13" s="219"/>
      <c r="MML13" s="219"/>
      <c r="MMM13" s="219"/>
      <c r="MMN13" s="219"/>
      <c r="MMO13" s="219"/>
      <c r="MMP13" s="219"/>
      <c r="MMQ13" s="219"/>
      <c r="MMR13" s="219"/>
      <c r="MMS13" s="219"/>
      <c r="MMT13" s="219"/>
      <c r="MMU13" s="219"/>
      <c r="MMV13" s="219"/>
      <c r="MMW13" s="219"/>
      <c r="MMX13" s="219"/>
      <c r="MMY13" s="219"/>
      <c r="MMZ13" s="219"/>
      <c r="MNA13" s="219"/>
      <c r="MNB13" s="219"/>
      <c r="MNC13" s="219"/>
      <c r="MND13" s="219"/>
      <c r="MNE13" s="219"/>
      <c r="MNF13" s="219"/>
      <c r="MNG13" s="219"/>
      <c r="MNH13" s="219"/>
      <c r="MNI13" s="219"/>
      <c r="MNJ13" s="219"/>
      <c r="MNK13" s="219"/>
      <c r="MNL13" s="219"/>
      <c r="MNM13" s="219"/>
      <c r="MNN13" s="219"/>
      <c r="MNO13" s="219"/>
      <c r="MNP13" s="219"/>
      <c r="MNQ13" s="219"/>
      <c r="MNR13" s="219"/>
      <c r="MNS13" s="219"/>
      <c r="MNT13" s="219"/>
      <c r="MNU13" s="219"/>
      <c r="MNV13" s="219"/>
      <c r="MNW13" s="219"/>
      <c r="MNX13" s="219"/>
      <c r="MNY13" s="219"/>
      <c r="MNZ13" s="219"/>
      <c r="MOA13" s="219"/>
      <c r="MOB13" s="219"/>
      <c r="MOC13" s="219"/>
      <c r="MOD13" s="219"/>
      <c r="MOE13" s="219"/>
      <c r="MOF13" s="219"/>
      <c r="MOG13" s="219"/>
      <c r="MOH13" s="219"/>
      <c r="MOI13" s="219"/>
      <c r="MOJ13" s="219"/>
      <c r="MOK13" s="219"/>
      <c r="MOL13" s="219"/>
      <c r="MOM13" s="219"/>
      <c r="MON13" s="219"/>
      <c r="MOO13" s="219"/>
      <c r="MOP13" s="219"/>
      <c r="MOQ13" s="219"/>
      <c r="MOR13" s="219"/>
      <c r="MOS13" s="219"/>
      <c r="MOT13" s="219"/>
      <c r="MOU13" s="219"/>
      <c r="MOV13" s="219"/>
      <c r="MOW13" s="219"/>
      <c r="MOX13" s="219"/>
      <c r="MOY13" s="219"/>
      <c r="MOZ13" s="219"/>
      <c r="MPA13" s="219"/>
      <c r="MPB13" s="219"/>
      <c r="MPC13" s="219"/>
      <c r="MPD13" s="219"/>
      <c r="MPE13" s="219"/>
      <c r="MPF13" s="219"/>
      <c r="MPG13" s="219"/>
      <c r="MPH13" s="219"/>
      <c r="MPI13" s="219"/>
      <c r="MPJ13" s="219"/>
      <c r="MPK13" s="219"/>
      <c r="MPL13" s="219"/>
      <c r="MPM13" s="219"/>
      <c r="MPN13" s="219"/>
      <c r="MPO13" s="219"/>
      <c r="MPP13" s="219"/>
      <c r="MPQ13" s="219"/>
      <c r="MPR13" s="219"/>
      <c r="MPS13" s="219"/>
      <c r="MPT13" s="219"/>
      <c r="MPU13" s="219"/>
      <c r="MPV13" s="219"/>
      <c r="MPW13" s="219"/>
      <c r="MPX13" s="219"/>
      <c r="MPY13" s="219"/>
      <c r="MPZ13" s="219"/>
      <c r="MQA13" s="219"/>
      <c r="MQB13" s="219"/>
      <c r="MQC13" s="219"/>
      <c r="MQD13" s="219"/>
      <c r="MQE13" s="219"/>
      <c r="MQF13" s="219"/>
      <c r="MQG13" s="219"/>
      <c r="MQH13" s="219"/>
      <c r="MQI13" s="219"/>
      <c r="MQJ13" s="219"/>
      <c r="MQK13" s="219"/>
      <c r="MQL13" s="219"/>
      <c r="MQM13" s="219"/>
      <c r="MQN13" s="219"/>
      <c r="MQO13" s="219"/>
      <c r="MQP13" s="219"/>
      <c r="MQQ13" s="219"/>
      <c r="MQR13" s="219"/>
      <c r="MQS13" s="219"/>
      <c r="MQT13" s="219"/>
      <c r="MQU13" s="219"/>
      <c r="MQV13" s="219"/>
      <c r="MQW13" s="219"/>
      <c r="MQX13" s="219"/>
      <c r="MQY13" s="219"/>
      <c r="MQZ13" s="219"/>
      <c r="MRA13" s="219"/>
      <c r="MRB13" s="219"/>
      <c r="MRC13" s="219"/>
      <c r="MRD13" s="219"/>
      <c r="MRE13" s="219"/>
      <c r="MRF13" s="219"/>
      <c r="MRG13" s="219"/>
      <c r="MRH13" s="219"/>
      <c r="MRI13" s="219"/>
      <c r="MRJ13" s="219"/>
      <c r="MRK13" s="219"/>
      <c r="MRL13" s="219"/>
      <c r="MRM13" s="219"/>
      <c r="MRN13" s="219"/>
      <c r="MRO13" s="219"/>
      <c r="MRP13" s="219"/>
      <c r="MRQ13" s="219"/>
      <c r="MRR13" s="219"/>
      <c r="MRS13" s="219"/>
      <c r="MRT13" s="219"/>
      <c r="MRU13" s="219"/>
      <c r="MRV13" s="219"/>
      <c r="MRW13" s="219"/>
      <c r="MRX13" s="219"/>
      <c r="MRY13" s="219"/>
      <c r="MRZ13" s="219"/>
      <c r="MSA13" s="219"/>
      <c r="MSB13" s="219"/>
      <c r="MSC13" s="219"/>
      <c r="MSD13" s="219"/>
      <c r="MSE13" s="219"/>
      <c r="MSF13" s="219"/>
      <c r="MSG13" s="219"/>
      <c r="MSH13" s="219"/>
      <c r="MSI13" s="219"/>
      <c r="MSJ13" s="219"/>
      <c r="MSK13" s="219"/>
      <c r="MSL13" s="219"/>
      <c r="MSM13" s="219"/>
      <c r="MSN13" s="219"/>
      <c r="MSO13" s="219"/>
      <c r="MSP13" s="219"/>
      <c r="MSQ13" s="219"/>
      <c r="MSR13" s="219"/>
      <c r="MSS13" s="219"/>
      <c r="MST13" s="219"/>
      <c r="MSU13" s="219"/>
      <c r="MSV13" s="219"/>
      <c r="MSW13" s="219"/>
      <c r="MSX13" s="219"/>
      <c r="MSY13" s="219"/>
      <c r="MSZ13" s="219"/>
      <c r="MTA13" s="219"/>
      <c r="MTB13" s="219"/>
      <c r="MTC13" s="219"/>
      <c r="MTD13" s="219"/>
      <c r="MTE13" s="219"/>
      <c r="MTF13" s="219"/>
      <c r="MTG13" s="219"/>
      <c r="MTH13" s="219"/>
      <c r="MTI13" s="219"/>
      <c r="MTJ13" s="219"/>
      <c r="MTK13" s="219"/>
      <c r="MTL13" s="219"/>
      <c r="MTM13" s="219"/>
      <c r="MTN13" s="219"/>
      <c r="MTO13" s="219"/>
      <c r="MTP13" s="219"/>
      <c r="MTQ13" s="219"/>
      <c r="MTR13" s="219"/>
      <c r="MTS13" s="219"/>
      <c r="MTT13" s="219"/>
      <c r="MTU13" s="219"/>
      <c r="MTV13" s="219"/>
      <c r="MTW13" s="219"/>
      <c r="MTX13" s="219"/>
      <c r="MTY13" s="219"/>
      <c r="MTZ13" s="219"/>
      <c r="MUA13" s="219"/>
      <c r="MUB13" s="219"/>
      <c r="MUC13" s="219"/>
      <c r="MUD13" s="219"/>
      <c r="MUE13" s="219"/>
      <c r="MUF13" s="219"/>
      <c r="MUG13" s="219"/>
      <c r="MUH13" s="219"/>
      <c r="MUI13" s="219"/>
      <c r="MUJ13" s="219"/>
      <c r="MUK13" s="219"/>
      <c r="MUL13" s="219"/>
      <c r="MUM13" s="219"/>
      <c r="MUN13" s="219"/>
      <c r="MUO13" s="219"/>
      <c r="MUP13" s="219"/>
      <c r="MUQ13" s="219"/>
      <c r="MUR13" s="219"/>
      <c r="MUS13" s="219"/>
      <c r="MUT13" s="219"/>
      <c r="MUU13" s="219"/>
      <c r="MUV13" s="219"/>
      <c r="MUW13" s="219"/>
      <c r="MUX13" s="219"/>
      <c r="MUY13" s="219"/>
      <c r="MUZ13" s="219"/>
      <c r="MVA13" s="219"/>
      <c r="MVB13" s="219"/>
      <c r="MVC13" s="219"/>
      <c r="MVD13" s="219"/>
      <c r="MVE13" s="219"/>
      <c r="MVF13" s="219"/>
      <c r="MVG13" s="219"/>
      <c r="MVH13" s="219"/>
      <c r="MVI13" s="219"/>
      <c r="MVJ13" s="219"/>
      <c r="MVK13" s="219"/>
      <c r="MVL13" s="219"/>
      <c r="MVM13" s="219"/>
      <c r="MVN13" s="219"/>
      <c r="MVO13" s="219"/>
      <c r="MVP13" s="219"/>
      <c r="MVQ13" s="219"/>
      <c r="MVR13" s="219"/>
      <c r="MVS13" s="219"/>
      <c r="MVT13" s="219"/>
      <c r="MVU13" s="219"/>
      <c r="MVV13" s="219"/>
      <c r="MVW13" s="219"/>
      <c r="MVX13" s="219"/>
      <c r="MVY13" s="219"/>
      <c r="MVZ13" s="219"/>
      <c r="MWA13" s="219"/>
      <c r="MWB13" s="219"/>
      <c r="MWC13" s="219"/>
      <c r="MWD13" s="219"/>
      <c r="MWE13" s="219"/>
      <c r="MWF13" s="219"/>
      <c r="MWG13" s="219"/>
      <c r="MWH13" s="219"/>
      <c r="MWI13" s="219"/>
      <c r="MWJ13" s="219"/>
      <c r="MWK13" s="219"/>
      <c r="MWL13" s="219"/>
      <c r="MWM13" s="219"/>
      <c r="MWN13" s="219"/>
      <c r="MWO13" s="219"/>
      <c r="MWP13" s="219"/>
      <c r="MWQ13" s="219"/>
      <c r="MWR13" s="219"/>
      <c r="MWS13" s="219"/>
      <c r="MWT13" s="219"/>
      <c r="MWU13" s="219"/>
      <c r="MWV13" s="219"/>
      <c r="MWW13" s="219"/>
      <c r="MWX13" s="219"/>
      <c r="MWY13" s="219"/>
      <c r="MWZ13" s="219"/>
      <c r="MXA13" s="219"/>
      <c r="MXB13" s="219"/>
      <c r="MXC13" s="219"/>
      <c r="MXD13" s="219"/>
      <c r="MXE13" s="219"/>
      <c r="MXF13" s="219"/>
      <c r="MXG13" s="219"/>
      <c r="MXH13" s="219"/>
      <c r="MXI13" s="219"/>
      <c r="MXJ13" s="219"/>
      <c r="MXK13" s="219"/>
      <c r="MXL13" s="219"/>
      <c r="MXM13" s="219"/>
      <c r="MXN13" s="219"/>
      <c r="MXO13" s="219"/>
      <c r="MXP13" s="219"/>
      <c r="MXQ13" s="219"/>
      <c r="MXR13" s="219"/>
      <c r="MXS13" s="219"/>
      <c r="MXT13" s="219"/>
      <c r="MXU13" s="219"/>
      <c r="MXV13" s="219"/>
      <c r="MXW13" s="219"/>
      <c r="MXX13" s="219"/>
      <c r="MXY13" s="219"/>
      <c r="MXZ13" s="219"/>
      <c r="MYA13" s="219"/>
      <c r="MYB13" s="219"/>
      <c r="MYC13" s="219"/>
      <c r="MYD13" s="219"/>
      <c r="MYE13" s="219"/>
      <c r="MYF13" s="219"/>
      <c r="MYG13" s="219"/>
      <c r="MYH13" s="219"/>
      <c r="MYI13" s="219"/>
      <c r="MYJ13" s="219"/>
      <c r="MYK13" s="219"/>
      <c r="MYL13" s="219"/>
      <c r="MYM13" s="219"/>
      <c r="MYN13" s="219"/>
      <c r="MYO13" s="219"/>
      <c r="MYP13" s="219"/>
      <c r="MYQ13" s="219"/>
      <c r="MYR13" s="219"/>
      <c r="MYS13" s="219"/>
      <c r="MYT13" s="219"/>
      <c r="MYU13" s="219"/>
      <c r="MYV13" s="219"/>
      <c r="MYW13" s="219"/>
      <c r="MYX13" s="219"/>
      <c r="MYY13" s="219"/>
      <c r="MYZ13" s="219"/>
      <c r="MZA13" s="219"/>
      <c r="MZB13" s="219"/>
      <c r="MZC13" s="219"/>
      <c r="MZD13" s="219"/>
      <c r="MZE13" s="219"/>
      <c r="MZF13" s="219"/>
      <c r="MZG13" s="219"/>
      <c r="MZH13" s="219"/>
      <c r="MZI13" s="219"/>
      <c r="MZJ13" s="219"/>
      <c r="MZK13" s="219"/>
      <c r="MZL13" s="219"/>
      <c r="MZM13" s="219"/>
      <c r="MZN13" s="219"/>
      <c r="MZO13" s="219"/>
      <c r="MZP13" s="219"/>
      <c r="MZQ13" s="219"/>
      <c r="MZR13" s="219"/>
      <c r="MZS13" s="219"/>
      <c r="MZT13" s="219"/>
      <c r="MZU13" s="219"/>
      <c r="MZV13" s="219"/>
      <c r="MZW13" s="219"/>
      <c r="MZX13" s="219"/>
      <c r="MZY13" s="219"/>
      <c r="MZZ13" s="219"/>
      <c r="NAA13" s="219"/>
      <c r="NAB13" s="219"/>
      <c r="NAC13" s="219"/>
      <c r="NAD13" s="219"/>
      <c r="NAE13" s="219"/>
      <c r="NAF13" s="219"/>
      <c r="NAG13" s="219"/>
      <c r="NAH13" s="219"/>
      <c r="NAI13" s="219"/>
      <c r="NAJ13" s="219"/>
      <c r="NAK13" s="219"/>
      <c r="NAL13" s="219"/>
      <c r="NAM13" s="219"/>
      <c r="NAN13" s="219"/>
      <c r="NAO13" s="219"/>
      <c r="NAP13" s="219"/>
      <c r="NAQ13" s="219"/>
      <c r="NAR13" s="219"/>
      <c r="NAS13" s="219"/>
      <c r="NAT13" s="219"/>
      <c r="NAU13" s="219"/>
      <c r="NAV13" s="219"/>
      <c r="NAW13" s="219"/>
      <c r="NAX13" s="219"/>
      <c r="NAY13" s="219"/>
      <c r="NAZ13" s="219"/>
      <c r="NBA13" s="219"/>
      <c r="NBB13" s="219"/>
      <c r="NBC13" s="219"/>
      <c r="NBD13" s="219"/>
      <c r="NBE13" s="219"/>
      <c r="NBF13" s="219"/>
      <c r="NBG13" s="219"/>
      <c r="NBH13" s="219"/>
      <c r="NBI13" s="219"/>
      <c r="NBJ13" s="219"/>
      <c r="NBK13" s="219"/>
      <c r="NBL13" s="219"/>
      <c r="NBM13" s="219"/>
      <c r="NBN13" s="219"/>
      <c r="NBO13" s="219"/>
      <c r="NBP13" s="219"/>
      <c r="NBQ13" s="219"/>
      <c r="NBR13" s="219"/>
      <c r="NBS13" s="219"/>
      <c r="NBT13" s="219"/>
      <c r="NBU13" s="219"/>
      <c r="NBV13" s="219"/>
      <c r="NBW13" s="219"/>
      <c r="NBX13" s="219"/>
      <c r="NBY13" s="219"/>
      <c r="NBZ13" s="219"/>
      <c r="NCA13" s="219"/>
      <c r="NCB13" s="219"/>
      <c r="NCC13" s="219"/>
      <c r="NCD13" s="219"/>
      <c r="NCE13" s="219"/>
      <c r="NCF13" s="219"/>
      <c r="NCG13" s="219"/>
      <c r="NCH13" s="219"/>
      <c r="NCI13" s="219"/>
      <c r="NCJ13" s="219"/>
      <c r="NCK13" s="219"/>
      <c r="NCL13" s="219"/>
      <c r="NCM13" s="219"/>
      <c r="NCN13" s="219"/>
      <c r="NCO13" s="219"/>
      <c r="NCP13" s="219"/>
      <c r="NCQ13" s="219"/>
      <c r="NCR13" s="219"/>
      <c r="NCS13" s="219"/>
      <c r="NCT13" s="219"/>
      <c r="NCU13" s="219"/>
      <c r="NCV13" s="219"/>
      <c r="NCW13" s="219"/>
      <c r="NCX13" s="219"/>
      <c r="NCY13" s="219"/>
      <c r="NCZ13" s="219"/>
      <c r="NDA13" s="219"/>
      <c r="NDB13" s="219"/>
      <c r="NDC13" s="219"/>
      <c r="NDD13" s="219"/>
      <c r="NDE13" s="219"/>
      <c r="NDF13" s="219"/>
      <c r="NDG13" s="219"/>
      <c r="NDH13" s="219"/>
      <c r="NDI13" s="219"/>
      <c r="NDJ13" s="219"/>
      <c r="NDK13" s="219"/>
      <c r="NDL13" s="219"/>
      <c r="NDM13" s="219"/>
      <c r="NDN13" s="219"/>
      <c r="NDO13" s="219"/>
      <c r="NDP13" s="219"/>
      <c r="NDQ13" s="219"/>
      <c r="NDR13" s="219"/>
      <c r="NDS13" s="219"/>
      <c r="NDT13" s="219"/>
      <c r="NDU13" s="219"/>
      <c r="NDV13" s="219"/>
      <c r="NDW13" s="219"/>
      <c r="NDX13" s="219"/>
      <c r="NDY13" s="219"/>
      <c r="NDZ13" s="219"/>
      <c r="NEA13" s="219"/>
      <c r="NEB13" s="219"/>
      <c r="NEC13" s="219"/>
      <c r="NED13" s="219"/>
      <c r="NEE13" s="219"/>
      <c r="NEF13" s="219"/>
      <c r="NEG13" s="219"/>
      <c r="NEH13" s="219"/>
      <c r="NEI13" s="219"/>
      <c r="NEJ13" s="219"/>
      <c r="NEK13" s="219"/>
      <c r="NEL13" s="219"/>
      <c r="NEM13" s="219"/>
      <c r="NEN13" s="219"/>
      <c r="NEO13" s="219"/>
      <c r="NEP13" s="219"/>
      <c r="NEQ13" s="219"/>
      <c r="NER13" s="219"/>
      <c r="NES13" s="219"/>
      <c r="NET13" s="219"/>
      <c r="NEU13" s="219"/>
      <c r="NEV13" s="219"/>
      <c r="NEW13" s="219"/>
      <c r="NEX13" s="219"/>
      <c r="NEY13" s="219"/>
      <c r="NEZ13" s="219"/>
      <c r="NFA13" s="219"/>
      <c r="NFB13" s="219"/>
      <c r="NFC13" s="219"/>
      <c r="NFD13" s="219"/>
      <c r="NFE13" s="219"/>
      <c r="NFF13" s="219"/>
      <c r="NFG13" s="219"/>
      <c r="NFH13" s="219"/>
      <c r="NFI13" s="219"/>
      <c r="NFJ13" s="219"/>
      <c r="NFK13" s="219"/>
      <c r="NFL13" s="219"/>
      <c r="NFM13" s="219"/>
      <c r="NFN13" s="219"/>
      <c r="NFO13" s="219"/>
      <c r="NFP13" s="219"/>
      <c r="NFQ13" s="219"/>
      <c r="NFR13" s="219"/>
      <c r="NFS13" s="219"/>
      <c r="NFT13" s="219"/>
      <c r="NFU13" s="219"/>
      <c r="NFV13" s="219"/>
      <c r="NFW13" s="219"/>
      <c r="NFX13" s="219"/>
      <c r="NFY13" s="219"/>
      <c r="NFZ13" s="219"/>
      <c r="NGA13" s="219"/>
      <c r="NGB13" s="219"/>
      <c r="NGC13" s="219"/>
      <c r="NGD13" s="219"/>
      <c r="NGE13" s="219"/>
      <c r="NGF13" s="219"/>
      <c r="NGG13" s="219"/>
      <c r="NGH13" s="219"/>
      <c r="NGI13" s="219"/>
      <c r="NGJ13" s="219"/>
      <c r="NGK13" s="219"/>
      <c r="NGL13" s="219"/>
      <c r="NGM13" s="219"/>
      <c r="NGN13" s="219"/>
      <c r="NGO13" s="219"/>
      <c r="NGP13" s="219"/>
      <c r="NGQ13" s="219"/>
      <c r="NGR13" s="219"/>
      <c r="NGS13" s="219"/>
      <c r="NGT13" s="219"/>
      <c r="NGU13" s="219"/>
      <c r="NGV13" s="219"/>
      <c r="NGW13" s="219"/>
      <c r="NGX13" s="219"/>
      <c r="NGY13" s="219"/>
      <c r="NGZ13" s="219"/>
      <c r="NHA13" s="219"/>
      <c r="NHB13" s="219"/>
      <c r="NHC13" s="219"/>
      <c r="NHD13" s="219"/>
      <c r="NHE13" s="219"/>
      <c r="NHF13" s="219"/>
      <c r="NHG13" s="219"/>
      <c r="NHH13" s="219"/>
      <c r="NHI13" s="219"/>
      <c r="NHJ13" s="219"/>
      <c r="NHK13" s="219"/>
      <c r="NHL13" s="219"/>
      <c r="NHM13" s="219"/>
      <c r="NHN13" s="219"/>
      <c r="NHO13" s="219"/>
      <c r="NHP13" s="219"/>
      <c r="NHQ13" s="219"/>
      <c r="NHR13" s="219"/>
      <c r="NHS13" s="219"/>
      <c r="NHT13" s="219"/>
      <c r="NHU13" s="219"/>
      <c r="NHV13" s="219"/>
      <c r="NHW13" s="219"/>
      <c r="NHX13" s="219"/>
      <c r="NHY13" s="219"/>
      <c r="NHZ13" s="219"/>
      <c r="NIA13" s="219"/>
      <c r="NIB13" s="219"/>
      <c r="NIC13" s="219"/>
      <c r="NID13" s="219"/>
      <c r="NIE13" s="219"/>
      <c r="NIF13" s="219"/>
      <c r="NIG13" s="219"/>
      <c r="NIH13" s="219"/>
      <c r="NII13" s="219"/>
      <c r="NIJ13" s="219"/>
      <c r="NIK13" s="219"/>
      <c r="NIL13" s="219"/>
      <c r="NIM13" s="219"/>
      <c r="NIN13" s="219"/>
      <c r="NIO13" s="219"/>
      <c r="NIP13" s="219"/>
      <c r="NIQ13" s="219"/>
      <c r="NIR13" s="219"/>
      <c r="NIS13" s="219"/>
      <c r="NIT13" s="219"/>
      <c r="NIU13" s="219"/>
      <c r="NIV13" s="219"/>
      <c r="NIW13" s="219"/>
      <c r="NIX13" s="219"/>
      <c r="NIY13" s="219"/>
      <c r="NIZ13" s="219"/>
      <c r="NJA13" s="219"/>
      <c r="NJB13" s="219"/>
      <c r="NJC13" s="219"/>
      <c r="NJD13" s="219"/>
      <c r="NJE13" s="219"/>
      <c r="NJF13" s="219"/>
      <c r="NJG13" s="219"/>
      <c r="NJH13" s="219"/>
      <c r="NJI13" s="219"/>
      <c r="NJJ13" s="219"/>
      <c r="NJK13" s="219"/>
      <c r="NJL13" s="219"/>
      <c r="NJM13" s="219"/>
      <c r="NJN13" s="219"/>
      <c r="NJO13" s="219"/>
      <c r="NJP13" s="219"/>
      <c r="NJQ13" s="219"/>
      <c r="NJR13" s="219"/>
      <c r="NJS13" s="219"/>
      <c r="NJT13" s="219"/>
      <c r="NJU13" s="219"/>
      <c r="NJV13" s="219"/>
      <c r="NJW13" s="219"/>
      <c r="NJX13" s="219"/>
      <c r="NJY13" s="219"/>
      <c r="NJZ13" s="219"/>
      <c r="NKA13" s="219"/>
      <c r="NKB13" s="219"/>
      <c r="NKC13" s="219"/>
      <c r="NKD13" s="219"/>
      <c r="NKE13" s="219"/>
      <c r="NKF13" s="219"/>
      <c r="NKG13" s="219"/>
      <c r="NKH13" s="219"/>
      <c r="NKI13" s="219"/>
      <c r="NKJ13" s="219"/>
      <c r="NKK13" s="219"/>
      <c r="NKL13" s="219"/>
      <c r="NKM13" s="219"/>
      <c r="NKN13" s="219"/>
      <c r="NKO13" s="219"/>
      <c r="NKP13" s="219"/>
      <c r="NKQ13" s="219"/>
      <c r="NKR13" s="219"/>
      <c r="NKS13" s="219"/>
      <c r="NKT13" s="219"/>
      <c r="NKU13" s="219"/>
      <c r="NKV13" s="219"/>
      <c r="NKW13" s="219"/>
      <c r="NKX13" s="219"/>
      <c r="NKY13" s="219"/>
      <c r="NKZ13" s="219"/>
      <c r="NLA13" s="219"/>
      <c r="NLB13" s="219"/>
      <c r="NLC13" s="219"/>
      <c r="NLD13" s="219"/>
      <c r="NLE13" s="219"/>
      <c r="NLF13" s="219"/>
      <c r="NLG13" s="219"/>
      <c r="NLH13" s="219"/>
      <c r="NLI13" s="219"/>
      <c r="NLJ13" s="219"/>
      <c r="NLK13" s="219"/>
      <c r="NLL13" s="219"/>
      <c r="NLM13" s="219"/>
      <c r="NLN13" s="219"/>
      <c r="NLO13" s="219"/>
      <c r="NLP13" s="219"/>
      <c r="NLQ13" s="219"/>
      <c r="NLR13" s="219"/>
      <c r="NLS13" s="219"/>
      <c r="NLT13" s="219"/>
      <c r="NLU13" s="219"/>
      <c r="NLV13" s="219"/>
      <c r="NLW13" s="219"/>
      <c r="NLX13" s="219"/>
      <c r="NLY13" s="219"/>
      <c r="NLZ13" s="219"/>
      <c r="NMA13" s="219"/>
      <c r="NMB13" s="219"/>
      <c r="NMC13" s="219"/>
      <c r="NMD13" s="219"/>
      <c r="NME13" s="219"/>
      <c r="NMF13" s="219"/>
      <c r="NMG13" s="219"/>
      <c r="NMH13" s="219"/>
      <c r="NMI13" s="219"/>
      <c r="NMJ13" s="219"/>
      <c r="NMK13" s="219"/>
      <c r="NML13" s="219"/>
      <c r="NMM13" s="219"/>
      <c r="NMN13" s="219"/>
      <c r="NMO13" s="219"/>
      <c r="NMP13" s="219"/>
      <c r="NMQ13" s="219"/>
      <c r="NMR13" s="219"/>
      <c r="NMS13" s="219"/>
      <c r="NMT13" s="219"/>
      <c r="NMU13" s="219"/>
      <c r="NMV13" s="219"/>
      <c r="NMW13" s="219"/>
      <c r="NMX13" s="219"/>
      <c r="NMY13" s="219"/>
      <c r="NMZ13" s="219"/>
      <c r="NNA13" s="219"/>
      <c r="NNB13" s="219"/>
      <c r="NNC13" s="219"/>
      <c r="NND13" s="219"/>
      <c r="NNE13" s="219"/>
      <c r="NNF13" s="219"/>
      <c r="NNG13" s="219"/>
      <c r="NNH13" s="219"/>
      <c r="NNI13" s="219"/>
      <c r="NNJ13" s="219"/>
      <c r="NNK13" s="219"/>
      <c r="NNL13" s="219"/>
      <c r="NNM13" s="219"/>
      <c r="NNN13" s="219"/>
      <c r="NNO13" s="219"/>
      <c r="NNP13" s="219"/>
      <c r="NNQ13" s="219"/>
      <c r="NNR13" s="219"/>
      <c r="NNS13" s="219"/>
      <c r="NNT13" s="219"/>
      <c r="NNU13" s="219"/>
      <c r="NNV13" s="219"/>
      <c r="NNW13" s="219"/>
      <c r="NNX13" s="219"/>
      <c r="NNY13" s="219"/>
      <c r="NNZ13" s="219"/>
      <c r="NOA13" s="219"/>
      <c r="NOB13" s="219"/>
      <c r="NOC13" s="219"/>
      <c r="NOD13" s="219"/>
      <c r="NOE13" s="219"/>
      <c r="NOF13" s="219"/>
      <c r="NOG13" s="219"/>
      <c r="NOH13" s="219"/>
      <c r="NOI13" s="219"/>
      <c r="NOJ13" s="219"/>
      <c r="NOK13" s="219"/>
      <c r="NOL13" s="219"/>
      <c r="NOM13" s="219"/>
      <c r="NON13" s="219"/>
      <c r="NOO13" s="219"/>
      <c r="NOP13" s="219"/>
      <c r="NOQ13" s="219"/>
      <c r="NOR13" s="219"/>
      <c r="NOS13" s="219"/>
      <c r="NOT13" s="219"/>
      <c r="NOU13" s="219"/>
      <c r="NOV13" s="219"/>
      <c r="NOW13" s="219"/>
      <c r="NOX13" s="219"/>
      <c r="NOY13" s="219"/>
      <c r="NOZ13" s="219"/>
      <c r="NPA13" s="219"/>
      <c r="NPB13" s="219"/>
      <c r="NPC13" s="219"/>
      <c r="NPD13" s="219"/>
      <c r="NPE13" s="219"/>
      <c r="NPF13" s="219"/>
      <c r="NPG13" s="219"/>
      <c r="NPH13" s="219"/>
      <c r="NPI13" s="219"/>
      <c r="NPJ13" s="219"/>
      <c r="NPK13" s="219"/>
      <c r="NPL13" s="219"/>
      <c r="NPM13" s="219"/>
      <c r="NPN13" s="219"/>
      <c r="NPO13" s="219"/>
      <c r="NPP13" s="219"/>
      <c r="NPQ13" s="219"/>
      <c r="NPR13" s="219"/>
      <c r="NPS13" s="219"/>
      <c r="NPT13" s="219"/>
      <c r="NPU13" s="219"/>
      <c r="NPV13" s="219"/>
      <c r="NPW13" s="219"/>
      <c r="NPX13" s="219"/>
      <c r="NPY13" s="219"/>
      <c r="NPZ13" s="219"/>
      <c r="NQA13" s="219"/>
      <c r="NQB13" s="219"/>
      <c r="NQC13" s="219"/>
      <c r="NQD13" s="219"/>
      <c r="NQE13" s="219"/>
      <c r="NQF13" s="219"/>
      <c r="NQG13" s="219"/>
      <c r="NQH13" s="219"/>
      <c r="NQI13" s="219"/>
      <c r="NQJ13" s="219"/>
      <c r="NQK13" s="219"/>
      <c r="NQL13" s="219"/>
      <c r="NQM13" s="219"/>
      <c r="NQN13" s="219"/>
      <c r="NQO13" s="219"/>
      <c r="NQP13" s="219"/>
      <c r="NQQ13" s="219"/>
      <c r="NQR13" s="219"/>
      <c r="NQS13" s="219"/>
      <c r="NQT13" s="219"/>
      <c r="NQU13" s="219"/>
      <c r="NQV13" s="219"/>
      <c r="NQW13" s="219"/>
      <c r="NQX13" s="219"/>
      <c r="NQY13" s="219"/>
      <c r="NQZ13" s="219"/>
      <c r="NRA13" s="219"/>
      <c r="NRB13" s="219"/>
      <c r="NRC13" s="219"/>
      <c r="NRD13" s="219"/>
      <c r="NRE13" s="219"/>
      <c r="NRF13" s="219"/>
      <c r="NRG13" s="219"/>
      <c r="NRH13" s="219"/>
      <c r="NRI13" s="219"/>
      <c r="NRJ13" s="219"/>
      <c r="NRK13" s="219"/>
      <c r="NRL13" s="219"/>
      <c r="NRM13" s="219"/>
      <c r="NRN13" s="219"/>
      <c r="NRO13" s="219"/>
      <c r="NRP13" s="219"/>
      <c r="NRQ13" s="219"/>
      <c r="NRR13" s="219"/>
      <c r="NRS13" s="219"/>
      <c r="NRT13" s="219"/>
      <c r="NRU13" s="219"/>
      <c r="NRV13" s="219"/>
      <c r="NRW13" s="219"/>
      <c r="NRX13" s="219"/>
      <c r="NRY13" s="219"/>
      <c r="NRZ13" s="219"/>
      <c r="NSA13" s="219"/>
      <c r="NSB13" s="219"/>
      <c r="NSC13" s="219"/>
      <c r="NSD13" s="219"/>
      <c r="NSE13" s="219"/>
      <c r="NSF13" s="219"/>
      <c r="NSG13" s="219"/>
      <c r="NSH13" s="219"/>
      <c r="NSI13" s="219"/>
      <c r="NSJ13" s="219"/>
      <c r="NSK13" s="219"/>
      <c r="NSL13" s="219"/>
      <c r="NSM13" s="219"/>
      <c r="NSN13" s="219"/>
      <c r="NSO13" s="219"/>
      <c r="NSP13" s="219"/>
      <c r="NSQ13" s="219"/>
      <c r="NSR13" s="219"/>
      <c r="NSS13" s="219"/>
      <c r="NST13" s="219"/>
      <c r="NSU13" s="219"/>
      <c r="NSV13" s="219"/>
      <c r="NSW13" s="219"/>
      <c r="NSX13" s="219"/>
      <c r="NSY13" s="219"/>
      <c r="NSZ13" s="219"/>
      <c r="NTA13" s="219"/>
      <c r="NTB13" s="219"/>
      <c r="NTC13" s="219"/>
      <c r="NTD13" s="219"/>
      <c r="NTE13" s="219"/>
      <c r="NTF13" s="219"/>
      <c r="NTG13" s="219"/>
      <c r="NTH13" s="219"/>
      <c r="NTI13" s="219"/>
      <c r="NTJ13" s="219"/>
      <c r="NTK13" s="219"/>
      <c r="NTL13" s="219"/>
      <c r="NTM13" s="219"/>
      <c r="NTN13" s="219"/>
      <c r="NTO13" s="219"/>
      <c r="NTP13" s="219"/>
      <c r="NTQ13" s="219"/>
      <c r="NTR13" s="219"/>
      <c r="NTS13" s="219"/>
      <c r="NTT13" s="219"/>
      <c r="NTU13" s="219"/>
      <c r="NTV13" s="219"/>
      <c r="NTW13" s="219"/>
      <c r="NTX13" s="219"/>
      <c r="NTY13" s="219"/>
      <c r="NTZ13" s="219"/>
      <c r="NUA13" s="219"/>
      <c r="NUB13" s="219"/>
      <c r="NUC13" s="219"/>
      <c r="NUD13" s="219"/>
      <c r="NUE13" s="219"/>
      <c r="NUF13" s="219"/>
      <c r="NUG13" s="219"/>
      <c r="NUH13" s="219"/>
      <c r="NUI13" s="219"/>
      <c r="NUJ13" s="219"/>
      <c r="NUK13" s="219"/>
      <c r="NUL13" s="219"/>
      <c r="NUM13" s="219"/>
      <c r="NUN13" s="219"/>
      <c r="NUO13" s="219"/>
      <c r="NUP13" s="219"/>
      <c r="NUQ13" s="219"/>
      <c r="NUR13" s="219"/>
      <c r="NUS13" s="219"/>
      <c r="NUT13" s="219"/>
      <c r="NUU13" s="219"/>
      <c r="NUV13" s="219"/>
      <c r="NUW13" s="219"/>
      <c r="NUX13" s="219"/>
      <c r="NUY13" s="219"/>
      <c r="NUZ13" s="219"/>
      <c r="NVA13" s="219"/>
      <c r="NVB13" s="219"/>
      <c r="NVC13" s="219"/>
      <c r="NVD13" s="219"/>
      <c r="NVE13" s="219"/>
      <c r="NVF13" s="219"/>
      <c r="NVG13" s="219"/>
      <c r="NVH13" s="219"/>
      <c r="NVI13" s="219"/>
      <c r="NVJ13" s="219"/>
      <c r="NVK13" s="219"/>
      <c r="NVL13" s="219"/>
      <c r="NVM13" s="219"/>
      <c r="NVN13" s="219"/>
      <c r="NVO13" s="219"/>
      <c r="NVP13" s="219"/>
      <c r="NVQ13" s="219"/>
      <c r="NVR13" s="219"/>
      <c r="NVS13" s="219"/>
      <c r="NVT13" s="219"/>
      <c r="NVU13" s="219"/>
      <c r="NVV13" s="219"/>
      <c r="NVW13" s="219"/>
      <c r="NVX13" s="219"/>
      <c r="NVY13" s="219"/>
      <c r="NVZ13" s="219"/>
      <c r="NWA13" s="219"/>
      <c r="NWB13" s="219"/>
      <c r="NWC13" s="219"/>
      <c r="NWD13" s="219"/>
      <c r="NWE13" s="219"/>
      <c r="NWF13" s="219"/>
      <c r="NWG13" s="219"/>
      <c r="NWH13" s="219"/>
      <c r="NWI13" s="219"/>
      <c r="NWJ13" s="219"/>
      <c r="NWK13" s="219"/>
      <c r="NWL13" s="219"/>
      <c r="NWM13" s="219"/>
      <c r="NWN13" s="219"/>
      <c r="NWO13" s="219"/>
      <c r="NWP13" s="219"/>
      <c r="NWQ13" s="219"/>
      <c r="NWR13" s="219"/>
      <c r="NWS13" s="219"/>
      <c r="NWT13" s="219"/>
      <c r="NWU13" s="219"/>
      <c r="NWV13" s="219"/>
      <c r="NWW13" s="219"/>
      <c r="NWX13" s="219"/>
      <c r="NWY13" s="219"/>
      <c r="NWZ13" s="219"/>
      <c r="NXA13" s="219"/>
      <c r="NXB13" s="219"/>
      <c r="NXC13" s="219"/>
      <c r="NXD13" s="219"/>
      <c r="NXE13" s="219"/>
      <c r="NXF13" s="219"/>
      <c r="NXG13" s="219"/>
      <c r="NXH13" s="219"/>
      <c r="NXI13" s="219"/>
      <c r="NXJ13" s="219"/>
      <c r="NXK13" s="219"/>
      <c r="NXL13" s="219"/>
      <c r="NXM13" s="219"/>
      <c r="NXN13" s="219"/>
      <c r="NXO13" s="219"/>
      <c r="NXP13" s="219"/>
      <c r="NXQ13" s="219"/>
      <c r="NXR13" s="219"/>
      <c r="NXS13" s="219"/>
      <c r="NXT13" s="219"/>
      <c r="NXU13" s="219"/>
      <c r="NXV13" s="219"/>
      <c r="NXW13" s="219"/>
      <c r="NXX13" s="219"/>
      <c r="NXY13" s="219"/>
      <c r="NXZ13" s="219"/>
      <c r="NYA13" s="219"/>
      <c r="NYB13" s="219"/>
      <c r="NYC13" s="219"/>
      <c r="NYD13" s="219"/>
      <c r="NYE13" s="219"/>
      <c r="NYF13" s="219"/>
      <c r="NYG13" s="219"/>
      <c r="NYH13" s="219"/>
      <c r="NYI13" s="219"/>
      <c r="NYJ13" s="219"/>
      <c r="NYK13" s="219"/>
      <c r="NYL13" s="219"/>
      <c r="NYM13" s="219"/>
      <c r="NYN13" s="219"/>
      <c r="NYO13" s="219"/>
      <c r="NYP13" s="219"/>
      <c r="NYQ13" s="219"/>
      <c r="NYR13" s="219"/>
      <c r="NYS13" s="219"/>
      <c r="NYT13" s="219"/>
      <c r="NYU13" s="219"/>
      <c r="NYV13" s="219"/>
      <c r="NYW13" s="219"/>
      <c r="NYX13" s="219"/>
      <c r="NYY13" s="219"/>
      <c r="NYZ13" s="219"/>
      <c r="NZA13" s="219"/>
      <c r="NZB13" s="219"/>
      <c r="NZC13" s="219"/>
      <c r="NZD13" s="219"/>
      <c r="NZE13" s="219"/>
      <c r="NZF13" s="219"/>
      <c r="NZG13" s="219"/>
      <c r="NZH13" s="219"/>
      <c r="NZI13" s="219"/>
      <c r="NZJ13" s="219"/>
      <c r="NZK13" s="219"/>
      <c r="NZL13" s="219"/>
      <c r="NZM13" s="219"/>
      <c r="NZN13" s="219"/>
      <c r="NZO13" s="219"/>
      <c r="NZP13" s="219"/>
      <c r="NZQ13" s="219"/>
      <c r="NZR13" s="219"/>
      <c r="NZS13" s="219"/>
      <c r="NZT13" s="219"/>
      <c r="NZU13" s="219"/>
      <c r="NZV13" s="219"/>
      <c r="NZW13" s="219"/>
      <c r="NZX13" s="219"/>
      <c r="NZY13" s="219"/>
      <c r="NZZ13" s="219"/>
      <c r="OAA13" s="219"/>
      <c r="OAB13" s="219"/>
      <c r="OAC13" s="219"/>
      <c r="OAD13" s="219"/>
      <c r="OAE13" s="219"/>
      <c r="OAF13" s="219"/>
      <c r="OAG13" s="219"/>
      <c r="OAH13" s="219"/>
      <c r="OAI13" s="219"/>
      <c r="OAJ13" s="219"/>
      <c r="OAK13" s="219"/>
      <c r="OAL13" s="219"/>
      <c r="OAM13" s="219"/>
      <c r="OAN13" s="219"/>
      <c r="OAO13" s="219"/>
      <c r="OAP13" s="219"/>
      <c r="OAQ13" s="219"/>
      <c r="OAR13" s="219"/>
      <c r="OAS13" s="219"/>
      <c r="OAT13" s="219"/>
      <c r="OAU13" s="219"/>
      <c r="OAV13" s="219"/>
      <c r="OAW13" s="219"/>
      <c r="OAX13" s="219"/>
      <c r="OAY13" s="219"/>
      <c r="OAZ13" s="219"/>
      <c r="OBA13" s="219"/>
      <c r="OBB13" s="219"/>
      <c r="OBC13" s="219"/>
      <c r="OBD13" s="219"/>
      <c r="OBE13" s="219"/>
      <c r="OBF13" s="219"/>
      <c r="OBG13" s="219"/>
      <c r="OBH13" s="219"/>
      <c r="OBI13" s="219"/>
      <c r="OBJ13" s="219"/>
      <c r="OBK13" s="219"/>
      <c r="OBL13" s="219"/>
      <c r="OBM13" s="219"/>
      <c r="OBN13" s="219"/>
      <c r="OBO13" s="219"/>
      <c r="OBP13" s="219"/>
      <c r="OBQ13" s="219"/>
      <c r="OBR13" s="219"/>
      <c r="OBS13" s="219"/>
      <c r="OBT13" s="219"/>
      <c r="OBU13" s="219"/>
      <c r="OBV13" s="219"/>
      <c r="OBW13" s="219"/>
      <c r="OBX13" s="219"/>
      <c r="OBY13" s="219"/>
      <c r="OBZ13" s="219"/>
      <c r="OCA13" s="219"/>
      <c r="OCB13" s="219"/>
      <c r="OCC13" s="219"/>
      <c r="OCD13" s="219"/>
      <c r="OCE13" s="219"/>
      <c r="OCF13" s="219"/>
      <c r="OCG13" s="219"/>
      <c r="OCH13" s="219"/>
      <c r="OCI13" s="219"/>
      <c r="OCJ13" s="219"/>
      <c r="OCK13" s="219"/>
      <c r="OCL13" s="219"/>
      <c r="OCM13" s="219"/>
      <c r="OCN13" s="219"/>
      <c r="OCO13" s="219"/>
      <c r="OCP13" s="219"/>
      <c r="OCQ13" s="219"/>
      <c r="OCR13" s="219"/>
      <c r="OCS13" s="219"/>
      <c r="OCT13" s="219"/>
      <c r="OCU13" s="219"/>
      <c r="OCV13" s="219"/>
      <c r="OCW13" s="219"/>
      <c r="OCX13" s="219"/>
      <c r="OCY13" s="219"/>
      <c r="OCZ13" s="219"/>
      <c r="ODA13" s="219"/>
      <c r="ODB13" s="219"/>
      <c r="ODC13" s="219"/>
      <c r="ODD13" s="219"/>
      <c r="ODE13" s="219"/>
      <c r="ODF13" s="219"/>
      <c r="ODG13" s="219"/>
      <c r="ODH13" s="219"/>
      <c r="ODI13" s="219"/>
      <c r="ODJ13" s="219"/>
      <c r="ODK13" s="219"/>
      <c r="ODL13" s="219"/>
      <c r="ODM13" s="219"/>
      <c r="ODN13" s="219"/>
      <c r="ODO13" s="219"/>
      <c r="ODP13" s="219"/>
      <c r="ODQ13" s="219"/>
      <c r="ODR13" s="219"/>
      <c r="ODS13" s="219"/>
      <c r="ODT13" s="219"/>
      <c r="ODU13" s="219"/>
      <c r="ODV13" s="219"/>
      <c r="ODW13" s="219"/>
      <c r="ODX13" s="219"/>
      <c r="ODY13" s="219"/>
      <c r="ODZ13" s="219"/>
      <c r="OEA13" s="219"/>
      <c r="OEB13" s="219"/>
      <c r="OEC13" s="219"/>
      <c r="OED13" s="219"/>
      <c r="OEE13" s="219"/>
      <c r="OEF13" s="219"/>
      <c r="OEG13" s="219"/>
      <c r="OEH13" s="219"/>
      <c r="OEI13" s="219"/>
      <c r="OEJ13" s="219"/>
      <c r="OEK13" s="219"/>
      <c r="OEL13" s="219"/>
      <c r="OEM13" s="219"/>
      <c r="OEN13" s="219"/>
      <c r="OEO13" s="219"/>
      <c r="OEP13" s="219"/>
      <c r="OEQ13" s="219"/>
      <c r="OER13" s="219"/>
      <c r="OES13" s="219"/>
      <c r="OET13" s="219"/>
      <c r="OEU13" s="219"/>
      <c r="OEV13" s="219"/>
      <c r="OEW13" s="219"/>
      <c r="OEX13" s="219"/>
      <c r="OEY13" s="219"/>
      <c r="OEZ13" s="219"/>
      <c r="OFA13" s="219"/>
      <c r="OFB13" s="219"/>
      <c r="OFC13" s="219"/>
      <c r="OFD13" s="219"/>
      <c r="OFE13" s="219"/>
      <c r="OFF13" s="219"/>
      <c r="OFG13" s="219"/>
      <c r="OFH13" s="219"/>
      <c r="OFI13" s="219"/>
      <c r="OFJ13" s="219"/>
      <c r="OFK13" s="219"/>
      <c r="OFL13" s="219"/>
      <c r="OFM13" s="219"/>
      <c r="OFN13" s="219"/>
      <c r="OFO13" s="219"/>
      <c r="OFP13" s="219"/>
      <c r="OFQ13" s="219"/>
      <c r="OFR13" s="219"/>
      <c r="OFS13" s="219"/>
      <c r="OFT13" s="219"/>
      <c r="OFU13" s="219"/>
      <c r="OFV13" s="219"/>
      <c r="OFW13" s="219"/>
      <c r="OFX13" s="219"/>
      <c r="OFY13" s="219"/>
      <c r="OFZ13" s="219"/>
      <c r="OGA13" s="219"/>
      <c r="OGB13" s="219"/>
      <c r="OGC13" s="219"/>
      <c r="OGD13" s="219"/>
      <c r="OGE13" s="219"/>
      <c r="OGF13" s="219"/>
      <c r="OGG13" s="219"/>
      <c r="OGH13" s="219"/>
      <c r="OGI13" s="219"/>
      <c r="OGJ13" s="219"/>
      <c r="OGK13" s="219"/>
      <c r="OGL13" s="219"/>
      <c r="OGM13" s="219"/>
      <c r="OGN13" s="219"/>
      <c r="OGO13" s="219"/>
      <c r="OGP13" s="219"/>
      <c r="OGQ13" s="219"/>
      <c r="OGR13" s="219"/>
      <c r="OGS13" s="219"/>
      <c r="OGT13" s="219"/>
      <c r="OGU13" s="219"/>
      <c r="OGV13" s="219"/>
      <c r="OGW13" s="219"/>
      <c r="OGX13" s="219"/>
      <c r="OGY13" s="219"/>
      <c r="OGZ13" s="219"/>
      <c r="OHA13" s="219"/>
      <c r="OHB13" s="219"/>
      <c r="OHC13" s="219"/>
      <c r="OHD13" s="219"/>
      <c r="OHE13" s="219"/>
      <c r="OHF13" s="219"/>
      <c r="OHG13" s="219"/>
      <c r="OHH13" s="219"/>
      <c r="OHI13" s="219"/>
      <c r="OHJ13" s="219"/>
      <c r="OHK13" s="219"/>
      <c r="OHL13" s="219"/>
      <c r="OHM13" s="219"/>
      <c r="OHN13" s="219"/>
      <c r="OHO13" s="219"/>
      <c r="OHP13" s="219"/>
      <c r="OHQ13" s="219"/>
      <c r="OHR13" s="219"/>
      <c r="OHS13" s="219"/>
      <c r="OHT13" s="219"/>
      <c r="OHU13" s="219"/>
      <c r="OHV13" s="219"/>
      <c r="OHW13" s="219"/>
      <c r="OHX13" s="219"/>
      <c r="OHY13" s="219"/>
      <c r="OHZ13" s="219"/>
      <c r="OIA13" s="219"/>
      <c r="OIB13" s="219"/>
      <c r="OIC13" s="219"/>
      <c r="OID13" s="219"/>
      <c r="OIE13" s="219"/>
      <c r="OIF13" s="219"/>
      <c r="OIG13" s="219"/>
      <c r="OIH13" s="219"/>
      <c r="OII13" s="219"/>
      <c r="OIJ13" s="219"/>
      <c r="OIK13" s="219"/>
      <c r="OIL13" s="219"/>
      <c r="OIM13" s="219"/>
      <c r="OIN13" s="219"/>
      <c r="OIO13" s="219"/>
      <c r="OIP13" s="219"/>
      <c r="OIQ13" s="219"/>
      <c r="OIR13" s="219"/>
      <c r="OIS13" s="219"/>
      <c r="OIT13" s="219"/>
      <c r="OIU13" s="219"/>
      <c r="OIV13" s="219"/>
      <c r="OIW13" s="219"/>
      <c r="OIX13" s="219"/>
      <c r="OIY13" s="219"/>
      <c r="OIZ13" s="219"/>
      <c r="OJA13" s="219"/>
      <c r="OJB13" s="219"/>
      <c r="OJC13" s="219"/>
      <c r="OJD13" s="219"/>
      <c r="OJE13" s="219"/>
      <c r="OJF13" s="219"/>
      <c r="OJG13" s="219"/>
      <c r="OJH13" s="219"/>
      <c r="OJI13" s="219"/>
      <c r="OJJ13" s="219"/>
      <c r="OJK13" s="219"/>
      <c r="OJL13" s="219"/>
      <c r="OJM13" s="219"/>
      <c r="OJN13" s="219"/>
      <c r="OJO13" s="219"/>
      <c r="OJP13" s="219"/>
      <c r="OJQ13" s="219"/>
      <c r="OJR13" s="219"/>
      <c r="OJS13" s="219"/>
      <c r="OJT13" s="219"/>
      <c r="OJU13" s="219"/>
      <c r="OJV13" s="219"/>
      <c r="OJW13" s="219"/>
      <c r="OJX13" s="219"/>
      <c r="OJY13" s="219"/>
      <c r="OJZ13" s="219"/>
      <c r="OKA13" s="219"/>
      <c r="OKB13" s="219"/>
      <c r="OKC13" s="219"/>
      <c r="OKD13" s="219"/>
      <c r="OKE13" s="219"/>
      <c r="OKF13" s="219"/>
      <c r="OKG13" s="219"/>
      <c r="OKH13" s="219"/>
      <c r="OKI13" s="219"/>
      <c r="OKJ13" s="219"/>
      <c r="OKK13" s="219"/>
      <c r="OKL13" s="219"/>
      <c r="OKM13" s="219"/>
      <c r="OKN13" s="219"/>
      <c r="OKO13" s="219"/>
      <c r="OKP13" s="219"/>
      <c r="OKQ13" s="219"/>
      <c r="OKR13" s="219"/>
      <c r="OKS13" s="219"/>
      <c r="OKT13" s="219"/>
      <c r="OKU13" s="219"/>
      <c r="OKV13" s="219"/>
      <c r="OKW13" s="219"/>
      <c r="OKX13" s="219"/>
      <c r="OKY13" s="219"/>
      <c r="OKZ13" s="219"/>
      <c r="OLA13" s="219"/>
      <c r="OLB13" s="219"/>
      <c r="OLC13" s="219"/>
      <c r="OLD13" s="219"/>
      <c r="OLE13" s="219"/>
      <c r="OLF13" s="219"/>
      <c r="OLG13" s="219"/>
      <c r="OLH13" s="219"/>
      <c r="OLI13" s="219"/>
      <c r="OLJ13" s="219"/>
      <c r="OLK13" s="219"/>
      <c r="OLL13" s="219"/>
      <c r="OLM13" s="219"/>
      <c r="OLN13" s="219"/>
      <c r="OLO13" s="219"/>
      <c r="OLP13" s="219"/>
      <c r="OLQ13" s="219"/>
      <c r="OLR13" s="219"/>
      <c r="OLS13" s="219"/>
      <c r="OLT13" s="219"/>
      <c r="OLU13" s="219"/>
      <c r="OLV13" s="219"/>
      <c r="OLW13" s="219"/>
      <c r="OLX13" s="219"/>
      <c r="OLY13" s="219"/>
      <c r="OLZ13" s="219"/>
      <c r="OMA13" s="219"/>
      <c r="OMB13" s="219"/>
      <c r="OMC13" s="219"/>
      <c r="OMD13" s="219"/>
      <c r="OME13" s="219"/>
      <c r="OMF13" s="219"/>
      <c r="OMG13" s="219"/>
      <c r="OMH13" s="219"/>
      <c r="OMI13" s="219"/>
      <c r="OMJ13" s="219"/>
      <c r="OMK13" s="219"/>
      <c r="OML13" s="219"/>
      <c r="OMM13" s="219"/>
      <c r="OMN13" s="219"/>
      <c r="OMO13" s="219"/>
      <c r="OMP13" s="219"/>
      <c r="OMQ13" s="219"/>
      <c r="OMR13" s="219"/>
      <c r="OMS13" s="219"/>
      <c r="OMT13" s="219"/>
      <c r="OMU13" s="219"/>
      <c r="OMV13" s="219"/>
      <c r="OMW13" s="219"/>
      <c r="OMX13" s="219"/>
      <c r="OMY13" s="219"/>
      <c r="OMZ13" s="219"/>
      <c r="ONA13" s="219"/>
      <c r="ONB13" s="219"/>
      <c r="ONC13" s="219"/>
      <c r="OND13" s="219"/>
      <c r="ONE13" s="219"/>
      <c r="ONF13" s="219"/>
      <c r="ONG13" s="219"/>
      <c r="ONH13" s="219"/>
      <c r="ONI13" s="219"/>
      <c r="ONJ13" s="219"/>
      <c r="ONK13" s="219"/>
      <c r="ONL13" s="219"/>
      <c r="ONM13" s="219"/>
      <c r="ONN13" s="219"/>
      <c r="ONO13" s="219"/>
      <c r="ONP13" s="219"/>
      <c r="ONQ13" s="219"/>
      <c r="ONR13" s="219"/>
      <c r="ONS13" s="219"/>
      <c r="ONT13" s="219"/>
      <c r="ONU13" s="219"/>
      <c r="ONV13" s="219"/>
      <c r="ONW13" s="219"/>
      <c r="ONX13" s="219"/>
      <c r="ONY13" s="219"/>
      <c r="ONZ13" s="219"/>
      <c r="OOA13" s="219"/>
      <c r="OOB13" s="219"/>
      <c r="OOC13" s="219"/>
      <c r="OOD13" s="219"/>
      <c r="OOE13" s="219"/>
      <c r="OOF13" s="219"/>
      <c r="OOG13" s="219"/>
      <c r="OOH13" s="219"/>
      <c r="OOI13" s="219"/>
      <c r="OOJ13" s="219"/>
      <c r="OOK13" s="219"/>
      <c r="OOL13" s="219"/>
      <c r="OOM13" s="219"/>
      <c r="OON13" s="219"/>
      <c r="OOO13" s="219"/>
      <c r="OOP13" s="219"/>
      <c r="OOQ13" s="219"/>
      <c r="OOR13" s="219"/>
      <c r="OOS13" s="219"/>
      <c r="OOT13" s="219"/>
      <c r="OOU13" s="219"/>
      <c r="OOV13" s="219"/>
      <c r="OOW13" s="219"/>
      <c r="OOX13" s="219"/>
      <c r="OOY13" s="219"/>
      <c r="OOZ13" s="219"/>
      <c r="OPA13" s="219"/>
      <c r="OPB13" s="219"/>
      <c r="OPC13" s="219"/>
      <c r="OPD13" s="219"/>
      <c r="OPE13" s="219"/>
      <c r="OPF13" s="219"/>
      <c r="OPG13" s="219"/>
      <c r="OPH13" s="219"/>
      <c r="OPI13" s="219"/>
      <c r="OPJ13" s="219"/>
      <c r="OPK13" s="219"/>
      <c r="OPL13" s="219"/>
      <c r="OPM13" s="219"/>
      <c r="OPN13" s="219"/>
      <c r="OPO13" s="219"/>
      <c r="OPP13" s="219"/>
      <c r="OPQ13" s="219"/>
      <c r="OPR13" s="219"/>
      <c r="OPS13" s="219"/>
      <c r="OPT13" s="219"/>
      <c r="OPU13" s="219"/>
      <c r="OPV13" s="219"/>
      <c r="OPW13" s="219"/>
      <c r="OPX13" s="219"/>
      <c r="OPY13" s="219"/>
      <c r="OPZ13" s="219"/>
      <c r="OQA13" s="219"/>
      <c r="OQB13" s="219"/>
      <c r="OQC13" s="219"/>
      <c r="OQD13" s="219"/>
      <c r="OQE13" s="219"/>
      <c r="OQF13" s="219"/>
      <c r="OQG13" s="219"/>
      <c r="OQH13" s="219"/>
      <c r="OQI13" s="219"/>
      <c r="OQJ13" s="219"/>
      <c r="OQK13" s="219"/>
      <c r="OQL13" s="219"/>
      <c r="OQM13" s="219"/>
      <c r="OQN13" s="219"/>
      <c r="OQO13" s="219"/>
      <c r="OQP13" s="219"/>
      <c r="OQQ13" s="219"/>
      <c r="OQR13" s="219"/>
      <c r="OQS13" s="219"/>
      <c r="OQT13" s="219"/>
      <c r="OQU13" s="219"/>
      <c r="OQV13" s="219"/>
      <c r="OQW13" s="219"/>
      <c r="OQX13" s="219"/>
      <c r="OQY13" s="219"/>
      <c r="OQZ13" s="219"/>
      <c r="ORA13" s="219"/>
      <c r="ORB13" s="219"/>
      <c r="ORC13" s="219"/>
      <c r="ORD13" s="219"/>
      <c r="ORE13" s="219"/>
      <c r="ORF13" s="219"/>
      <c r="ORG13" s="219"/>
      <c r="ORH13" s="219"/>
      <c r="ORI13" s="219"/>
      <c r="ORJ13" s="219"/>
      <c r="ORK13" s="219"/>
      <c r="ORL13" s="219"/>
      <c r="ORM13" s="219"/>
      <c r="ORN13" s="219"/>
      <c r="ORO13" s="219"/>
      <c r="ORP13" s="219"/>
      <c r="ORQ13" s="219"/>
      <c r="ORR13" s="219"/>
      <c r="ORS13" s="219"/>
      <c r="ORT13" s="219"/>
      <c r="ORU13" s="219"/>
      <c r="ORV13" s="219"/>
      <c r="ORW13" s="219"/>
      <c r="ORX13" s="219"/>
      <c r="ORY13" s="219"/>
      <c r="ORZ13" s="219"/>
      <c r="OSA13" s="219"/>
      <c r="OSB13" s="219"/>
      <c r="OSC13" s="219"/>
      <c r="OSD13" s="219"/>
      <c r="OSE13" s="219"/>
      <c r="OSF13" s="219"/>
      <c r="OSG13" s="219"/>
      <c r="OSH13" s="219"/>
      <c r="OSI13" s="219"/>
      <c r="OSJ13" s="219"/>
      <c r="OSK13" s="219"/>
      <c r="OSL13" s="219"/>
      <c r="OSM13" s="219"/>
      <c r="OSN13" s="219"/>
      <c r="OSO13" s="219"/>
      <c r="OSP13" s="219"/>
      <c r="OSQ13" s="219"/>
      <c r="OSR13" s="219"/>
      <c r="OSS13" s="219"/>
      <c r="OST13" s="219"/>
      <c r="OSU13" s="219"/>
      <c r="OSV13" s="219"/>
      <c r="OSW13" s="219"/>
      <c r="OSX13" s="219"/>
      <c r="OSY13" s="219"/>
      <c r="OSZ13" s="219"/>
      <c r="OTA13" s="219"/>
      <c r="OTB13" s="219"/>
      <c r="OTC13" s="219"/>
      <c r="OTD13" s="219"/>
      <c r="OTE13" s="219"/>
      <c r="OTF13" s="219"/>
      <c r="OTG13" s="219"/>
      <c r="OTH13" s="219"/>
      <c r="OTI13" s="219"/>
      <c r="OTJ13" s="219"/>
      <c r="OTK13" s="219"/>
      <c r="OTL13" s="219"/>
      <c r="OTM13" s="219"/>
      <c r="OTN13" s="219"/>
      <c r="OTO13" s="219"/>
      <c r="OTP13" s="219"/>
      <c r="OTQ13" s="219"/>
      <c r="OTR13" s="219"/>
      <c r="OTS13" s="219"/>
      <c r="OTT13" s="219"/>
      <c r="OTU13" s="219"/>
      <c r="OTV13" s="219"/>
      <c r="OTW13" s="219"/>
      <c r="OTX13" s="219"/>
      <c r="OTY13" s="219"/>
      <c r="OTZ13" s="219"/>
      <c r="OUA13" s="219"/>
      <c r="OUB13" s="219"/>
      <c r="OUC13" s="219"/>
      <c r="OUD13" s="219"/>
      <c r="OUE13" s="219"/>
      <c r="OUF13" s="219"/>
      <c r="OUG13" s="219"/>
      <c r="OUH13" s="219"/>
      <c r="OUI13" s="219"/>
      <c r="OUJ13" s="219"/>
      <c r="OUK13" s="219"/>
      <c r="OUL13" s="219"/>
      <c r="OUM13" s="219"/>
      <c r="OUN13" s="219"/>
      <c r="OUO13" s="219"/>
      <c r="OUP13" s="219"/>
      <c r="OUQ13" s="219"/>
      <c r="OUR13" s="219"/>
      <c r="OUS13" s="219"/>
      <c r="OUT13" s="219"/>
      <c r="OUU13" s="219"/>
      <c r="OUV13" s="219"/>
      <c r="OUW13" s="219"/>
      <c r="OUX13" s="219"/>
      <c r="OUY13" s="219"/>
      <c r="OUZ13" s="219"/>
      <c r="OVA13" s="219"/>
      <c r="OVB13" s="219"/>
      <c r="OVC13" s="219"/>
      <c r="OVD13" s="219"/>
      <c r="OVE13" s="219"/>
      <c r="OVF13" s="219"/>
      <c r="OVG13" s="219"/>
      <c r="OVH13" s="219"/>
      <c r="OVI13" s="219"/>
      <c r="OVJ13" s="219"/>
      <c r="OVK13" s="219"/>
      <c r="OVL13" s="219"/>
      <c r="OVM13" s="219"/>
      <c r="OVN13" s="219"/>
      <c r="OVO13" s="219"/>
      <c r="OVP13" s="219"/>
      <c r="OVQ13" s="219"/>
      <c r="OVR13" s="219"/>
      <c r="OVS13" s="219"/>
      <c r="OVT13" s="219"/>
      <c r="OVU13" s="219"/>
      <c r="OVV13" s="219"/>
      <c r="OVW13" s="219"/>
      <c r="OVX13" s="219"/>
      <c r="OVY13" s="219"/>
      <c r="OVZ13" s="219"/>
      <c r="OWA13" s="219"/>
      <c r="OWB13" s="219"/>
      <c r="OWC13" s="219"/>
      <c r="OWD13" s="219"/>
      <c r="OWE13" s="219"/>
      <c r="OWF13" s="219"/>
      <c r="OWG13" s="219"/>
      <c r="OWH13" s="219"/>
      <c r="OWI13" s="219"/>
      <c r="OWJ13" s="219"/>
      <c r="OWK13" s="219"/>
      <c r="OWL13" s="219"/>
      <c r="OWM13" s="219"/>
      <c r="OWN13" s="219"/>
      <c r="OWO13" s="219"/>
      <c r="OWP13" s="219"/>
      <c r="OWQ13" s="219"/>
      <c r="OWR13" s="219"/>
      <c r="OWS13" s="219"/>
      <c r="OWT13" s="219"/>
      <c r="OWU13" s="219"/>
      <c r="OWV13" s="219"/>
      <c r="OWW13" s="219"/>
      <c r="OWX13" s="219"/>
      <c r="OWY13" s="219"/>
      <c r="OWZ13" s="219"/>
      <c r="OXA13" s="219"/>
      <c r="OXB13" s="219"/>
      <c r="OXC13" s="219"/>
      <c r="OXD13" s="219"/>
      <c r="OXE13" s="219"/>
      <c r="OXF13" s="219"/>
      <c r="OXG13" s="219"/>
      <c r="OXH13" s="219"/>
      <c r="OXI13" s="219"/>
      <c r="OXJ13" s="219"/>
      <c r="OXK13" s="219"/>
      <c r="OXL13" s="219"/>
      <c r="OXM13" s="219"/>
      <c r="OXN13" s="219"/>
      <c r="OXO13" s="219"/>
      <c r="OXP13" s="219"/>
      <c r="OXQ13" s="219"/>
      <c r="OXR13" s="219"/>
      <c r="OXS13" s="219"/>
      <c r="OXT13" s="219"/>
      <c r="OXU13" s="219"/>
      <c r="OXV13" s="219"/>
      <c r="OXW13" s="219"/>
      <c r="OXX13" s="219"/>
      <c r="OXY13" s="219"/>
      <c r="OXZ13" s="219"/>
      <c r="OYA13" s="219"/>
      <c r="OYB13" s="219"/>
      <c r="OYC13" s="219"/>
      <c r="OYD13" s="219"/>
      <c r="OYE13" s="219"/>
      <c r="OYF13" s="219"/>
      <c r="OYG13" s="219"/>
      <c r="OYH13" s="219"/>
      <c r="OYI13" s="219"/>
      <c r="OYJ13" s="219"/>
      <c r="OYK13" s="219"/>
      <c r="OYL13" s="219"/>
      <c r="OYM13" s="219"/>
      <c r="OYN13" s="219"/>
      <c r="OYO13" s="219"/>
      <c r="OYP13" s="219"/>
      <c r="OYQ13" s="219"/>
      <c r="OYR13" s="219"/>
      <c r="OYS13" s="219"/>
      <c r="OYT13" s="219"/>
      <c r="OYU13" s="219"/>
      <c r="OYV13" s="219"/>
      <c r="OYW13" s="219"/>
      <c r="OYX13" s="219"/>
      <c r="OYY13" s="219"/>
      <c r="OYZ13" s="219"/>
      <c r="OZA13" s="219"/>
      <c r="OZB13" s="219"/>
      <c r="OZC13" s="219"/>
      <c r="OZD13" s="219"/>
      <c r="OZE13" s="219"/>
      <c r="OZF13" s="219"/>
      <c r="OZG13" s="219"/>
      <c r="OZH13" s="219"/>
      <c r="OZI13" s="219"/>
      <c r="OZJ13" s="219"/>
      <c r="OZK13" s="219"/>
      <c r="OZL13" s="219"/>
      <c r="OZM13" s="219"/>
      <c r="OZN13" s="219"/>
      <c r="OZO13" s="219"/>
      <c r="OZP13" s="219"/>
      <c r="OZQ13" s="219"/>
      <c r="OZR13" s="219"/>
      <c r="OZS13" s="219"/>
      <c r="OZT13" s="219"/>
      <c r="OZU13" s="219"/>
      <c r="OZV13" s="219"/>
      <c r="OZW13" s="219"/>
      <c r="OZX13" s="219"/>
      <c r="OZY13" s="219"/>
      <c r="OZZ13" s="219"/>
      <c r="PAA13" s="219"/>
      <c r="PAB13" s="219"/>
      <c r="PAC13" s="219"/>
      <c r="PAD13" s="219"/>
      <c r="PAE13" s="219"/>
      <c r="PAF13" s="219"/>
      <c r="PAG13" s="219"/>
      <c r="PAH13" s="219"/>
      <c r="PAI13" s="219"/>
      <c r="PAJ13" s="219"/>
      <c r="PAK13" s="219"/>
      <c r="PAL13" s="219"/>
      <c r="PAM13" s="219"/>
      <c r="PAN13" s="219"/>
      <c r="PAO13" s="219"/>
      <c r="PAP13" s="219"/>
      <c r="PAQ13" s="219"/>
      <c r="PAR13" s="219"/>
      <c r="PAS13" s="219"/>
      <c r="PAT13" s="219"/>
      <c r="PAU13" s="219"/>
      <c r="PAV13" s="219"/>
      <c r="PAW13" s="219"/>
      <c r="PAX13" s="219"/>
      <c r="PAY13" s="219"/>
      <c r="PAZ13" s="219"/>
      <c r="PBA13" s="219"/>
      <c r="PBB13" s="219"/>
      <c r="PBC13" s="219"/>
      <c r="PBD13" s="219"/>
      <c r="PBE13" s="219"/>
      <c r="PBF13" s="219"/>
      <c r="PBG13" s="219"/>
      <c r="PBH13" s="219"/>
      <c r="PBI13" s="219"/>
      <c r="PBJ13" s="219"/>
      <c r="PBK13" s="219"/>
      <c r="PBL13" s="219"/>
      <c r="PBM13" s="219"/>
      <c r="PBN13" s="219"/>
      <c r="PBO13" s="219"/>
      <c r="PBP13" s="219"/>
      <c r="PBQ13" s="219"/>
      <c r="PBR13" s="219"/>
      <c r="PBS13" s="219"/>
      <c r="PBT13" s="219"/>
      <c r="PBU13" s="219"/>
      <c r="PBV13" s="219"/>
      <c r="PBW13" s="219"/>
      <c r="PBX13" s="219"/>
      <c r="PBY13" s="219"/>
      <c r="PBZ13" s="219"/>
      <c r="PCA13" s="219"/>
      <c r="PCB13" s="219"/>
      <c r="PCC13" s="219"/>
      <c r="PCD13" s="219"/>
      <c r="PCE13" s="219"/>
      <c r="PCF13" s="219"/>
      <c r="PCG13" s="219"/>
      <c r="PCH13" s="219"/>
      <c r="PCI13" s="219"/>
      <c r="PCJ13" s="219"/>
      <c r="PCK13" s="219"/>
      <c r="PCL13" s="219"/>
      <c r="PCM13" s="219"/>
      <c r="PCN13" s="219"/>
      <c r="PCO13" s="219"/>
      <c r="PCP13" s="219"/>
      <c r="PCQ13" s="219"/>
      <c r="PCR13" s="219"/>
      <c r="PCS13" s="219"/>
      <c r="PCT13" s="219"/>
      <c r="PCU13" s="219"/>
      <c r="PCV13" s="219"/>
      <c r="PCW13" s="219"/>
      <c r="PCX13" s="219"/>
      <c r="PCY13" s="219"/>
      <c r="PCZ13" s="219"/>
      <c r="PDA13" s="219"/>
      <c r="PDB13" s="219"/>
      <c r="PDC13" s="219"/>
      <c r="PDD13" s="219"/>
      <c r="PDE13" s="219"/>
      <c r="PDF13" s="219"/>
      <c r="PDG13" s="219"/>
      <c r="PDH13" s="219"/>
      <c r="PDI13" s="219"/>
      <c r="PDJ13" s="219"/>
      <c r="PDK13" s="219"/>
      <c r="PDL13" s="219"/>
      <c r="PDM13" s="219"/>
      <c r="PDN13" s="219"/>
      <c r="PDO13" s="219"/>
      <c r="PDP13" s="219"/>
      <c r="PDQ13" s="219"/>
      <c r="PDR13" s="219"/>
      <c r="PDS13" s="219"/>
      <c r="PDT13" s="219"/>
      <c r="PDU13" s="219"/>
      <c r="PDV13" s="219"/>
      <c r="PDW13" s="219"/>
      <c r="PDX13" s="219"/>
      <c r="PDY13" s="219"/>
      <c r="PDZ13" s="219"/>
      <c r="PEA13" s="219"/>
      <c r="PEB13" s="219"/>
      <c r="PEC13" s="219"/>
      <c r="PED13" s="219"/>
      <c r="PEE13" s="219"/>
      <c r="PEF13" s="219"/>
      <c r="PEG13" s="219"/>
      <c r="PEH13" s="219"/>
      <c r="PEI13" s="219"/>
      <c r="PEJ13" s="219"/>
      <c r="PEK13" s="219"/>
      <c r="PEL13" s="219"/>
      <c r="PEM13" s="219"/>
      <c r="PEN13" s="219"/>
      <c r="PEO13" s="219"/>
      <c r="PEP13" s="219"/>
      <c r="PEQ13" s="219"/>
      <c r="PER13" s="219"/>
      <c r="PES13" s="219"/>
      <c r="PET13" s="219"/>
      <c r="PEU13" s="219"/>
      <c r="PEV13" s="219"/>
      <c r="PEW13" s="219"/>
      <c r="PEX13" s="219"/>
      <c r="PEY13" s="219"/>
      <c r="PEZ13" s="219"/>
      <c r="PFA13" s="219"/>
      <c r="PFB13" s="219"/>
      <c r="PFC13" s="219"/>
      <c r="PFD13" s="219"/>
      <c r="PFE13" s="219"/>
      <c r="PFF13" s="219"/>
      <c r="PFG13" s="219"/>
      <c r="PFH13" s="219"/>
      <c r="PFI13" s="219"/>
      <c r="PFJ13" s="219"/>
      <c r="PFK13" s="219"/>
      <c r="PFL13" s="219"/>
      <c r="PFM13" s="219"/>
      <c r="PFN13" s="219"/>
      <c r="PFO13" s="219"/>
      <c r="PFP13" s="219"/>
      <c r="PFQ13" s="219"/>
      <c r="PFR13" s="219"/>
      <c r="PFS13" s="219"/>
      <c r="PFT13" s="219"/>
      <c r="PFU13" s="219"/>
      <c r="PFV13" s="219"/>
      <c r="PFW13" s="219"/>
      <c r="PFX13" s="219"/>
      <c r="PFY13" s="219"/>
      <c r="PFZ13" s="219"/>
      <c r="PGA13" s="219"/>
      <c r="PGB13" s="219"/>
      <c r="PGC13" s="219"/>
      <c r="PGD13" s="219"/>
      <c r="PGE13" s="219"/>
      <c r="PGF13" s="219"/>
      <c r="PGG13" s="219"/>
      <c r="PGH13" s="219"/>
      <c r="PGI13" s="219"/>
      <c r="PGJ13" s="219"/>
      <c r="PGK13" s="219"/>
      <c r="PGL13" s="219"/>
      <c r="PGM13" s="219"/>
      <c r="PGN13" s="219"/>
      <c r="PGO13" s="219"/>
      <c r="PGP13" s="219"/>
      <c r="PGQ13" s="219"/>
      <c r="PGR13" s="219"/>
      <c r="PGS13" s="219"/>
      <c r="PGT13" s="219"/>
      <c r="PGU13" s="219"/>
      <c r="PGV13" s="219"/>
      <c r="PGW13" s="219"/>
      <c r="PGX13" s="219"/>
      <c r="PGY13" s="219"/>
      <c r="PGZ13" s="219"/>
      <c r="PHA13" s="219"/>
      <c r="PHB13" s="219"/>
      <c r="PHC13" s="219"/>
      <c r="PHD13" s="219"/>
      <c r="PHE13" s="219"/>
      <c r="PHF13" s="219"/>
      <c r="PHG13" s="219"/>
      <c r="PHH13" s="219"/>
      <c r="PHI13" s="219"/>
      <c r="PHJ13" s="219"/>
      <c r="PHK13" s="219"/>
      <c r="PHL13" s="219"/>
      <c r="PHM13" s="219"/>
      <c r="PHN13" s="219"/>
      <c r="PHO13" s="219"/>
      <c r="PHP13" s="219"/>
      <c r="PHQ13" s="219"/>
      <c r="PHR13" s="219"/>
      <c r="PHS13" s="219"/>
      <c r="PHT13" s="219"/>
      <c r="PHU13" s="219"/>
      <c r="PHV13" s="219"/>
      <c r="PHW13" s="219"/>
      <c r="PHX13" s="219"/>
      <c r="PHY13" s="219"/>
      <c r="PHZ13" s="219"/>
      <c r="PIA13" s="219"/>
      <c r="PIB13" s="219"/>
      <c r="PIC13" s="219"/>
      <c r="PID13" s="219"/>
      <c r="PIE13" s="219"/>
      <c r="PIF13" s="219"/>
      <c r="PIG13" s="219"/>
      <c r="PIH13" s="219"/>
      <c r="PII13" s="219"/>
      <c r="PIJ13" s="219"/>
      <c r="PIK13" s="219"/>
      <c r="PIL13" s="219"/>
      <c r="PIM13" s="219"/>
      <c r="PIN13" s="219"/>
      <c r="PIO13" s="219"/>
      <c r="PIP13" s="219"/>
      <c r="PIQ13" s="219"/>
      <c r="PIR13" s="219"/>
      <c r="PIS13" s="219"/>
      <c r="PIT13" s="219"/>
      <c r="PIU13" s="219"/>
      <c r="PIV13" s="219"/>
      <c r="PIW13" s="219"/>
      <c r="PIX13" s="219"/>
      <c r="PIY13" s="219"/>
      <c r="PIZ13" s="219"/>
      <c r="PJA13" s="219"/>
      <c r="PJB13" s="219"/>
      <c r="PJC13" s="219"/>
      <c r="PJD13" s="219"/>
      <c r="PJE13" s="219"/>
      <c r="PJF13" s="219"/>
      <c r="PJG13" s="219"/>
      <c r="PJH13" s="219"/>
      <c r="PJI13" s="219"/>
      <c r="PJJ13" s="219"/>
      <c r="PJK13" s="219"/>
      <c r="PJL13" s="219"/>
      <c r="PJM13" s="219"/>
      <c r="PJN13" s="219"/>
      <c r="PJO13" s="219"/>
      <c r="PJP13" s="219"/>
      <c r="PJQ13" s="219"/>
      <c r="PJR13" s="219"/>
      <c r="PJS13" s="219"/>
      <c r="PJT13" s="219"/>
      <c r="PJU13" s="219"/>
      <c r="PJV13" s="219"/>
      <c r="PJW13" s="219"/>
      <c r="PJX13" s="219"/>
      <c r="PJY13" s="219"/>
      <c r="PJZ13" s="219"/>
      <c r="PKA13" s="219"/>
      <c r="PKB13" s="219"/>
      <c r="PKC13" s="219"/>
      <c r="PKD13" s="219"/>
      <c r="PKE13" s="219"/>
      <c r="PKF13" s="219"/>
      <c r="PKG13" s="219"/>
      <c r="PKH13" s="219"/>
      <c r="PKI13" s="219"/>
      <c r="PKJ13" s="219"/>
      <c r="PKK13" s="219"/>
      <c r="PKL13" s="219"/>
      <c r="PKM13" s="219"/>
      <c r="PKN13" s="219"/>
      <c r="PKO13" s="219"/>
      <c r="PKP13" s="219"/>
      <c r="PKQ13" s="219"/>
      <c r="PKR13" s="219"/>
      <c r="PKS13" s="219"/>
      <c r="PKT13" s="219"/>
      <c r="PKU13" s="219"/>
      <c r="PKV13" s="219"/>
      <c r="PKW13" s="219"/>
      <c r="PKX13" s="219"/>
      <c r="PKY13" s="219"/>
      <c r="PKZ13" s="219"/>
      <c r="PLA13" s="219"/>
      <c r="PLB13" s="219"/>
      <c r="PLC13" s="219"/>
      <c r="PLD13" s="219"/>
      <c r="PLE13" s="219"/>
      <c r="PLF13" s="219"/>
      <c r="PLG13" s="219"/>
      <c r="PLH13" s="219"/>
      <c r="PLI13" s="219"/>
      <c r="PLJ13" s="219"/>
      <c r="PLK13" s="219"/>
      <c r="PLL13" s="219"/>
      <c r="PLM13" s="219"/>
      <c r="PLN13" s="219"/>
      <c r="PLO13" s="219"/>
      <c r="PLP13" s="219"/>
      <c r="PLQ13" s="219"/>
      <c r="PLR13" s="219"/>
      <c r="PLS13" s="219"/>
      <c r="PLT13" s="219"/>
      <c r="PLU13" s="219"/>
      <c r="PLV13" s="219"/>
      <c r="PLW13" s="219"/>
      <c r="PLX13" s="219"/>
      <c r="PLY13" s="219"/>
      <c r="PLZ13" s="219"/>
      <c r="PMA13" s="219"/>
      <c r="PMB13" s="219"/>
      <c r="PMC13" s="219"/>
      <c r="PMD13" s="219"/>
      <c r="PME13" s="219"/>
      <c r="PMF13" s="219"/>
      <c r="PMG13" s="219"/>
      <c r="PMH13" s="219"/>
      <c r="PMI13" s="219"/>
      <c r="PMJ13" s="219"/>
      <c r="PMK13" s="219"/>
      <c r="PML13" s="219"/>
      <c r="PMM13" s="219"/>
      <c r="PMN13" s="219"/>
      <c r="PMO13" s="219"/>
      <c r="PMP13" s="219"/>
      <c r="PMQ13" s="219"/>
      <c r="PMR13" s="219"/>
      <c r="PMS13" s="219"/>
      <c r="PMT13" s="219"/>
      <c r="PMU13" s="219"/>
      <c r="PMV13" s="219"/>
      <c r="PMW13" s="219"/>
      <c r="PMX13" s="219"/>
      <c r="PMY13" s="219"/>
      <c r="PMZ13" s="219"/>
      <c r="PNA13" s="219"/>
      <c r="PNB13" s="219"/>
      <c r="PNC13" s="219"/>
      <c r="PND13" s="219"/>
      <c r="PNE13" s="219"/>
      <c r="PNF13" s="219"/>
      <c r="PNG13" s="219"/>
      <c r="PNH13" s="219"/>
      <c r="PNI13" s="219"/>
      <c r="PNJ13" s="219"/>
      <c r="PNK13" s="219"/>
      <c r="PNL13" s="219"/>
      <c r="PNM13" s="219"/>
      <c r="PNN13" s="219"/>
      <c r="PNO13" s="219"/>
      <c r="PNP13" s="219"/>
      <c r="PNQ13" s="219"/>
      <c r="PNR13" s="219"/>
      <c r="PNS13" s="219"/>
      <c r="PNT13" s="219"/>
      <c r="PNU13" s="219"/>
      <c r="PNV13" s="219"/>
      <c r="PNW13" s="219"/>
      <c r="PNX13" s="219"/>
      <c r="PNY13" s="219"/>
      <c r="PNZ13" s="219"/>
      <c r="POA13" s="219"/>
      <c r="POB13" s="219"/>
      <c r="POC13" s="219"/>
      <c r="POD13" s="219"/>
      <c r="POE13" s="219"/>
      <c r="POF13" s="219"/>
      <c r="POG13" s="219"/>
      <c r="POH13" s="219"/>
      <c r="POI13" s="219"/>
      <c r="POJ13" s="219"/>
      <c r="POK13" s="219"/>
      <c r="POL13" s="219"/>
      <c r="POM13" s="219"/>
      <c r="PON13" s="219"/>
      <c r="POO13" s="219"/>
      <c r="POP13" s="219"/>
      <c r="POQ13" s="219"/>
      <c r="POR13" s="219"/>
      <c r="POS13" s="219"/>
      <c r="POT13" s="219"/>
      <c r="POU13" s="219"/>
      <c r="POV13" s="219"/>
      <c r="POW13" s="219"/>
      <c r="POX13" s="219"/>
      <c r="POY13" s="219"/>
      <c r="POZ13" s="219"/>
      <c r="PPA13" s="219"/>
      <c r="PPB13" s="219"/>
      <c r="PPC13" s="219"/>
      <c r="PPD13" s="219"/>
      <c r="PPE13" s="219"/>
      <c r="PPF13" s="219"/>
      <c r="PPG13" s="219"/>
      <c r="PPH13" s="219"/>
      <c r="PPI13" s="219"/>
      <c r="PPJ13" s="219"/>
      <c r="PPK13" s="219"/>
      <c r="PPL13" s="219"/>
      <c r="PPM13" s="219"/>
      <c r="PPN13" s="219"/>
      <c r="PPO13" s="219"/>
      <c r="PPP13" s="219"/>
      <c r="PPQ13" s="219"/>
      <c r="PPR13" s="219"/>
      <c r="PPS13" s="219"/>
      <c r="PPT13" s="219"/>
      <c r="PPU13" s="219"/>
      <c r="PPV13" s="219"/>
      <c r="PPW13" s="219"/>
      <c r="PPX13" s="219"/>
      <c r="PPY13" s="219"/>
      <c r="PPZ13" s="219"/>
      <c r="PQA13" s="219"/>
      <c r="PQB13" s="219"/>
      <c r="PQC13" s="219"/>
      <c r="PQD13" s="219"/>
      <c r="PQE13" s="219"/>
      <c r="PQF13" s="219"/>
      <c r="PQG13" s="219"/>
      <c r="PQH13" s="219"/>
      <c r="PQI13" s="219"/>
      <c r="PQJ13" s="219"/>
      <c r="PQK13" s="219"/>
      <c r="PQL13" s="219"/>
      <c r="PQM13" s="219"/>
      <c r="PQN13" s="219"/>
      <c r="PQO13" s="219"/>
      <c r="PQP13" s="219"/>
      <c r="PQQ13" s="219"/>
      <c r="PQR13" s="219"/>
      <c r="PQS13" s="219"/>
      <c r="PQT13" s="219"/>
      <c r="PQU13" s="219"/>
      <c r="PQV13" s="219"/>
      <c r="PQW13" s="219"/>
      <c r="PQX13" s="219"/>
      <c r="PQY13" s="219"/>
      <c r="PQZ13" s="219"/>
      <c r="PRA13" s="219"/>
      <c r="PRB13" s="219"/>
      <c r="PRC13" s="219"/>
      <c r="PRD13" s="219"/>
      <c r="PRE13" s="219"/>
      <c r="PRF13" s="219"/>
      <c r="PRG13" s="219"/>
      <c r="PRH13" s="219"/>
      <c r="PRI13" s="219"/>
      <c r="PRJ13" s="219"/>
      <c r="PRK13" s="219"/>
      <c r="PRL13" s="219"/>
      <c r="PRM13" s="219"/>
      <c r="PRN13" s="219"/>
      <c r="PRO13" s="219"/>
      <c r="PRP13" s="219"/>
      <c r="PRQ13" s="219"/>
      <c r="PRR13" s="219"/>
      <c r="PRS13" s="219"/>
      <c r="PRT13" s="219"/>
      <c r="PRU13" s="219"/>
      <c r="PRV13" s="219"/>
      <c r="PRW13" s="219"/>
      <c r="PRX13" s="219"/>
      <c r="PRY13" s="219"/>
      <c r="PRZ13" s="219"/>
      <c r="PSA13" s="219"/>
      <c r="PSB13" s="219"/>
      <c r="PSC13" s="219"/>
      <c r="PSD13" s="219"/>
      <c r="PSE13" s="219"/>
      <c r="PSF13" s="219"/>
      <c r="PSG13" s="219"/>
      <c r="PSH13" s="219"/>
      <c r="PSI13" s="219"/>
      <c r="PSJ13" s="219"/>
      <c r="PSK13" s="219"/>
      <c r="PSL13" s="219"/>
      <c r="PSM13" s="219"/>
      <c r="PSN13" s="219"/>
      <c r="PSO13" s="219"/>
      <c r="PSP13" s="219"/>
      <c r="PSQ13" s="219"/>
      <c r="PSR13" s="219"/>
      <c r="PSS13" s="219"/>
      <c r="PST13" s="219"/>
      <c r="PSU13" s="219"/>
      <c r="PSV13" s="219"/>
      <c r="PSW13" s="219"/>
      <c r="PSX13" s="219"/>
      <c r="PSY13" s="219"/>
      <c r="PSZ13" s="219"/>
      <c r="PTA13" s="219"/>
      <c r="PTB13" s="219"/>
      <c r="PTC13" s="219"/>
      <c r="PTD13" s="219"/>
      <c r="PTE13" s="219"/>
      <c r="PTF13" s="219"/>
      <c r="PTG13" s="219"/>
      <c r="PTH13" s="219"/>
      <c r="PTI13" s="219"/>
      <c r="PTJ13" s="219"/>
      <c r="PTK13" s="219"/>
      <c r="PTL13" s="219"/>
      <c r="PTM13" s="219"/>
      <c r="PTN13" s="219"/>
      <c r="PTO13" s="219"/>
      <c r="PTP13" s="219"/>
      <c r="PTQ13" s="219"/>
      <c r="PTR13" s="219"/>
      <c r="PTS13" s="219"/>
      <c r="PTT13" s="219"/>
      <c r="PTU13" s="219"/>
      <c r="PTV13" s="219"/>
      <c r="PTW13" s="219"/>
      <c r="PTX13" s="219"/>
      <c r="PTY13" s="219"/>
      <c r="PTZ13" s="219"/>
      <c r="PUA13" s="219"/>
      <c r="PUB13" s="219"/>
      <c r="PUC13" s="219"/>
      <c r="PUD13" s="219"/>
      <c r="PUE13" s="219"/>
      <c r="PUF13" s="219"/>
      <c r="PUG13" s="219"/>
      <c r="PUH13" s="219"/>
      <c r="PUI13" s="219"/>
      <c r="PUJ13" s="219"/>
      <c r="PUK13" s="219"/>
      <c r="PUL13" s="219"/>
      <c r="PUM13" s="219"/>
      <c r="PUN13" s="219"/>
      <c r="PUO13" s="219"/>
      <c r="PUP13" s="219"/>
      <c r="PUQ13" s="219"/>
      <c r="PUR13" s="219"/>
      <c r="PUS13" s="219"/>
      <c r="PUT13" s="219"/>
      <c r="PUU13" s="219"/>
      <c r="PUV13" s="219"/>
      <c r="PUW13" s="219"/>
      <c r="PUX13" s="219"/>
      <c r="PUY13" s="219"/>
      <c r="PUZ13" s="219"/>
      <c r="PVA13" s="219"/>
      <c r="PVB13" s="219"/>
      <c r="PVC13" s="219"/>
      <c r="PVD13" s="219"/>
      <c r="PVE13" s="219"/>
      <c r="PVF13" s="219"/>
      <c r="PVG13" s="219"/>
      <c r="PVH13" s="219"/>
      <c r="PVI13" s="219"/>
      <c r="PVJ13" s="219"/>
      <c r="PVK13" s="219"/>
      <c r="PVL13" s="219"/>
      <c r="PVM13" s="219"/>
      <c r="PVN13" s="219"/>
      <c r="PVO13" s="219"/>
      <c r="PVP13" s="219"/>
      <c r="PVQ13" s="219"/>
      <c r="PVR13" s="219"/>
      <c r="PVS13" s="219"/>
      <c r="PVT13" s="219"/>
      <c r="PVU13" s="219"/>
      <c r="PVV13" s="219"/>
      <c r="PVW13" s="219"/>
      <c r="PVX13" s="219"/>
      <c r="PVY13" s="219"/>
      <c r="PVZ13" s="219"/>
      <c r="PWA13" s="219"/>
      <c r="PWB13" s="219"/>
      <c r="PWC13" s="219"/>
      <c r="PWD13" s="219"/>
      <c r="PWE13" s="219"/>
      <c r="PWF13" s="219"/>
      <c r="PWG13" s="219"/>
      <c r="PWH13" s="219"/>
      <c r="PWI13" s="219"/>
      <c r="PWJ13" s="219"/>
      <c r="PWK13" s="219"/>
      <c r="PWL13" s="219"/>
      <c r="PWM13" s="219"/>
      <c r="PWN13" s="219"/>
      <c r="PWO13" s="219"/>
      <c r="PWP13" s="219"/>
      <c r="PWQ13" s="219"/>
      <c r="PWR13" s="219"/>
      <c r="PWS13" s="219"/>
      <c r="PWT13" s="219"/>
      <c r="PWU13" s="219"/>
      <c r="PWV13" s="219"/>
      <c r="PWW13" s="219"/>
      <c r="PWX13" s="219"/>
      <c r="PWY13" s="219"/>
      <c r="PWZ13" s="219"/>
      <c r="PXA13" s="219"/>
      <c r="PXB13" s="219"/>
      <c r="PXC13" s="219"/>
      <c r="PXD13" s="219"/>
      <c r="PXE13" s="219"/>
      <c r="PXF13" s="219"/>
      <c r="PXG13" s="219"/>
      <c r="PXH13" s="219"/>
      <c r="PXI13" s="219"/>
      <c r="PXJ13" s="219"/>
      <c r="PXK13" s="219"/>
      <c r="PXL13" s="219"/>
      <c r="PXM13" s="219"/>
      <c r="PXN13" s="219"/>
      <c r="PXO13" s="219"/>
      <c r="PXP13" s="219"/>
      <c r="PXQ13" s="219"/>
      <c r="PXR13" s="219"/>
      <c r="PXS13" s="219"/>
      <c r="PXT13" s="219"/>
      <c r="PXU13" s="219"/>
      <c r="PXV13" s="219"/>
      <c r="PXW13" s="219"/>
      <c r="PXX13" s="219"/>
      <c r="PXY13" s="219"/>
      <c r="PXZ13" s="219"/>
      <c r="PYA13" s="219"/>
      <c r="PYB13" s="219"/>
      <c r="PYC13" s="219"/>
      <c r="PYD13" s="219"/>
      <c r="PYE13" s="219"/>
      <c r="PYF13" s="219"/>
      <c r="PYG13" s="219"/>
      <c r="PYH13" s="219"/>
      <c r="PYI13" s="219"/>
      <c r="PYJ13" s="219"/>
      <c r="PYK13" s="219"/>
      <c r="PYL13" s="219"/>
      <c r="PYM13" s="219"/>
      <c r="PYN13" s="219"/>
      <c r="PYO13" s="219"/>
      <c r="PYP13" s="219"/>
      <c r="PYQ13" s="219"/>
      <c r="PYR13" s="219"/>
      <c r="PYS13" s="219"/>
      <c r="PYT13" s="219"/>
      <c r="PYU13" s="219"/>
      <c r="PYV13" s="219"/>
      <c r="PYW13" s="219"/>
      <c r="PYX13" s="219"/>
      <c r="PYY13" s="219"/>
      <c r="PYZ13" s="219"/>
      <c r="PZA13" s="219"/>
      <c r="PZB13" s="219"/>
      <c r="PZC13" s="219"/>
      <c r="PZD13" s="219"/>
      <c r="PZE13" s="219"/>
      <c r="PZF13" s="219"/>
      <c r="PZG13" s="219"/>
      <c r="PZH13" s="219"/>
      <c r="PZI13" s="219"/>
      <c r="PZJ13" s="219"/>
      <c r="PZK13" s="219"/>
      <c r="PZL13" s="219"/>
      <c r="PZM13" s="219"/>
      <c r="PZN13" s="219"/>
      <c r="PZO13" s="219"/>
      <c r="PZP13" s="219"/>
      <c r="PZQ13" s="219"/>
      <c r="PZR13" s="219"/>
      <c r="PZS13" s="219"/>
      <c r="PZT13" s="219"/>
      <c r="PZU13" s="219"/>
      <c r="PZV13" s="219"/>
      <c r="PZW13" s="219"/>
      <c r="PZX13" s="219"/>
      <c r="PZY13" s="219"/>
      <c r="PZZ13" s="219"/>
      <c r="QAA13" s="219"/>
      <c r="QAB13" s="219"/>
      <c r="QAC13" s="219"/>
      <c r="QAD13" s="219"/>
      <c r="QAE13" s="219"/>
      <c r="QAF13" s="219"/>
      <c r="QAG13" s="219"/>
      <c r="QAH13" s="219"/>
      <c r="QAI13" s="219"/>
      <c r="QAJ13" s="219"/>
      <c r="QAK13" s="219"/>
      <c r="QAL13" s="219"/>
      <c r="QAM13" s="219"/>
      <c r="QAN13" s="219"/>
      <c r="QAO13" s="219"/>
      <c r="QAP13" s="219"/>
      <c r="QAQ13" s="219"/>
      <c r="QAR13" s="219"/>
      <c r="QAS13" s="219"/>
      <c r="QAT13" s="219"/>
      <c r="QAU13" s="219"/>
      <c r="QAV13" s="219"/>
      <c r="QAW13" s="219"/>
      <c r="QAX13" s="219"/>
      <c r="QAY13" s="219"/>
      <c r="QAZ13" s="219"/>
      <c r="QBA13" s="219"/>
      <c r="QBB13" s="219"/>
      <c r="QBC13" s="219"/>
      <c r="QBD13" s="219"/>
      <c r="QBE13" s="219"/>
      <c r="QBF13" s="219"/>
      <c r="QBG13" s="219"/>
      <c r="QBH13" s="219"/>
      <c r="QBI13" s="219"/>
      <c r="QBJ13" s="219"/>
      <c r="QBK13" s="219"/>
      <c r="QBL13" s="219"/>
      <c r="QBM13" s="219"/>
      <c r="QBN13" s="219"/>
      <c r="QBO13" s="219"/>
      <c r="QBP13" s="219"/>
      <c r="QBQ13" s="219"/>
      <c r="QBR13" s="219"/>
      <c r="QBS13" s="219"/>
      <c r="QBT13" s="219"/>
      <c r="QBU13" s="219"/>
      <c r="QBV13" s="219"/>
      <c r="QBW13" s="219"/>
      <c r="QBX13" s="219"/>
      <c r="QBY13" s="219"/>
      <c r="QBZ13" s="219"/>
      <c r="QCA13" s="219"/>
      <c r="QCB13" s="219"/>
      <c r="QCC13" s="219"/>
      <c r="QCD13" s="219"/>
      <c r="QCE13" s="219"/>
      <c r="QCF13" s="219"/>
      <c r="QCG13" s="219"/>
      <c r="QCH13" s="219"/>
      <c r="QCI13" s="219"/>
      <c r="QCJ13" s="219"/>
      <c r="QCK13" s="219"/>
      <c r="QCL13" s="219"/>
      <c r="QCM13" s="219"/>
      <c r="QCN13" s="219"/>
      <c r="QCO13" s="219"/>
      <c r="QCP13" s="219"/>
      <c r="QCQ13" s="219"/>
      <c r="QCR13" s="219"/>
      <c r="QCS13" s="219"/>
      <c r="QCT13" s="219"/>
      <c r="QCU13" s="219"/>
      <c r="QCV13" s="219"/>
      <c r="QCW13" s="219"/>
      <c r="QCX13" s="219"/>
      <c r="QCY13" s="219"/>
      <c r="QCZ13" s="219"/>
      <c r="QDA13" s="219"/>
      <c r="QDB13" s="219"/>
      <c r="QDC13" s="219"/>
      <c r="QDD13" s="219"/>
      <c r="QDE13" s="219"/>
      <c r="QDF13" s="219"/>
      <c r="QDG13" s="219"/>
      <c r="QDH13" s="219"/>
      <c r="QDI13" s="219"/>
      <c r="QDJ13" s="219"/>
      <c r="QDK13" s="219"/>
      <c r="QDL13" s="219"/>
      <c r="QDM13" s="219"/>
      <c r="QDN13" s="219"/>
      <c r="QDO13" s="219"/>
      <c r="QDP13" s="219"/>
      <c r="QDQ13" s="219"/>
      <c r="QDR13" s="219"/>
      <c r="QDS13" s="219"/>
      <c r="QDT13" s="219"/>
      <c r="QDU13" s="219"/>
      <c r="QDV13" s="219"/>
      <c r="QDW13" s="219"/>
      <c r="QDX13" s="219"/>
      <c r="QDY13" s="219"/>
      <c r="QDZ13" s="219"/>
      <c r="QEA13" s="219"/>
      <c r="QEB13" s="219"/>
      <c r="QEC13" s="219"/>
      <c r="QED13" s="219"/>
      <c r="QEE13" s="219"/>
      <c r="QEF13" s="219"/>
      <c r="QEG13" s="219"/>
      <c r="QEH13" s="219"/>
      <c r="QEI13" s="219"/>
      <c r="QEJ13" s="219"/>
      <c r="QEK13" s="219"/>
      <c r="QEL13" s="219"/>
      <c r="QEM13" s="219"/>
      <c r="QEN13" s="219"/>
      <c r="QEO13" s="219"/>
      <c r="QEP13" s="219"/>
      <c r="QEQ13" s="219"/>
      <c r="QER13" s="219"/>
      <c r="QES13" s="219"/>
      <c r="QET13" s="219"/>
      <c r="QEU13" s="219"/>
      <c r="QEV13" s="219"/>
      <c r="QEW13" s="219"/>
      <c r="QEX13" s="219"/>
      <c r="QEY13" s="219"/>
      <c r="QEZ13" s="219"/>
      <c r="QFA13" s="219"/>
      <c r="QFB13" s="219"/>
      <c r="QFC13" s="219"/>
      <c r="QFD13" s="219"/>
      <c r="QFE13" s="219"/>
      <c r="QFF13" s="219"/>
      <c r="QFG13" s="219"/>
      <c r="QFH13" s="219"/>
      <c r="QFI13" s="219"/>
      <c r="QFJ13" s="219"/>
      <c r="QFK13" s="219"/>
      <c r="QFL13" s="219"/>
      <c r="QFM13" s="219"/>
      <c r="QFN13" s="219"/>
      <c r="QFO13" s="219"/>
      <c r="QFP13" s="219"/>
      <c r="QFQ13" s="219"/>
      <c r="QFR13" s="219"/>
      <c r="QFS13" s="219"/>
      <c r="QFT13" s="219"/>
      <c r="QFU13" s="219"/>
      <c r="QFV13" s="219"/>
      <c r="QFW13" s="219"/>
      <c r="QFX13" s="219"/>
      <c r="QFY13" s="219"/>
      <c r="QFZ13" s="219"/>
      <c r="QGA13" s="219"/>
      <c r="QGB13" s="219"/>
      <c r="QGC13" s="219"/>
      <c r="QGD13" s="219"/>
      <c r="QGE13" s="219"/>
      <c r="QGF13" s="219"/>
      <c r="QGG13" s="219"/>
      <c r="QGH13" s="219"/>
      <c r="QGI13" s="219"/>
      <c r="QGJ13" s="219"/>
      <c r="QGK13" s="219"/>
      <c r="QGL13" s="219"/>
      <c r="QGM13" s="219"/>
      <c r="QGN13" s="219"/>
      <c r="QGO13" s="219"/>
      <c r="QGP13" s="219"/>
      <c r="QGQ13" s="219"/>
      <c r="QGR13" s="219"/>
      <c r="QGS13" s="219"/>
      <c r="QGT13" s="219"/>
      <c r="QGU13" s="219"/>
      <c r="QGV13" s="219"/>
      <c r="QGW13" s="219"/>
      <c r="QGX13" s="219"/>
      <c r="QGY13" s="219"/>
      <c r="QGZ13" s="219"/>
      <c r="QHA13" s="219"/>
      <c r="QHB13" s="219"/>
      <c r="QHC13" s="219"/>
      <c r="QHD13" s="219"/>
      <c r="QHE13" s="219"/>
      <c r="QHF13" s="219"/>
      <c r="QHG13" s="219"/>
      <c r="QHH13" s="219"/>
      <c r="QHI13" s="219"/>
      <c r="QHJ13" s="219"/>
      <c r="QHK13" s="219"/>
      <c r="QHL13" s="219"/>
      <c r="QHM13" s="219"/>
      <c r="QHN13" s="219"/>
      <c r="QHO13" s="219"/>
      <c r="QHP13" s="219"/>
      <c r="QHQ13" s="219"/>
      <c r="QHR13" s="219"/>
      <c r="QHS13" s="219"/>
      <c r="QHT13" s="219"/>
      <c r="QHU13" s="219"/>
      <c r="QHV13" s="219"/>
      <c r="QHW13" s="219"/>
      <c r="QHX13" s="219"/>
      <c r="QHY13" s="219"/>
      <c r="QHZ13" s="219"/>
      <c r="QIA13" s="219"/>
      <c r="QIB13" s="219"/>
      <c r="QIC13" s="219"/>
      <c r="QID13" s="219"/>
      <c r="QIE13" s="219"/>
      <c r="QIF13" s="219"/>
      <c r="QIG13" s="219"/>
      <c r="QIH13" s="219"/>
      <c r="QII13" s="219"/>
      <c r="QIJ13" s="219"/>
      <c r="QIK13" s="219"/>
      <c r="QIL13" s="219"/>
      <c r="QIM13" s="219"/>
      <c r="QIN13" s="219"/>
      <c r="QIO13" s="219"/>
      <c r="QIP13" s="219"/>
      <c r="QIQ13" s="219"/>
      <c r="QIR13" s="219"/>
      <c r="QIS13" s="219"/>
      <c r="QIT13" s="219"/>
      <c r="QIU13" s="219"/>
      <c r="QIV13" s="219"/>
      <c r="QIW13" s="219"/>
      <c r="QIX13" s="219"/>
      <c r="QIY13" s="219"/>
      <c r="QIZ13" s="219"/>
      <c r="QJA13" s="219"/>
      <c r="QJB13" s="219"/>
      <c r="QJC13" s="219"/>
      <c r="QJD13" s="219"/>
      <c r="QJE13" s="219"/>
      <c r="QJF13" s="219"/>
      <c r="QJG13" s="219"/>
      <c r="QJH13" s="219"/>
      <c r="QJI13" s="219"/>
      <c r="QJJ13" s="219"/>
      <c r="QJK13" s="219"/>
      <c r="QJL13" s="219"/>
      <c r="QJM13" s="219"/>
      <c r="QJN13" s="219"/>
      <c r="QJO13" s="219"/>
      <c r="QJP13" s="219"/>
      <c r="QJQ13" s="219"/>
      <c r="QJR13" s="219"/>
      <c r="QJS13" s="219"/>
      <c r="QJT13" s="219"/>
      <c r="QJU13" s="219"/>
      <c r="QJV13" s="219"/>
      <c r="QJW13" s="219"/>
      <c r="QJX13" s="219"/>
      <c r="QJY13" s="219"/>
      <c r="QJZ13" s="219"/>
      <c r="QKA13" s="219"/>
      <c r="QKB13" s="219"/>
      <c r="QKC13" s="219"/>
      <c r="QKD13" s="219"/>
      <c r="QKE13" s="219"/>
      <c r="QKF13" s="219"/>
      <c r="QKG13" s="219"/>
      <c r="QKH13" s="219"/>
      <c r="QKI13" s="219"/>
      <c r="QKJ13" s="219"/>
      <c r="QKK13" s="219"/>
      <c r="QKL13" s="219"/>
      <c r="QKM13" s="219"/>
      <c r="QKN13" s="219"/>
      <c r="QKO13" s="219"/>
      <c r="QKP13" s="219"/>
      <c r="QKQ13" s="219"/>
      <c r="QKR13" s="219"/>
      <c r="QKS13" s="219"/>
      <c r="QKT13" s="219"/>
      <c r="QKU13" s="219"/>
      <c r="QKV13" s="219"/>
      <c r="QKW13" s="219"/>
      <c r="QKX13" s="219"/>
      <c r="QKY13" s="219"/>
      <c r="QKZ13" s="219"/>
      <c r="QLA13" s="219"/>
      <c r="QLB13" s="219"/>
      <c r="QLC13" s="219"/>
      <c r="QLD13" s="219"/>
      <c r="QLE13" s="219"/>
      <c r="QLF13" s="219"/>
      <c r="QLG13" s="219"/>
      <c r="QLH13" s="219"/>
      <c r="QLI13" s="219"/>
      <c r="QLJ13" s="219"/>
      <c r="QLK13" s="219"/>
      <c r="QLL13" s="219"/>
      <c r="QLM13" s="219"/>
      <c r="QLN13" s="219"/>
      <c r="QLO13" s="219"/>
      <c r="QLP13" s="219"/>
      <c r="QLQ13" s="219"/>
      <c r="QLR13" s="219"/>
      <c r="QLS13" s="219"/>
      <c r="QLT13" s="219"/>
      <c r="QLU13" s="219"/>
      <c r="QLV13" s="219"/>
      <c r="QLW13" s="219"/>
      <c r="QLX13" s="219"/>
      <c r="QLY13" s="219"/>
      <c r="QLZ13" s="219"/>
      <c r="QMA13" s="219"/>
      <c r="QMB13" s="219"/>
      <c r="QMC13" s="219"/>
      <c r="QMD13" s="219"/>
      <c r="QME13" s="219"/>
      <c r="QMF13" s="219"/>
      <c r="QMG13" s="219"/>
      <c r="QMH13" s="219"/>
      <c r="QMI13" s="219"/>
      <c r="QMJ13" s="219"/>
      <c r="QMK13" s="219"/>
      <c r="QML13" s="219"/>
      <c r="QMM13" s="219"/>
      <c r="QMN13" s="219"/>
      <c r="QMO13" s="219"/>
      <c r="QMP13" s="219"/>
      <c r="QMQ13" s="219"/>
      <c r="QMR13" s="219"/>
      <c r="QMS13" s="219"/>
      <c r="QMT13" s="219"/>
      <c r="QMU13" s="219"/>
      <c r="QMV13" s="219"/>
      <c r="QMW13" s="219"/>
      <c r="QMX13" s="219"/>
      <c r="QMY13" s="219"/>
      <c r="QMZ13" s="219"/>
      <c r="QNA13" s="219"/>
      <c r="QNB13" s="219"/>
      <c r="QNC13" s="219"/>
      <c r="QND13" s="219"/>
      <c r="QNE13" s="219"/>
      <c r="QNF13" s="219"/>
      <c r="QNG13" s="219"/>
      <c r="QNH13" s="219"/>
      <c r="QNI13" s="219"/>
      <c r="QNJ13" s="219"/>
      <c r="QNK13" s="219"/>
      <c r="QNL13" s="219"/>
      <c r="QNM13" s="219"/>
      <c r="QNN13" s="219"/>
      <c r="QNO13" s="219"/>
      <c r="QNP13" s="219"/>
      <c r="QNQ13" s="219"/>
      <c r="QNR13" s="219"/>
      <c r="QNS13" s="219"/>
      <c r="QNT13" s="219"/>
      <c r="QNU13" s="219"/>
      <c r="QNV13" s="219"/>
      <c r="QNW13" s="219"/>
      <c r="QNX13" s="219"/>
      <c r="QNY13" s="219"/>
      <c r="QNZ13" s="219"/>
      <c r="QOA13" s="219"/>
      <c r="QOB13" s="219"/>
      <c r="QOC13" s="219"/>
      <c r="QOD13" s="219"/>
      <c r="QOE13" s="219"/>
      <c r="QOF13" s="219"/>
      <c r="QOG13" s="219"/>
      <c r="QOH13" s="219"/>
      <c r="QOI13" s="219"/>
      <c r="QOJ13" s="219"/>
      <c r="QOK13" s="219"/>
      <c r="QOL13" s="219"/>
      <c r="QOM13" s="219"/>
      <c r="QON13" s="219"/>
      <c r="QOO13" s="219"/>
      <c r="QOP13" s="219"/>
      <c r="QOQ13" s="219"/>
      <c r="QOR13" s="219"/>
      <c r="QOS13" s="219"/>
      <c r="QOT13" s="219"/>
      <c r="QOU13" s="219"/>
      <c r="QOV13" s="219"/>
      <c r="QOW13" s="219"/>
      <c r="QOX13" s="219"/>
      <c r="QOY13" s="219"/>
      <c r="QOZ13" s="219"/>
      <c r="QPA13" s="219"/>
      <c r="QPB13" s="219"/>
      <c r="QPC13" s="219"/>
      <c r="QPD13" s="219"/>
      <c r="QPE13" s="219"/>
      <c r="QPF13" s="219"/>
      <c r="QPG13" s="219"/>
      <c r="QPH13" s="219"/>
      <c r="QPI13" s="219"/>
      <c r="QPJ13" s="219"/>
      <c r="QPK13" s="219"/>
      <c r="QPL13" s="219"/>
      <c r="QPM13" s="219"/>
      <c r="QPN13" s="219"/>
      <c r="QPO13" s="219"/>
      <c r="QPP13" s="219"/>
      <c r="QPQ13" s="219"/>
      <c r="QPR13" s="219"/>
      <c r="QPS13" s="219"/>
      <c r="QPT13" s="219"/>
      <c r="QPU13" s="219"/>
      <c r="QPV13" s="219"/>
      <c r="QPW13" s="219"/>
      <c r="QPX13" s="219"/>
      <c r="QPY13" s="219"/>
      <c r="QPZ13" s="219"/>
      <c r="QQA13" s="219"/>
      <c r="QQB13" s="219"/>
      <c r="QQC13" s="219"/>
      <c r="QQD13" s="219"/>
      <c r="QQE13" s="219"/>
      <c r="QQF13" s="219"/>
      <c r="QQG13" s="219"/>
      <c r="QQH13" s="219"/>
      <c r="QQI13" s="219"/>
      <c r="QQJ13" s="219"/>
      <c r="QQK13" s="219"/>
      <c r="QQL13" s="219"/>
      <c r="QQM13" s="219"/>
      <c r="QQN13" s="219"/>
      <c r="QQO13" s="219"/>
      <c r="QQP13" s="219"/>
      <c r="QQQ13" s="219"/>
      <c r="QQR13" s="219"/>
      <c r="QQS13" s="219"/>
      <c r="QQT13" s="219"/>
      <c r="QQU13" s="219"/>
      <c r="QQV13" s="219"/>
      <c r="QQW13" s="219"/>
      <c r="QQX13" s="219"/>
      <c r="QQY13" s="219"/>
      <c r="QQZ13" s="219"/>
      <c r="QRA13" s="219"/>
      <c r="QRB13" s="219"/>
      <c r="QRC13" s="219"/>
      <c r="QRD13" s="219"/>
      <c r="QRE13" s="219"/>
      <c r="QRF13" s="219"/>
      <c r="QRG13" s="219"/>
      <c r="QRH13" s="219"/>
      <c r="QRI13" s="219"/>
      <c r="QRJ13" s="219"/>
      <c r="QRK13" s="219"/>
      <c r="QRL13" s="219"/>
      <c r="QRM13" s="219"/>
      <c r="QRN13" s="219"/>
      <c r="QRO13" s="219"/>
      <c r="QRP13" s="219"/>
      <c r="QRQ13" s="219"/>
      <c r="QRR13" s="219"/>
      <c r="QRS13" s="219"/>
      <c r="QRT13" s="219"/>
      <c r="QRU13" s="219"/>
      <c r="QRV13" s="219"/>
      <c r="QRW13" s="219"/>
      <c r="QRX13" s="219"/>
      <c r="QRY13" s="219"/>
      <c r="QRZ13" s="219"/>
      <c r="QSA13" s="219"/>
      <c r="QSB13" s="219"/>
      <c r="QSC13" s="219"/>
      <c r="QSD13" s="219"/>
      <c r="QSE13" s="219"/>
      <c r="QSF13" s="219"/>
      <c r="QSG13" s="219"/>
      <c r="QSH13" s="219"/>
      <c r="QSI13" s="219"/>
      <c r="QSJ13" s="219"/>
      <c r="QSK13" s="219"/>
      <c r="QSL13" s="219"/>
      <c r="QSM13" s="219"/>
      <c r="QSN13" s="219"/>
      <c r="QSO13" s="219"/>
      <c r="QSP13" s="219"/>
      <c r="QSQ13" s="219"/>
      <c r="QSR13" s="219"/>
      <c r="QSS13" s="219"/>
      <c r="QST13" s="219"/>
      <c r="QSU13" s="219"/>
      <c r="QSV13" s="219"/>
      <c r="QSW13" s="219"/>
      <c r="QSX13" s="219"/>
      <c r="QSY13" s="219"/>
      <c r="QSZ13" s="219"/>
      <c r="QTA13" s="219"/>
      <c r="QTB13" s="219"/>
      <c r="QTC13" s="219"/>
      <c r="QTD13" s="219"/>
      <c r="QTE13" s="219"/>
      <c r="QTF13" s="219"/>
      <c r="QTG13" s="219"/>
      <c r="QTH13" s="219"/>
      <c r="QTI13" s="219"/>
      <c r="QTJ13" s="219"/>
      <c r="QTK13" s="219"/>
      <c r="QTL13" s="219"/>
      <c r="QTM13" s="219"/>
      <c r="QTN13" s="219"/>
      <c r="QTO13" s="219"/>
      <c r="QTP13" s="219"/>
      <c r="QTQ13" s="219"/>
      <c r="QTR13" s="219"/>
      <c r="QTS13" s="219"/>
      <c r="QTT13" s="219"/>
      <c r="QTU13" s="219"/>
      <c r="QTV13" s="219"/>
      <c r="QTW13" s="219"/>
      <c r="QTX13" s="219"/>
      <c r="QTY13" s="219"/>
      <c r="QTZ13" s="219"/>
      <c r="QUA13" s="219"/>
      <c r="QUB13" s="219"/>
      <c r="QUC13" s="219"/>
      <c r="QUD13" s="219"/>
      <c r="QUE13" s="219"/>
      <c r="QUF13" s="219"/>
      <c r="QUG13" s="219"/>
      <c r="QUH13" s="219"/>
      <c r="QUI13" s="219"/>
      <c r="QUJ13" s="219"/>
      <c r="QUK13" s="219"/>
      <c r="QUL13" s="219"/>
      <c r="QUM13" s="219"/>
      <c r="QUN13" s="219"/>
      <c r="QUO13" s="219"/>
      <c r="QUP13" s="219"/>
      <c r="QUQ13" s="219"/>
      <c r="QUR13" s="219"/>
      <c r="QUS13" s="219"/>
      <c r="QUT13" s="219"/>
      <c r="QUU13" s="219"/>
      <c r="QUV13" s="219"/>
      <c r="QUW13" s="219"/>
      <c r="QUX13" s="219"/>
      <c r="QUY13" s="219"/>
      <c r="QUZ13" s="219"/>
      <c r="QVA13" s="219"/>
      <c r="QVB13" s="219"/>
      <c r="QVC13" s="219"/>
      <c r="QVD13" s="219"/>
      <c r="QVE13" s="219"/>
      <c r="QVF13" s="219"/>
      <c r="QVG13" s="219"/>
      <c r="QVH13" s="219"/>
      <c r="QVI13" s="219"/>
      <c r="QVJ13" s="219"/>
      <c r="QVK13" s="219"/>
      <c r="QVL13" s="219"/>
      <c r="QVM13" s="219"/>
      <c r="QVN13" s="219"/>
      <c r="QVO13" s="219"/>
      <c r="QVP13" s="219"/>
      <c r="QVQ13" s="219"/>
      <c r="QVR13" s="219"/>
      <c r="QVS13" s="219"/>
      <c r="QVT13" s="219"/>
      <c r="QVU13" s="219"/>
      <c r="QVV13" s="219"/>
      <c r="QVW13" s="219"/>
      <c r="QVX13" s="219"/>
      <c r="QVY13" s="219"/>
      <c r="QVZ13" s="219"/>
      <c r="QWA13" s="219"/>
      <c r="QWB13" s="219"/>
      <c r="QWC13" s="219"/>
      <c r="QWD13" s="219"/>
      <c r="QWE13" s="219"/>
      <c r="QWF13" s="219"/>
      <c r="QWG13" s="219"/>
      <c r="QWH13" s="219"/>
      <c r="QWI13" s="219"/>
      <c r="QWJ13" s="219"/>
      <c r="QWK13" s="219"/>
      <c r="QWL13" s="219"/>
      <c r="QWM13" s="219"/>
      <c r="QWN13" s="219"/>
      <c r="QWO13" s="219"/>
      <c r="QWP13" s="219"/>
      <c r="QWQ13" s="219"/>
      <c r="QWR13" s="219"/>
      <c r="QWS13" s="219"/>
      <c r="QWT13" s="219"/>
      <c r="QWU13" s="219"/>
      <c r="QWV13" s="219"/>
      <c r="QWW13" s="219"/>
      <c r="QWX13" s="219"/>
      <c r="QWY13" s="219"/>
      <c r="QWZ13" s="219"/>
      <c r="QXA13" s="219"/>
      <c r="QXB13" s="219"/>
      <c r="QXC13" s="219"/>
      <c r="QXD13" s="219"/>
      <c r="QXE13" s="219"/>
      <c r="QXF13" s="219"/>
      <c r="QXG13" s="219"/>
      <c r="QXH13" s="219"/>
      <c r="QXI13" s="219"/>
      <c r="QXJ13" s="219"/>
      <c r="QXK13" s="219"/>
      <c r="QXL13" s="219"/>
      <c r="QXM13" s="219"/>
      <c r="QXN13" s="219"/>
      <c r="QXO13" s="219"/>
      <c r="QXP13" s="219"/>
      <c r="QXQ13" s="219"/>
      <c r="QXR13" s="219"/>
      <c r="QXS13" s="219"/>
      <c r="QXT13" s="219"/>
      <c r="QXU13" s="219"/>
      <c r="QXV13" s="219"/>
      <c r="QXW13" s="219"/>
      <c r="QXX13" s="219"/>
      <c r="QXY13" s="219"/>
      <c r="QXZ13" s="219"/>
      <c r="QYA13" s="219"/>
      <c r="QYB13" s="219"/>
      <c r="QYC13" s="219"/>
      <c r="QYD13" s="219"/>
      <c r="QYE13" s="219"/>
      <c r="QYF13" s="219"/>
      <c r="QYG13" s="219"/>
      <c r="QYH13" s="219"/>
      <c r="QYI13" s="219"/>
      <c r="QYJ13" s="219"/>
      <c r="QYK13" s="219"/>
      <c r="QYL13" s="219"/>
      <c r="QYM13" s="219"/>
      <c r="QYN13" s="219"/>
      <c r="QYO13" s="219"/>
      <c r="QYP13" s="219"/>
      <c r="QYQ13" s="219"/>
      <c r="QYR13" s="219"/>
      <c r="QYS13" s="219"/>
      <c r="QYT13" s="219"/>
      <c r="QYU13" s="219"/>
      <c r="QYV13" s="219"/>
      <c r="QYW13" s="219"/>
      <c r="QYX13" s="219"/>
      <c r="QYY13" s="219"/>
      <c r="QYZ13" s="219"/>
      <c r="QZA13" s="219"/>
      <c r="QZB13" s="219"/>
      <c r="QZC13" s="219"/>
      <c r="QZD13" s="219"/>
      <c r="QZE13" s="219"/>
      <c r="QZF13" s="219"/>
      <c r="QZG13" s="219"/>
      <c r="QZH13" s="219"/>
      <c r="QZI13" s="219"/>
      <c r="QZJ13" s="219"/>
      <c r="QZK13" s="219"/>
      <c r="QZL13" s="219"/>
      <c r="QZM13" s="219"/>
      <c r="QZN13" s="219"/>
      <c r="QZO13" s="219"/>
      <c r="QZP13" s="219"/>
      <c r="QZQ13" s="219"/>
      <c r="QZR13" s="219"/>
      <c r="QZS13" s="219"/>
      <c r="QZT13" s="219"/>
      <c r="QZU13" s="219"/>
      <c r="QZV13" s="219"/>
      <c r="QZW13" s="219"/>
      <c r="QZX13" s="219"/>
      <c r="QZY13" s="219"/>
      <c r="QZZ13" s="219"/>
      <c r="RAA13" s="219"/>
      <c r="RAB13" s="219"/>
      <c r="RAC13" s="219"/>
      <c r="RAD13" s="219"/>
      <c r="RAE13" s="219"/>
      <c r="RAF13" s="219"/>
      <c r="RAG13" s="219"/>
      <c r="RAH13" s="219"/>
      <c r="RAI13" s="219"/>
      <c r="RAJ13" s="219"/>
      <c r="RAK13" s="219"/>
      <c r="RAL13" s="219"/>
      <c r="RAM13" s="219"/>
      <c r="RAN13" s="219"/>
      <c r="RAO13" s="219"/>
      <c r="RAP13" s="219"/>
      <c r="RAQ13" s="219"/>
      <c r="RAR13" s="219"/>
      <c r="RAS13" s="219"/>
      <c r="RAT13" s="219"/>
      <c r="RAU13" s="219"/>
      <c r="RAV13" s="219"/>
      <c r="RAW13" s="219"/>
      <c r="RAX13" s="219"/>
      <c r="RAY13" s="219"/>
      <c r="RAZ13" s="219"/>
      <c r="RBA13" s="219"/>
      <c r="RBB13" s="219"/>
      <c r="RBC13" s="219"/>
      <c r="RBD13" s="219"/>
      <c r="RBE13" s="219"/>
      <c r="RBF13" s="219"/>
      <c r="RBG13" s="219"/>
      <c r="RBH13" s="219"/>
      <c r="RBI13" s="219"/>
      <c r="RBJ13" s="219"/>
      <c r="RBK13" s="219"/>
      <c r="RBL13" s="219"/>
      <c r="RBM13" s="219"/>
      <c r="RBN13" s="219"/>
      <c r="RBO13" s="219"/>
      <c r="RBP13" s="219"/>
      <c r="RBQ13" s="219"/>
      <c r="RBR13" s="219"/>
      <c r="RBS13" s="219"/>
      <c r="RBT13" s="219"/>
      <c r="RBU13" s="219"/>
      <c r="RBV13" s="219"/>
      <c r="RBW13" s="219"/>
      <c r="RBX13" s="219"/>
      <c r="RBY13" s="219"/>
      <c r="RBZ13" s="219"/>
      <c r="RCA13" s="219"/>
      <c r="RCB13" s="219"/>
      <c r="RCC13" s="219"/>
      <c r="RCD13" s="219"/>
      <c r="RCE13" s="219"/>
      <c r="RCF13" s="219"/>
      <c r="RCG13" s="219"/>
      <c r="RCH13" s="219"/>
      <c r="RCI13" s="219"/>
      <c r="RCJ13" s="219"/>
      <c r="RCK13" s="219"/>
      <c r="RCL13" s="219"/>
      <c r="RCM13" s="219"/>
      <c r="RCN13" s="219"/>
      <c r="RCO13" s="219"/>
      <c r="RCP13" s="219"/>
      <c r="RCQ13" s="219"/>
      <c r="RCR13" s="219"/>
      <c r="RCS13" s="219"/>
      <c r="RCT13" s="219"/>
      <c r="RCU13" s="219"/>
      <c r="RCV13" s="219"/>
      <c r="RCW13" s="219"/>
      <c r="RCX13" s="219"/>
      <c r="RCY13" s="219"/>
      <c r="RCZ13" s="219"/>
      <c r="RDA13" s="219"/>
      <c r="RDB13" s="219"/>
      <c r="RDC13" s="219"/>
      <c r="RDD13" s="219"/>
      <c r="RDE13" s="219"/>
      <c r="RDF13" s="219"/>
      <c r="RDG13" s="219"/>
      <c r="RDH13" s="219"/>
      <c r="RDI13" s="219"/>
      <c r="RDJ13" s="219"/>
      <c r="RDK13" s="219"/>
      <c r="RDL13" s="219"/>
      <c r="RDM13" s="219"/>
      <c r="RDN13" s="219"/>
      <c r="RDO13" s="219"/>
      <c r="RDP13" s="219"/>
      <c r="RDQ13" s="219"/>
      <c r="RDR13" s="219"/>
      <c r="RDS13" s="219"/>
      <c r="RDT13" s="219"/>
      <c r="RDU13" s="219"/>
      <c r="RDV13" s="219"/>
      <c r="RDW13" s="219"/>
      <c r="RDX13" s="219"/>
      <c r="RDY13" s="219"/>
      <c r="RDZ13" s="219"/>
      <c r="REA13" s="219"/>
      <c r="REB13" s="219"/>
      <c r="REC13" s="219"/>
      <c r="RED13" s="219"/>
      <c r="REE13" s="219"/>
      <c r="REF13" s="219"/>
      <c r="REG13" s="219"/>
      <c r="REH13" s="219"/>
      <c r="REI13" s="219"/>
      <c r="REJ13" s="219"/>
      <c r="REK13" s="219"/>
      <c r="REL13" s="219"/>
      <c r="REM13" s="219"/>
      <c r="REN13" s="219"/>
      <c r="REO13" s="219"/>
      <c r="REP13" s="219"/>
      <c r="REQ13" s="219"/>
      <c r="RER13" s="219"/>
      <c r="RES13" s="219"/>
      <c r="RET13" s="219"/>
      <c r="REU13" s="219"/>
      <c r="REV13" s="219"/>
      <c r="REW13" s="219"/>
      <c r="REX13" s="219"/>
      <c r="REY13" s="219"/>
      <c r="REZ13" s="219"/>
      <c r="RFA13" s="219"/>
      <c r="RFB13" s="219"/>
      <c r="RFC13" s="219"/>
      <c r="RFD13" s="219"/>
      <c r="RFE13" s="219"/>
      <c r="RFF13" s="219"/>
      <c r="RFG13" s="219"/>
      <c r="RFH13" s="219"/>
      <c r="RFI13" s="219"/>
      <c r="RFJ13" s="219"/>
      <c r="RFK13" s="219"/>
      <c r="RFL13" s="219"/>
      <c r="RFM13" s="219"/>
      <c r="RFN13" s="219"/>
      <c r="RFO13" s="219"/>
      <c r="RFP13" s="219"/>
      <c r="RFQ13" s="219"/>
      <c r="RFR13" s="219"/>
      <c r="RFS13" s="219"/>
      <c r="RFT13" s="219"/>
      <c r="RFU13" s="219"/>
      <c r="RFV13" s="219"/>
      <c r="RFW13" s="219"/>
      <c r="RFX13" s="219"/>
      <c r="RFY13" s="219"/>
      <c r="RFZ13" s="219"/>
      <c r="RGA13" s="219"/>
      <c r="RGB13" s="219"/>
      <c r="RGC13" s="219"/>
      <c r="RGD13" s="219"/>
      <c r="RGE13" s="219"/>
      <c r="RGF13" s="219"/>
      <c r="RGG13" s="219"/>
      <c r="RGH13" s="219"/>
      <c r="RGI13" s="219"/>
      <c r="RGJ13" s="219"/>
      <c r="RGK13" s="219"/>
      <c r="RGL13" s="219"/>
      <c r="RGM13" s="219"/>
      <c r="RGN13" s="219"/>
      <c r="RGO13" s="219"/>
      <c r="RGP13" s="219"/>
      <c r="RGQ13" s="219"/>
      <c r="RGR13" s="219"/>
      <c r="RGS13" s="219"/>
      <c r="RGT13" s="219"/>
      <c r="RGU13" s="219"/>
      <c r="RGV13" s="219"/>
      <c r="RGW13" s="219"/>
      <c r="RGX13" s="219"/>
      <c r="RGY13" s="219"/>
      <c r="RGZ13" s="219"/>
      <c r="RHA13" s="219"/>
      <c r="RHB13" s="219"/>
      <c r="RHC13" s="219"/>
      <c r="RHD13" s="219"/>
      <c r="RHE13" s="219"/>
      <c r="RHF13" s="219"/>
      <c r="RHG13" s="219"/>
      <c r="RHH13" s="219"/>
      <c r="RHI13" s="219"/>
      <c r="RHJ13" s="219"/>
      <c r="RHK13" s="219"/>
      <c r="RHL13" s="219"/>
      <c r="RHM13" s="219"/>
      <c r="RHN13" s="219"/>
      <c r="RHO13" s="219"/>
      <c r="RHP13" s="219"/>
      <c r="RHQ13" s="219"/>
      <c r="RHR13" s="219"/>
      <c r="RHS13" s="219"/>
      <c r="RHT13" s="219"/>
      <c r="RHU13" s="219"/>
      <c r="RHV13" s="219"/>
      <c r="RHW13" s="219"/>
      <c r="RHX13" s="219"/>
      <c r="RHY13" s="219"/>
      <c r="RHZ13" s="219"/>
      <c r="RIA13" s="219"/>
      <c r="RIB13" s="219"/>
      <c r="RIC13" s="219"/>
      <c r="RID13" s="219"/>
      <c r="RIE13" s="219"/>
      <c r="RIF13" s="219"/>
      <c r="RIG13" s="219"/>
      <c r="RIH13" s="219"/>
      <c r="RII13" s="219"/>
      <c r="RIJ13" s="219"/>
      <c r="RIK13" s="219"/>
      <c r="RIL13" s="219"/>
      <c r="RIM13" s="219"/>
      <c r="RIN13" s="219"/>
      <c r="RIO13" s="219"/>
      <c r="RIP13" s="219"/>
      <c r="RIQ13" s="219"/>
      <c r="RIR13" s="219"/>
      <c r="RIS13" s="219"/>
      <c r="RIT13" s="219"/>
      <c r="RIU13" s="219"/>
      <c r="RIV13" s="219"/>
      <c r="RIW13" s="219"/>
      <c r="RIX13" s="219"/>
      <c r="RIY13" s="219"/>
      <c r="RIZ13" s="219"/>
      <c r="RJA13" s="219"/>
      <c r="RJB13" s="219"/>
      <c r="RJC13" s="219"/>
      <c r="RJD13" s="219"/>
      <c r="RJE13" s="219"/>
      <c r="RJF13" s="219"/>
      <c r="RJG13" s="219"/>
      <c r="RJH13" s="219"/>
      <c r="RJI13" s="219"/>
      <c r="RJJ13" s="219"/>
      <c r="RJK13" s="219"/>
      <c r="RJL13" s="219"/>
      <c r="RJM13" s="219"/>
      <c r="RJN13" s="219"/>
      <c r="RJO13" s="219"/>
      <c r="RJP13" s="219"/>
      <c r="RJQ13" s="219"/>
      <c r="RJR13" s="219"/>
      <c r="RJS13" s="219"/>
      <c r="RJT13" s="219"/>
      <c r="RJU13" s="219"/>
      <c r="RJV13" s="219"/>
      <c r="RJW13" s="219"/>
      <c r="RJX13" s="219"/>
      <c r="RJY13" s="219"/>
      <c r="RJZ13" s="219"/>
      <c r="RKA13" s="219"/>
      <c r="RKB13" s="219"/>
      <c r="RKC13" s="219"/>
      <c r="RKD13" s="219"/>
      <c r="RKE13" s="219"/>
      <c r="RKF13" s="219"/>
      <c r="RKG13" s="219"/>
      <c r="RKH13" s="219"/>
      <c r="RKI13" s="219"/>
      <c r="RKJ13" s="219"/>
      <c r="RKK13" s="219"/>
      <c r="RKL13" s="219"/>
      <c r="RKM13" s="219"/>
      <c r="RKN13" s="219"/>
      <c r="RKO13" s="219"/>
      <c r="RKP13" s="219"/>
      <c r="RKQ13" s="219"/>
      <c r="RKR13" s="219"/>
      <c r="RKS13" s="219"/>
      <c r="RKT13" s="219"/>
      <c r="RKU13" s="219"/>
      <c r="RKV13" s="219"/>
      <c r="RKW13" s="219"/>
      <c r="RKX13" s="219"/>
      <c r="RKY13" s="219"/>
      <c r="RKZ13" s="219"/>
      <c r="RLA13" s="219"/>
      <c r="RLB13" s="219"/>
      <c r="RLC13" s="219"/>
      <c r="RLD13" s="219"/>
      <c r="RLE13" s="219"/>
      <c r="RLF13" s="219"/>
      <c r="RLG13" s="219"/>
      <c r="RLH13" s="219"/>
      <c r="RLI13" s="219"/>
      <c r="RLJ13" s="219"/>
      <c r="RLK13" s="219"/>
      <c r="RLL13" s="219"/>
      <c r="RLM13" s="219"/>
      <c r="RLN13" s="219"/>
      <c r="RLO13" s="219"/>
      <c r="RLP13" s="219"/>
      <c r="RLQ13" s="219"/>
      <c r="RLR13" s="219"/>
      <c r="RLS13" s="219"/>
      <c r="RLT13" s="219"/>
      <c r="RLU13" s="219"/>
      <c r="RLV13" s="219"/>
      <c r="RLW13" s="219"/>
      <c r="RLX13" s="219"/>
      <c r="RLY13" s="219"/>
      <c r="RLZ13" s="219"/>
      <c r="RMA13" s="219"/>
      <c r="RMB13" s="219"/>
      <c r="RMC13" s="219"/>
      <c r="RMD13" s="219"/>
      <c r="RME13" s="219"/>
      <c r="RMF13" s="219"/>
      <c r="RMG13" s="219"/>
      <c r="RMH13" s="219"/>
      <c r="RMI13" s="219"/>
      <c r="RMJ13" s="219"/>
      <c r="RMK13" s="219"/>
      <c r="RML13" s="219"/>
      <c r="RMM13" s="219"/>
      <c r="RMN13" s="219"/>
      <c r="RMO13" s="219"/>
      <c r="RMP13" s="219"/>
      <c r="RMQ13" s="219"/>
      <c r="RMR13" s="219"/>
      <c r="RMS13" s="219"/>
      <c r="RMT13" s="219"/>
      <c r="RMU13" s="219"/>
      <c r="RMV13" s="219"/>
      <c r="RMW13" s="219"/>
      <c r="RMX13" s="219"/>
      <c r="RMY13" s="219"/>
      <c r="RMZ13" s="219"/>
      <c r="RNA13" s="219"/>
      <c r="RNB13" s="219"/>
      <c r="RNC13" s="219"/>
      <c r="RND13" s="219"/>
      <c r="RNE13" s="219"/>
      <c r="RNF13" s="219"/>
      <c r="RNG13" s="219"/>
      <c r="RNH13" s="219"/>
      <c r="RNI13" s="219"/>
      <c r="RNJ13" s="219"/>
      <c r="RNK13" s="219"/>
      <c r="RNL13" s="219"/>
      <c r="RNM13" s="219"/>
      <c r="RNN13" s="219"/>
      <c r="RNO13" s="219"/>
      <c r="RNP13" s="219"/>
      <c r="RNQ13" s="219"/>
      <c r="RNR13" s="219"/>
      <c r="RNS13" s="219"/>
      <c r="RNT13" s="219"/>
      <c r="RNU13" s="219"/>
      <c r="RNV13" s="219"/>
      <c r="RNW13" s="219"/>
      <c r="RNX13" s="219"/>
      <c r="RNY13" s="219"/>
      <c r="RNZ13" s="219"/>
      <c r="ROA13" s="219"/>
      <c r="ROB13" s="219"/>
      <c r="ROC13" s="219"/>
      <c r="ROD13" s="219"/>
      <c r="ROE13" s="219"/>
      <c r="ROF13" s="219"/>
      <c r="ROG13" s="219"/>
      <c r="ROH13" s="219"/>
      <c r="ROI13" s="219"/>
      <c r="ROJ13" s="219"/>
      <c r="ROK13" s="219"/>
      <c r="ROL13" s="219"/>
      <c r="ROM13" s="219"/>
      <c r="RON13" s="219"/>
      <c r="ROO13" s="219"/>
      <c r="ROP13" s="219"/>
      <c r="ROQ13" s="219"/>
      <c r="ROR13" s="219"/>
      <c r="ROS13" s="219"/>
      <c r="ROT13" s="219"/>
      <c r="ROU13" s="219"/>
      <c r="ROV13" s="219"/>
      <c r="ROW13" s="219"/>
      <c r="ROX13" s="219"/>
      <c r="ROY13" s="219"/>
      <c r="ROZ13" s="219"/>
      <c r="RPA13" s="219"/>
      <c r="RPB13" s="219"/>
      <c r="RPC13" s="219"/>
      <c r="RPD13" s="219"/>
      <c r="RPE13" s="219"/>
      <c r="RPF13" s="219"/>
      <c r="RPG13" s="219"/>
      <c r="RPH13" s="219"/>
      <c r="RPI13" s="219"/>
      <c r="RPJ13" s="219"/>
      <c r="RPK13" s="219"/>
      <c r="RPL13" s="219"/>
      <c r="RPM13" s="219"/>
      <c r="RPN13" s="219"/>
      <c r="RPO13" s="219"/>
      <c r="RPP13" s="219"/>
      <c r="RPQ13" s="219"/>
      <c r="RPR13" s="219"/>
      <c r="RPS13" s="219"/>
      <c r="RPT13" s="219"/>
      <c r="RPU13" s="219"/>
      <c r="RPV13" s="219"/>
      <c r="RPW13" s="219"/>
      <c r="RPX13" s="219"/>
      <c r="RPY13" s="219"/>
      <c r="RPZ13" s="219"/>
      <c r="RQA13" s="219"/>
      <c r="RQB13" s="219"/>
      <c r="RQC13" s="219"/>
      <c r="RQD13" s="219"/>
      <c r="RQE13" s="219"/>
      <c r="RQF13" s="219"/>
      <c r="RQG13" s="219"/>
      <c r="RQH13" s="219"/>
      <c r="RQI13" s="219"/>
      <c r="RQJ13" s="219"/>
      <c r="RQK13" s="219"/>
      <c r="RQL13" s="219"/>
      <c r="RQM13" s="219"/>
      <c r="RQN13" s="219"/>
      <c r="RQO13" s="219"/>
      <c r="RQP13" s="219"/>
      <c r="RQQ13" s="219"/>
      <c r="RQR13" s="219"/>
      <c r="RQS13" s="219"/>
      <c r="RQT13" s="219"/>
      <c r="RQU13" s="219"/>
      <c r="RQV13" s="219"/>
      <c r="RQW13" s="219"/>
      <c r="RQX13" s="219"/>
      <c r="RQY13" s="219"/>
      <c r="RQZ13" s="219"/>
      <c r="RRA13" s="219"/>
      <c r="RRB13" s="219"/>
      <c r="RRC13" s="219"/>
      <c r="RRD13" s="219"/>
      <c r="RRE13" s="219"/>
      <c r="RRF13" s="219"/>
      <c r="RRG13" s="219"/>
      <c r="RRH13" s="219"/>
      <c r="RRI13" s="219"/>
      <c r="RRJ13" s="219"/>
      <c r="RRK13" s="219"/>
      <c r="RRL13" s="219"/>
      <c r="RRM13" s="219"/>
      <c r="RRN13" s="219"/>
      <c r="RRO13" s="219"/>
      <c r="RRP13" s="219"/>
      <c r="RRQ13" s="219"/>
      <c r="RRR13" s="219"/>
      <c r="RRS13" s="219"/>
      <c r="RRT13" s="219"/>
      <c r="RRU13" s="219"/>
      <c r="RRV13" s="219"/>
      <c r="RRW13" s="219"/>
      <c r="RRX13" s="219"/>
      <c r="RRY13" s="219"/>
      <c r="RRZ13" s="219"/>
      <c r="RSA13" s="219"/>
      <c r="RSB13" s="219"/>
      <c r="RSC13" s="219"/>
      <c r="RSD13" s="219"/>
      <c r="RSE13" s="219"/>
      <c r="RSF13" s="219"/>
      <c r="RSG13" s="219"/>
      <c r="RSH13" s="219"/>
      <c r="RSI13" s="219"/>
      <c r="RSJ13" s="219"/>
      <c r="RSK13" s="219"/>
      <c r="RSL13" s="219"/>
      <c r="RSM13" s="219"/>
      <c r="RSN13" s="219"/>
      <c r="RSO13" s="219"/>
      <c r="RSP13" s="219"/>
      <c r="RSQ13" s="219"/>
      <c r="RSR13" s="219"/>
      <c r="RSS13" s="219"/>
      <c r="RST13" s="219"/>
      <c r="RSU13" s="219"/>
      <c r="RSV13" s="219"/>
      <c r="RSW13" s="219"/>
      <c r="RSX13" s="219"/>
      <c r="RSY13" s="219"/>
      <c r="RSZ13" s="219"/>
      <c r="RTA13" s="219"/>
      <c r="RTB13" s="219"/>
      <c r="RTC13" s="219"/>
      <c r="RTD13" s="219"/>
      <c r="RTE13" s="219"/>
      <c r="RTF13" s="219"/>
      <c r="RTG13" s="219"/>
      <c r="RTH13" s="219"/>
      <c r="RTI13" s="219"/>
      <c r="RTJ13" s="219"/>
      <c r="RTK13" s="219"/>
      <c r="RTL13" s="219"/>
      <c r="RTM13" s="219"/>
      <c r="RTN13" s="219"/>
      <c r="RTO13" s="219"/>
      <c r="RTP13" s="219"/>
      <c r="RTQ13" s="219"/>
      <c r="RTR13" s="219"/>
      <c r="RTS13" s="219"/>
      <c r="RTT13" s="219"/>
      <c r="RTU13" s="219"/>
      <c r="RTV13" s="219"/>
      <c r="RTW13" s="219"/>
      <c r="RTX13" s="219"/>
      <c r="RTY13" s="219"/>
      <c r="RTZ13" s="219"/>
      <c r="RUA13" s="219"/>
      <c r="RUB13" s="219"/>
      <c r="RUC13" s="219"/>
      <c r="RUD13" s="219"/>
      <c r="RUE13" s="219"/>
      <c r="RUF13" s="219"/>
      <c r="RUG13" s="219"/>
      <c r="RUH13" s="219"/>
      <c r="RUI13" s="219"/>
      <c r="RUJ13" s="219"/>
      <c r="RUK13" s="219"/>
      <c r="RUL13" s="219"/>
      <c r="RUM13" s="219"/>
      <c r="RUN13" s="219"/>
      <c r="RUO13" s="219"/>
      <c r="RUP13" s="219"/>
      <c r="RUQ13" s="219"/>
      <c r="RUR13" s="219"/>
      <c r="RUS13" s="219"/>
      <c r="RUT13" s="219"/>
      <c r="RUU13" s="219"/>
      <c r="RUV13" s="219"/>
      <c r="RUW13" s="219"/>
      <c r="RUX13" s="219"/>
      <c r="RUY13" s="219"/>
      <c r="RUZ13" s="219"/>
      <c r="RVA13" s="219"/>
      <c r="RVB13" s="219"/>
      <c r="RVC13" s="219"/>
      <c r="RVD13" s="219"/>
      <c r="RVE13" s="219"/>
      <c r="RVF13" s="219"/>
      <c r="RVG13" s="219"/>
      <c r="RVH13" s="219"/>
      <c r="RVI13" s="219"/>
      <c r="RVJ13" s="219"/>
      <c r="RVK13" s="219"/>
      <c r="RVL13" s="219"/>
      <c r="RVM13" s="219"/>
      <c r="RVN13" s="219"/>
      <c r="RVO13" s="219"/>
      <c r="RVP13" s="219"/>
      <c r="RVQ13" s="219"/>
      <c r="RVR13" s="219"/>
      <c r="RVS13" s="219"/>
      <c r="RVT13" s="219"/>
      <c r="RVU13" s="219"/>
      <c r="RVV13" s="219"/>
      <c r="RVW13" s="219"/>
      <c r="RVX13" s="219"/>
      <c r="RVY13" s="219"/>
      <c r="RVZ13" s="219"/>
      <c r="RWA13" s="219"/>
      <c r="RWB13" s="219"/>
      <c r="RWC13" s="219"/>
      <c r="RWD13" s="219"/>
      <c r="RWE13" s="219"/>
      <c r="RWF13" s="219"/>
      <c r="RWG13" s="219"/>
      <c r="RWH13" s="219"/>
      <c r="RWI13" s="219"/>
      <c r="RWJ13" s="219"/>
      <c r="RWK13" s="219"/>
      <c r="RWL13" s="219"/>
      <c r="RWM13" s="219"/>
      <c r="RWN13" s="219"/>
      <c r="RWO13" s="219"/>
      <c r="RWP13" s="219"/>
      <c r="RWQ13" s="219"/>
      <c r="RWR13" s="219"/>
      <c r="RWS13" s="219"/>
      <c r="RWT13" s="219"/>
      <c r="RWU13" s="219"/>
      <c r="RWV13" s="219"/>
      <c r="RWW13" s="219"/>
      <c r="RWX13" s="219"/>
      <c r="RWY13" s="219"/>
      <c r="RWZ13" s="219"/>
      <c r="RXA13" s="219"/>
      <c r="RXB13" s="219"/>
      <c r="RXC13" s="219"/>
      <c r="RXD13" s="219"/>
      <c r="RXE13" s="219"/>
      <c r="RXF13" s="219"/>
      <c r="RXG13" s="219"/>
      <c r="RXH13" s="219"/>
      <c r="RXI13" s="219"/>
      <c r="RXJ13" s="219"/>
      <c r="RXK13" s="219"/>
      <c r="RXL13" s="219"/>
      <c r="RXM13" s="219"/>
      <c r="RXN13" s="219"/>
      <c r="RXO13" s="219"/>
      <c r="RXP13" s="219"/>
      <c r="RXQ13" s="219"/>
      <c r="RXR13" s="219"/>
      <c r="RXS13" s="219"/>
      <c r="RXT13" s="219"/>
      <c r="RXU13" s="219"/>
      <c r="RXV13" s="219"/>
      <c r="RXW13" s="219"/>
      <c r="RXX13" s="219"/>
      <c r="RXY13" s="219"/>
      <c r="RXZ13" s="219"/>
      <c r="RYA13" s="219"/>
      <c r="RYB13" s="219"/>
      <c r="RYC13" s="219"/>
      <c r="RYD13" s="219"/>
      <c r="RYE13" s="219"/>
      <c r="RYF13" s="219"/>
      <c r="RYG13" s="219"/>
      <c r="RYH13" s="219"/>
      <c r="RYI13" s="219"/>
      <c r="RYJ13" s="219"/>
      <c r="RYK13" s="219"/>
      <c r="RYL13" s="219"/>
      <c r="RYM13" s="219"/>
      <c r="RYN13" s="219"/>
      <c r="RYO13" s="219"/>
      <c r="RYP13" s="219"/>
      <c r="RYQ13" s="219"/>
      <c r="RYR13" s="219"/>
      <c r="RYS13" s="219"/>
      <c r="RYT13" s="219"/>
      <c r="RYU13" s="219"/>
      <c r="RYV13" s="219"/>
      <c r="RYW13" s="219"/>
      <c r="RYX13" s="219"/>
      <c r="RYY13" s="219"/>
      <c r="RYZ13" s="219"/>
      <c r="RZA13" s="219"/>
      <c r="RZB13" s="219"/>
      <c r="RZC13" s="219"/>
      <c r="RZD13" s="219"/>
      <c r="RZE13" s="219"/>
      <c r="RZF13" s="219"/>
      <c r="RZG13" s="219"/>
      <c r="RZH13" s="219"/>
      <c r="RZI13" s="219"/>
      <c r="RZJ13" s="219"/>
      <c r="RZK13" s="219"/>
      <c r="RZL13" s="219"/>
      <c r="RZM13" s="219"/>
      <c r="RZN13" s="219"/>
      <c r="RZO13" s="219"/>
      <c r="RZP13" s="219"/>
      <c r="RZQ13" s="219"/>
      <c r="RZR13" s="219"/>
      <c r="RZS13" s="219"/>
      <c r="RZT13" s="219"/>
      <c r="RZU13" s="219"/>
      <c r="RZV13" s="219"/>
      <c r="RZW13" s="219"/>
      <c r="RZX13" s="219"/>
      <c r="RZY13" s="219"/>
      <c r="RZZ13" s="219"/>
      <c r="SAA13" s="219"/>
      <c r="SAB13" s="219"/>
      <c r="SAC13" s="219"/>
      <c r="SAD13" s="219"/>
      <c r="SAE13" s="219"/>
      <c r="SAF13" s="219"/>
      <c r="SAG13" s="219"/>
      <c r="SAH13" s="219"/>
      <c r="SAI13" s="219"/>
      <c r="SAJ13" s="219"/>
      <c r="SAK13" s="219"/>
      <c r="SAL13" s="219"/>
      <c r="SAM13" s="219"/>
      <c r="SAN13" s="219"/>
      <c r="SAO13" s="219"/>
      <c r="SAP13" s="219"/>
      <c r="SAQ13" s="219"/>
      <c r="SAR13" s="219"/>
      <c r="SAS13" s="219"/>
      <c r="SAT13" s="219"/>
      <c r="SAU13" s="219"/>
      <c r="SAV13" s="219"/>
      <c r="SAW13" s="219"/>
      <c r="SAX13" s="219"/>
      <c r="SAY13" s="219"/>
      <c r="SAZ13" s="219"/>
      <c r="SBA13" s="219"/>
      <c r="SBB13" s="219"/>
      <c r="SBC13" s="219"/>
      <c r="SBD13" s="219"/>
      <c r="SBE13" s="219"/>
      <c r="SBF13" s="219"/>
      <c r="SBG13" s="219"/>
      <c r="SBH13" s="219"/>
      <c r="SBI13" s="219"/>
      <c r="SBJ13" s="219"/>
      <c r="SBK13" s="219"/>
      <c r="SBL13" s="219"/>
      <c r="SBM13" s="219"/>
      <c r="SBN13" s="219"/>
      <c r="SBO13" s="219"/>
      <c r="SBP13" s="219"/>
      <c r="SBQ13" s="219"/>
      <c r="SBR13" s="219"/>
      <c r="SBS13" s="219"/>
      <c r="SBT13" s="219"/>
      <c r="SBU13" s="219"/>
      <c r="SBV13" s="219"/>
      <c r="SBW13" s="219"/>
      <c r="SBX13" s="219"/>
      <c r="SBY13" s="219"/>
      <c r="SBZ13" s="219"/>
      <c r="SCA13" s="219"/>
      <c r="SCB13" s="219"/>
      <c r="SCC13" s="219"/>
      <c r="SCD13" s="219"/>
      <c r="SCE13" s="219"/>
      <c r="SCF13" s="219"/>
      <c r="SCG13" s="219"/>
      <c r="SCH13" s="219"/>
      <c r="SCI13" s="219"/>
      <c r="SCJ13" s="219"/>
      <c r="SCK13" s="219"/>
      <c r="SCL13" s="219"/>
      <c r="SCM13" s="219"/>
      <c r="SCN13" s="219"/>
      <c r="SCO13" s="219"/>
      <c r="SCP13" s="219"/>
      <c r="SCQ13" s="219"/>
      <c r="SCR13" s="219"/>
      <c r="SCS13" s="219"/>
      <c r="SCT13" s="219"/>
      <c r="SCU13" s="219"/>
      <c r="SCV13" s="219"/>
      <c r="SCW13" s="219"/>
      <c r="SCX13" s="219"/>
      <c r="SCY13" s="219"/>
      <c r="SCZ13" s="219"/>
      <c r="SDA13" s="219"/>
      <c r="SDB13" s="219"/>
      <c r="SDC13" s="219"/>
      <c r="SDD13" s="219"/>
      <c r="SDE13" s="219"/>
      <c r="SDF13" s="219"/>
      <c r="SDG13" s="219"/>
      <c r="SDH13" s="219"/>
      <c r="SDI13" s="219"/>
      <c r="SDJ13" s="219"/>
      <c r="SDK13" s="219"/>
      <c r="SDL13" s="219"/>
      <c r="SDM13" s="219"/>
      <c r="SDN13" s="219"/>
      <c r="SDO13" s="219"/>
      <c r="SDP13" s="219"/>
      <c r="SDQ13" s="219"/>
      <c r="SDR13" s="219"/>
      <c r="SDS13" s="219"/>
      <c r="SDT13" s="219"/>
      <c r="SDU13" s="219"/>
      <c r="SDV13" s="219"/>
      <c r="SDW13" s="219"/>
      <c r="SDX13" s="219"/>
      <c r="SDY13" s="219"/>
      <c r="SDZ13" s="219"/>
      <c r="SEA13" s="219"/>
      <c r="SEB13" s="219"/>
      <c r="SEC13" s="219"/>
      <c r="SED13" s="219"/>
      <c r="SEE13" s="219"/>
      <c r="SEF13" s="219"/>
      <c r="SEG13" s="219"/>
      <c r="SEH13" s="219"/>
      <c r="SEI13" s="219"/>
      <c r="SEJ13" s="219"/>
      <c r="SEK13" s="219"/>
      <c r="SEL13" s="219"/>
      <c r="SEM13" s="219"/>
      <c r="SEN13" s="219"/>
      <c r="SEO13" s="219"/>
      <c r="SEP13" s="219"/>
      <c r="SEQ13" s="219"/>
      <c r="SER13" s="219"/>
      <c r="SES13" s="219"/>
      <c r="SET13" s="219"/>
      <c r="SEU13" s="219"/>
      <c r="SEV13" s="219"/>
      <c r="SEW13" s="219"/>
      <c r="SEX13" s="219"/>
      <c r="SEY13" s="219"/>
      <c r="SEZ13" s="219"/>
      <c r="SFA13" s="219"/>
      <c r="SFB13" s="219"/>
      <c r="SFC13" s="219"/>
      <c r="SFD13" s="219"/>
      <c r="SFE13" s="219"/>
      <c r="SFF13" s="219"/>
      <c r="SFG13" s="219"/>
      <c r="SFH13" s="219"/>
      <c r="SFI13" s="219"/>
      <c r="SFJ13" s="219"/>
      <c r="SFK13" s="219"/>
      <c r="SFL13" s="219"/>
      <c r="SFM13" s="219"/>
      <c r="SFN13" s="219"/>
      <c r="SFO13" s="219"/>
      <c r="SFP13" s="219"/>
      <c r="SFQ13" s="219"/>
      <c r="SFR13" s="219"/>
      <c r="SFS13" s="219"/>
      <c r="SFT13" s="219"/>
      <c r="SFU13" s="219"/>
      <c r="SFV13" s="219"/>
      <c r="SFW13" s="219"/>
      <c r="SFX13" s="219"/>
      <c r="SFY13" s="219"/>
      <c r="SFZ13" s="219"/>
      <c r="SGA13" s="219"/>
      <c r="SGB13" s="219"/>
      <c r="SGC13" s="219"/>
      <c r="SGD13" s="219"/>
      <c r="SGE13" s="219"/>
      <c r="SGF13" s="219"/>
      <c r="SGG13" s="219"/>
      <c r="SGH13" s="219"/>
      <c r="SGI13" s="219"/>
      <c r="SGJ13" s="219"/>
      <c r="SGK13" s="219"/>
      <c r="SGL13" s="219"/>
      <c r="SGM13" s="219"/>
      <c r="SGN13" s="219"/>
      <c r="SGO13" s="219"/>
      <c r="SGP13" s="219"/>
      <c r="SGQ13" s="219"/>
      <c r="SGR13" s="219"/>
      <c r="SGS13" s="219"/>
      <c r="SGT13" s="219"/>
      <c r="SGU13" s="219"/>
      <c r="SGV13" s="219"/>
      <c r="SGW13" s="219"/>
      <c r="SGX13" s="219"/>
      <c r="SGY13" s="219"/>
      <c r="SGZ13" s="219"/>
      <c r="SHA13" s="219"/>
      <c r="SHB13" s="219"/>
      <c r="SHC13" s="219"/>
      <c r="SHD13" s="219"/>
      <c r="SHE13" s="219"/>
      <c r="SHF13" s="219"/>
      <c r="SHG13" s="219"/>
      <c r="SHH13" s="219"/>
      <c r="SHI13" s="219"/>
      <c r="SHJ13" s="219"/>
      <c r="SHK13" s="219"/>
      <c r="SHL13" s="219"/>
      <c r="SHM13" s="219"/>
      <c r="SHN13" s="219"/>
      <c r="SHO13" s="219"/>
      <c r="SHP13" s="219"/>
      <c r="SHQ13" s="219"/>
      <c r="SHR13" s="219"/>
      <c r="SHS13" s="219"/>
      <c r="SHT13" s="219"/>
      <c r="SHU13" s="219"/>
      <c r="SHV13" s="219"/>
      <c r="SHW13" s="219"/>
      <c r="SHX13" s="219"/>
      <c r="SHY13" s="219"/>
      <c r="SHZ13" s="219"/>
      <c r="SIA13" s="219"/>
      <c r="SIB13" s="219"/>
      <c r="SIC13" s="219"/>
      <c r="SID13" s="219"/>
      <c r="SIE13" s="219"/>
      <c r="SIF13" s="219"/>
      <c r="SIG13" s="219"/>
      <c r="SIH13" s="219"/>
      <c r="SII13" s="219"/>
      <c r="SIJ13" s="219"/>
      <c r="SIK13" s="219"/>
      <c r="SIL13" s="219"/>
      <c r="SIM13" s="219"/>
      <c r="SIN13" s="219"/>
      <c r="SIO13" s="219"/>
      <c r="SIP13" s="219"/>
      <c r="SIQ13" s="219"/>
      <c r="SIR13" s="219"/>
      <c r="SIS13" s="219"/>
      <c r="SIT13" s="219"/>
      <c r="SIU13" s="219"/>
      <c r="SIV13" s="219"/>
      <c r="SIW13" s="219"/>
      <c r="SIX13" s="219"/>
      <c r="SIY13" s="219"/>
      <c r="SIZ13" s="219"/>
      <c r="SJA13" s="219"/>
      <c r="SJB13" s="219"/>
      <c r="SJC13" s="219"/>
      <c r="SJD13" s="219"/>
      <c r="SJE13" s="219"/>
      <c r="SJF13" s="219"/>
      <c r="SJG13" s="219"/>
      <c r="SJH13" s="219"/>
      <c r="SJI13" s="219"/>
      <c r="SJJ13" s="219"/>
      <c r="SJK13" s="219"/>
      <c r="SJL13" s="219"/>
      <c r="SJM13" s="219"/>
      <c r="SJN13" s="219"/>
      <c r="SJO13" s="219"/>
      <c r="SJP13" s="219"/>
      <c r="SJQ13" s="219"/>
      <c r="SJR13" s="219"/>
      <c r="SJS13" s="219"/>
      <c r="SJT13" s="219"/>
      <c r="SJU13" s="219"/>
      <c r="SJV13" s="219"/>
      <c r="SJW13" s="219"/>
      <c r="SJX13" s="219"/>
      <c r="SJY13" s="219"/>
      <c r="SJZ13" s="219"/>
      <c r="SKA13" s="219"/>
      <c r="SKB13" s="219"/>
      <c r="SKC13" s="219"/>
      <c r="SKD13" s="219"/>
      <c r="SKE13" s="219"/>
      <c r="SKF13" s="219"/>
      <c r="SKG13" s="219"/>
      <c r="SKH13" s="219"/>
      <c r="SKI13" s="219"/>
      <c r="SKJ13" s="219"/>
      <c r="SKK13" s="219"/>
      <c r="SKL13" s="219"/>
      <c r="SKM13" s="219"/>
      <c r="SKN13" s="219"/>
      <c r="SKO13" s="219"/>
      <c r="SKP13" s="219"/>
      <c r="SKQ13" s="219"/>
      <c r="SKR13" s="219"/>
      <c r="SKS13" s="219"/>
      <c r="SKT13" s="219"/>
      <c r="SKU13" s="219"/>
      <c r="SKV13" s="219"/>
      <c r="SKW13" s="219"/>
      <c r="SKX13" s="219"/>
      <c r="SKY13" s="219"/>
      <c r="SKZ13" s="219"/>
      <c r="SLA13" s="219"/>
      <c r="SLB13" s="219"/>
      <c r="SLC13" s="219"/>
      <c r="SLD13" s="219"/>
      <c r="SLE13" s="219"/>
      <c r="SLF13" s="219"/>
      <c r="SLG13" s="219"/>
      <c r="SLH13" s="219"/>
      <c r="SLI13" s="219"/>
      <c r="SLJ13" s="219"/>
      <c r="SLK13" s="219"/>
      <c r="SLL13" s="219"/>
      <c r="SLM13" s="219"/>
      <c r="SLN13" s="219"/>
      <c r="SLO13" s="219"/>
      <c r="SLP13" s="219"/>
      <c r="SLQ13" s="219"/>
      <c r="SLR13" s="219"/>
      <c r="SLS13" s="219"/>
      <c r="SLT13" s="219"/>
      <c r="SLU13" s="219"/>
      <c r="SLV13" s="219"/>
      <c r="SLW13" s="219"/>
      <c r="SLX13" s="219"/>
      <c r="SLY13" s="219"/>
      <c r="SLZ13" s="219"/>
      <c r="SMA13" s="219"/>
      <c r="SMB13" s="219"/>
      <c r="SMC13" s="219"/>
      <c r="SMD13" s="219"/>
      <c r="SME13" s="219"/>
      <c r="SMF13" s="219"/>
      <c r="SMG13" s="219"/>
      <c r="SMH13" s="219"/>
      <c r="SMI13" s="219"/>
      <c r="SMJ13" s="219"/>
      <c r="SMK13" s="219"/>
      <c r="SML13" s="219"/>
      <c r="SMM13" s="219"/>
      <c r="SMN13" s="219"/>
      <c r="SMO13" s="219"/>
      <c r="SMP13" s="219"/>
      <c r="SMQ13" s="219"/>
      <c r="SMR13" s="219"/>
      <c r="SMS13" s="219"/>
      <c r="SMT13" s="219"/>
      <c r="SMU13" s="219"/>
      <c r="SMV13" s="219"/>
      <c r="SMW13" s="219"/>
      <c r="SMX13" s="219"/>
      <c r="SMY13" s="219"/>
      <c r="SMZ13" s="219"/>
      <c r="SNA13" s="219"/>
      <c r="SNB13" s="219"/>
      <c r="SNC13" s="219"/>
      <c r="SND13" s="219"/>
      <c r="SNE13" s="219"/>
      <c r="SNF13" s="219"/>
      <c r="SNG13" s="219"/>
      <c r="SNH13" s="219"/>
      <c r="SNI13" s="219"/>
      <c r="SNJ13" s="219"/>
      <c r="SNK13" s="219"/>
      <c r="SNL13" s="219"/>
      <c r="SNM13" s="219"/>
      <c r="SNN13" s="219"/>
      <c r="SNO13" s="219"/>
      <c r="SNP13" s="219"/>
      <c r="SNQ13" s="219"/>
      <c r="SNR13" s="219"/>
      <c r="SNS13" s="219"/>
      <c r="SNT13" s="219"/>
      <c r="SNU13" s="219"/>
      <c r="SNV13" s="219"/>
      <c r="SNW13" s="219"/>
      <c r="SNX13" s="219"/>
      <c r="SNY13" s="219"/>
      <c r="SNZ13" s="219"/>
      <c r="SOA13" s="219"/>
      <c r="SOB13" s="219"/>
      <c r="SOC13" s="219"/>
      <c r="SOD13" s="219"/>
      <c r="SOE13" s="219"/>
      <c r="SOF13" s="219"/>
      <c r="SOG13" s="219"/>
      <c r="SOH13" s="219"/>
      <c r="SOI13" s="219"/>
      <c r="SOJ13" s="219"/>
      <c r="SOK13" s="219"/>
      <c r="SOL13" s="219"/>
      <c r="SOM13" s="219"/>
      <c r="SON13" s="219"/>
      <c r="SOO13" s="219"/>
      <c r="SOP13" s="219"/>
      <c r="SOQ13" s="219"/>
      <c r="SOR13" s="219"/>
      <c r="SOS13" s="219"/>
      <c r="SOT13" s="219"/>
      <c r="SOU13" s="219"/>
      <c r="SOV13" s="219"/>
      <c r="SOW13" s="219"/>
      <c r="SOX13" s="219"/>
      <c r="SOY13" s="219"/>
      <c r="SOZ13" s="219"/>
      <c r="SPA13" s="219"/>
      <c r="SPB13" s="219"/>
      <c r="SPC13" s="219"/>
      <c r="SPD13" s="219"/>
      <c r="SPE13" s="219"/>
      <c r="SPF13" s="219"/>
      <c r="SPG13" s="219"/>
      <c r="SPH13" s="219"/>
      <c r="SPI13" s="219"/>
      <c r="SPJ13" s="219"/>
      <c r="SPK13" s="219"/>
      <c r="SPL13" s="219"/>
      <c r="SPM13" s="219"/>
      <c r="SPN13" s="219"/>
      <c r="SPO13" s="219"/>
      <c r="SPP13" s="219"/>
      <c r="SPQ13" s="219"/>
      <c r="SPR13" s="219"/>
      <c r="SPS13" s="219"/>
      <c r="SPT13" s="219"/>
      <c r="SPU13" s="219"/>
      <c r="SPV13" s="219"/>
      <c r="SPW13" s="219"/>
      <c r="SPX13" s="219"/>
      <c r="SPY13" s="219"/>
      <c r="SPZ13" s="219"/>
      <c r="SQA13" s="219"/>
      <c r="SQB13" s="219"/>
      <c r="SQC13" s="219"/>
      <c r="SQD13" s="219"/>
      <c r="SQE13" s="219"/>
      <c r="SQF13" s="219"/>
      <c r="SQG13" s="219"/>
      <c r="SQH13" s="219"/>
      <c r="SQI13" s="219"/>
      <c r="SQJ13" s="219"/>
      <c r="SQK13" s="219"/>
      <c r="SQL13" s="219"/>
      <c r="SQM13" s="219"/>
      <c r="SQN13" s="219"/>
      <c r="SQO13" s="219"/>
      <c r="SQP13" s="219"/>
      <c r="SQQ13" s="219"/>
      <c r="SQR13" s="219"/>
      <c r="SQS13" s="219"/>
      <c r="SQT13" s="219"/>
      <c r="SQU13" s="219"/>
      <c r="SQV13" s="219"/>
      <c r="SQW13" s="219"/>
      <c r="SQX13" s="219"/>
      <c r="SQY13" s="219"/>
      <c r="SQZ13" s="219"/>
      <c r="SRA13" s="219"/>
      <c r="SRB13" s="219"/>
      <c r="SRC13" s="219"/>
      <c r="SRD13" s="219"/>
      <c r="SRE13" s="219"/>
      <c r="SRF13" s="219"/>
      <c r="SRG13" s="219"/>
      <c r="SRH13" s="219"/>
      <c r="SRI13" s="219"/>
      <c r="SRJ13" s="219"/>
      <c r="SRK13" s="219"/>
      <c r="SRL13" s="219"/>
      <c r="SRM13" s="219"/>
      <c r="SRN13" s="219"/>
      <c r="SRO13" s="219"/>
      <c r="SRP13" s="219"/>
      <c r="SRQ13" s="219"/>
      <c r="SRR13" s="219"/>
      <c r="SRS13" s="219"/>
      <c r="SRT13" s="219"/>
      <c r="SRU13" s="219"/>
      <c r="SRV13" s="219"/>
      <c r="SRW13" s="219"/>
      <c r="SRX13" s="219"/>
      <c r="SRY13" s="219"/>
      <c r="SRZ13" s="219"/>
      <c r="SSA13" s="219"/>
      <c r="SSB13" s="219"/>
      <c r="SSC13" s="219"/>
      <c r="SSD13" s="219"/>
      <c r="SSE13" s="219"/>
      <c r="SSF13" s="219"/>
      <c r="SSG13" s="219"/>
      <c r="SSH13" s="219"/>
      <c r="SSI13" s="219"/>
      <c r="SSJ13" s="219"/>
      <c r="SSK13" s="219"/>
      <c r="SSL13" s="219"/>
      <c r="SSM13" s="219"/>
      <c r="SSN13" s="219"/>
      <c r="SSO13" s="219"/>
      <c r="SSP13" s="219"/>
      <c r="SSQ13" s="219"/>
      <c r="SSR13" s="219"/>
      <c r="SSS13" s="219"/>
      <c r="SST13" s="219"/>
      <c r="SSU13" s="219"/>
      <c r="SSV13" s="219"/>
      <c r="SSW13" s="219"/>
      <c r="SSX13" s="219"/>
      <c r="SSY13" s="219"/>
      <c r="SSZ13" s="219"/>
      <c r="STA13" s="219"/>
      <c r="STB13" s="219"/>
      <c r="STC13" s="219"/>
      <c r="STD13" s="219"/>
      <c r="STE13" s="219"/>
      <c r="STF13" s="219"/>
      <c r="STG13" s="219"/>
      <c r="STH13" s="219"/>
      <c r="STI13" s="219"/>
      <c r="STJ13" s="219"/>
      <c r="STK13" s="219"/>
      <c r="STL13" s="219"/>
      <c r="STM13" s="219"/>
      <c r="STN13" s="219"/>
      <c r="STO13" s="219"/>
      <c r="STP13" s="219"/>
      <c r="STQ13" s="219"/>
      <c r="STR13" s="219"/>
      <c r="STS13" s="219"/>
      <c r="STT13" s="219"/>
      <c r="STU13" s="219"/>
      <c r="STV13" s="219"/>
      <c r="STW13" s="219"/>
      <c r="STX13" s="219"/>
      <c r="STY13" s="219"/>
      <c r="STZ13" s="219"/>
      <c r="SUA13" s="219"/>
      <c r="SUB13" s="219"/>
      <c r="SUC13" s="219"/>
      <c r="SUD13" s="219"/>
      <c r="SUE13" s="219"/>
      <c r="SUF13" s="219"/>
      <c r="SUG13" s="219"/>
      <c r="SUH13" s="219"/>
      <c r="SUI13" s="219"/>
      <c r="SUJ13" s="219"/>
      <c r="SUK13" s="219"/>
      <c r="SUL13" s="219"/>
      <c r="SUM13" s="219"/>
      <c r="SUN13" s="219"/>
      <c r="SUO13" s="219"/>
      <c r="SUP13" s="219"/>
      <c r="SUQ13" s="219"/>
      <c r="SUR13" s="219"/>
      <c r="SUS13" s="219"/>
      <c r="SUT13" s="219"/>
      <c r="SUU13" s="219"/>
      <c r="SUV13" s="219"/>
      <c r="SUW13" s="219"/>
      <c r="SUX13" s="219"/>
      <c r="SUY13" s="219"/>
      <c r="SUZ13" s="219"/>
      <c r="SVA13" s="219"/>
      <c r="SVB13" s="219"/>
      <c r="SVC13" s="219"/>
      <c r="SVD13" s="219"/>
      <c r="SVE13" s="219"/>
      <c r="SVF13" s="219"/>
      <c r="SVG13" s="219"/>
      <c r="SVH13" s="219"/>
      <c r="SVI13" s="219"/>
      <c r="SVJ13" s="219"/>
      <c r="SVK13" s="219"/>
      <c r="SVL13" s="219"/>
      <c r="SVM13" s="219"/>
      <c r="SVN13" s="219"/>
      <c r="SVO13" s="219"/>
      <c r="SVP13" s="219"/>
      <c r="SVQ13" s="219"/>
      <c r="SVR13" s="219"/>
      <c r="SVS13" s="219"/>
      <c r="SVT13" s="219"/>
      <c r="SVU13" s="219"/>
      <c r="SVV13" s="219"/>
      <c r="SVW13" s="219"/>
      <c r="SVX13" s="219"/>
      <c r="SVY13" s="219"/>
      <c r="SVZ13" s="219"/>
      <c r="SWA13" s="219"/>
      <c r="SWB13" s="219"/>
      <c r="SWC13" s="219"/>
      <c r="SWD13" s="219"/>
      <c r="SWE13" s="219"/>
      <c r="SWF13" s="219"/>
      <c r="SWG13" s="219"/>
      <c r="SWH13" s="219"/>
      <c r="SWI13" s="219"/>
      <c r="SWJ13" s="219"/>
      <c r="SWK13" s="219"/>
      <c r="SWL13" s="219"/>
      <c r="SWM13" s="219"/>
      <c r="SWN13" s="219"/>
      <c r="SWO13" s="219"/>
      <c r="SWP13" s="219"/>
      <c r="SWQ13" s="219"/>
      <c r="SWR13" s="219"/>
      <c r="SWS13" s="219"/>
      <c r="SWT13" s="219"/>
      <c r="SWU13" s="219"/>
      <c r="SWV13" s="219"/>
      <c r="SWW13" s="219"/>
      <c r="SWX13" s="219"/>
      <c r="SWY13" s="219"/>
      <c r="SWZ13" s="219"/>
      <c r="SXA13" s="219"/>
      <c r="SXB13" s="219"/>
      <c r="SXC13" s="219"/>
      <c r="SXD13" s="219"/>
      <c r="SXE13" s="219"/>
      <c r="SXF13" s="219"/>
      <c r="SXG13" s="219"/>
      <c r="SXH13" s="219"/>
      <c r="SXI13" s="219"/>
      <c r="SXJ13" s="219"/>
      <c r="SXK13" s="219"/>
      <c r="SXL13" s="219"/>
      <c r="SXM13" s="219"/>
      <c r="SXN13" s="219"/>
      <c r="SXO13" s="219"/>
      <c r="SXP13" s="219"/>
      <c r="SXQ13" s="219"/>
      <c r="SXR13" s="219"/>
      <c r="SXS13" s="219"/>
      <c r="SXT13" s="219"/>
      <c r="SXU13" s="219"/>
      <c r="SXV13" s="219"/>
      <c r="SXW13" s="219"/>
      <c r="SXX13" s="219"/>
      <c r="SXY13" s="219"/>
      <c r="SXZ13" s="219"/>
      <c r="SYA13" s="219"/>
      <c r="SYB13" s="219"/>
      <c r="SYC13" s="219"/>
      <c r="SYD13" s="219"/>
      <c r="SYE13" s="219"/>
      <c r="SYF13" s="219"/>
      <c r="SYG13" s="219"/>
      <c r="SYH13" s="219"/>
      <c r="SYI13" s="219"/>
      <c r="SYJ13" s="219"/>
      <c r="SYK13" s="219"/>
      <c r="SYL13" s="219"/>
      <c r="SYM13" s="219"/>
      <c r="SYN13" s="219"/>
      <c r="SYO13" s="219"/>
      <c r="SYP13" s="219"/>
      <c r="SYQ13" s="219"/>
      <c r="SYR13" s="219"/>
      <c r="SYS13" s="219"/>
      <c r="SYT13" s="219"/>
      <c r="SYU13" s="219"/>
      <c r="SYV13" s="219"/>
      <c r="SYW13" s="219"/>
      <c r="SYX13" s="219"/>
      <c r="SYY13" s="219"/>
      <c r="SYZ13" s="219"/>
      <c r="SZA13" s="219"/>
      <c r="SZB13" s="219"/>
      <c r="SZC13" s="219"/>
      <c r="SZD13" s="219"/>
      <c r="SZE13" s="219"/>
      <c r="SZF13" s="219"/>
      <c r="SZG13" s="219"/>
      <c r="SZH13" s="219"/>
      <c r="SZI13" s="219"/>
      <c r="SZJ13" s="219"/>
      <c r="SZK13" s="219"/>
      <c r="SZL13" s="219"/>
      <c r="SZM13" s="219"/>
      <c r="SZN13" s="219"/>
      <c r="SZO13" s="219"/>
      <c r="SZP13" s="219"/>
      <c r="SZQ13" s="219"/>
      <c r="SZR13" s="219"/>
      <c r="SZS13" s="219"/>
      <c r="SZT13" s="219"/>
      <c r="SZU13" s="219"/>
      <c r="SZV13" s="219"/>
      <c r="SZW13" s="219"/>
      <c r="SZX13" s="219"/>
      <c r="SZY13" s="219"/>
      <c r="SZZ13" s="219"/>
      <c r="TAA13" s="219"/>
      <c r="TAB13" s="219"/>
      <c r="TAC13" s="219"/>
      <c r="TAD13" s="219"/>
      <c r="TAE13" s="219"/>
      <c r="TAF13" s="219"/>
      <c r="TAG13" s="219"/>
      <c r="TAH13" s="219"/>
      <c r="TAI13" s="219"/>
      <c r="TAJ13" s="219"/>
      <c r="TAK13" s="219"/>
      <c r="TAL13" s="219"/>
      <c r="TAM13" s="219"/>
      <c r="TAN13" s="219"/>
      <c r="TAO13" s="219"/>
      <c r="TAP13" s="219"/>
      <c r="TAQ13" s="219"/>
      <c r="TAR13" s="219"/>
      <c r="TAS13" s="219"/>
      <c r="TAT13" s="219"/>
      <c r="TAU13" s="219"/>
      <c r="TAV13" s="219"/>
      <c r="TAW13" s="219"/>
      <c r="TAX13" s="219"/>
      <c r="TAY13" s="219"/>
      <c r="TAZ13" s="219"/>
      <c r="TBA13" s="219"/>
      <c r="TBB13" s="219"/>
      <c r="TBC13" s="219"/>
      <c r="TBD13" s="219"/>
      <c r="TBE13" s="219"/>
      <c r="TBF13" s="219"/>
      <c r="TBG13" s="219"/>
      <c r="TBH13" s="219"/>
      <c r="TBI13" s="219"/>
      <c r="TBJ13" s="219"/>
      <c r="TBK13" s="219"/>
      <c r="TBL13" s="219"/>
      <c r="TBM13" s="219"/>
      <c r="TBN13" s="219"/>
      <c r="TBO13" s="219"/>
      <c r="TBP13" s="219"/>
      <c r="TBQ13" s="219"/>
      <c r="TBR13" s="219"/>
      <c r="TBS13" s="219"/>
      <c r="TBT13" s="219"/>
      <c r="TBU13" s="219"/>
      <c r="TBV13" s="219"/>
      <c r="TBW13" s="219"/>
      <c r="TBX13" s="219"/>
      <c r="TBY13" s="219"/>
      <c r="TBZ13" s="219"/>
      <c r="TCA13" s="219"/>
      <c r="TCB13" s="219"/>
      <c r="TCC13" s="219"/>
      <c r="TCD13" s="219"/>
      <c r="TCE13" s="219"/>
      <c r="TCF13" s="219"/>
      <c r="TCG13" s="219"/>
      <c r="TCH13" s="219"/>
      <c r="TCI13" s="219"/>
      <c r="TCJ13" s="219"/>
      <c r="TCK13" s="219"/>
      <c r="TCL13" s="219"/>
      <c r="TCM13" s="219"/>
      <c r="TCN13" s="219"/>
      <c r="TCO13" s="219"/>
      <c r="TCP13" s="219"/>
      <c r="TCQ13" s="219"/>
      <c r="TCR13" s="219"/>
      <c r="TCS13" s="219"/>
      <c r="TCT13" s="219"/>
      <c r="TCU13" s="219"/>
      <c r="TCV13" s="219"/>
      <c r="TCW13" s="219"/>
      <c r="TCX13" s="219"/>
      <c r="TCY13" s="219"/>
      <c r="TCZ13" s="219"/>
      <c r="TDA13" s="219"/>
      <c r="TDB13" s="219"/>
      <c r="TDC13" s="219"/>
      <c r="TDD13" s="219"/>
      <c r="TDE13" s="219"/>
      <c r="TDF13" s="219"/>
      <c r="TDG13" s="219"/>
      <c r="TDH13" s="219"/>
      <c r="TDI13" s="219"/>
      <c r="TDJ13" s="219"/>
      <c r="TDK13" s="219"/>
      <c r="TDL13" s="219"/>
      <c r="TDM13" s="219"/>
      <c r="TDN13" s="219"/>
      <c r="TDO13" s="219"/>
      <c r="TDP13" s="219"/>
      <c r="TDQ13" s="219"/>
      <c r="TDR13" s="219"/>
      <c r="TDS13" s="219"/>
      <c r="TDT13" s="219"/>
      <c r="TDU13" s="219"/>
      <c r="TDV13" s="219"/>
      <c r="TDW13" s="219"/>
      <c r="TDX13" s="219"/>
      <c r="TDY13" s="219"/>
      <c r="TDZ13" s="219"/>
      <c r="TEA13" s="219"/>
      <c r="TEB13" s="219"/>
      <c r="TEC13" s="219"/>
      <c r="TED13" s="219"/>
      <c r="TEE13" s="219"/>
      <c r="TEF13" s="219"/>
      <c r="TEG13" s="219"/>
      <c r="TEH13" s="219"/>
      <c r="TEI13" s="219"/>
      <c r="TEJ13" s="219"/>
      <c r="TEK13" s="219"/>
      <c r="TEL13" s="219"/>
      <c r="TEM13" s="219"/>
      <c r="TEN13" s="219"/>
      <c r="TEO13" s="219"/>
      <c r="TEP13" s="219"/>
      <c r="TEQ13" s="219"/>
      <c r="TER13" s="219"/>
      <c r="TES13" s="219"/>
      <c r="TET13" s="219"/>
      <c r="TEU13" s="219"/>
      <c r="TEV13" s="219"/>
      <c r="TEW13" s="219"/>
      <c r="TEX13" s="219"/>
      <c r="TEY13" s="219"/>
      <c r="TEZ13" s="219"/>
      <c r="TFA13" s="219"/>
      <c r="TFB13" s="219"/>
      <c r="TFC13" s="219"/>
      <c r="TFD13" s="219"/>
      <c r="TFE13" s="219"/>
      <c r="TFF13" s="219"/>
      <c r="TFG13" s="219"/>
      <c r="TFH13" s="219"/>
      <c r="TFI13" s="219"/>
      <c r="TFJ13" s="219"/>
      <c r="TFK13" s="219"/>
      <c r="TFL13" s="219"/>
      <c r="TFM13" s="219"/>
      <c r="TFN13" s="219"/>
      <c r="TFO13" s="219"/>
      <c r="TFP13" s="219"/>
      <c r="TFQ13" s="219"/>
      <c r="TFR13" s="219"/>
      <c r="TFS13" s="219"/>
      <c r="TFT13" s="219"/>
      <c r="TFU13" s="219"/>
      <c r="TFV13" s="219"/>
      <c r="TFW13" s="219"/>
      <c r="TFX13" s="219"/>
      <c r="TFY13" s="219"/>
      <c r="TFZ13" s="219"/>
      <c r="TGA13" s="219"/>
      <c r="TGB13" s="219"/>
      <c r="TGC13" s="219"/>
      <c r="TGD13" s="219"/>
      <c r="TGE13" s="219"/>
      <c r="TGF13" s="219"/>
      <c r="TGG13" s="219"/>
      <c r="TGH13" s="219"/>
      <c r="TGI13" s="219"/>
      <c r="TGJ13" s="219"/>
      <c r="TGK13" s="219"/>
      <c r="TGL13" s="219"/>
      <c r="TGM13" s="219"/>
      <c r="TGN13" s="219"/>
      <c r="TGO13" s="219"/>
      <c r="TGP13" s="219"/>
      <c r="TGQ13" s="219"/>
      <c r="TGR13" s="219"/>
      <c r="TGS13" s="219"/>
      <c r="TGT13" s="219"/>
      <c r="TGU13" s="219"/>
      <c r="TGV13" s="219"/>
      <c r="TGW13" s="219"/>
      <c r="TGX13" s="219"/>
      <c r="TGY13" s="219"/>
      <c r="TGZ13" s="219"/>
      <c r="THA13" s="219"/>
      <c r="THB13" s="219"/>
      <c r="THC13" s="219"/>
      <c r="THD13" s="219"/>
      <c r="THE13" s="219"/>
      <c r="THF13" s="219"/>
      <c r="THG13" s="219"/>
      <c r="THH13" s="219"/>
      <c r="THI13" s="219"/>
      <c r="THJ13" s="219"/>
      <c r="THK13" s="219"/>
      <c r="THL13" s="219"/>
      <c r="THM13" s="219"/>
      <c r="THN13" s="219"/>
      <c r="THO13" s="219"/>
      <c r="THP13" s="219"/>
      <c r="THQ13" s="219"/>
      <c r="THR13" s="219"/>
      <c r="THS13" s="219"/>
      <c r="THT13" s="219"/>
      <c r="THU13" s="219"/>
      <c r="THV13" s="219"/>
      <c r="THW13" s="219"/>
      <c r="THX13" s="219"/>
      <c r="THY13" s="219"/>
      <c r="THZ13" s="219"/>
      <c r="TIA13" s="219"/>
      <c r="TIB13" s="219"/>
      <c r="TIC13" s="219"/>
      <c r="TID13" s="219"/>
      <c r="TIE13" s="219"/>
      <c r="TIF13" s="219"/>
      <c r="TIG13" s="219"/>
      <c r="TIH13" s="219"/>
      <c r="TII13" s="219"/>
      <c r="TIJ13" s="219"/>
      <c r="TIK13" s="219"/>
      <c r="TIL13" s="219"/>
      <c r="TIM13" s="219"/>
      <c r="TIN13" s="219"/>
      <c r="TIO13" s="219"/>
      <c r="TIP13" s="219"/>
      <c r="TIQ13" s="219"/>
      <c r="TIR13" s="219"/>
      <c r="TIS13" s="219"/>
      <c r="TIT13" s="219"/>
      <c r="TIU13" s="219"/>
      <c r="TIV13" s="219"/>
      <c r="TIW13" s="219"/>
      <c r="TIX13" s="219"/>
      <c r="TIY13" s="219"/>
      <c r="TIZ13" s="219"/>
      <c r="TJA13" s="219"/>
      <c r="TJB13" s="219"/>
      <c r="TJC13" s="219"/>
      <c r="TJD13" s="219"/>
      <c r="TJE13" s="219"/>
      <c r="TJF13" s="219"/>
      <c r="TJG13" s="219"/>
      <c r="TJH13" s="219"/>
      <c r="TJI13" s="219"/>
      <c r="TJJ13" s="219"/>
      <c r="TJK13" s="219"/>
      <c r="TJL13" s="219"/>
      <c r="TJM13" s="219"/>
      <c r="TJN13" s="219"/>
      <c r="TJO13" s="219"/>
      <c r="TJP13" s="219"/>
      <c r="TJQ13" s="219"/>
      <c r="TJR13" s="219"/>
      <c r="TJS13" s="219"/>
      <c r="TJT13" s="219"/>
      <c r="TJU13" s="219"/>
      <c r="TJV13" s="219"/>
      <c r="TJW13" s="219"/>
      <c r="TJX13" s="219"/>
      <c r="TJY13" s="219"/>
      <c r="TJZ13" s="219"/>
      <c r="TKA13" s="219"/>
      <c r="TKB13" s="219"/>
      <c r="TKC13" s="219"/>
      <c r="TKD13" s="219"/>
      <c r="TKE13" s="219"/>
      <c r="TKF13" s="219"/>
      <c r="TKG13" s="219"/>
      <c r="TKH13" s="219"/>
      <c r="TKI13" s="219"/>
      <c r="TKJ13" s="219"/>
      <c r="TKK13" s="219"/>
      <c r="TKL13" s="219"/>
      <c r="TKM13" s="219"/>
      <c r="TKN13" s="219"/>
      <c r="TKO13" s="219"/>
      <c r="TKP13" s="219"/>
      <c r="TKQ13" s="219"/>
      <c r="TKR13" s="219"/>
      <c r="TKS13" s="219"/>
      <c r="TKT13" s="219"/>
      <c r="TKU13" s="219"/>
      <c r="TKV13" s="219"/>
      <c r="TKW13" s="219"/>
      <c r="TKX13" s="219"/>
      <c r="TKY13" s="219"/>
      <c r="TKZ13" s="219"/>
      <c r="TLA13" s="219"/>
      <c r="TLB13" s="219"/>
      <c r="TLC13" s="219"/>
      <c r="TLD13" s="219"/>
      <c r="TLE13" s="219"/>
      <c r="TLF13" s="219"/>
      <c r="TLG13" s="219"/>
      <c r="TLH13" s="219"/>
      <c r="TLI13" s="219"/>
      <c r="TLJ13" s="219"/>
      <c r="TLK13" s="219"/>
      <c r="TLL13" s="219"/>
      <c r="TLM13" s="219"/>
      <c r="TLN13" s="219"/>
      <c r="TLO13" s="219"/>
      <c r="TLP13" s="219"/>
      <c r="TLQ13" s="219"/>
      <c r="TLR13" s="219"/>
      <c r="TLS13" s="219"/>
      <c r="TLT13" s="219"/>
      <c r="TLU13" s="219"/>
      <c r="TLV13" s="219"/>
      <c r="TLW13" s="219"/>
      <c r="TLX13" s="219"/>
      <c r="TLY13" s="219"/>
      <c r="TLZ13" s="219"/>
      <c r="TMA13" s="219"/>
      <c r="TMB13" s="219"/>
      <c r="TMC13" s="219"/>
      <c r="TMD13" s="219"/>
      <c r="TME13" s="219"/>
      <c r="TMF13" s="219"/>
      <c r="TMG13" s="219"/>
      <c r="TMH13" s="219"/>
      <c r="TMI13" s="219"/>
      <c r="TMJ13" s="219"/>
      <c r="TMK13" s="219"/>
      <c r="TML13" s="219"/>
      <c r="TMM13" s="219"/>
      <c r="TMN13" s="219"/>
      <c r="TMO13" s="219"/>
      <c r="TMP13" s="219"/>
      <c r="TMQ13" s="219"/>
      <c r="TMR13" s="219"/>
      <c r="TMS13" s="219"/>
      <c r="TMT13" s="219"/>
      <c r="TMU13" s="219"/>
      <c r="TMV13" s="219"/>
      <c r="TMW13" s="219"/>
      <c r="TMX13" s="219"/>
      <c r="TMY13" s="219"/>
      <c r="TMZ13" s="219"/>
      <c r="TNA13" s="219"/>
      <c r="TNB13" s="219"/>
      <c r="TNC13" s="219"/>
      <c r="TND13" s="219"/>
      <c r="TNE13" s="219"/>
      <c r="TNF13" s="219"/>
      <c r="TNG13" s="219"/>
      <c r="TNH13" s="219"/>
      <c r="TNI13" s="219"/>
      <c r="TNJ13" s="219"/>
      <c r="TNK13" s="219"/>
      <c r="TNL13" s="219"/>
      <c r="TNM13" s="219"/>
      <c r="TNN13" s="219"/>
      <c r="TNO13" s="219"/>
      <c r="TNP13" s="219"/>
      <c r="TNQ13" s="219"/>
      <c r="TNR13" s="219"/>
      <c r="TNS13" s="219"/>
      <c r="TNT13" s="219"/>
      <c r="TNU13" s="219"/>
      <c r="TNV13" s="219"/>
      <c r="TNW13" s="219"/>
      <c r="TNX13" s="219"/>
      <c r="TNY13" s="219"/>
      <c r="TNZ13" s="219"/>
      <c r="TOA13" s="219"/>
      <c r="TOB13" s="219"/>
      <c r="TOC13" s="219"/>
      <c r="TOD13" s="219"/>
      <c r="TOE13" s="219"/>
      <c r="TOF13" s="219"/>
      <c r="TOG13" s="219"/>
      <c r="TOH13" s="219"/>
      <c r="TOI13" s="219"/>
      <c r="TOJ13" s="219"/>
      <c r="TOK13" s="219"/>
      <c r="TOL13" s="219"/>
      <c r="TOM13" s="219"/>
      <c r="TON13" s="219"/>
      <c r="TOO13" s="219"/>
      <c r="TOP13" s="219"/>
      <c r="TOQ13" s="219"/>
      <c r="TOR13" s="219"/>
      <c r="TOS13" s="219"/>
      <c r="TOT13" s="219"/>
      <c r="TOU13" s="219"/>
      <c r="TOV13" s="219"/>
      <c r="TOW13" s="219"/>
      <c r="TOX13" s="219"/>
      <c r="TOY13" s="219"/>
      <c r="TOZ13" s="219"/>
      <c r="TPA13" s="219"/>
      <c r="TPB13" s="219"/>
      <c r="TPC13" s="219"/>
      <c r="TPD13" s="219"/>
      <c r="TPE13" s="219"/>
      <c r="TPF13" s="219"/>
      <c r="TPG13" s="219"/>
      <c r="TPH13" s="219"/>
      <c r="TPI13" s="219"/>
      <c r="TPJ13" s="219"/>
      <c r="TPK13" s="219"/>
      <c r="TPL13" s="219"/>
      <c r="TPM13" s="219"/>
      <c r="TPN13" s="219"/>
      <c r="TPO13" s="219"/>
      <c r="TPP13" s="219"/>
      <c r="TPQ13" s="219"/>
      <c r="TPR13" s="219"/>
      <c r="TPS13" s="219"/>
      <c r="TPT13" s="219"/>
      <c r="TPU13" s="219"/>
      <c r="TPV13" s="219"/>
      <c r="TPW13" s="219"/>
      <c r="TPX13" s="219"/>
      <c r="TPY13" s="219"/>
      <c r="TPZ13" s="219"/>
      <c r="TQA13" s="219"/>
      <c r="TQB13" s="219"/>
      <c r="TQC13" s="219"/>
      <c r="TQD13" s="219"/>
      <c r="TQE13" s="219"/>
      <c r="TQF13" s="219"/>
      <c r="TQG13" s="219"/>
      <c r="TQH13" s="219"/>
      <c r="TQI13" s="219"/>
      <c r="TQJ13" s="219"/>
      <c r="TQK13" s="219"/>
      <c r="TQL13" s="219"/>
      <c r="TQM13" s="219"/>
      <c r="TQN13" s="219"/>
      <c r="TQO13" s="219"/>
      <c r="TQP13" s="219"/>
      <c r="TQQ13" s="219"/>
      <c r="TQR13" s="219"/>
      <c r="TQS13" s="219"/>
      <c r="TQT13" s="219"/>
      <c r="TQU13" s="219"/>
      <c r="TQV13" s="219"/>
      <c r="TQW13" s="219"/>
      <c r="TQX13" s="219"/>
      <c r="TQY13" s="219"/>
      <c r="TQZ13" s="219"/>
      <c r="TRA13" s="219"/>
      <c r="TRB13" s="219"/>
      <c r="TRC13" s="219"/>
      <c r="TRD13" s="219"/>
      <c r="TRE13" s="219"/>
      <c r="TRF13" s="219"/>
      <c r="TRG13" s="219"/>
      <c r="TRH13" s="219"/>
      <c r="TRI13" s="219"/>
      <c r="TRJ13" s="219"/>
      <c r="TRK13" s="219"/>
      <c r="TRL13" s="219"/>
      <c r="TRM13" s="219"/>
      <c r="TRN13" s="219"/>
      <c r="TRO13" s="219"/>
      <c r="TRP13" s="219"/>
      <c r="TRQ13" s="219"/>
      <c r="TRR13" s="219"/>
      <c r="TRS13" s="219"/>
      <c r="TRT13" s="219"/>
      <c r="TRU13" s="219"/>
      <c r="TRV13" s="219"/>
      <c r="TRW13" s="219"/>
      <c r="TRX13" s="219"/>
      <c r="TRY13" s="219"/>
      <c r="TRZ13" s="219"/>
      <c r="TSA13" s="219"/>
      <c r="TSB13" s="219"/>
      <c r="TSC13" s="219"/>
      <c r="TSD13" s="219"/>
      <c r="TSE13" s="219"/>
      <c r="TSF13" s="219"/>
      <c r="TSG13" s="219"/>
      <c r="TSH13" s="219"/>
      <c r="TSI13" s="219"/>
      <c r="TSJ13" s="219"/>
      <c r="TSK13" s="219"/>
      <c r="TSL13" s="219"/>
      <c r="TSM13" s="219"/>
      <c r="TSN13" s="219"/>
      <c r="TSO13" s="219"/>
      <c r="TSP13" s="219"/>
      <c r="TSQ13" s="219"/>
      <c r="TSR13" s="219"/>
      <c r="TSS13" s="219"/>
      <c r="TST13" s="219"/>
      <c r="TSU13" s="219"/>
      <c r="TSV13" s="219"/>
      <c r="TSW13" s="219"/>
      <c r="TSX13" s="219"/>
      <c r="TSY13" s="219"/>
      <c r="TSZ13" s="219"/>
      <c r="TTA13" s="219"/>
      <c r="TTB13" s="219"/>
      <c r="TTC13" s="219"/>
      <c r="TTD13" s="219"/>
      <c r="TTE13" s="219"/>
      <c r="TTF13" s="219"/>
      <c r="TTG13" s="219"/>
      <c r="TTH13" s="219"/>
      <c r="TTI13" s="219"/>
      <c r="TTJ13" s="219"/>
      <c r="TTK13" s="219"/>
      <c r="TTL13" s="219"/>
      <c r="TTM13" s="219"/>
      <c r="TTN13" s="219"/>
      <c r="TTO13" s="219"/>
      <c r="TTP13" s="219"/>
      <c r="TTQ13" s="219"/>
      <c r="TTR13" s="219"/>
      <c r="TTS13" s="219"/>
      <c r="TTT13" s="219"/>
      <c r="TTU13" s="219"/>
      <c r="TTV13" s="219"/>
      <c r="TTW13" s="219"/>
      <c r="TTX13" s="219"/>
      <c r="TTY13" s="219"/>
      <c r="TTZ13" s="219"/>
      <c r="TUA13" s="219"/>
      <c r="TUB13" s="219"/>
      <c r="TUC13" s="219"/>
      <c r="TUD13" s="219"/>
      <c r="TUE13" s="219"/>
      <c r="TUF13" s="219"/>
      <c r="TUG13" s="219"/>
      <c r="TUH13" s="219"/>
      <c r="TUI13" s="219"/>
      <c r="TUJ13" s="219"/>
      <c r="TUK13" s="219"/>
      <c r="TUL13" s="219"/>
      <c r="TUM13" s="219"/>
      <c r="TUN13" s="219"/>
      <c r="TUO13" s="219"/>
      <c r="TUP13" s="219"/>
      <c r="TUQ13" s="219"/>
      <c r="TUR13" s="219"/>
      <c r="TUS13" s="219"/>
      <c r="TUT13" s="219"/>
      <c r="TUU13" s="219"/>
      <c r="TUV13" s="219"/>
      <c r="TUW13" s="219"/>
      <c r="TUX13" s="219"/>
      <c r="TUY13" s="219"/>
      <c r="TUZ13" s="219"/>
      <c r="TVA13" s="219"/>
      <c r="TVB13" s="219"/>
      <c r="TVC13" s="219"/>
      <c r="TVD13" s="219"/>
      <c r="TVE13" s="219"/>
      <c r="TVF13" s="219"/>
      <c r="TVG13" s="219"/>
      <c r="TVH13" s="219"/>
      <c r="TVI13" s="219"/>
      <c r="TVJ13" s="219"/>
      <c r="TVK13" s="219"/>
      <c r="TVL13" s="219"/>
      <c r="TVM13" s="219"/>
      <c r="TVN13" s="219"/>
      <c r="TVO13" s="219"/>
      <c r="TVP13" s="219"/>
      <c r="TVQ13" s="219"/>
      <c r="TVR13" s="219"/>
      <c r="TVS13" s="219"/>
      <c r="TVT13" s="219"/>
      <c r="TVU13" s="219"/>
      <c r="TVV13" s="219"/>
      <c r="TVW13" s="219"/>
      <c r="TVX13" s="219"/>
      <c r="TVY13" s="219"/>
      <c r="TVZ13" s="219"/>
      <c r="TWA13" s="219"/>
      <c r="TWB13" s="219"/>
      <c r="TWC13" s="219"/>
      <c r="TWD13" s="219"/>
      <c r="TWE13" s="219"/>
      <c r="TWF13" s="219"/>
      <c r="TWG13" s="219"/>
      <c r="TWH13" s="219"/>
      <c r="TWI13" s="219"/>
      <c r="TWJ13" s="219"/>
      <c r="TWK13" s="219"/>
      <c r="TWL13" s="219"/>
      <c r="TWM13" s="219"/>
      <c r="TWN13" s="219"/>
      <c r="TWO13" s="219"/>
      <c r="TWP13" s="219"/>
      <c r="TWQ13" s="219"/>
      <c r="TWR13" s="219"/>
      <c r="TWS13" s="219"/>
      <c r="TWT13" s="219"/>
      <c r="TWU13" s="219"/>
      <c r="TWV13" s="219"/>
      <c r="TWW13" s="219"/>
      <c r="TWX13" s="219"/>
      <c r="TWY13" s="219"/>
      <c r="TWZ13" s="219"/>
      <c r="TXA13" s="219"/>
      <c r="TXB13" s="219"/>
      <c r="TXC13" s="219"/>
      <c r="TXD13" s="219"/>
      <c r="TXE13" s="219"/>
      <c r="TXF13" s="219"/>
      <c r="TXG13" s="219"/>
      <c r="TXH13" s="219"/>
      <c r="TXI13" s="219"/>
      <c r="TXJ13" s="219"/>
      <c r="TXK13" s="219"/>
      <c r="TXL13" s="219"/>
      <c r="TXM13" s="219"/>
      <c r="TXN13" s="219"/>
      <c r="TXO13" s="219"/>
      <c r="TXP13" s="219"/>
      <c r="TXQ13" s="219"/>
      <c r="TXR13" s="219"/>
      <c r="TXS13" s="219"/>
      <c r="TXT13" s="219"/>
      <c r="TXU13" s="219"/>
      <c r="TXV13" s="219"/>
      <c r="TXW13" s="219"/>
      <c r="TXX13" s="219"/>
      <c r="TXY13" s="219"/>
      <c r="TXZ13" s="219"/>
      <c r="TYA13" s="219"/>
      <c r="TYB13" s="219"/>
      <c r="TYC13" s="219"/>
      <c r="TYD13" s="219"/>
      <c r="TYE13" s="219"/>
      <c r="TYF13" s="219"/>
      <c r="TYG13" s="219"/>
      <c r="TYH13" s="219"/>
      <c r="TYI13" s="219"/>
      <c r="TYJ13" s="219"/>
      <c r="TYK13" s="219"/>
      <c r="TYL13" s="219"/>
      <c r="TYM13" s="219"/>
      <c r="TYN13" s="219"/>
      <c r="TYO13" s="219"/>
      <c r="TYP13" s="219"/>
      <c r="TYQ13" s="219"/>
      <c r="TYR13" s="219"/>
      <c r="TYS13" s="219"/>
      <c r="TYT13" s="219"/>
      <c r="TYU13" s="219"/>
      <c r="TYV13" s="219"/>
      <c r="TYW13" s="219"/>
      <c r="TYX13" s="219"/>
      <c r="TYY13" s="219"/>
      <c r="TYZ13" s="219"/>
      <c r="TZA13" s="219"/>
      <c r="TZB13" s="219"/>
      <c r="TZC13" s="219"/>
      <c r="TZD13" s="219"/>
      <c r="TZE13" s="219"/>
      <c r="TZF13" s="219"/>
      <c r="TZG13" s="219"/>
      <c r="TZH13" s="219"/>
      <c r="TZI13" s="219"/>
      <c r="TZJ13" s="219"/>
      <c r="TZK13" s="219"/>
      <c r="TZL13" s="219"/>
      <c r="TZM13" s="219"/>
      <c r="TZN13" s="219"/>
      <c r="TZO13" s="219"/>
      <c r="TZP13" s="219"/>
      <c r="TZQ13" s="219"/>
      <c r="TZR13" s="219"/>
      <c r="TZS13" s="219"/>
      <c r="TZT13" s="219"/>
      <c r="TZU13" s="219"/>
      <c r="TZV13" s="219"/>
      <c r="TZW13" s="219"/>
      <c r="TZX13" s="219"/>
      <c r="TZY13" s="219"/>
      <c r="TZZ13" s="219"/>
      <c r="UAA13" s="219"/>
      <c r="UAB13" s="219"/>
      <c r="UAC13" s="219"/>
      <c r="UAD13" s="219"/>
      <c r="UAE13" s="219"/>
      <c r="UAF13" s="219"/>
      <c r="UAG13" s="219"/>
      <c r="UAH13" s="219"/>
      <c r="UAI13" s="219"/>
      <c r="UAJ13" s="219"/>
      <c r="UAK13" s="219"/>
      <c r="UAL13" s="219"/>
      <c r="UAM13" s="219"/>
      <c r="UAN13" s="219"/>
      <c r="UAO13" s="219"/>
      <c r="UAP13" s="219"/>
      <c r="UAQ13" s="219"/>
      <c r="UAR13" s="219"/>
      <c r="UAS13" s="219"/>
      <c r="UAT13" s="219"/>
      <c r="UAU13" s="219"/>
      <c r="UAV13" s="219"/>
      <c r="UAW13" s="219"/>
      <c r="UAX13" s="219"/>
      <c r="UAY13" s="219"/>
      <c r="UAZ13" s="219"/>
      <c r="UBA13" s="219"/>
      <c r="UBB13" s="219"/>
      <c r="UBC13" s="219"/>
      <c r="UBD13" s="219"/>
      <c r="UBE13" s="219"/>
      <c r="UBF13" s="219"/>
      <c r="UBG13" s="219"/>
      <c r="UBH13" s="219"/>
      <c r="UBI13" s="219"/>
      <c r="UBJ13" s="219"/>
      <c r="UBK13" s="219"/>
      <c r="UBL13" s="219"/>
      <c r="UBM13" s="219"/>
      <c r="UBN13" s="219"/>
      <c r="UBO13" s="219"/>
      <c r="UBP13" s="219"/>
      <c r="UBQ13" s="219"/>
      <c r="UBR13" s="219"/>
      <c r="UBS13" s="219"/>
      <c r="UBT13" s="219"/>
      <c r="UBU13" s="219"/>
      <c r="UBV13" s="219"/>
      <c r="UBW13" s="219"/>
      <c r="UBX13" s="219"/>
      <c r="UBY13" s="219"/>
      <c r="UBZ13" s="219"/>
      <c r="UCA13" s="219"/>
      <c r="UCB13" s="219"/>
      <c r="UCC13" s="219"/>
      <c r="UCD13" s="219"/>
      <c r="UCE13" s="219"/>
      <c r="UCF13" s="219"/>
      <c r="UCG13" s="219"/>
      <c r="UCH13" s="219"/>
      <c r="UCI13" s="219"/>
      <c r="UCJ13" s="219"/>
      <c r="UCK13" s="219"/>
      <c r="UCL13" s="219"/>
      <c r="UCM13" s="219"/>
      <c r="UCN13" s="219"/>
      <c r="UCO13" s="219"/>
      <c r="UCP13" s="219"/>
      <c r="UCQ13" s="219"/>
      <c r="UCR13" s="219"/>
      <c r="UCS13" s="219"/>
      <c r="UCT13" s="219"/>
      <c r="UCU13" s="219"/>
      <c r="UCV13" s="219"/>
      <c r="UCW13" s="219"/>
      <c r="UCX13" s="219"/>
      <c r="UCY13" s="219"/>
      <c r="UCZ13" s="219"/>
      <c r="UDA13" s="219"/>
      <c r="UDB13" s="219"/>
      <c r="UDC13" s="219"/>
      <c r="UDD13" s="219"/>
      <c r="UDE13" s="219"/>
      <c r="UDF13" s="219"/>
      <c r="UDG13" s="219"/>
      <c r="UDH13" s="219"/>
      <c r="UDI13" s="219"/>
      <c r="UDJ13" s="219"/>
      <c r="UDK13" s="219"/>
      <c r="UDL13" s="219"/>
      <c r="UDM13" s="219"/>
      <c r="UDN13" s="219"/>
      <c r="UDO13" s="219"/>
      <c r="UDP13" s="219"/>
      <c r="UDQ13" s="219"/>
      <c r="UDR13" s="219"/>
      <c r="UDS13" s="219"/>
      <c r="UDT13" s="219"/>
      <c r="UDU13" s="219"/>
      <c r="UDV13" s="219"/>
      <c r="UDW13" s="219"/>
      <c r="UDX13" s="219"/>
      <c r="UDY13" s="219"/>
      <c r="UDZ13" s="219"/>
      <c r="UEA13" s="219"/>
      <c r="UEB13" s="219"/>
      <c r="UEC13" s="219"/>
      <c r="UED13" s="219"/>
      <c r="UEE13" s="219"/>
      <c r="UEF13" s="219"/>
      <c r="UEG13" s="219"/>
      <c r="UEH13" s="219"/>
      <c r="UEI13" s="219"/>
      <c r="UEJ13" s="219"/>
      <c r="UEK13" s="219"/>
      <c r="UEL13" s="219"/>
      <c r="UEM13" s="219"/>
      <c r="UEN13" s="219"/>
      <c r="UEO13" s="219"/>
      <c r="UEP13" s="219"/>
      <c r="UEQ13" s="219"/>
      <c r="UER13" s="219"/>
      <c r="UES13" s="219"/>
      <c r="UET13" s="219"/>
      <c r="UEU13" s="219"/>
      <c r="UEV13" s="219"/>
      <c r="UEW13" s="219"/>
      <c r="UEX13" s="219"/>
      <c r="UEY13" s="219"/>
      <c r="UEZ13" s="219"/>
      <c r="UFA13" s="219"/>
      <c r="UFB13" s="219"/>
      <c r="UFC13" s="219"/>
      <c r="UFD13" s="219"/>
      <c r="UFE13" s="219"/>
      <c r="UFF13" s="219"/>
      <c r="UFG13" s="219"/>
      <c r="UFH13" s="219"/>
      <c r="UFI13" s="219"/>
      <c r="UFJ13" s="219"/>
      <c r="UFK13" s="219"/>
      <c r="UFL13" s="219"/>
      <c r="UFM13" s="219"/>
      <c r="UFN13" s="219"/>
      <c r="UFO13" s="219"/>
      <c r="UFP13" s="219"/>
      <c r="UFQ13" s="219"/>
      <c r="UFR13" s="219"/>
      <c r="UFS13" s="219"/>
      <c r="UFT13" s="219"/>
      <c r="UFU13" s="219"/>
      <c r="UFV13" s="219"/>
      <c r="UFW13" s="219"/>
      <c r="UFX13" s="219"/>
      <c r="UFY13" s="219"/>
      <c r="UFZ13" s="219"/>
      <c r="UGA13" s="219"/>
      <c r="UGB13" s="219"/>
      <c r="UGC13" s="219"/>
      <c r="UGD13" s="219"/>
      <c r="UGE13" s="219"/>
      <c r="UGF13" s="219"/>
      <c r="UGG13" s="219"/>
      <c r="UGH13" s="219"/>
      <c r="UGI13" s="219"/>
      <c r="UGJ13" s="219"/>
      <c r="UGK13" s="219"/>
      <c r="UGL13" s="219"/>
      <c r="UGM13" s="219"/>
      <c r="UGN13" s="219"/>
      <c r="UGO13" s="219"/>
      <c r="UGP13" s="219"/>
      <c r="UGQ13" s="219"/>
      <c r="UGR13" s="219"/>
      <c r="UGS13" s="219"/>
      <c r="UGT13" s="219"/>
      <c r="UGU13" s="219"/>
      <c r="UGV13" s="219"/>
      <c r="UGW13" s="219"/>
      <c r="UGX13" s="219"/>
      <c r="UGY13" s="219"/>
      <c r="UGZ13" s="219"/>
      <c r="UHA13" s="219"/>
      <c r="UHB13" s="219"/>
      <c r="UHC13" s="219"/>
      <c r="UHD13" s="219"/>
      <c r="UHE13" s="219"/>
      <c r="UHF13" s="219"/>
      <c r="UHG13" s="219"/>
      <c r="UHH13" s="219"/>
      <c r="UHI13" s="219"/>
      <c r="UHJ13" s="219"/>
      <c r="UHK13" s="219"/>
      <c r="UHL13" s="219"/>
      <c r="UHM13" s="219"/>
      <c r="UHN13" s="219"/>
      <c r="UHO13" s="219"/>
      <c r="UHP13" s="219"/>
      <c r="UHQ13" s="219"/>
      <c r="UHR13" s="219"/>
      <c r="UHS13" s="219"/>
      <c r="UHT13" s="219"/>
      <c r="UHU13" s="219"/>
      <c r="UHV13" s="219"/>
      <c r="UHW13" s="219"/>
      <c r="UHX13" s="219"/>
      <c r="UHY13" s="219"/>
      <c r="UHZ13" s="219"/>
      <c r="UIA13" s="219"/>
      <c r="UIB13" s="219"/>
      <c r="UIC13" s="219"/>
      <c r="UID13" s="219"/>
      <c r="UIE13" s="219"/>
      <c r="UIF13" s="219"/>
      <c r="UIG13" s="219"/>
      <c r="UIH13" s="219"/>
      <c r="UII13" s="219"/>
      <c r="UIJ13" s="219"/>
      <c r="UIK13" s="219"/>
      <c r="UIL13" s="219"/>
      <c r="UIM13" s="219"/>
      <c r="UIN13" s="219"/>
      <c r="UIO13" s="219"/>
      <c r="UIP13" s="219"/>
      <c r="UIQ13" s="219"/>
      <c r="UIR13" s="219"/>
      <c r="UIS13" s="219"/>
      <c r="UIT13" s="219"/>
      <c r="UIU13" s="219"/>
      <c r="UIV13" s="219"/>
      <c r="UIW13" s="219"/>
      <c r="UIX13" s="219"/>
      <c r="UIY13" s="219"/>
      <c r="UIZ13" s="219"/>
      <c r="UJA13" s="219"/>
      <c r="UJB13" s="219"/>
      <c r="UJC13" s="219"/>
      <c r="UJD13" s="219"/>
      <c r="UJE13" s="219"/>
      <c r="UJF13" s="219"/>
      <c r="UJG13" s="219"/>
      <c r="UJH13" s="219"/>
      <c r="UJI13" s="219"/>
      <c r="UJJ13" s="219"/>
      <c r="UJK13" s="219"/>
      <c r="UJL13" s="219"/>
      <c r="UJM13" s="219"/>
      <c r="UJN13" s="219"/>
      <c r="UJO13" s="219"/>
      <c r="UJP13" s="219"/>
      <c r="UJQ13" s="219"/>
      <c r="UJR13" s="219"/>
      <c r="UJS13" s="219"/>
      <c r="UJT13" s="219"/>
      <c r="UJU13" s="219"/>
      <c r="UJV13" s="219"/>
      <c r="UJW13" s="219"/>
      <c r="UJX13" s="219"/>
      <c r="UJY13" s="219"/>
      <c r="UJZ13" s="219"/>
      <c r="UKA13" s="219"/>
      <c r="UKB13" s="219"/>
      <c r="UKC13" s="219"/>
      <c r="UKD13" s="219"/>
      <c r="UKE13" s="219"/>
      <c r="UKF13" s="219"/>
      <c r="UKG13" s="219"/>
      <c r="UKH13" s="219"/>
      <c r="UKI13" s="219"/>
      <c r="UKJ13" s="219"/>
      <c r="UKK13" s="219"/>
      <c r="UKL13" s="219"/>
      <c r="UKM13" s="219"/>
      <c r="UKN13" s="219"/>
      <c r="UKO13" s="219"/>
      <c r="UKP13" s="219"/>
      <c r="UKQ13" s="219"/>
      <c r="UKR13" s="219"/>
      <c r="UKS13" s="219"/>
      <c r="UKT13" s="219"/>
      <c r="UKU13" s="219"/>
      <c r="UKV13" s="219"/>
      <c r="UKW13" s="219"/>
      <c r="UKX13" s="219"/>
      <c r="UKY13" s="219"/>
      <c r="UKZ13" s="219"/>
      <c r="ULA13" s="219"/>
      <c r="ULB13" s="219"/>
      <c r="ULC13" s="219"/>
      <c r="ULD13" s="219"/>
      <c r="ULE13" s="219"/>
      <c r="ULF13" s="219"/>
      <c r="ULG13" s="219"/>
      <c r="ULH13" s="219"/>
      <c r="ULI13" s="219"/>
      <c r="ULJ13" s="219"/>
      <c r="ULK13" s="219"/>
      <c r="ULL13" s="219"/>
      <c r="ULM13" s="219"/>
      <c r="ULN13" s="219"/>
      <c r="ULO13" s="219"/>
      <c r="ULP13" s="219"/>
      <c r="ULQ13" s="219"/>
      <c r="ULR13" s="219"/>
      <c r="ULS13" s="219"/>
      <c r="ULT13" s="219"/>
      <c r="ULU13" s="219"/>
      <c r="ULV13" s="219"/>
      <c r="ULW13" s="219"/>
      <c r="ULX13" s="219"/>
      <c r="ULY13" s="219"/>
      <c r="ULZ13" s="219"/>
      <c r="UMA13" s="219"/>
      <c r="UMB13" s="219"/>
      <c r="UMC13" s="219"/>
      <c r="UMD13" s="219"/>
      <c r="UME13" s="219"/>
      <c r="UMF13" s="219"/>
      <c r="UMG13" s="219"/>
      <c r="UMH13" s="219"/>
      <c r="UMI13" s="219"/>
      <c r="UMJ13" s="219"/>
      <c r="UMK13" s="219"/>
      <c r="UML13" s="219"/>
      <c r="UMM13" s="219"/>
      <c r="UMN13" s="219"/>
      <c r="UMO13" s="219"/>
      <c r="UMP13" s="219"/>
      <c r="UMQ13" s="219"/>
      <c r="UMR13" s="219"/>
      <c r="UMS13" s="219"/>
      <c r="UMT13" s="219"/>
      <c r="UMU13" s="219"/>
      <c r="UMV13" s="219"/>
      <c r="UMW13" s="219"/>
      <c r="UMX13" s="219"/>
      <c r="UMY13" s="219"/>
      <c r="UMZ13" s="219"/>
      <c r="UNA13" s="219"/>
      <c r="UNB13" s="219"/>
      <c r="UNC13" s="219"/>
      <c r="UND13" s="219"/>
      <c r="UNE13" s="219"/>
      <c r="UNF13" s="219"/>
      <c r="UNG13" s="219"/>
      <c r="UNH13" s="219"/>
      <c r="UNI13" s="219"/>
      <c r="UNJ13" s="219"/>
      <c r="UNK13" s="219"/>
      <c r="UNL13" s="219"/>
      <c r="UNM13" s="219"/>
      <c r="UNN13" s="219"/>
      <c r="UNO13" s="219"/>
      <c r="UNP13" s="219"/>
      <c r="UNQ13" s="219"/>
      <c r="UNR13" s="219"/>
      <c r="UNS13" s="219"/>
      <c r="UNT13" s="219"/>
      <c r="UNU13" s="219"/>
      <c r="UNV13" s="219"/>
      <c r="UNW13" s="219"/>
      <c r="UNX13" s="219"/>
      <c r="UNY13" s="219"/>
      <c r="UNZ13" s="219"/>
      <c r="UOA13" s="219"/>
      <c r="UOB13" s="219"/>
      <c r="UOC13" s="219"/>
      <c r="UOD13" s="219"/>
      <c r="UOE13" s="219"/>
      <c r="UOF13" s="219"/>
      <c r="UOG13" s="219"/>
      <c r="UOH13" s="219"/>
      <c r="UOI13" s="219"/>
      <c r="UOJ13" s="219"/>
      <c r="UOK13" s="219"/>
      <c r="UOL13" s="219"/>
      <c r="UOM13" s="219"/>
      <c r="UON13" s="219"/>
      <c r="UOO13" s="219"/>
      <c r="UOP13" s="219"/>
      <c r="UOQ13" s="219"/>
      <c r="UOR13" s="219"/>
      <c r="UOS13" s="219"/>
      <c r="UOT13" s="219"/>
      <c r="UOU13" s="219"/>
      <c r="UOV13" s="219"/>
      <c r="UOW13" s="219"/>
      <c r="UOX13" s="219"/>
      <c r="UOY13" s="219"/>
      <c r="UOZ13" s="219"/>
      <c r="UPA13" s="219"/>
      <c r="UPB13" s="219"/>
      <c r="UPC13" s="219"/>
      <c r="UPD13" s="219"/>
      <c r="UPE13" s="219"/>
      <c r="UPF13" s="219"/>
      <c r="UPG13" s="219"/>
      <c r="UPH13" s="219"/>
      <c r="UPI13" s="219"/>
      <c r="UPJ13" s="219"/>
      <c r="UPK13" s="219"/>
      <c r="UPL13" s="219"/>
      <c r="UPM13" s="219"/>
      <c r="UPN13" s="219"/>
      <c r="UPO13" s="219"/>
      <c r="UPP13" s="219"/>
      <c r="UPQ13" s="219"/>
      <c r="UPR13" s="219"/>
      <c r="UPS13" s="219"/>
      <c r="UPT13" s="219"/>
      <c r="UPU13" s="219"/>
      <c r="UPV13" s="219"/>
      <c r="UPW13" s="219"/>
      <c r="UPX13" s="219"/>
      <c r="UPY13" s="219"/>
      <c r="UPZ13" s="219"/>
      <c r="UQA13" s="219"/>
      <c r="UQB13" s="219"/>
      <c r="UQC13" s="219"/>
      <c r="UQD13" s="219"/>
      <c r="UQE13" s="219"/>
      <c r="UQF13" s="219"/>
      <c r="UQG13" s="219"/>
      <c r="UQH13" s="219"/>
      <c r="UQI13" s="219"/>
      <c r="UQJ13" s="219"/>
      <c r="UQK13" s="219"/>
      <c r="UQL13" s="219"/>
      <c r="UQM13" s="219"/>
      <c r="UQN13" s="219"/>
      <c r="UQO13" s="219"/>
      <c r="UQP13" s="219"/>
      <c r="UQQ13" s="219"/>
      <c r="UQR13" s="219"/>
      <c r="UQS13" s="219"/>
      <c r="UQT13" s="219"/>
      <c r="UQU13" s="219"/>
      <c r="UQV13" s="219"/>
      <c r="UQW13" s="219"/>
      <c r="UQX13" s="219"/>
      <c r="UQY13" s="219"/>
      <c r="UQZ13" s="219"/>
      <c r="URA13" s="219"/>
      <c r="URB13" s="219"/>
      <c r="URC13" s="219"/>
      <c r="URD13" s="219"/>
      <c r="URE13" s="219"/>
      <c r="URF13" s="219"/>
      <c r="URG13" s="219"/>
      <c r="URH13" s="219"/>
      <c r="URI13" s="219"/>
      <c r="URJ13" s="219"/>
      <c r="URK13" s="219"/>
      <c r="URL13" s="219"/>
      <c r="URM13" s="219"/>
      <c r="URN13" s="219"/>
      <c r="URO13" s="219"/>
      <c r="URP13" s="219"/>
      <c r="URQ13" s="219"/>
      <c r="URR13" s="219"/>
      <c r="URS13" s="219"/>
      <c r="URT13" s="219"/>
      <c r="URU13" s="219"/>
      <c r="URV13" s="219"/>
      <c r="URW13" s="219"/>
      <c r="URX13" s="219"/>
      <c r="URY13" s="219"/>
      <c r="URZ13" s="219"/>
      <c r="USA13" s="219"/>
      <c r="USB13" s="219"/>
      <c r="USC13" s="219"/>
      <c r="USD13" s="219"/>
      <c r="USE13" s="219"/>
      <c r="USF13" s="219"/>
      <c r="USG13" s="219"/>
      <c r="USH13" s="219"/>
      <c r="USI13" s="219"/>
      <c r="USJ13" s="219"/>
      <c r="USK13" s="219"/>
      <c r="USL13" s="219"/>
      <c r="USM13" s="219"/>
      <c r="USN13" s="219"/>
      <c r="USO13" s="219"/>
      <c r="USP13" s="219"/>
      <c r="USQ13" s="219"/>
      <c r="USR13" s="219"/>
      <c r="USS13" s="219"/>
      <c r="UST13" s="219"/>
      <c r="USU13" s="219"/>
      <c r="USV13" s="219"/>
      <c r="USW13" s="219"/>
      <c r="USX13" s="219"/>
      <c r="USY13" s="219"/>
      <c r="USZ13" s="219"/>
      <c r="UTA13" s="219"/>
      <c r="UTB13" s="219"/>
      <c r="UTC13" s="219"/>
      <c r="UTD13" s="219"/>
      <c r="UTE13" s="219"/>
      <c r="UTF13" s="219"/>
      <c r="UTG13" s="219"/>
      <c r="UTH13" s="219"/>
      <c r="UTI13" s="219"/>
      <c r="UTJ13" s="219"/>
      <c r="UTK13" s="219"/>
      <c r="UTL13" s="219"/>
      <c r="UTM13" s="219"/>
      <c r="UTN13" s="219"/>
      <c r="UTO13" s="219"/>
      <c r="UTP13" s="219"/>
      <c r="UTQ13" s="219"/>
      <c r="UTR13" s="219"/>
      <c r="UTS13" s="219"/>
      <c r="UTT13" s="219"/>
      <c r="UTU13" s="219"/>
      <c r="UTV13" s="219"/>
      <c r="UTW13" s="219"/>
      <c r="UTX13" s="219"/>
      <c r="UTY13" s="219"/>
      <c r="UTZ13" s="219"/>
      <c r="UUA13" s="219"/>
      <c r="UUB13" s="219"/>
      <c r="UUC13" s="219"/>
      <c r="UUD13" s="219"/>
      <c r="UUE13" s="219"/>
      <c r="UUF13" s="219"/>
      <c r="UUG13" s="219"/>
      <c r="UUH13" s="219"/>
      <c r="UUI13" s="219"/>
      <c r="UUJ13" s="219"/>
      <c r="UUK13" s="219"/>
      <c r="UUL13" s="219"/>
      <c r="UUM13" s="219"/>
      <c r="UUN13" s="219"/>
      <c r="UUO13" s="219"/>
      <c r="UUP13" s="219"/>
      <c r="UUQ13" s="219"/>
      <c r="UUR13" s="219"/>
      <c r="UUS13" s="219"/>
      <c r="UUT13" s="219"/>
      <c r="UUU13" s="219"/>
      <c r="UUV13" s="219"/>
      <c r="UUW13" s="219"/>
      <c r="UUX13" s="219"/>
      <c r="UUY13" s="219"/>
      <c r="UUZ13" s="219"/>
      <c r="UVA13" s="219"/>
      <c r="UVB13" s="219"/>
      <c r="UVC13" s="219"/>
      <c r="UVD13" s="219"/>
      <c r="UVE13" s="219"/>
      <c r="UVF13" s="219"/>
      <c r="UVG13" s="219"/>
      <c r="UVH13" s="219"/>
      <c r="UVI13" s="219"/>
      <c r="UVJ13" s="219"/>
      <c r="UVK13" s="219"/>
      <c r="UVL13" s="219"/>
      <c r="UVM13" s="219"/>
      <c r="UVN13" s="219"/>
      <c r="UVO13" s="219"/>
      <c r="UVP13" s="219"/>
      <c r="UVQ13" s="219"/>
      <c r="UVR13" s="219"/>
      <c r="UVS13" s="219"/>
      <c r="UVT13" s="219"/>
      <c r="UVU13" s="219"/>
      <c r="UVV13" s="219"/>
      <c r="UVW13" s="219"/>
      <c r="UVX13" s="219"/>
      <c r="UVY13" s="219"/>
      <c r="UVZ13" s="219"/>
      <c r="UWA13" s="219"/>
      <c r="UWB13" s="219"/>
      <c r="UWC13" s="219"/>
      <c r="UWD13" s="219"/>
      <c r="UWE13" s="219"/>
      <c r="UWF13" s="219"/>
      <c r="UWG13" s="219"/>
      <c r="UWH13" s="219"/>
      <c r="UWI13" s="219"/>
      <c r="UWJ13" s="219"/>
      <c r="UWK13" s="219"/>
      <c r="UWL13" s="219"/>
      <c r="UWM13" s="219"/>
      <c r="UWN13" s="219"/>
      <c r="UWO13" s="219"/>
      <c r="UWP13" s="219"/>
      <c r="UWQ13" s="219"/>
      <c r="UWR13" s="219"/>
      <c r="UWS13" s="219"/>
      <c r="UWT13" s="219"/>
      <c r="UWU13" s="219"/>
      <c r="UWV13" s="219"/>
      <c r="UWW13" s="219"/>
      <c r="UWX13" s="219"/>
      <c r="UWY13" s="219"/>
      <c r="UWZ13" s="219"/>
      <c r="UXA13" s="219"/>
      <c r="UXB13" s="219"/>
      <c r="UXC13" s="219"/>
      <c r="UXD13" s="219"/>
      <c r="UXE13" s="219"/>
      <c r="UXF13" s="219"/>
      <c r="UXG13" s="219"/>
      <c r="UXH13" s="219"/>
      <c r="UXI13" s="219"/>
      <c r="UXJ13" s="219"/>
      <c r="UXK13" s="219"/>
      <c r="UXL13" s="219"/>
      <c r="UXM13" s="219"/>
      <c r="UXN13" s="219"/>
      <c r="UXO13" s="219"/>
      <c r="UXP13" s="219"/>
      <c r="UXQ13" s="219"/>
      <c r="UXR13" s="219"/>
      <c r="UXS13" s="219"/>
      <c r="UXT13" s="219"/>
      <c r="UXU13" s="219"/>
      <c r="UXV13" s="219"/>
      <c r="UXW13" s="219"/>
      <c r="UXX13" s="219"/>
      <c r="UXY13" s="219"/>
      <c r="UXZ13" s="219"/>
      <c r="UYA13" s="219"/>
      <c r="UYB13" s="219"/>
      <c r="UYC13" s="219"/>
      <c r="UYD13" s="219"/>
      <c r="UYE13" s="219"/>
      <c r="UYF13" s="219"/>
      <c r="UYG13" s="219"/>
      <c r="UYH13" s="219"/>
      <c r="UYI13" s="219"/>
      <c r="UYJ13" s="219"/>
      <c r="UYK13" s="219"/>
      <c r="UYL13" s="219"/>
      <c r="UYM13" s="219"/>
      <c r="UYN13" s="219"/>
      <c r="UYO13" s="219"/>
      <c r="UYP13" s="219"/>
      <c r="UYQ13" s="219"/>
      <c r="UYR13" s="219"/>
      <c r="UYS13" s="219"/>
      <c r="UYT13" s="219"/>
      <c r="UYU13" s="219"/>
      <c r="UYV13" s="219"/>
      <c r="UYW13" s="219"/>
      <c r="UYX13" s="219"/>
      <c r="UYY13" s="219"/>
      <c r="UYZ13" s="219"/>
      <c r="UZA13" s="219"/>
      <c r="UZB13" s="219"/>
      <c r="UZC13" s="219"/>
      <c r="UZD13" s="219"/>
      <c r="UZE13" s="219"/>
      <c r="UZF13" s="219"/>
      <c r="UZG13" s="219"/>
      <c r="UZH13" s="219"/>
      <c r="UZI13" s="219"/>
      <c r="UZJ13" s="219"/>
      <c r="UZK13" s="219"/>
      <c r="UZL13" s="219"/>
      <c r="UZM13" s="219"/>
      <c r="UZN13" s="219"/>
      <c r="UZO13" s="219"/>
      <c r="UZP13" s="219"/>
      <c r="UZQ13" s="219"/>
      <c r="UZR13" s="219"/>
      <c r="UZS13" s="219"/>
      <c r="UZT13" s="219"/>
      <c r="UZU13" s="219"/>
      <c r="UZV13" s="219"/>
      <c r="UZW13" s="219"/>
      <c r="UZX13" s="219"/>
      <c r="UZY13" s="219"/>
      <c r="UZZ13" s="219"/>
      <c r="VAA13" s="219"/>
      <c r="VAB13" s="219"/>
      <c r="VAC13" s="219"/>
      <c r="VAD13" s="219"/>
      <c r="VAE13" s="219"/>
      <c r="VAF13" s="219"/>
      <c r="VAG13" s="219"/>
      <c r="VAH13" s="219"/>
      <c r="VAI13" s="219"/>
      <c r="VAJ13" s="219"/>
      <c r="VAK13" s="219"/>
      <c r="VAL13" s="219"/>
      <c r="VAM13" s="219"/>
      <c r="VAN13" s="219"/>
      <c r="VAO13" s="219"/>
      <c r="VAP13" s="219"/>
      <c r="VAQ13" s="219"/>
      <c r="VAR13" s="219"/>
      <c r="VAS13" s="219"/>
      <c r="VAT13" s="219"/>
      <c r="VAU13" s="219"/>
      <c r="VAV13" s="219"/>
      <c r="VAW13" s="219"/>
      <c r="VAX13" s="219"/>
      <c r="VAY13" s="219"/>
      <c r="VAZ13" s="219"/>
      <c r="VBA13" s="219"/>
      <c r="VBB13" s="219"/>
      <c r="VBC13" s="219"/>
      <c r="VBD13" s="219"/>
      <c r="VBE13" s="219"/>
      <c r="VBF13" s="219"/>
      <c r="VBG13" s="219"/>
      <c r="VBH13" s="219"/>
      <c r="VBI13" s="219"/>
      <c r="VBJ13" s="219"/>
      <c r="VBK13" s="219"/>
      <c r="VBL13" s="219"/>
      <c r="VBM13" s="219"/>
      <c r="VBN13" s="219"/>
      <c r="VBO13" s="219"/>
      <c r="VBP13" s="219"/>
      <c r="VBQ13" s="219"/>
      <c r="VBR13" s="219"/>
      <c r="VBS13" s="219"/>
      <c r="VBT13" s="219"/>
      <c r="VBU13" s="219"/>
      <c r="VBV13" s="219"/>
      <c r="VBW13" s="219"/>
      <c r="VBX13" s="219"/>
      <c r="VBY13" s="219"/>
      <c r="VBZ13" s="219"/>
      <c r="VCA13" s="219"/>
      <c r="VCB13" s="219"/>
      <c r="VCC13" s="219"/>
      <c r="VCD13" s="219"/>
      <c r="VCE13" s="219"/>
      <c r="VCF13" s="219"/>
      <c r="VCG13" s="219"/>
      <c r="VCH13" s="219"/>
      <c r="VCI13" s="219"/>
      <c r="VCJ13" s="219"/>
      <c r="VCK13" s="219"/>
      <c r="VCL13" s="219"/>
      <c r="VCM13" s="219"/>
      <c r="VCN13" s="219"/>
      <c r="VCO13" s="219"/>
      <c r="VCP13" s="219"/>
      <c r="VCQ13" s="219"/>
      <c r="VCR13" s="219"/>
      <c r="VCS13" s="219"/>
      <c r="VCT13" s="219"/>
      <c r="VCU13" s="219"/>
      <c r="VCV13" s="219"/>
      <c r="VCW13" s="219"/>
      <c r="VCX13" s="219"/>
      <c r="VCY13" s="219"/>
      <c r="VCZ13" s="219"/>
      <c r="VDA13" s="219"/>
      <c r="VDB13" s="219"/>
      <c r="VDC13" s="219"/>
      <c r="VDD13" s="219"/>
      <c r="VDE13" s="219"/>
      <c r="VDF13" s="219"/>
      <c r="VDG13" s="219"/>
      <c r="VDH13" s="219"/>
      <c r="VDI13" s="219"/>
      <c r="VDJ13" s="219"/>
      <c r="VDK13" s="219"/>
      <c r="VDL13" s="219"/>
      <c r="VDM13" s="219"/>
      <c r="VDN13" s="219"/>
      <c r="VDO13" s="219"/>
      <c r="VDP13" s="219"/>
      <c r="VDQ13" s="219"/>
      <c r="VDR13" s="219"/>
      <c r="VDS13" s="219"/>
      <c r="VDT13" s="219"/>
      <c r="VDU13" s="219"/>
      <c r="VDV13" s="219"/>
      <c r="VDW13" s="219"/>
      <c r="VDX13" s="219"/>
      <c r="VDY13" s="219"/>
      <c r="VDZ13" s="219"/>
      <c r="VEA13" s="219"/>
      <c r="VEB13" s="219"/>
      <c r="VEC13" s="219"/>
      <c r="VED13" s="219"/>
      <c r="VEE13" s="219"/>
      <c r="VEF13" s="219"/>
      <c r="VEG13" s="219"/>
      <c r="VEH13" s="219"/>
      <c r="VEI13" s="219"/>
      <c r="VEJ13" s="219"/>
      <c r="VEK13" s="219"/>
      <c r="VEL13" s="219"/>
      <c r="VEM13" s="219"/>
      <c r="VEN13" s="219"/>
      <c r="VEO13" s="219"/>
      <c r="VEP13" s="219"/>
      <c r="VEQ13" s="219"/>
      <c r="VER13" s="219"/>
      <c r="VES13" s="219"/>
      <c r="VET13" s="219"/>
      <c r="VEU13" s="219"/>
      <c r="VEV13" s="219"/>
      <c r="VEW13" s="219"/>
      <c r="VEX13" s="219"/>
      <c r="VEY13" s="219"/>
      <c r="VEZ13" s="219"/>
      <c r="VFA13" s="219"/>
      <c r="VFB13" s="219"/>
      <c r="VFC13" s="219"/>
      <c r="VFD13" s="219"/>
      <c r="VFE13" s="219"/>
      <c r="VFF13" s="219"/>
      <c r="VFG13" s="219"/>
      <c r="VFH13" s="219"/>
      <c r="VFI13" s="219"/>
      <c r="VFJ13" s="219"/>
      <c r="VFK13" s="219"/>
      <c r="VFL13" s="219"/>
      <c r="VFM13" s="219"/>
      <c r="VFN13" s="219"/>
      <c r="VFO13" s="219"/>
      <c r="VFP13" s="219"/>
      <c r="VFQ13" s="219"/>
      <c r="VFR13" s="219"/>
      <c r="VFS13" s="219"/>
      <c r="VFT13" s="219"/>
      <c r="VFU13" s="219"/>
      <c r="VFV13" s="219"/>
      <c r="VFW13" s="219"/>
      <c r="VFX13" s="219"/>
      <c r="VFY13" s="219"/>
      <c r="VFZ13" s="219"/>
      <c r="VGA13" s="219"/>
      <c r="VGB13" s="219"/>
      <c r="VGC13" s="219"/>
      <c r="VGD13" s="219"/>
      <c r="VGE13" s="219"/>
      <c r="VGF13" s="219"/>
      <c r="VGG13" s="219"/>
      <c r="VGH13" s="219"/>
      <c r="VGI13" s="219"/>
      <c r="VGJ13" s="219"/>
      <c r="VGK13" s="219"/>
      <c r="VGL13" s="219"/>
      <c r="VGM13" s="219"/>
      <c r="VGN13" s="219"/>
      <c r="VGO13" s="219"/>
      <c r="VGP13" s="219"/>
      <c r="VGQ13" s="219"/>
      <c r="VGR13" s="219"/>
      <c r="VGS13" s="219"/>
      <c r="VGT13" s="219"/>
      <c r="VGU13" s="219"/>
      <c r="VGV13" s="219"/>
      <c r="VGW13" s="219"/>
      <c r="VGX13" s="219"/>
      <c r="VGY13" s="219"/>
      <c r="VGZ13" s="219"/>
      <c r="VHA13" s="219"/>
      <c r="VHB13" s="219"/>
      <c r="VHC13" s="219"/>
      <c r="VHD13" s="219"/>
      <c r="VHE13" s="219"/>
      <c r="VHF13" s="219"/>
      <c r="VHG13" s="219"/>
      <c r="VHH13" s="219"/>
      <c r="VHI13" s="219"/>
      <c r="VHJ13" s="219"/>
      <c r="VHK13" s="219"/>
      <c r="VHL13" s="219"/>
      <c r="VHM13" s="219"/>
      <c r="VHN13" s="219"/>
      <c r="VHO13" s="219"/>
      <c r="VHP13" s="219"/>
      <c r="VHQ13" s="219"/>
      <c r="VHR13" s="219"/>
      <c r="VHS13" s="219"/>
      <c r="VHT13" s="219"/>
      <c r="VHU13" s="219"/>
      <c r="VHV13" s="219"/>
      <c r="VHW13" s="219"/>
      <c r="VHX13" s="219"/>
      <c r="VHY13" s="219"/>
      <c r="VHZ13" s="219"/>
      <c r="VIA13" s="219"/>
      <c r="VIB13" s="219"/>
      <c r="VIC13" s="219"/>
      <c r="VID13" s="219"/>
      <c r="VIE13" s="219"/>
      <c r="VIF13" s="219"/>
      <c r="VIG13" s="219"/>
      <c r="VIH13" s="219"/>
      <c r="VII13" s="219"/>
      <c r="VIJ13" s="219"/>
      <c r="VIK13" s="219"/>
      <c r="VIL13" s="219"/>
      <c r="VIM13" s="219"/>
      <c r="VIN13" s="219"/>
      <c r="VIO13" s="219"/>
      <c r="VIP13" s="219"/>
      <c r="VIQ13" s="219"/>
      <c r="VIR13" s="219"/>
      <c r="VIS13" s="219"/>
      <c r="VIT13" s="219"/>
      <c r="VIU13" s="219"/>
      <c r="VIV13" s="219"/>
      <c r="VIW13" s="219"/>
      <c r="VIX13" s="219"/>
      <c r="VIY13" s="219"/>
      <c r="VIZ13" s="219"/>
      <c r="VJA13" s="219"/>
      <c r="VJB13" s="219"/>
      <c r="VJC13" s="219"/>
      <c r="VJD13" s="219"/>
      <c r="VJE13" s="219"/>
      <c r="VJF13" s="219"/>
      <c r="VJG13" s="219"/>
      <c r="VJH13" s="219"/>
      <c r="VJI13" s="219"/>
      <c r="VJJ13" s="219"/>
      <c r="VJK13" s="219"/>
      <c r="VJL13" s="219"/>
      <c r="VJM13" s="219"/>
      <c r="VJN13" s="219"/>
      <c r="VJO13" s="219"/>
      <c r="VJP13" s="219"/>
      <c r="VJQ13" s="219"/>
      <c r="VJR13" s="219"/>
      <c r="VJS13" s="219"/>
      <c r="VJT13" s="219"/>
      <c r="VJU13" s="219"/>
      <c r="VJV13" s="219"/>
      <c r="VJW13" s="219"/>
      <c r="VJX13" s="219"/>
      <c r="VJY13" s="219"/>
      <c r="VJZ13" s="219"/>
      <c r="VKA13" s="219"/>
      <c r="VKB13" s="219"/>
      <c r="VKC13" s="219"/>
      <c r="VKD13" s="219"/>
      <c r="VKE13" s="219"/>
      <c r="VKF13" s="219"/>
      <c r="VKG13" s="219"/>
      <c r="VKH13" s="219"/>
      <c r="VKI13" s="219"/>
      <c r="VKJ13" s="219"/>
      <c r="VKK13" s="219"/>
      <c r="VKL13" s="219"/>
      <c r="VKM13" s="219"/>
      <c r="VKN13" s="219"/>
      <c r="VKO13" s="219"/>
      <c r="VKP13" s="219"/>
      <c r="VKQ13" s="219"/>
      <c r="VKR13" s="219"/>
      <c r="VKS13" s="219"/>
      <c r="VKT13" s="219"/>
      <c r="VKU13" s="219"/>
      <c r="VKV13" s="219"/>
      <c r="VKW13" s="219"/>
      <c r="VKX13" s="219"/>
      <c r="VKY13" s="219"/>
      <c r="VKZ13" s="219"/>
      <c r="VLA13" s="219"/>
      <c r="VLB13" s="219"/>
      <c r="VLC13" s="219"/>
      <c r="VLD13" s="219"/>
      <c r="VLE13" s="219"/>
      <c r="VLF13" s="219"/>
      <c r="VLG13" s="219"/>
      <c r="VLH13" s="219"/>
      <c r="VLI13" s="219"/>
      <c r="VLJ13" s="219"/>
      <c r="VLK13" s="219"/>
      <c r="VLL13" s="219"/>
      <c r="VLM13" s="219"/>
      <c r="VLN13" s="219"/>
      <c r="VLO13" s="219"/>
      <c r="VLP13" s="219"/>
      <c r="VLQ13" s="219"/>
      <c r="VLR13" s="219"/>
      <c r="VLS13" s="219"/>
      <c r="VLT13" s="219"/>
      <c r="VLU13" s="219"/>
      <c r="VLV13" s="219"/>
      <c r="VLW13" s="219"/>
      <c r="VLX13" s="219"/>
      <c r="VLY13" s="219"/>
      <c r="VLZ13" s="219"/>
      <c r="VMA13" s="219"/>
      <c r="VMB13" s="219"/>
      <c r="VMC13" s="219"/>
      <c r="VMD13" s="219"/>
      <c r="VME13" s="219"/>
      <c r="VMF13" s="219"/>
      <c r="VMG13" s="219"/>
      <c r="VMH13" s="219"/>
      <c r="VMI13" s="219"/>
      <c r="VMJ13" s="219"/>
      <c r="VMK13" s="219"/>
      <c r="VML13" s="219"/>
      <c r="VMM13" s="219"/>
      <c r="VMN13" s="219"/>
      <c r="VMO13" s="219"/>
      <c r="VMP13" s="219"/>
      <c r="VMQ13" s="219"/>
      <c r="VMR13" s="219"/>
      <c r="VMS13" s="219"/>
      <c r="VMT13" s="219"/>
      <c r="VMU13" s="219"/>
      <c r="VMV13" s="219"/>
      <c r="VMW13" s="219"/>
      <c r="VMX13" s="219"/>
      <c r="VMY13" s="219"/>
      <c r="VMZ13" s="219"/>
      <c r="VNA13" s="219"/>
      <c r="VNB13" s="219"/>
      <c r="VNC13" s="219"/>
      <c r="VND13" s="219"/>
      <c r="VNE13" s="219"/>
      <c r="VNF13" s="219"/>
      <c r="VNG13" s="219"/>
      <c r="VNH13" s="219"/>
      <c r="VNI13" s="219"/>
      <c r="VNJ13" s="219"/>
      <c r="VNK13" s="219"/>
      <c r="VNL13" s="219"/>
      <c r="VNM13" s="219"/>
      <c r="VNN13" s="219"/>
      <c r="VNO13" s="219"/>
      <c r="VNP13" s="219"/>
      <c r="VNQ13" s="219"/>
      <c r="VNR13" s="219"/>
      <c r="VNS13" s="219"/>
      <c r="VNT13" s="219"/>
      <c r="VNU13" s="219"/>
      <c r="VNV13" s="219"/>
      <c r="VNW13" s="219"/>
      <c r="VNX13" s="219"/>
      <c r="VNY13" s="219"/>
      <c r="VNZ13" s="219"/>
      <c r="VOA13" s="219"/>
      <c r="VOB13" s="219"/>
      <c r="VOC13" s="219"/>
      <c r="VOD13" s="219"/>
      <c r="VOE13" s="219"/>
      <c r="VOF13" s="219"/>
      <c r="VOG13" s="219"/>
      <c r="VOH13" s="219"/>
      <c r="VOI13" s="219"/>
      <c r="VOJ13" s="219"/>
      <c r="VOK13" s="219"/>
      <c r="VOL13" s="219"/>
      <c r="VOM13" s="219"/>
      <c r="VON13" s="219"/>
      <c r="VOO13" s="219"/>
      <c r="VOP13" s="219"/>
      <c r="VOQ13" s="219"/>
      <c r="VOR13" s="219"/>
      <c r="VOS13" s="219"/>
      <c r="VOT13" s="219"/>
      <c r="VOU13" s="219"/>
      <c r="VOV13" s="219"/>
      <c r="VOW13" s="219"/>
      <c r="VOX13" s="219"/>
      <c r="VOY13" s="219"/>
      <c r="VOZ13" s="219"/>
      <c r="VPA13" s="219"/>
      <c r="VPB13" s="219"/>
      <c r="VPC13" s="219"/>
      <c r="VPD13" s="219"/>
      <c r="VPE13" s="219"/>
      <c r="VPF13" s="219"/>
      <c r="VPG13" s="219"/>
      <c r="VPH13" s="219"/>
      <c r="VPI13" s="219"/>
      <c r="VPJ13" s="219"/>
      <c r="VPK13" s="219"/>
      <c r="VPL13" s="219"/>
      <c r="VPM13" s="219"/>
      <c r="VPN13" s="219"/>
      <c r="VPO13" s="219"/>
      <c r="VPP13" s="219"/>
      <c r="VPQ13" s="219"/>
      <c r="VPR13" s="219"/>
      <c r="VPS13" s="219"/>
      <c r="VPT13" s="219"/>
      <c r="VPU13" s="219"/>
      <c r="VPV13" s="219"/>
      <c r="VPW13" s="219"/>
      <c r="VPX13" s="219"/>
      <c r="VPY13" s="219"/>
      <c r="VPZ13" s="219"/>
      <c r="VQA13" s="219"/>
      <c r="VQB13" s="219"/>
      <c r="VQC13" s="219"/>
      <c r="VQD13" s="219"/>
      <c r="VQE13" s="219"/>
      <c r="VQF13" s="219"/>
      <c r="VQG13" s="219"/>
      <c r="VQH13" s="219"/>
      <c r="VQI13" s="219"/>
      <c r="VQJ13" s="219"/>
      <c r="VQK13" s="219"/>
      <c r="VQL13" s="219"/>
      <c r="VQM13" s="219"/>
      <c r="VQN13" s="219"/>
      <c r="VQO13" s="219"/>
      <c r="VQP13" s="219"/>
      <c r="VQQ13" s="219"/>
      <c r="VQR13" s="219"/>
      <c r="VQS13" s="219"/>
      <c r="VQT13" s="219"/>
      <c r="VQU13" s="219"/>
      <c r="VQV13" s="219"/>
      <c r="VQW13" s="219"/>
      <c r="VQX13" s="219"/>
      <c r="VQY13" s="219"/>
      <c r="VQZ13" s="219"/>
      <c r="VRA13" s="219"/>
      <c r="VRB13" s="219"/>
      <c r="VRC13" s="219"/>
      <c r="VRD13" s="219"/>
      <c r="VRE13" s="219"/>
      <c r="VRF13" s="219"/>
      <c r="VRG13" s="219"/>
      <c r="VRH13" s="219"/>
      <c r="VRI13" s="219"/>
      <c r="VRJ13" s="219"/>
      <c r="VRK13" s="219"/>
      <c r="VRL13" s="219"/>
      <c r="VRM13" s="219"/>
      <c r="VRN13" s="219"/>
      <c r="VRO13" s="219"/>
      <c r="VRP13" s="219"/>
      <c r="VRQ13" s="219"/>
      <c r="VRR13" s="219"/>
      <c r="VRS13" s="219"/>
      <c r="VRT13" s="219"/>
      <c r="VRU13" s="219"/>
      <c r="VRV13" s="219"/>
      <c r="VRW13" s="219"/>
      <c r="VRX13" s="219"/>
      <c r="VRY13" s="219"/>
      <c r="VRZ13" s="219"/>
      <c r="VSA13" s="219"/>
      <c r="VSB13" s="219"/>
      <c r="VSC13" s="219"/>
      <c r="VSD13" s="219"/>
      <c r="VSE13" s="219"/>
      <c r="VSF13" s="219"/>
      <c r="VSG13" s="219"/>
      <c r="VSH13" s="219"/>
      <c r="VSI13" s="219"/>
      <c r="VSJ13" s="219"/>
      <c r="VSK13" s="219"/>
      <c r="VSL13" s="219"/>
      <c r="VSM13" s="219"/>
      <c r="VSN13" s="219"/>
      <c r="VSO13" s="219"/>
      <c r="VSP13" s="219"/>
      <c r="VSQ13" s="219"/>
      <c r="VSR13" s="219"/>
      <c r="VSS13" s="219"/>
      <c r="VST13" s="219"/>
      <c r="VSU13" s="219"/>
      <c r="VSV13" s="219"/>
      <c r="VSW13" s="219"/>
      <c r="VSX13" s="219"/>
      <c r="VSY13" s="219"/>
      <c r="VSZ13" s="219"/>
      <c r="VTA13" s="219"/>
      <c r="VTB13" s="219"/>
      <c r="VTC13" s="219"/>
      <c r="VTD13" s="219"/>
      <c r="VTE13" s="219"/>
      <c r="VTF13" s="219"/>
      <c r="VTG13" s="219"/>
      <c r="VTH13" s="219"/>
      <c r="VTI13" s="219"/>
      <c r="VTJ13" s="219"/>
      <c r="VTK13" s="219"/>
      <c r="VTL13" s="219"/>
      <c r="VTM13" s="219"/>
      <c r="VTN13" s="219"/>
      <c r="VTO13" s="219"/>
      <c r="VTP13" s="219"/>
      <c r="VTQ13" s="219"/>
      <c r="VTR13" s="219"/>
      <c r="VTS13" s="219"/>
      <c r="VTT13" s="219"/>
      <c r="VTU13" s="219"/>
      <c r="VTV13" s="219"/>
      <c r="VTW13" s="219"/>
      <c r="VTX13" s="219"/>
      <c r="VTY13" s="219"/>
      <c r="VTZ13" s="219"/>
      <c r="VUA13" s="219"/>
      <c r="VUB13" s="219"/>
      <c r="VUC13" s="219"/>
      <c r="VUD13" s="219"/>
      <c r="VUE13" s="219"/>
      <c r="VUF13" s="219"/>
      <c r="VUG13" s="219"/>
      <c r="VUH13" s="219"/>
      <c r="VUI13" s="219"/>
      <c r="VUJ13" s="219"/>
      <c r="VUK13" s="219"/>
      <c r="VUL13" s="219"/>
      <c r="VUM13" s="219"/>
      <c r="VUN13" s="219"/>
      <c r="VUO13" s="219"/>
      <c r="VUP13" s="219"/>
      <c r="VUQ13" s="219"/>
      <c r="VUR13" s="219"/>
      <c r="VUS13" s="219"/>
      <c r="VUT13" s="219"/>
      <c r="VUU13" s="219"/>
      <c r="VUV13" s="219"/>
      <c r="VUW13" s="219"/>
      <c r="VUX13" s="219"/>
      <c r="VUY13" s="219"/>
      <c r="VUZ13" s="219"/>
      <c r="VVA13" s="219"/>
      <c r="VVB13" s="219"/>
      <c r="VVC13" s="219"/>
      <c r="VVD13" s="219"/>
      <c r="VVE13" s="219"/>
      <c r="VVF13" s="219"/>
      <c r="VVG13" s="219"/>
      <c r="VVH13" s="219"/>
      <c r="VVI13" s="219"/>
      <c r="VVJ13" s="219"/>
      <c r="VVK13" s="219"/>
      <c r="VVL13" s="219"/>
      <c r="VVM13" s="219"/>
      <c r="VVN13" s="219"/>
      <c r="VVO13" s="219"/>
      <c r="VVP13" s="219"/>
      <c r="VVQ13" s="219"/>
      <c r="VVR13" s="219"/>
      <c r="VVS13" s="219"/>
      <c r="VVT13" s="219"/>
      <c r="VVU13" s="219"/>
      <c r="VVV13" s="219"/>
      <c r="VVW13" s="219"/>
      <c r="VVX13" s="219"/>
      <c r="VVY13" s="219"/>
      <c r="VVZ13" s="219"/>
      <c r="VWA13" s="219"/>
      <c r="VWB13" s="219"/>
      <c r="VWC13" s="219"/>
      <c r="VWD13" s="219"/>
      <c r="VWE13" s="219"/>
      <c r="VWF13" s="219"/>
      <c r="VWG13" s="219"/>
      <c r="VWH13" s="219"/>
      <c r="VWI13" s="219"/>
      <c r="VWJ13" s="219"/>
      <c r="VWK13" s="219"/>
      <c r="VWL13" s="219"/>
      <c r="VWM13" s="219"/>
      <c r="VWN13" s="219"/>
      <c r="VWO13" s="219"/>
      <c r="VWP13" s="219"/>
      <c r="VWQ13" s="219"/>
      <c r="VWR13" s="219"/>
      <c r="VWS13" s="219"/>
      <c r="VWT13" s="219"/>
      <c r="VWU13" s="219"/>
      <c r="VWV13" s="219"/>
      <c r="VWW13" s="219"/>
      <c r="VWX13" s="219"/>
      <c r="VWY13" s="219"/>
      <c r="VWZ13" s="219"/>
      <c r="VXA13" s="219"/>
      <c r="VXB13" s="219"/>
      <c r="VXC13" s="219"/>
      <c r="VXD13" s="219"/>
      <c r="VXE13" s="219"/>
      <c r="VXF13" s="219"/>
      <c r="VXG13" s="219"/>
      <c r="VXH13" s="219"/>
      <c r="VXI13" s="219"/>
      <c r="VXJ13" s="219"/>
      <c r="VXK13" s="219"/>
      <c r="VXL13" s="219"/>
      <c r="VXM13" s="219"/>
      <c r="VXN13" s="219"/>
      <c r="VXO13" s="219"/>
      <c r="VXP13" s="219"/>
      <c r="VXQ13" s="219"/>
      <c r="VXR13" s="219"/>
      <c r="VXS13" s="219"/>
      <c r="VXT13" s="219"/>
      <c r="VXU13" s="219"/>
      <c r="VXV13" s="219"/>
      <c r="VXW13" s="219"/>
      <c r="VXX13" s="219"/>
      <c r="VXY13" s="219"/>
      <c r="VXZ13" s="219"/>
      <c r="VYA13" s="219"/>
      <c r="VYB13" s="219"/>
      <c r="VYC13" s="219"/>
      <c r="VYD13" s="219"/>
      <c r="VYE13" s="219"/>
      <c r="VYF13" s="219"/>
      <c r="VYG13" s="219"/>
      <c r="VYH13" s="219"/>
      <c r="VYI13" s="219"/>
      <c r="VYJ13" s="219"/>
      <c r="VYK13" s="219"/>
      <c r="VYL13" s="219"/>
      <c r="VYM13" s="219"/>
      <c r="VYN13" s="219"/>
      <c r="VYO13" s="219"/>
      <c r="VYP13" s="219"/>
      <c r="VYQ13" s="219"/>
      <c r="VYR13" s="219"/>
      <c r="VYS13" s="219"/>
      <c r="VYT13" s="219"/>
      <c r="VYU13" s="219"/>
      <c r="VYV13" s="219"/>
      <c r="VYW13" s="219"/>
      <c r="VYX13" s="219"/>
      <c r="VYY13" s="219"/>
      <c r="VYZ13" s="219"/>
      <c r="VZA13" s="219"/>
      <c r="VZB13" s="219"/>
      <c r="VZC13" s="219"/>
      <c r="VZD13" s="219"/>
      <c r="VZE13" s="219"/>
      <c r="VZF13" s="219"/>
      <c r="VZG13" s="219"/>
      <c r="VZH13" s="219"/>
      <c r="VZI13" s="219"/>
      <c r="VZJ13" s="219"/>
      <c r="VZK13" s="219"/>
      <c r="VZL13" s="219"/>
      <c r="VZM13" s="219"/>
      <c r="VZN13" s="219"/>
      <c r="VZO13" s="219"/>
      <c r="VZP13" s="219"/>
      <c r="VZQ13" s="219"/>
      <c r="VZR13" s="219"/>
      <c r="VZS13" s="219"/>
      <c r="VZT13" s="219"/>
      <c r="VZU13" s="219"/>
      <c r="VZV13" s="219"/>
      <c r="VZW13" s="219"/>
      <c r="VZX13" s="219"/>
      <c r="VZY13" s="219"/>
      <c r="VZZ13" s="219"/>
      <c r="WAA13" s="219"/>
      <c r="WAB13" s="219"/>
      <c r="WAC13" s="219"/>
      <c r="WAD13" s="219"/>
      <c r="WAE13" s="219"/>
      <c r="WAF13" s="219"/>
      <c r="WAG13" s="219"/>
      <c r="WAH13" s="219"/>
      <c r="WAI13" s="219"/>
      <c r="WAJ13" s="219"/>
      <c r="WAK13" s="219"/>
      <c r="WAL13" s="219"/>
      <c r="WAM13" s="219"/>
      <c r="WAN13" s="219"/>
      <c r="WAO13" s="219"/>
      <c r="WAP13" s="219"/>
      <c r="WAQ13" s="219"/>
      <c r="WAR13" s="219"/>
      <c r="WAS13" s="219"/>
      <c r="WAT13" s="219"/>
      <c r="WAU13" s="219"/>
      <c r="WAV13" s="219"/>
      <c r="WAW13" s="219"/>
      <c r="WAX13" s="219"/>
      <c r="WAY13" s="219"/>
      <c r="WAZ13" s="219"/>
      <c r="WBA13" s="219"/>
      <c r="WBB13" s="219"/>
      <c r="WBC13" s="219"/>
      <c r="WBD13" s="219"/>
      <c r="WBE13" s="219"/>
      <c r="WBF13" s="219"/>
      <c r="WBG13" s="219"/>
      <c r="WBH13" s="219"/>
      <c r="WBI13" s="219"/>
      <c r="WBJ13" s="219"/>
      <c r="WBK13" s="219"/>
      <c r="WBL13" s="219"/>
      <c r="WBM13" s="219"/>
      <c r="WBN13" s="219"/>
      <c r="WBO13" s="219"/>
      <c r="WBP13" s="219"/>
      <c r="WBQ13" s="219"/>
      <c r="WBR13" s="219"/>
      <c r="WBS13" s="219"/>
      <c r="WBT13" s="219"/>
      <c r="WBU13" s="219"/>
      <c r="WBV13" s="219"/>
      <c r="WBW13" s="219"/>
      <c r="WBX13" s="219"/>
      <c r="WBY13" s="219"/>
      <c r="WBZ13" s="219"/>
      <c r="WCA13" s="219"/>
      <c r="WCB13" s="219"/>
      <c r="WCC13" s="219"/>
      <c r="WCD13" s="219"/>
      <c r="WCE13" s="219"/>
      <c r="WCF13" s="219"/>
      <c r="WCG13" s="219"/>
      <c r="WCH13" s="219"/>
      <c r="WCI13" s="219"/>
      <c r="WCJ13" s="219"/>
      <c r="WCK13" s="219"/>
      <c r="WCL13" s="219"/>
      <c r="WCM13" s="219"/>
      <c r="WCN13" s="219"/>
      <c r="WCO13" s="219"/>
      <c r="WCP13" s="219"/>
      <c r="WCQ13" s="219"/>
      <c r="WCR13" s="219"/>
      <c r="WCS13" s="219"/>
      <c r="WCT13" s="219"/>
      <c r="WCU13" s="219"/>
      <c r="WCV13" s="219"/>
      <c r="WCW13" s="219"/>
      <c r="WCX13" s="219"/>
      <c r="WCY13" s="219"/>
      <c r="WCZ13" s="219"/>
      <c r="WDA13" s="219"/>
      <c r="WDB13" s="219"/>
      <c r="WDC13" s="219"/>
      <c r="WDD13" s="219"/>
      <c r="WDE13" s="219"/>
      <c r="WDF13" s="219"/>
      <c r="WDG13" s="219"/>
      <c r="WDH13" s="219"/>
      <c r="WDI13" s="219"/>
      <c r="WDJ13" s="219"/>
      <c r="WDK13" s="219"/>
      <c r="WDL13" s="219"/>
      <c r="WDM13" s="219"/>
      <c r="WDN13" s="219"/>
      <c r="WDO13" s="219"/>
      <c r="WDP13" s="219"/>
      <c r="WDQ13" s="219"/>
      <c r="WDR13" s="219"/>
      <c r="WDS13" s="219"/>
      <c r="WDT13" s="219"/>
      <c r="WDU13" s="219"/>
      <c r="WDV13" s="219"/>
      <c r="WDW13" s="219"/>
      <c r="WDX13" s="219"/>
      <c r="WDY13" s="219"/>
      <c r="WDZ13" s="219"/>
      <c r="WEA13" s="219"/>
      <c r="WEB13" s="219"/>
      <c r="WEC13" s="219"/>
      <c r="WED13" s="219"/>
      <c r="WEE13" s="219"/>
      <c r="WEF13" s="219"/>
      <c r="WEG13" s="219"/>
      <c r="WEH13" s="219"/>
      <c r="WEI13" s="219"/>
      <c r="WEJ13" s="219"/>
      <c r="WEK13" s="219"/>
      <c r="WEL13" s="219"/>
      <c r="WEM13" s="219"/>
      <c r="WEN13" s="219"/>
      <c r="WEO13" s="219"/>
      <c r="WEP13" s="219"/>
      <c r="WEQ13" s="219"/>
      <c r="WER13" s="219"/>
      <c r="WES13" s="219"/>
      <c r="WET13" s="219"/>
      <c r="WEU13" s="219"/>
      <c r="WEV13" s="219"/>
      <c r="WEW13" s="219"/>
      <c r="WEX13" s="219"/>
      <c r="WEY13" s="219"/>
      <c r="WEZ13" s="219"/>
      <c r="WFA13" s="219"/>
      <c r="WFB13" s="219"/>
      <c r="WFC13" s="219"/>
      <c r="WFD13" s="219"/>
      <c r="WFE13" s="219"/>
      <c r="WFF13" s="219"/>
      <c r="WFG13" s="219"/>
      <c r="WFH13" s="219"/>
      <c r="WFI13" s="219"/>
      <c r="WFJ13" s="219"/>
      <c r="WFK13" s="219"/>
      <c r="WFL13" s="219"/>
      <c r="WFM13" s="219"/>
      <c r="WFN13" s="219"/>
      <c r="WFO13" s="219"/>
      <c r="WFP13" s="219"/>
      <c r="WFQ13" s="219"/>
      <c r="WFR13" s="219"/>
      <c r="WFS13" s="219"/>
      <c r="WFT13" s="219"/>
      <c r="WFU13" s="219"/>
      <c r="WFV13" s="219"/>
      <c r="WFW13" s="219"/>
      <c r="WFX13" s="219"/>
      <c r="WFY13" s="219"/>
      <c r="WFZ13" s="219"/>
      <c r="WGA13" s="219"/>
      <c r="WGB13" s="219"/>
      <c r="WGC13" s="219"/>
      <c r="WGD13" s="219"/>
      <c r="WGE13" s="219"/>
      <c r="WGF13" s="219"/>
      <c r="WGG13" s="219"/>
      <c r="WGH13" s="219"/>
      <c r="WGI13" s="219"/>
      <c r="WGJ13" s="219"/>
      <c r="WGK13" s="219"/>
      <c r="WGL13" s="219"/>
      <c r="WGM13" s="219"/>
      <c r="WGN13" s="219"/>
      <c r="WGO13" s="219"/>
      <c r="WGP13" s="219"/>
      <c r="WGQ13" s="219"/>
      <c r="WGR13" s="219"/>
      <c r="WGS13" s="219"/>
      <c r="WGT13" s="219"/>
      <c r="WGU13" s="219"/>
      <c r="WGV13" s="219"/>
      <c r="WGW13" s="219"/>
      <c r="WGX13" s="219"/>
      <c r="WGY13" s="219"/>
      <c r="WGZ13" s="219"/>
      <c r="WHA13" s="219"/>
      <c r="WHB13" s="219"/>
      <c r="WHC13" s="219"/>
      <c r="WHD13" s="219"/>
      <c r="WHE13" s="219"/>
      <c r="WHF13" s="219"/>
      <c r="WHG13" s="219"/>
      <c r="WHH13" s="219"/>
      <c r="WHI13" s="219"/>
      <c r="WHJ13" s="219"/>
      <c r="WHK13" s="219"/>
      <c r="WHL13" s="219"/>
      <c r="WHM13" s="219"/>
      <c r="WHN13" s="219"/>
      <c r="WHO13" s="219"/>
      <c r="WHP13" s="219"/>
      <c r="WHQ13" s="219"/>
      <c r="WHR13" s="219"/>
      <c r="WHS13" s="219"/>
      <c r="WHT13" s="219"/>
      <c r="WHU13" s="219"/>
      <c r="WHV13" s="219"/>
      <c r="WHW13" s="219"/>
      <c r="WHX13" s="219"/>
      <c r="WHY13" s="219"/>
      <c r="WHZ13" s="219"/>
      <c r="WIA13" s="219"/>
      <c r="WIB13" s="219"/>
      <c r="WIC13" s="219"/>
      <c r="WID13" s="219"/>
      <c r="WIE13" s="219"/>
      <c r="WIF13" s="219"/>
      <c r="WIG13" s="219"/>
      <c r="WIH13" s="219"/>
      <c r="WII13" s="219"/>
      <c r="WIJ13" s="219"/>
      <c r="WIK13" s="219"/>
      <c r="WIL13" s="219"/>
      <c r="WIM13" s="219"/>
      <c r="WIN13" s="219"/>
      <c r="WIO13" s="219"/>
      <c r="WIP13" s="219"/>
      <c r="WIQ13" s="219"/>
      <c r="WIR13" s="219"/>
      <c r="WIS13" s="219"/>
      <c r="WIT13" s="219"/>
      <c r="WIU13" s="219"/>
      <c r="WIV13" s="219"/>
      <c r="WIW13" s="219"/>
      <c r="WIX13" s="219"/>
      <c r="WIY13" s="219"/>
      <c r="WIZ13" s="219"/>
      <c r="WJA13" s="219"/>
      <c r="WJB13" s="219"/>
      <c r="WJC13" s="219"/>
      <c r="WJD13" s="219"/>
      <c r="WJE13" s="219"/>
      <c r="WJF13" s="219"/>
      <c r="WJG13" s="219"/>
      <c r="WJH13" s="219"/>
      <c r="WJI13" s="219"/>
      <c r="WJJ13" s="219"/>
      <c r="WJK13" s="219"/>
      <c r="WJL13" s="219"/>
      <c r="WJM13" s="219"/>
      <c r="WJN13" s="219"/>
      <c r="WJO13" s="219"/>
      <c r="WJP13" s="219"/>
      <c r="WJQ13" s="219"/>
      <c r="WJR13" s="219"/>
      <c r="WJS13" s="219"/>
      <c r="WJT13" s="219"/>
      <c r="WJU13" s="219"/>
      <c r="WJV13" s="219"/>
      <c r="WJW13" s="219"/>
      <c r="WJX13" s="219"/>
      <c r="WJY13" s="219"/>
      <c r="WJZ13" s="219"/>
      <c r="WKA13" s="219"/>
      <c r="WKB13" s="219"/>
      <c r="WKC13" s="219"/>
      <c r="WKD13" s="219"/>
      <c r="WKE13" s="219"/>
      <c r="WKF13" s="219"/>
      <c r="WKG13" s="219"/>
      <c r="WKH13" s="219"/>
      <c r="WKI13" s="219"/>
      <c r="WKJ13" s="219"/>
      <c r="WKK13" s="219"/>
      <c r="WKL13" s="219"/>
      <c r="WKM13" s="219"/>
      <c r="WKN13" s="219"/>
      <c r="WKO13" s="219"/>
      <c r="WKP13" s="219"/>
      <c r="WKQ13" s="219"/>
      <c r="WKR13" s="219"/>
      <c r="WKS13" s="219"/>
      <c r="WKT13" s="219"/>
      <c r="WKU13" s="219"/>
      <c r="WKV13" s="219"/>
      <c r="WKW13" s="219"/>
      <c r="WKX13" s="219"/>
      <c r="WKY13" s="219"/>
      <c r="WKZ13" s="219"/>
      <c r="WLA13" s="219"/>
      <c r="WLB13" s="219"/>
      <c r="WLC13" s="219"/>
      <c r="WLD13" s="219"/>
      <c r="WLE13" s="219"/>
      <c r="WLF13" s="219"/>
      <c r="WLG13" s="219"/>
      <c r="WLH13" s="219"/>
      <c r="WLI13" s="219"/>
      <c r="WLJ13" s="219"/>
      <c r="WLK13" s="219"/>
      <c r="WLL13" s="219"/>
      <c r="WLM13" s="219"/>
      <c r="WLN13" s="219"/>
      <c r="WLO13" s="219"/>
      <c r="WLP13" s="219"/>
      <c r="WLQ13" s="219"/>
      <c r="WLR13" s="219"/>
      <c r="WLS13" s="219"/>
      <c r="WLT13" s="219"/>
      <c r="WLU13" s="219"/>
      <c r="WLV13" s="219"/>
      <c r="WLW13" s="219"/>
      <c r="WLX13" s="219"/>
      <c r="WLY13" s="219"/>
      <c r="WLZ13" s="219"/>
      <c r="WMA13" s="219"/>
      <c r="WMB13" s="219"/>
      <c r="WMC13" s="219"/>
      <c r="WMD13" s="219"/>
      <c r="WME13" s="219"/>
      <c r="WMF13" s="219"/>
      <c r="WMG13" s="219"/>
      <c r="WMH13" s="219"/>
      <c r="WMI13" s="219"/>
      <c r="WMJ13" s="219"/>
      <c r="WMK13" s="219"/>
      <c r="WML13" s="219"/>
      <c r="WMM13" s="219"/>
      <c r="WMN13" s="219"/>
      <c r="WMO13" s="219"/>
      <c r="WMP13" s="219"/>
      <c r="WMQ13" s="219"/>
      <c r="WMR13" s="219"/>
      <c r="WMS13" s="219"/>
      <c r="WMT13" s="219"/>
      <c r="WMU13" s="219"/>
      <c r="WMV13" s="219"/>
      <c r="WMW13" s="219"/>
      <c r="WMX13" s="219"/>
      <c r="WMY13" s="219"/>
      <c r="WMZ13" s="219"/>
      <c r="WNA13" s="219"/>
      <c r="WNB13" s="219"/>
      <c r="WNC13" s="219"/>
      <c r="WND13" s="219"/>
      <c r="WNE13" s="219"/>
      <c r="WNF13" s="219"/>
      <c r="WNG13" s="219"/>
      <c r="WNH13" s="219"/>
      <c r="WNI13" s="219"/>
      <c r="WNJ13" s="219"/>
      <c r="WNK13" s="219"/>
      <c r="WNL13" s="219"/>
      <c r="WNM13" s="219"/>
      <c r="WNN13" s="219"/>
      <c r="WNO13" s="219"/>
      <c r="WNP13" s="219"/>
      <c r="WNQ13" s="219"/>
      <c r="WNR13" s="219"/>
      <c r="WNS13" s="219"/>
      <c r="WNT13" s="219"/>
      <c r="WNU13" s="219"/>
      <c r="WNV13" s="219"/>
      <c r="WNW13" s="219"/>
      <c r="WNX13" s="219"/>
      <c r="WNY13" s="219"/>
      <c r="WNZ13" s="219"/>
      <c r="WOA13" s="219"/>
      <c r="WOB13" s="219"/>
      <c r="WOC13" s="219"/>
      <c r="WOD13" s="219"/>
      <c r="WOE13" s="219"/>
      <c r="WOF13" s="219"/>
      <c r="WOG13" s="219"/>
      <c r="WOH13" s="219"/>
      <c r="WOI13" s="219"/>
      <c r="WOJ13" s="219"/>
      <c r="WOK13" s="219"/>
      <c r="WOL13" s="219"/>
      <c r="WOM13" s="219"/>
      <c r="WON13" s="219"/>
      <c r="WOO13" s="219"/>
      <c r="WOP13" s="219"/>
      <c r="WOQ13" s="219"/>
      <c r="WOR13" s="219"/>
      <c r="WOS13" s="219"/>
      <c r="WOT13" s="219"/>
      <c r="WOU13" s="219"/>
      <c r="WOV13" s="219"/>
      <c r="WOW13" s="219"/>
      <c r="WOX13" s="219"/>
      <c r="WOY13" s="219"/>
      <c r="WOZ13" s="219"/>
      <c r="WPA13" s="219"/>
      <c r="WPB13" s="219"/>
      <c r="WPC13" s="219"/>
      <c r="WPD13" s="219"/>
      <c r="WPE13" s="219"/>
      <c r="WPF13" s="219"/>
      <c r="WPG13" s="219"/>
      <c r="WPH13" s="219"/>
      <c r="WPI13" s="219"/>
      <c r="WPJ13" s="219"/>
      <c r="WPK13" s="219"/>
      <c r="WPL13" s="219"/>
      <c r="WPM13" s="219"/>
      <c r="WPN13" s="219"/>
      <c r="WPO13" s="219"/>
      <c r="WPP13" s="219"/>
      <c r="WPQ13" s="219"/>
      <c r="WPR13" s="219"/>
      <c r="WPS13" s="219"/>
      <c r="WPT13" s="219"/>
      <c r="WPU13" s="219"/>
      <c r="WPV13" s="219"/>
      <c r="WPW13" s="219"/>
      <c r="WPX13" s="219"/>
      <c r="WPY13" s="219"/>
      <c r="WPZ13" s="219"/>
      <c r="WQA13" s="219"/>
      <c r="WQB13" s="219"/>
      <c r="WQC13" s="219"/>
      <c r="WQD13" s="219"/>
      <c r="WQE13" s="219"/>
      <c r="WQF13" s="219"/>
      <c r="WQG13" s="219"/>
      <c r="WQH13" s="219"/>
      <c r="WQI13" s="219"/>
      <c r="WQJ13" s="219"/>
      <c r="WQK13" s="219"/>
      <c r="WQL13" s="219"/>
      <c r="WQM13" s="219"/>
      <c r="WQN13" s="219"/>
      <c r="WQO13" s="219"/>
      <c r="WQP13" s="219"/>
      <c r="WQQ13" s="219"/>
      <c r="WQR13" s="219"/>
      <c r="WQS13" s="219"/>
      <c r="WQT13" s="219"/>
      <c r="WQU13" s="219"/>
      <c r="WQV13" s="219"/>
      <c r="WQW13" s="219"/>
      <c r="WQX13" s="219"/>
      <c r="WQY13" s="219"/>
      <c r="WQZ13" s="219"/>
      <c r="WRA13" s="219"/>
      <c r="WRB13" s="219"/>
      <c r="WRC13" s="219"/>
      <c r="WRD13" s="219"/>
      <c r="WRE13" s="219"/>
      <c r="WRF13" s="219"/>
      <c r="WRG13" s="219"/>
      <c r="WRH13" s="219"/>
      <c r="WRI13" s="219"/>
      <c r="WRJ13" s="219"/>
      <c r="WRK13" s="219"/>
      <c r="WRL13" s="219"/>
      <c r="WRM13" s="219"/>
      <c r="WRN13" s="219"/>
      <c r="WRO13" s="219"/>
      <c r="WRP13" s="219"/>
      <c r="WRQ13" s="219"/>
      <c r="WRR13" s="219"/>
      <c r="WRS13" s="219"/>
      <c r="WRT13" s="219"/>
      <c r="WRU13" s="219"/>
      <c r="WRV13" s="219"/>
      <c r="WRW13" s="219"/>
      <c r="WRX13" s="219"/>
      <c r="WRY13" s="219"/>
      <c r="WRZ13" s="219"/>
      <c r="WSA13" s="219"/>
      <c r="WSB13" s="219"/>
      <c r="WSC13" s="219"/>
      <c r="WSD13" s="219"/>
      <c r="WSE13" s="219"/>
      <c r="WSF13" s="219"/>
      <c r="WSG13" s="219"/>
      <c r="WSH13" s="219"/>
      <c r="WSI13" s="219"/>
      <c r="WSJ13" s="219"/>
      <c r="WSK13" s="219"/>
      <c r="WSL13" s="219"/>
      <c r="WSM13" s="219"/>
      <c r="WSN13" s="219"/>
      <c r="WSO13" s="219"/>
      <c r="WSP13" s="219"/>
      <c r="WSQ13" s="219"/>
      <c r="WSR13" s="219"/>
      <c r="WSS13" s="219"/>
      <c r="WST13" s="219"/>
      <c r="WSU13" s="219"/>
      <c r="WSV13" s="219"/>
      <c r="WSW13" s="219"/>
      <c r="WSX13" s="219"/>
      <c r="WSY13" s="219"/>
      <c r="WSZ13" s="219"/>
      <c r="WTA13" s="219"/>
      <c r="WTB13" s="219"/>
      <c r="WTC13" s="219"/>
      <c r="WTD13" s="219"/>
      <c r="WTE13" s="219"/>
      <c r="WTF13" s="219"/>
      <c r="WTG13" s="219"/>
      <c r="WTH13" s="219"/>
      <c r="WTI13" s="219"/>
      <c r="WTJ13" s="219"/>
      <c r="WTK13" s="219"/>
      <c r="WTL13" s="219"/>
      <c r="WTM13" s="219"/>
      <c r="WTN13" s="219"/>
      <c r="WTO13" s="219"/>
      <c r="WTP13" s="219"/>
      <c r="WTQ13" s="219"/>
      <c r="WTR13" s="219"/>
      <c r="WTS13" s="219"/>
      <c r="WTT13" s="219"/>
      <c r="WTU13" s="219"/>
      <c r="WTV13" s="219"/>
      <c r="WTW13" s="219"/>
      <c r="WTX13" s="219"/>
      <c r="WTY13" s="219"/>
      <c r="WTZ13" s="219"/>
      <c r="WUA13" s="219"/>
      <c r="WUB13" s="219"/>
      <c r="WUC13" s="219"/>
      <c r="WUD13" s="219"/>
      <c r="WUE13" s="219"/>
      <c r="WUF13" s="219"/>
      <c r="WUG13" s="219"/>
      <c r="WUH13" s="219"/>
      <c r="WUI13" s="219"/>
      <c r="WUJ13" s="219"/>
      <c r="WUK13" s="219"/>
      <c r="WUL13" s="219"/>
      <c r="WUM13" s="219"/>
      <c r="WUN13" s="219"/>
      <c r="WUO13" s="219"/>
      <c r="WUP13" s="219"/>
      <c r="WUQ13" s="219"/>
      <c r="WUR13" s="219"/>
      <c r="WUS13" s="219"/>
      <c r="WUT13" s="219"/>
      <c r="WUU13" s="219"/>
      <c r="WUV13" s="219"/>
      <c r="WUW13" s="219"/>
      <c r="WUX13" s="219"/>
      <c r="WUY13" s="219"/>
      <c r="WUZ13" s="219"/>
      <c r="WVA13" s="219"/>
      <c r="WVB13" s="219"/>
      <c r="WVC13" s="219"/>
      <c r="WVD13" s="219"/>
      <c r="WVE13" s="219"/>
      <c r="WVF13" s="219"/>
      <c r="WVG13" s="219"/>
      <c r="WVH13" s="219"/>
      <c r="WVI13" s="219"/>
      <c r="WVJ13" s="219"/>
      <c r="WVK13" s="219"/>
      <c r="WVL13" s="219"/>
      <c r="WVM13" s="219"/>
      <c r="WVN13" s="219"/>
      <c r="WVO13" s="219"/>
      <c r="WVP13" s="219"/>
      <c r="WVQ13" s="219"/>
      <c r="WVR13" s="219"/>
      <c r="WVS13" s="219"/>
      <c r="WVT13" s="219"/>
      <c r="WVU13" s="219"/>
      <c r="WVV13" s="219"/>
      <c r="WVW13" s="219"/>
      <c r="WVX13" s="219"/>
      <c r="WVY13" s="219"/>
      <c r="WVZ13" s="219"/>
      <c r="WWA13" s="219"/>
      <c r="WWB13" s="219"/>
      <c r="WWC13" s="219"/>
      <c r="WWD13" s="219"/>
      <c r="WWE13" s="219"/>
      <c r="WWF13" s="219"/>
      <c r="WWG13" s="219"/>
      <c r="WWH13" s="219"/>
      <c r="WWI13" s="219"/>
      <c r="WWJ13" s="219"/>
      <c r="WWK13" s="219"/>
      <c r="WWL13" s="219"/>
      <c r="WWM13" s="219"/>
      <c r="WWN13" s="219"/>
      <c r="WWO13" s="219"/>
      <c r="WWP13" s="219"/>
      <c r="WWQ13" s="219"/>
      <c r="WWR13" s="219"/>
      <c r="WWS13" s="219"/>
      <c r="WWT13" s="219"/>
      <c r="WWU13" s="219"/>
      <c r="WWV13" s="219"/>
      <c r="WWW13" s="219"/>
      <c r="WWX13" s="219"/>
      <c r="WWY13" s="219"/>
      <c r="WWZ13" s="219"/>
      <c r="WXA13" s="219"/>
      <c r="WXB13" s="219"/>
      <c r="WXC13" s="219"/>
      <c r="WXD13" s="219"/>
      <c r="WXE13" s="219"/>
      <c r="WXF13" s="219"/>
      <c r="WXG13" s="219"/>
      <c r="WXH13" s="219"/>
      <c r="WXI13" s="219"/>
      <c r="WXJ13" s="219"/>
      <c r="WXK13" s="219"/>
      <c r="WXL13" s="219"/>
      <c r="WXM13" s="219"/>
      <c r="WXN13" s="219"/>
      <c r="WXO13" s="219"/>
      <c r="WXP13" s="219"/>
      <c r="WXQ13" s="219"/>
      <c r="WXR13" s="219"/>
      <c r="WXS13" s="219"/>
      <c r="WXT13" s="219"/>
      <c r="WXU13" s="219"/>
      <c r="WXV13" s="219"/>
      <c r="WXW13" s="219"/>
      <c r="WXX13" s="219"/>
      <c r="WXY13" s="219"/>
      <c r="WXZ13" s="219"/>
      <c r="WYA13" s="219"/>
      <c r="WYB13" s="219"/>
      <c r="WYC13" s="219"/>
      <c r="WYD13" s="219"/>
      <c r="WYE13" s="219"/>
      <c r="WYF13" s="219"/>
      <c r="WYG13" s="219"/>
      <c r="WYH13" s="219"/>
      <c r="WYI13" s="219"/>
      <c r="WYJ13" s="219"/>
      <c r="WYK13" s="219"/>
      <c r="WYL13" s="219"/>
      <c r="WYM13" s="219"/>
      <c r="WYN13" s="219"/>
      <c r="WYO13" s="219"/>
      <c r="WYP13" s="219"/>
      <c r="WYQ13" s="219"/>
      <c r="WYR13" s="219"/>
      <c r="WYS13" s="219"/>
      <c r="WYT13" s="219"/>
      <c r="WYU13" s="219"/>
      <c r="WYV13" s="219"/>
      <c r="WYW13" s="219"/>
      <c r="WYX13" s="219"/>
      <c r="WYY13" s="219"/>
      <c r="WYZ13" s="219"/>
      <c r="WZA13" s="219"/>
      <c r="WZB13" s="219"/>
      <c r="WZC13" s="219"/>
      <c r="WZD13" s="219"/>
      <c r="WZE13" s="219"/>
      <c r="WZF13" s="219"/>
      <c r="WZG13" s="219"/>
      <c r="WZH13" s="219"/>
      <c r="WZI13" s="219"/>
      <c r="WZJ13" s="219"/>
      <c r="WZK13" s="219"/>
      <c r="WZL13" s="219"/>
      <c r="WZM13" s="219"/>
      <c r="WZN13" s="219"/>
      <c r="WZO13" s="219"/>
      <c r="WZP13" s="219"/>
      <c r="WZQ13" s="219"/>
      <c r="WZR13" s="219"/>
      <c r="WZS13" s="219"/>
      <c r="WZT13" s="219"/>
      <c r="WZU13" s="219"/>
      <c r="WZV13" s="219"/>
      <c r="WZW13" s="219"/>
      <c r="WZX13" s="219"/>
      <c r="WZY13" s="219"/>
      <c r="WZZ13" s="219"/>
      <c r="XAA13" s="219"/>
      <c r="XAB13" s="219"/>
      <c r="XAC13" s="219"/>
      <c r="XAD13" s="219"/>
      <c r="XAE13" s="219"/>
      <c r="XAF13" s="219"/>
      <c r="XAG13" s="219"/>
      <c r="XAH13" s="219"/>
      <c r="XAI13" s="219"/>
      <c r="XAJ13" s="219"/>
      <c r="XAK13" s="219"/>
      <c r="XAL13" s="219"/>
      <c r="XAM13" s="219"/>
      <c r="XAN13" s="219"/>
      <c r="XAO13" s="219"/>
      <c r="XAP13" s="219"/>
      <c r="XAQ13" s="219"/>
      <c r="XAR13" s="219"/>
      <c r="XAS13" s="219"/>
      <c r="XAT13" s="219"/>
      <c r="XAU13" s="219"/>
      <c r="XAV13" s="219"/>
      <c r="XAW13" s="219"/>
      <c r="XAX13" s="219"/>
      <c r="XAY13" s="219"/>
      <c r="XAZ13" s="219"/>
      <c r="XBA13" s="219"/>
      <c r="XBB13" s="219"/>
      <c r="XBC13" s="219"/>
      <c r="XBD13" s="219"/>
      <c r="XBE13" s="219"/>
      <c r="XBF13" s="219"/>
      <c r="XBG13" s="219"/>
      <c r="XBH13" s="219"/>
      <c r="XBI13" s="219"/>
      <c r="XBJ13" s="219"/>
      <c r="XBK13" s="219"/>
      <c r="XBL13" s="219"/>
      <c r="XBM13" s="219"/>
      <c r="XBN13" s="219"/>
      <c r="XBO13" s="219"/>
      <c r="XBP13" s="219"/>
      <c r="XBQ13" s="219"/>
      <c r="XBR13" s="219"/>
      <c r="XBS13" s="219"/>
      <c r="XBT13" s="219"/>
      <c r="XBU13" s="219"/>
      <c r="XBV13" s="219"/>
      <c r="XBW13" s="219"/>
      <c r="XBX13" s="219"/>
      <c r="XBY13" s="219"/>
      <c r="XBZ13" s="219"/>
      <c r="XCA13" s="219"/>
      <c r="XCB13" s="219"/>
      <c r="XCC13" s="219"/>
      <c r="XCD13" s="219"/>
      <c r="XCE13" s="219"/>
      <c r="XCF13" s="219"/>
      <c r="XCG13" s="219"/>
      <c r="XCH13" s="219"/>
      <c r="XCI13" s="219"/>
      <c r="XCJ13" s="219"/>
      <c r="XCK13" s="219"/>
      <c r="XCL13" s="219"/>
      <c r="XCM13" s="219"/>
      <c r="XCN13" s="219"/>
      <c r="XCO13" s="219"/>
      <c r="XCP13" s="219"/>
      <c r="XCQ13" s="219"/>
      <c r="XCR13" s="219"/>
      <c r="XCS13" s="219"/>
      <c r="XCT13" s="219"/>
      <c r="XCU13" s="219"/>
      <c r="XCV13" s="219"/>
      <c r="XCW13" s="219"/>
      <c r="XCX13" s="219"/>
      <c r="XCY13" s="219"/>
      <c r="XCZ13" s="219"/>
      <c r="XDA13" s="219"/>
      <c r="XDB13" s="219"/>
      <c r="XDC13" s="219"/>
      <c r="XDD13" s="219"/>
      <c r="XDE13" s="219"/>
      <c r="XDF13" s="219"/>
      <c r="XDG13" s="219"/>
      <c r="XDH13" s="219"/>
      <c r="XDI13" s="219"/>
      <c r="XDJ13" s="219"/>
      <c r="XDK13" s="219"/>
      <c r="XDL13" s="219"/>
      <c r="XDM13" s="219"/>
      <c r="XDN13" s="219"/>
      <c r="XDO13" s="219"/>
      <c r="XDP13" s="219"/>
      <c r="XDQ13" s="219"/>
      <c r="XDR13" s="219"/>
      <c r="XDS13" s="219"/>
      <c r="XDT13" s="219"/>
      <c r="XDU13" s="219"/>
      <c r="XDV13" s="219"/>
      <c r="XDW13" s="219"/>
      <c r="XDX13" s="219"/>
      <c r="XDY13" s="219"/>
      <c r="XDZ13" s="219"/>
      <c r="XEA13" s="219"/>
      <c r="XEB13" s="219"/>
      <c r="XEC13" s="219"/>
      <c r="XED13" s="219"/>
      <c r="XEE13" s="219"/>
      <c r="XEF13" s="219"/>
      <c r="XEG13" s="219"/>
      <c r="XEH13" s="219"/>
      <c r="XEI13" s="219"/>
      <c r="XEJ13" s="219"/>
      <c r="XEK13" s="219"/>
      <c r="XEL13" s="219"/>
      <c r="XEM13" s="219"/>
      <c r="XEN13" s="219"/>
      <c r="XEO13" s="219"/>
      <c r="XEP13" s="219"/>
      <c r="XEQ13" s="219"/>
      <c r="XER13" s="219"/>
      <c r="XES13" s="219"/>
      <c r="XET13" s="219"/>
      <c r="XEU13" s="219"/>
      <c r="XEV13" s="219"/>
      <c r="XEW13" s="219"/>
      <c r="XEX13" s="219"/>
      <c r="XEY13" s="219"/>
      <c r="XEZ13" s="219"/>
      <c r="XFA13" s="219"/>
      <c r="XFB13" s="219"/>
      <c r="XFC13" s="219"/>
    </row>
    <row r="14" spans="1:16383" ht="19.5" customHeight="1">
      <c r="A14" s="1256"/>
      <c r="C14" s="227" t="s">
        <v>468</v>
      </c>
      <c r="D14" s="228"/>
      <c r="E14" s="229">
        <f t="shared" ref="E14:BP14" si="8">IFERROR(E10/(1+$D$13)^E9,0)</f>
        <v>128.44036697247705</v>
      </c>
      <c r="F14" s="229">
        <f t="shared" si="8"/>
        <v>120.19190303846477</v>
      </c>
      <c r="G14" s="229">
        <f t="shared" si="8"/>
        <v>112.47315697177436</v>
      </c>
      <c r="H14" s="229">
        <f t="shared" si="8"/>
        <v>105.2501101937705</v>
      </c>
      <c r="I14" s="229">
        <f t="shared" si="8"/>
        <v>98.49092880517972</v>
      </c>
      <c r="J14" s="229">
        <f t="shared" si="8"/>
        <v>92.165823285581027</v>
      </c>
      <c r="K14" s="229">
        <f t="shared" si="8"/>
        <v>86.246917203020786</v>
      </c>
      <c r="L14" s="229">
        <f t="shared" si="8"/>
        <v>80.708124355120361</v>
      </c>
      <c r="M14" s="229">
        <f t="shared" si="8"/>
        <v>75.525033800204369</v>
      </c>
      <c r="N14" s="229">
        <f t="shared" si="8"/>
        <v>70.674802271750863</v>
      </c>
      <c r="O14" s="229">
        <f t="shared" si="8"/>
        <v>66.136053502005396</v>
      </c>
      <c r="P14" s="229">
        <f t="shared" si="8"/>
        <v>61.888784011050923</v>
      </c>
      <c r="Q14" s="229">
        <f t="shared" si="8"/>
        <v>57.91427494612104</v>
      </c>
      <c r="R14" s="229">
        <f t="shared" si="8"/>
        <v>54.195009582608684</v>
      </c>
      <c r="S14" s="229">
        <f t="shared" si="8"/>
        <v>50.714596123175106</v>
      </c>
      <c r="T14" s="229">
        <f t="shared" si="8"/>
        <v>47.457695454714319</v>
      </c>
      <c r="U14" s="229">
        <f t="shared" si="8"/>
        <v>44.409953544778539</v>
      </c>
      <c r="V14" s="229">
        <f t="shared" si="8"/>
        <v>41.557938179517528</v>
      </c>
      <c r="W14" s="229">
        <f t="shared" si="8"/>
        <v>38.889079764319149</v>
      </c>
      <c r="X14" s="229">
        <f t="shared" si="8"/>
        <v>36.39161592624361</v>
      </c>
      <c r="Y14" s="229">
        <f t="shared" si="8"/>
        <v>34.054539674099516</v>
      </c>
      <c r="Z14" s="229">
        <f t="shared" si="8"/>
        <v>31.867550887689458</v>
      </c>
      <c r="AA14" s="229">
        <f t="shared" si="8"/>
        <v>29.821010922425</v>
      </c>
      <c r="AB14" s="229">
        <f t="shared" si="8"/>
        <v>27.90590012924174</v>
      </c>
      <c r="AC14" s="229">
        <f t="shared" si="8"/>
        <v>26.113778102593187</v>
      </c>
      <c r="AD14" s="229">
        <f t="shared" si="8"/>
        <v>24.436746481325734</v>
      </c>
      <c r="AE14" s="229">
        <f t="shared" si="8"/>
        <v>22.8674141384883</v>
      </c>
      <c r="AF14" s="229">
        <f t="shared" si="8"/>
        <v>21.398864606658776</v>
      </c>
      <c r="AG14" s="229">
        <f t="shared" si="8"/>
        <v>20.024625595221973</v>
      </c>
      <c r="AH14" s="229">
        <f t="shared" si="8"/>
        <v>18.738640465253585</v>
      </c>
      <c r="AI14" s="229">
        <f t="shared" si="8"/>
        <v>17.535241536292347</v>
      </c>
      <c r="AJ14" s="229">
        <f t="shared" si="8"/>
        <v>16.409125107356143</v>
      </c>
      <c r="AK14" s="229">
        <f t="shared" si="8"/>
        <v>15.355328082113084</v>
      </c>
      <c r="AL14" s="229">
        <f t="shared" si="8"/>
        <v>14.369206095188391</v>
      </c>
      <c r="AM14" s="229">
        <f t="shared" si="8"/>
        <v>13.446413043203814</v>
      </c>
      <c r="AN14" s="229">
        <f t="shared" si="8"/>
        <v>12.582881930337512</v>
      </c>
      <c r="AO14" s="229">
        <f t="shared" si="8"/>
        <v>11.774806943985563</v>
      </c>
      <c r="AP14" s="229">
        <f t="shared" si="8"/>
        <v>11.018626681527774</v>
      </c>
      <c r="AQ14" s="229">
        <f t="shared" si="8"/>
        <v>10.311008454273697</v>
      </c>
      <c r="AR14" s="229">
        <f t="shared" si="8"/>
        <v>9.6488335994120824</v>
      </c>
      <c r="AS14" s="229">
        <f t="shared" si="8"/>
        <v>9.0291837352296547</v>
      </c>
      <c r="AT14" s="229">
        <f t="shared" si="8"/>
        <v>8.4493278990222453</v>
      </c>
      <c r="AU14" s="229">
        <f t="shared" si="8"/>
        <v>7.9067105110116414</v>
      </c>
      <c r="AV14" s="229">
        <f t="shared" si="8"/>
        <v>7.3989401112219033</v>
      </c>
      <c r="AW14" s="229">
        <f t="shared" si="8"/>
        <v>6.9237788196755412</v>
      </c>
      <c r="AX14" s="229">
        <f t="shared" si="8"/>
        <v>6.479132473457847</v>
      </c>
      <c r="AY14" s="229">
        <f t="shared" si="8"/>
        <v>6.0630413971807373</v>
      </c>
      <c r="AZ14" s="229">
        <f t="shared" si="8"/>
        <v>5.6736717661691296</v>
      </c>
      <c r="BA14" s="229">
        <f t="shared" si="8"/>
        <v>5.3093075243050576</v>
      </c>
      <c r="BB14" s="229">
        <f t="shared" si="8"/>
        <v>4.968342820909319</v>
      </c>
      <c r="BC14" s="229">
        <f t="shared" si="8"/>
        <v>4.6492749333279866</v>
      </c>
      <c r="BD14" s="229">
        <f t="shared" si="8"/>
        <v>4.3506976440316949</v>
      </c>
      <c r="BE14" s="229">
        <f t="shared" si="8"/>
        <v>4.0712950430388331</v>
      </c>
      <c r="BF14" s="229">
        <f t="shared" si="8"/>
        <v>3.8098357283482658</v>
      </c>
      <c r="BG14" s="229">
        <f t="shared" si="8"/>
        <v>3.5651673788213132</v>
      </c>
      <c r="BH14" s="229">
        <f t="shared" si="8"/>
        <v>3.3362116755942561</v>
      </c>
      <c r="BI14" s="229">
        <f t="shared" si="8"/>
        <v>3.1219595496386616</v>
      </c>
      <c r="BJ14" s="229">
        <f t="shared" si="8"/>
        <v>2.9214667345242518</v>
      </c>
      <c r="BK14" s="229">
        <f t="shared" si="8"/>
        <v>2.7338496047841625</v>
      </c>
      <c r="BL14" s="229">
        <f t="shared" si="8"/>
        <v>2.5582812815411429</v>
      </c>
      <c r="BM14" s="229">
        <f t="shared" si="8"/>
        <v>2.3939879882311605</v>
      </c>
      <c r="BN14" s="229">
        <f t="shared" si="8"/>
        <v>2.2402456403631041</v>
      </c>
      <c r="BO14" s="229">
        <f t="shared" si="8"/>
        <v>2.09637665428474</v>
      </c>
      <c r="BP14" s="229">
        <f t="shared" si="8"/>
        <v>1.9617469608903071</v>
      </c>
      <c r="BQ14" s="229">
        <f t="shared" ref="BQ14:EB14" si="9">IFERROR(BQ10/(1+$D$13)^BQ9,0)</f>
        <v>1.8357632111083606</v>
      </c>
      <c r="BR14" s="229">
        <f t="shared" si="9"/>
        <v>1.717870160853695</v>
      </c>
      <c r="BS14" s="229">
        <f t="shared" si="9"/>
        <v>1.6075482239181367</v>
      </c>
      <c r="BT14" s="229">
        <f t="shared" si="9"/>
        <v>1.5043111820151367</v>
      </c>
      <c r="BU14" s="229">
        <f t="shared" si="9"/>
        <v>1.4077040418857243</v>
      </c>
      <c r="BV14" s="229">
        <f t="shared" si="9"/>
        <v>1.3173010300215036</v>
      </c>
      <c r="BW14" s="229">
        <f t="shared" si="9"/>
        <v>1.2327037161669117</v>
      </c>
      <c r="BX14" s="229">
        <f t="shared" si="9"/>
        <v>1.1535392573305043</v>
      </c>
      <c r="BY14" s="229">
        <f t="shared" si="9"/>
        <v>1.07945875456616</v>
      </c>
      <c r="BZ14" s="229">
        <f t="shared" si="9"/>
        <v>1.0101357152820944</v>
      </c>
      <c r="CA14" s="229">
        <f t="shared" si="9"/>
        <v>0.94526461430067565</v>
      </c>
      <c r="CB14" s="229">
        <f t="shared" si="9"/>
        <v>0.88455954732723796</v>
      </c>
      <c r="CC14" s="229">
        <f t="shared" si="9"/>
        <v>0.82775297089337829</v>
      </c>
      <c r="CD14" s="229">
        <f t="shared" si="9"/>
        <v>0.7745945232213266</v>
      </c>
      <c r="CE14" s="229">
        <f t="shared" si="9"/>
        <v>0.72484992081261757</v>
      </c>
      <c r="CF14" s="229">
        <f t="shared" si="9"/>
        <v>0.67829992589804566</v>
      </c>
      <c r="CG14" s="229">
        <f t="shared" si="9"/>
        <v>0.63473938019817122</v>
      </c>
      <c r="CH14" s="229">
        <f t="shared" si="9"/>
        <v>0.59397630073590324</v>
      </c>
      <c r="CI14" s="229">
        <f t="shared" si="9"/>
        <v>0.55583103371616638</v>
      </c>
      <c r="CJ14" s="229">
        <f t="shared" si="9"/>
        <v>0.52013546274356859</v>
      </c>
      <c r="CK14" s="229">
        <f t="shared" si="9"/>
        <v>0.48673226788847684</v>
      </c>
      <c r="CL14" s="229">
        <f t="shared" si="9"/>
        <v>0.45547423233600581</v>
      </c>
      <c r="CM14" s="229">
        <f t="shared" si="9"/>
        <v>0.42622359356213391</v>
      </c>
      <c r="CN14" s="229">
        <f t="shared" si="9"/>
        <v>0.39885143617740965</v>
      </c>
      <c r="CO14" s="229">
        <f t="shared" si="9"/>
        <v>0.37323712376234658</v>
      </c>
      <c r="CP14" s="229">
        <f t="shared" si="9"/>
        <v>0.34926776719045277</v>
      </c>
      <c r="CQ14" s="229">
        <f t="shared" si="9"/>
        <v>0.32683772709565306</v>
      </c>
      <c r="CR14" s="229">
        <f t="shared" si="9"/>
        <v>0.30584814829134505</v>
      </c>
      <c r="CS14" s="229">
        <f t="shared" si="9"/>
        <v>0.2862065240891486</v>
      </c>
      <c r="CT14" s="229">
        <f t="shared" si="9"/>
        <v>0.26782628859718488</v>
      </c>
      <c r="CU14" s="229">
        <f t="shared" si="9"/>
        <v>0.25062643520103539</v>
      </c>
      <c r="CV14" s="229">
        <f t="shared" si="9"/>
        <v>0.23453115954592302</v>
      </c>
      <c r="CW14" s="229">
        <f t="shared" si="9"/>
        <v>0.21946952544664358</v>
      </c>
      <c r="CX14" s="229">
        <f t="shared" si="9"/>
        <v>0.20537515225282238</v>
      </c>
      <c r="CY14" s="229">
        <f t="shared" si="9"/>
        <v>0.19218592229163195</v>
      </c>
      <c r="CZ14" s="229">
        <f t="shared" si="9"/>
        <v>0.17984370709859135</v>
      </c>
      <c r="DA14" s="229">
        <f t="shared" si="9"/>
        <v>0.16829411122987448</v>
      </c>
      <c r="DB14" s="229">
        <f t="shared" si="9"/>
        <v>0.1574862325270385</v>
      </c>
      <c r="DC14" s="229">
        <f t="shared" si="9"/>
        <v>0.14737243777759568</v>
      </c>
      <c r="DD14" s="229">
        <f t="shared" si="9"/>
        <v>0.13790815278270421</v>
      </c>
      <c r="DE14" s="229">
        <f t="shared" si="9"/>
        <v>0.12905166590675071</v>
      </c>
      <c r="DF14" s="229">
        <f t="shared" si="9"/>
        <v>0.12076394424301444</v>
      </c>
      <c r="DG14" s="229">
        <f t="shared" si="9"/>
        <v>0.11300846158520617</v>
      </c>
      <c r="DH14" s="229">
        <f t="shared" si="9"/>
        <v>0.10575103744670669</v>
      </c>
      <c r="DI14" s="229">
        <f t="shared" si="9"/>
        <v>9.8959686418019083E-2</v>
      </c>
      <c r="DJ14" s="229">
        <f t="shared" si="9"/>
        <v>9.260447719851328E-2</v>
      </c>
      <c r="DK14" s="229">
        <f t="shared" si="9"/>
        <v>8.6657400681177554E-2</v>
      </c>
      <c r="DL14" s="229">
        <f t="shared" si="9"/>
        <v>8.1092246508991842E-2</v>
      </c>
      <c r="DM14" s="229">
        <f t="shared" si="9"/>
        <v>7.5884487558873087E-2</v>
      </c>
      <c r="DN14" s="229">
        <f t="shared" si="9"/>
        <v>7.1011171844083065E-2</v>
      </c>
      <c r="DO14" s="229">
        <f t="shared" si="9"/>
        <v>6.6450821358683229E-2</v>
      </c>
      <c r="DP14" s="229">
        <f t="shared" si="9"/>
        <v>6.2183337418217341E-2</v>
      </c>
      <c r="DQ14" s="229">
        <f t="shared" si="9"/>
        <v>5.8189912079432735E-2</v>
      </c>
      <c r="DR14" s="229">
        <f t="shared" si="9"/>
        <v>5.445294524864347E-2</v>
      </c>
      <c r="DS14" s="229">
        <f t="shared" si="9"/>
        <v>5.0955967113409488E-2</v>
      </c>
      <c r="DT14" s="229">
        <f t="shared" si="9"/>
        <v>4.7683565555667586E-2</v>
      </c>
      <c r="DU14" s="229">
        <f t="shared" si="9"/>
        <v>4.4621318226404527E-2</v>
      </c>
      <c r="DV14" s="229">
        <f t="shared" si="9"/>
        <v>4.1755728982506984E-2</v>
      </c>
      <c r="DW14" s="229">
        <f t="shared" si="9"/>
        <v>3.9074168405648736E-2</v>
      </c>
      <c r="DX14" s="229">
        <f t="shared" si="9"/>
        <v>3.656481814106579E-2</v>
      </c>
      <c r="DY14" s="229">
        <f t="shared" si="9"/>
        <v>3.4216618810905597E-2</v>
      </c>
      <c r="DZ14" s="229">
        <f t="shared" si="9"/>
        <v>3.2019221272590555E-2</v>
      </c>
      <c r="EA14" s="229">
        <f t="shared" si="9"/>
        <v>2.996294100737832E-2</v>
      </c>
      <c r="EB14" s="229">
        <f t="shared" si="9"/>
        <v>2.8038715438097144E-2</v>
      </c>
      <c r="EC14" s="229">
        <f t="shared" ref="EC14:GN14" si="10">IFERROR(EC10/(1+$D$13)^EC9,0)</f>
        <v>2.6238063987944114E-2</v>
      </c>
      <c r="ED14" s="229">
        <f t="shared" si="10"/>
        <v>2.4553050704314676E-2</v>
      </c>
      <c r="EE14" s="229">
        <f t="shared" si="10"/>
        <v>2.2976249282936668E-2</v>
      </c>
      <c r="EF14" s="229">
        <f t="shared" si="10"/>
        <v>2.1500710338160919E-2</v>
      </c>
      <c r="EG14" s="229">
        <f t="shared" si="10"/>
        <v>2.0119930775159757E-2</v>
      </c>
      <c r="EH14" s="229">
        <f t="shared" si="10"/>
        <v>1.882782512904858E-2</v>
      </c>
      <c r="EI14" s="229">
        <f t="shared" si="10"/>
        <v>1.7618698744614268E-2</v>
      </c>
      <c r="EJ14" s="229">
        <f t="shared" si="10"/>
        <v>1.6487222678446378E-2</v>
      </c>
      <c r="EK14" s="229">
        <f t="shared" si="10"/>
        <v>1.5428410212858077E-2</v>
      </c>
      <c r="EL14" s="229">
        <f t="shared" si="10"/>
        <v>1.4437594878087375E-2</v>
      </c>
      <c r="EM14" s="229">
        <f t="shared" si="10"/>
        <v>1.3510409885916626E-2</v>
      </c>
      <c r="EN14" s="229">
        <f t="shared" si="10"/>
        <v>1.2642768884068768E-2</v>
      </c>
      <c r="EO14" s="229">
        <f t="shared" si="10"/>
        <v>1.1830847946559763E-2</v>
      </c>
      <c r="EP14" s="229">
        <f t="shared" si="10"/>
        <v>1.1071068720633907E-2</v>
      </c>
      <c r="EQ14" s="229">
        <f t="shared" si="10"/>
        <v>1.0360082656006041E-2</v>
      </c>
      <c r="ER14" s="229">
        <f t="shared" si="10"/>
        <v>9.6947562469047368E-3</v>
      </c>
      <c r="ES14" s="229">
        <f t="shared" si="10"/>
        <v>9.072157221874157E-3</v>
      </c>
      <c r="ET14" s="229">
        <f t="shared" si="10"/>
        <v>8.4895416204693926E-3</v>
      </c>
      <c r="EU14" s="229">
        <f t="shared" si="10"/>
        <v>7.9443416998887899E-3</v>
      </c>
      <c r="EV14" s="229">
        <f t="shared" si="10"/>
        <v>7.4341546182445555E-3</v>
      </c>
      <c r="EW14" s="229">
        <f t="shared" si="10"/>
        <v>6.956731844595822E-3</v>
      </c>
      <c r="EX14" s="229">
        <f t="shared" si="10"/>
        <v>6.5099692490713191E-3</v>
      </c>
      <c r="EY14" s="229">
        <f t="shared" si="10"/>
        <v>6.0918978294061893E-3</v>
      </c>
      <c r="EZ14" s="229">
        <f t="shared" si="10"/>
        <v>5.7006750330223042E-3</v>
      </c>
      <c r="FA14" s="229">
        <f t="shared" si="10"/>
        <v>5.3345766364061931E-3</v>
      </c>
      <c r="FB14" s="229">
        <f t="shared" si="10"/>
        <v>4.9919891459947862E-3</v>
      </c>
      <c r="FC14" s="229">
        <f t="shared" si="10"/>
        <v>4.6714026870776897E-3</v>
      </c>
      <c r="FD14" s="229">
        <f t="shared" si="10"/>
        <v>4.3714043493754519E-3</v>
      </c>
      <c r="FE14" s="229">
        <f t="shared" si="10"/>
        <v>4.0906719599660196E-3</v>
      </c>
      <c r="FF14" s="229">
        <f t="shared" si="10"/>
        <v>3.8279682561149901E-3</v>
      </c>
      <c r="FG14" s="229">
        <f t="shared" si="10"/>
        <v>3.5821354323277888E-3</v>
      </c>
      <c r="FH14" s="229">
        <f t="shared" si="10"/>
        <v>3.3520900375911418E-3</v>
      </c>
      <c r="FI14" s="229">
        <f t="shared" si="10"/>
        <v>3.1368182003146464E-3</v>
      </c>
      <c r="FJ14" s="229">
        <f t="shared" si="10"/>
        <v>2.9353711599274671E-3</v>
      </c>
      <c r="FK14" s="229">
        <f t="shared" si="10"/>
        <v>2.7468610854367121E-3</v>
      </c>
      <c r="FL14" s="229">
        <f t="shared" si="10"/>
        <v>2.570457162518758E-3</v>
      </c>
      <c r="FM14" s="229">
        <f t="shared" si="10"/>
        <v>2.4053819318982875E-3</v>
      </c>
      <c r="FN14" s="229">
        <f t="shared" si="10"/>
        <v>2.250907862877296E-3</v>
      </c>
      <c r="FO14" s="229">
        <f t="shared" si="10"/>
        <v>2.1063541469126994E-3</v>
      </c>
      <c r="FP14" s="229">
        <f t="shared" si="10"/>
        <v>1.9710836971109664E-3</v>
      </c>
      <c r="FQ14" s="229">
        <f t="shared" si="10"/>
        <v>1.8445003404157665E-3</v>
      </c>
      <c r="FR14" s="229">
        <f t="shared" si="10"/>
        <v>1.7260461901138363E-3</v>
      </c>
      <c r="FS14" s="229">
        <f t="shared" si="10"/>
        <v>1.6151991870790028E-3</v>
      </c>
      <c r="FT14" s="229">
        <f t="shared" si="10"/>
        <v>1.5114707989179661E-3</v>
      </c>
      <c r="FU14" s="229">
        <f t="shared" si="10"/>
        <v>1.4144038668773623E-3</v>
      </c>
      <c r="FV14" s="229">
        <f t="shared" si="10"/>
        <v>1.3235705910228529E-3</v>
      </c>
      <c r="FW14" s="229">
        <f t="shared" si="10"/>
        <v>1.2385706448103764E-3</v>
      </c>
      <c r="FX14" s="229">
        <f t="shared" si="10"/>
        <v>1.159029410739985E-3</v>
      </c>
      <c r="FY14" s="229">
        <f t="shared" si="10"/>
        <v>1.0845963293163161E-3</v>
      </c>
      <c r="FZ14" s="229">
        <f t="shared" si="10"/>
        <v>1.0149433540391213E-3</v>
      </c>
      <c r="GA14" s="229">
        <f t="shared" si="10"/>
        <v>9.4976350561459051E-4</v>
      </c>
      <c r="GB14" s="229">
        <f t="shared" si="10"/>
        <v>8.8876951901548855E-4</v>
      </c>
      <c r="GC14" s="229">
        <f t="shared" si="10"/>
        <v>8.316925774273378E-4</v>
      </c>
      <c r="GD14" s="229">
        <f t="shared" si="10"/>
        <v>7.7828112750081147E-4</v>
      </c>
      <c r="GE14" s="229">
        <f t="shared" si="10"/>
        <v>7.2829977068883281E-4</v>
      </c>
      <c r="GF14" s="229">
        <f t="shared" si="10"/>
        <v>6.8152822578221046E-4</v>
      </c>
      <c r="GG14" s="229">
        <f t="shared" si="10"/>
        <v>6.3776035807142626E-4</v>
      </c>
      <c r="GH14" s="229">
        <f t="shared" si="10"/>
        <v>5.9680327085582998E-4</v>
      </c>
      <c r="GI14" s="229">
        <f t="shared" si="10"/>
        <v>5.5847645529628139E-4</v>
      </c>
      <c r="GJ14" s="229">
        <f t="shared" si="10"/>
        <v>5.2261099486441E-4</v>
      </c>
      <c r="GK14" s="229">
        <f t="shared" si="10"/>
        <v>4.8904882088229189E-4</v>
      </c>
      <c r="GL14" s="229">
        <f t="shared" si="10"/>
        <v>4.5764201587150243E-4</v>
      </c>
      <c r="GM14" s="229">
        <f t="shared" si="10"/>
        <v>4.2825216164122255E-4</v>
      </c>
      <c r="GN14" s="229">
        <f t="shared" si="10"/>
        <v>4.0074972924224493E-4</v>
      </c>
      <c r="GO14" s="229">
        <f t="shared" ref="GO14:GW14" si="11">IFERROR(GO10/(1+$D$13)^GO9,0)</f>
        <v>3.750135080982475E-4</v>
      </c>
      <c r="GP14" s="229">
        <f t="shared" si="11"/>
        <v>3.5093007179836001E-4</v>
      </c>
      <c r="GQ14" s="230">
        <f t="shared" si="11"/>
        <v>3.2839327819663051E-4</v>
      </c>
      <c r="GR14" s="230">
        <f t="shared" si="11"/>
        <v>3.0730380161519554E-4</v>
      </c>
      <c r="GS14" s="230">
        <f t="shared" si="11"/>
        <v>2.8756869508944898E-4</v>
      </c>
      <c r="GT14" s="231"/>
      <c r="GU14" s="230">
        <f t="shared" si="11"/>
        <v>2.6910098072590634E-4</v>
      </c>
      <c r="GV14" s="230">
        <f t="shared" si="11"/>
        <v>2.5181926636736189E-4</v>
      </c>
      <c r="GW14" s="230">
        <f t="shared" si="11"/>
        <v>2.3564738687587995E-4</v>
      </c>
      <c r="GX14" s="218"/>
      <c r="GY14" s="219"/>
      <c r="GZ14" s="219"/>
      <c r="HA14" s="219"/>
      <c r="HB14" s="219"/>
      <c r="HC14" s="219"/>
      <c r="HD14" s="219"/>
      <c r="HE14" s="219"/>
      <c r="HF14" s="219"/>
      <c r="HG14" s="219"/>
      <c r="HH14" s="219"/>
      <c r="HI14" s="219"/>
      <c r="HJ14" s="219"/>
      <c r="HK14" s="219"/>
      <c r="HL14" s="219"/>
      <c r="HM14" s="219"/>
      <c r="HN14" s="219"/>
      <c r="HO14" s="219"/>
      <c r="HP14" s="219"/>
      <c r="HQ14" s="219"/>
      <c r="HR14" s="219"/>
      <c r="HS14" s="219"/>
      <c r="HT14" s="219"/>
      <c r="HU14" s="219"/>
      <c r="HV14" s="219"/>
      <c r="HW14" s="219"/>
      <c r="HX14" s="219"/>
      <c r="HY14" s="219"/>
      <c r="HZ14" s="219"/>
      <c r="IA14" s="219"/>
      <c r="IB14" s="219"/>
      <c r="IC14" s="219"/>
      <c r="ID14" s="219"/>
      <c r="IE14" s="219"/>
      <c r="IF14" s="219"/>
      <c r="IG14" s="219"/>
      <c r="IH14" s="219"/>
      <c r="II14" s="219"/>
      <c r="IJ14" s="219"/>
      <c r="IK14" s="219"/>
      <c r="IL14" s="219"/>
      <c r="IM14" s="219"/>
      <c r="IN14" s="219"/>
      <c r="IO14" s="219"/>
      <c r="IP14" s="219"/>
      <c r="IQ14" s="219"/>
      <c r="IR14" s="219"/>
      <c r="IS14" s="219"/>
      <c r="IT14" s="219"/>
      <c r="IU14" s="219"/>
      <c r="IV14" s="219"/>
      <c r="IW14" s="219"/>
      <c r="IX14" s="219"/>
      <c r="IY14" s="219"/>
      <c r="IZ14" s="219"/>
      <c r="JA14" s="219"/>
      <c r="JB14" s="219"/>
      <c r="JC14" s="219"/>
      <c r="JD14" s="219"/>
      <c r="JE14" s="219"/>
      <c r="JF14" s="219"/>
      <c r="JG14" s="219"/>
      <c r="JH14" s="219"/>
      <c r="JI14" s="219"/>
      <c r="JJ14" s="219"/>
      <c r="JK14" s="219"/>
      <c r="JL14" s="219"/>
      <c r="JM14" s="219"/>
      <c r="JN14" s="219"/>
      <c r="JO14" s="219"/>
      <c r="JP14" s="219"/>
      <c r="JQ14" s="219"/>
      <c r="JR14" s="219"/>
      <c r="JS14" s="219"/>
      <c r="JT14" s="219"/>
      <c r="JU14" s="219"/>
      <c r="JV14" s="219"/>
      <c r="JW14" s="219"/>
      <c r="JX14" s="219"/>
      <c r="JY14" s="219"/>
      <c r="JZ14" s="219"/>
      <c r="KA14" s="219"/>
      <c r="KB14" s="219"/>
      <c r="KC14" s="219"/>
      <c r="KD14" s="219"/>
      <c r="KE14" s="219"/>
      <c r="KF14" s="219"/>
      <c r="KG14" s="219"/>
      <c r="KH14" s="219"/>
      <c r="KI14" s="219"/>
      <c r="KJ14" s="219"/>
      <c r="KK14" s="219"/>
      <c r="KL14" s="219"/>
      <c r="KM14" s="219"/>
      <c r="KN14" s="219"/>
      <c r="KO14" s="219"/>
      <c r="KP14" s="219"/>
      <c r="KQ14" s="219"/>
      <c r="KR14" s="219"/>
      <c r="KS14" s="219"/>
      <c r="KT14" s="219"/>
      <c r="KU14" s="219"/>
      <c r="KV14" s="219"/>
      <c r="KW14" s="219"/>
      <c r="KX14" s="219"/>
      <c r="KY14" s="219"/>
      <c r="KZ14" s="219"/>
      <c r="LA14" s="219"/>
      <c r="LB14" s="219"/>
      <c r="LC14" s="219"/>
      <c r="LD14" s="219"/>
      <c r="LE14" s="219"/>
      <c r="LF14" s="219"/>
      <c r="LG14" s="219"/>
      <c r="LH14" s="219"/>
      <c r="LI14" s="219"/>
      <c r="LJ14" s="219"/>
      <c r="LK14" s="219"/>
      <c r="LL14" s="219"/>
      <c r="LM14" s="219"/>
      <c r="LN14" s="219"/>
      <c r="LO14" s="219"/>
      <c r="LP14" s="219"/>
      <c r="LQ14" s="219"/>
      <c r="LR14" s="219"/>
      <c r="LS14" s="219"/>
      <c r="LT14" s="219"/>
      <c r="LU14" s="219"/>
      <c r="LV14" s="219"/>
      <c r="LW14" s="219"/>
      <c r="LX14" s="219"/>
      <c r="LY14" s="219"/>
      <c r="LZ14" s="219"/>
      <c r="MA14" s="219"/>
      <c r="MB14" s="219"/>
      <c r="MC14" s="219"/>
      <c r="MD14" s="219"/>
      <c r="ME14" s="219"/>
      <c r="MF14" s="219"/>
      <c r="MG14" s="219"/>
      <c r="MH14" s="219"/>
      <c r="MI14" s="219"/>
      <c r="MJ14" s="219"/>
      <c r="MK14" s="219"/>
      <c r="ML14" s="219"/>
      <c r="MM14" s="219"/>
      <c r="MN14" s="219"/>
      <c r="MO14" s="219"/>
      <c r="MP14" s="219"/>
      <c r="MQ14" s="219"/>
      <c r="MR14" s="219"/>
      <c r="MS14" s="219"/>
      <c r="MT14" s="219"/>
      <c r="MU14" s="219"/>
      <c r="MV14" s="219"/>
      <c r="MW14" s="219"/>
      <c r="MX14" s="219"/>
      <c r="MY14" s="219"/>
      <c r="MZ14" s="219"/>
      <c r="NA14" s="219"/>
      <c r="NB14" s="219"/>
      <c r="NC14" s="219"/>
      <c r="ND14" s="219"/>
      <c r="NE14" s="219"/>
      <c r="NF14" s="219"/>
      <c r="NG14" s="219"/>
      <c r="NH14" s="219"/>
      <c r="NI14" s="219"/>
      <c r="NJ14" s="219"/>
      <c r="NK14" s="219"/>
      <c r="NL14" s="219"/>
      <c r="NM14" s="219"/>
      <c r="NN14" s="219"/>
      <c r="NO14" s="219"/>
      <c r="NP14" s="219"/>
      <c r="NQ14" s="219"/>
      <c r="NR14" s="219"/>
      <c r="NS14" s="219"/>
      <c r="NT14" s="219"/>
      <c r="NU14" s="219"/>
      <c r="NV14" s="219"/>
      <c r="NW14" s="219"/>
      <c r="NX14" s="219"/>
      <c r="NY14" s="219"/>
      <c r="NZ14" s="219"/>
      <c r="OA14" s="219"/>
      <c r="OB14" s="219"/>
      <c r="OC14" s="219"/>
      <c r="OD14" s="219"/>
      <c r="OE14" s="219"/>
      <c r="OF14" s="219"/>
      <c r="OG14" s="219"/>
      <c r="OH14" s="219"/>
      <c r="OI14" s="219"/>
      <c r="OJ14" s="219"/>
      <c r="OK14" s="219"/>
      <c r="OL14" s="219"/>
      <c r="OM14" s="219"/>
      <c r="ON14" s="219"/>
      <c r="OO14" s="219"/>
      <c r="OP14" s="219"/>
      <c r="OQ14" s="219"/>
      <c r="OR14" s="219"/>
      <c r="OS14" s="219"/>
      <c r="OT14" s="219"/>
      <c r="OU14" s="219"/>
      <c r="OV14" s="219"/>
      <c r="OW14" s="219"/>
      <c r="OX14" s="219"/>
      <c r="OY14" s="219"/>
      <c r="OZ14" s="219"/>
      <c r="PA14" s="219"/>
      <c r="PB14" s="219"/>
      <c r="PC14" s="219"/>
      <c r="PD14" s="219"/>
      <c r="PE14" s="219"/>
      <c r="PF14" s="219"/>
      <c r="PG14" s="219"/>
      <c r="PH14" s="219"/>
      <c r="PI14" s="219"/>
      <c r="PJ14" s="219"/>
      <c r="PK14" s="219"/>
      <c r="PL14" s="219"/>
      <c r="PM14" s="219"/>
      <c r="PN14" s="219"/>
      <c r="PO14" s="219"/>
      <c r="PP14" s="219"/>
      <c r="PQ14" s="219"/>
      <c r="PR14" s="219"/>
      <c r="PS14" s="219"/>
      <c r="PT14" s="219"/>
      <c r="PU14" s="219"/>
      <c r="PV14" s="219"/>
      <c r="PW14" s="219"/>
      <c r="PX14" s="219"/>
      <c r="PY14" s="219"/>
      <c r="PZ14" s="219"/>
      <c r="QA14" s="219"/>
      <c r="QB14" s="219"/>
      <c r="QC14" s="219"/>
      <c r="QD14" s="219"/>
      <c r="QE14" s="219"/>
      <c r="QF14" s="219"/>
      <c r="QG14" s="219"/>
      <c r="QH14" s="219"/>
      <c r="QI14" s="219"/>
      <c r="QJ14" s="219"/>
      <c r="QK14" s="219"/>
      <c r="QL14" s="219"/>
      <c r="QM14" s="219"/>
      <c r="QN14" s="219"/>
      <c r="QO14" s="219"/>
      <c r="QP14" s="219"/>
      <c r="QQ14" s="219"/>
      <c r="QR14" s="219"/>
      <c r="QS14" s="219"/>
      <c r="QT14" s="219"/>
      <c r="QU14" s="219"/>
      <c r="QV14" s="219"/>
      <c r="QW14" s="219"/>
      <c r="QX14" s="219"/>
      <c r="QY14" s="219"/>
      <c r="QZ14" s="219"/>
      <c r="RA14" s="219"/>
      <c r="RB14" s="219"/>
      <c r="RC14" s="219"/>
      <c r="RD14" s="219"/>
      <c r="RE14" s="219"/>
      <c r="RF14" s="219"/>
      <c r="RG14" s="219"/>
      <c r="RH14" s="219"/>
      <c r="RI14" s="219"/>
      <c r="RJ14" s="219"/>
      <c r="RK14" s="219"/>
      <c r="RL14" s="219"/>
      <c r="RM14" s="219"/>
      <c r="RN14" s="219"/>
      <c r="RO14" s="219"/>
      <c r="RP14" s="219"/>
      <c r="RQ14" s="219"/>
      <c r="RR14" s="219"/>
      <c r="RS14" s="219"/>
      <c r="RT14" s="219"/>
      <c r="RU14" s="219"/>
      <c r="RV14" s="219"/>
      <c r="RW14" s="219"/>
      <c r="RX14" s="219"/>
      <c r="RY14" s="219"/>
      <c r="RZ14" s="219"/>
      <c r="SA14" s="219"/>
      <c r="SB14" s="219"/>
      <c r="SC14" s="219"/>
      <c r="SD14" s="219"/>
      <c r="SE14" s="219"/>
      <c r="SF14" s="219"/>
      <c r="SG14" s="219"/>
      <c r="SH14" s="219"/>
      <c r="SI14" s="219"/>
      <c r="SJ14" s="219"/>
      <c r="SK14" s="219"/>
      <c r="SL14" s="219"/>
      <c r="SM14" s="219"/>
      <c r="SN14" s="219"/>
      <c r="SO14" s="219"/>
      <c r="SP14" s="219"/>
      <c r="SQ14" s="219"/>
      <c r="SR14" s="219"/>
      <c r="SS14" s="219"/>
      <c r="ST14" s="219"/>
      <c r="SU14" s="219"/>
      <c r="SV14" s="219"/>
      <c r="SW14" s="219"/>
      <c r="SX14" s="219"/>
      <c r="SY14" s="219"/>
      <c r="SZ14" s="219"/>
      <c r="TA14" s="219"/>
      <c r="TB14" s="219"/>
      <c r="TC14" s="219"/>
      <c r="TD14" s="219"/>
      <c r="TE14" s="219"/>
      <c r="TF14" s="219"/>
      <c r="TG14" s="219"/>
      <c r="TH14" s="219"/>
      <c r="TI14" s="219"/>
      <c r="TJ14" s="219"/>
      <c r="TK14" s="219"/>
      <c r="TL14" s="219"/>
      <c r="TM14" s="219"/>
      <c r="TN14" s="219"/>
      <c r="TO14" s="219"/>
      <c r="TP14" s="219"/>
      <c r="TQ14" s="219"/>
      <c r="TR14" s="219"/>
      <c r="TS14" s="219"/>
      <c r="TT14" s="219"/>
      <c r="TU14" s="219"/>
      <c r="TV14" s="219"/>
      <c r="TW14" s="219"/>
      <c r="TX14" s="219"/>
      <c r="TY14" s="219"/>
      <c r="TZ14" s="219"/>
      <c r="UA14" s="219"/>
      <c r="UB14" s="219"/>
      <c r="UC14" s="219"/>
      <c r="UD14" s="219"/>
      <c r="UE14" s="219"/>
      <c r="UF14" s="219"/>
      <c r="UG14" s="219"/>
      <c r="UH14" s="219"/>
      <c r="UI14" s="219"/>
      <c r="UJ14" s="219"/>
      <c r="UK14" s="219"/>
      <c r="UL14" s="219"/>
      <c r="UM14" s="219"/>
      <c r="UN14" s="219"/>
      <c r="UO14" s="219"/>
      <c r="UP14" s="219"/>
      <c r="UQ14" s="219"/>
      <c r="UR14" s="219"/>
      <c r="US14" s="219"/>
      <c r="UT14" s="219"/>
      <c r="UU14" s="219"/>
      <c r="UV14" s="219"/>
      <c r="UW14" s="219"/>
      <c r="UX14" s="219"/>
      <c r="UY14" s="219"/>
      <c r="UZ14" s="219"/>
      <c r="VA14" s="219"/>
      <c r="VB14" s="219"/>
      <c r="VC14" s="219"/>
      <c r="VD14" s="219"/>
      <c r="VE14" s="219"/>
      <c r="VF14" s="219"/>
      <c r="VG14" s="219"/>
      <c r="VH14" s="219"/>
      <c r="VI14" s="219"/>
      <c r="VJ14" s="219"/>
      <c r="VK14" s="219"/>
      <c r="VL14" s="219"/>
      <c r="VM14" s="219"/>
      <c r="VN14" s="219"/>
      <c r="VO14" s="219"/>
      <c r="VP14" s="219"/>
      <c r="VQ14" s="219"/>
      <c r="VR14" s="219"/>
      <c r="VS14" s="219"/>
      <c r="VT14" s="219"/>
      <c r="VU14" s="219"/>
      <c r="VV14" s="219"/>
      <c r="VW14" s="219"/>
      <c r="VX14" s="219"/>
      <c r="VY14" s="219"/>
      <c r="VZ14" s="219"/>
      <c r="WA14" s="219"/>
      <c r="WB14" s="219"/>
      <c r="WC14" s="219"/>
      <c r="WD14" s="219"/>
      <c r="WE14" s="219"/>
      <c r="WF14" s="219"/>
      <c r="WG14" s="219"/>
      <c r="WH14" s="219"/>
      <c r="WI14" s="219"/>
      <c r="WJ14" s="219"/>
      <c r="WK14" s="219"/>
      <c r="WL14" s="219"/>
      <c r="WM14" s="219"/>
      <c r="WN14" s="219"/>
      <c r="WO14" s="219"/>
      <c r="WP14" s="219"/>
      <c r="WQ14" s="219"/>
      <c r="WR14" s="219"/>
      <c r="WS14" s="219"/>
      <c r="WT14" s="219"/>
      <c r="WU14" s="219"/>
      <c r="WV14" s="219"/>
      <c r="WW14" s="219"/>
      <c r="WX14" s="219"/>
      <c r="WY14" s="219"/>
      <c r="WZ14" s="219"/>
      <c r="XA14" s="219"/>
      <c r="XB14" s="219"/>
      <c r="XC14" s="219"/>
      <c r="XD14" s="219"/>
      <c r="XE14" s="219"/>
      <c r="XF14" s="219"/>
      <c r="XG14" s="219"/>
      <c r="XH14" s="219"/>
      <c r="XI14" s="219"/>
      <c r="XJ14" s="219"/>
      <c r="XK14" s="219"/>
      <c r="XL14" s="219"/>
      <c r="XM14" s="219"/>
      <c r="XN14" s="219"/>
      <c r="XO14" s="219"/>
      <c r="XP14" s="219"/>
      <c r="XQ14" s="219"/>
      <c r="XR14" s="219"/>
      <c r="XS14" s="219"/>
      <c r="XT14" s="219"/>
      <c r="XU14" s="219"/>
      <c r="XV14" s="219"/>
      <c r="XW14" s="219"/>
      <c r="XX14" s="219"/>
      <c r="XY14" s="219"/>
      <c r="XZ14" s="219"/>
      <c r="YA14" s="219"/>
      <c r="YB14" s="219"/>
      <c r="YC14" s="219"/>
      <c r="YD14" s="219"/>
      <c r="YE14" s="219"/>
      <c r="YF14" s="219"/>
      <c r="YG14" s="219"/>
      <c r="YH14" s="219"/>
      <c r="YI14" s="219"/>
      <c r="YJ14" s="219"/>
      <c r="YK14" s="219"/>
      <c r="YL14" s="219"/>
      <c r="YM14" s="219"/>
      <c r="YN14" s="219"/>
      <c r="YO14" s="219"/>
      <c r="YP14" s="219"/>
      <c r="YQ14" s="219"/>
      <c r="YR14" s="219"/>
      <c r="YS14" s="219"/>
      <c r="YT14" s="219"/>
      <c r="YU14" s="219"/>
      <c r="YV14" s="219"/>
      <c r="YW14" s="219"/>
      <c r="YX14" s="219"/>
      <c r="YY14" s="219"/>
      <c r="YZ14" s="219"/>
      <c r="ZA14" s="219"/>
      <c r="ZB14" s="219"/>
      <c r="ZC14" s="219"/>
      <c r="ZD14" s="219"/>
      <c r="ZE14" s="219"/>
      <c r="ZF14" s="219"/>
      <c r="ZG14" s="219"/>
      <c r="ZH14" s="219"/>
      <c r="ZI14" s="219"/>
      <c r="ZJ14" s="219"/>
      <c r="ZK14" s="219"/>
      <c r="ZL14" s="219"/>
      <c r="ZM14" s="219"/>
      <c r="ZN14" s="219"/>
      <c r="ZO14" s="219"/>
      <c r="ZP14" s="219"/>
      <c r="ZQ14" s="219"/>
      <c r="ZR14" s="219"/>
      <c r="ZS14" s="219"/>
      <c r="ZT14" s="219"/>
      <c r="ZU14" s="219"/>
      <c r="ZV14" s="219"/>
      <c r="ZW14" s="219"/>
      <c r="ZX14" s="219"/>
      <c r="ZY14" s="219"/>
      <c r="ZZ14" s="219"/>
      <c r="AAA14" s="219"/>
      <c r="AAB14" s="219"/>
      <c r="AAC14" s="219"/>
      <c r="AAD14" s="219"/>
      <c r="AAE14" s="219"/>
      <c r="AAF14" s="219"/>
      <c r="AAG14" s="219"/>
      <c r="AAH14" s="219"/>
      <c r="AAI14" s="219"/>
      <c r="AAJ14" s="219"/>
      <c r="AAK14" s="219"/>
      <c r="AAL14" s="219"/>
      <c r="AAM14" s="219"/>
      <c r="AAN14" s="219"/>
      <c r="AAO14" s="219"/>
      <c r="AAP14" s="219"/>
      <c r="AAQ14" s="219"/>
      <c r="AAR14" s="219"/>
      <c r="AAS14" s="219"/>
      <c r="AAT14" s="219"/>
      <c r="AAU14" s="219"/>
      <c r="AAV14" s="219"/>
      <c r="AAW14" s="219"/>
      <c r="AAX14" s="219"/>
      <c r="AAY14" s="219"/>
      <c r="AAZ14" s="219"/>
      <c r="ABA14" s="219"/>
      <c r="ABB14" s="219"/>
      <c r="ABC14" s="219"/>
      <c r="ABD14" s="219"/>
      <c r="ABE14" s="219"/>
      <c r="ABF14" s="219"/>
      <c r="ABG14" s="219"/>
      <c r="ABH14" s="219"/>
      <c r="ABI14" s="219"/>
      <c r="ABJ14" s="219"/>
      <c r="ABK14" s="219"/>
      <c r="ABL14" s="219"/>
      <c r="ABM14" s="219"/>
      <c r="ABN14" s="219"/>
      <c r="ABO14" s="219"/>
      <c r="ABP14" s="219"/>
      <c r="ABQ14" s="219"/>
      <c r="ABR14" s="219"/>
      <c r="ABS14" s="219"/>
      <c r="ABT14" s="219"/>
      <c r="ABU14" s="219"/>
      <c r="ABV14" s="219"/>
      <c r="ABW14" s="219"/>
      <c r="ABX14" s="219"/>
      <c r="ABY14" s="219"/>
      <c r="ABZ14" s="219"/>
      <c r="ACA14" s="219"/>
      <c r="ACB14" s="219"/>
      <c r="ACC14" s="219"/>
      <c r="ACD14" s="219"/>
      <c r="ACE14" s="219"/>
      <c r="ACF14" s="219"/>
      <c r="ACG14" s="219"/>
      <c r="ACH14" s="219"/>
      <c r="ACI14" s="219"/>
      <c r="ACJ14" s="219"/>
      <c r="ACK14" s="219"/>
      <c r="ACL14" s="219"/>
      <c r="ACM14" s="219"/>
      <c r="ACN14" s="219"/>
      <c r="ACO14" s="219"/>
      <c r="ACP14" s="219"/>
      <c r="ACQ14" s="219"/>
      <c r="ACR14" s="219"/>
      <c r="ACS14" s="219"/>
      <c r="ACT14" s="219"/>
      <c r="ACU14" s="219"/>
      <c r="ACV14" s="219"/>
      <c r="ACW14" s="219"/>
      <c r="ACX14" s="219"/>
      <c r="ACY14" s="219"/>
      <c r="ACZ14" s="219"/>
      <c r="ADA14" s="219"/>
      <c r="ADB14" s="219"/>
      <c r="ADC14" s="219"/>
      <c r="ADD14" s="219"/>
      <c r="ADE14" s="219"/>
      <c r="ADF14" s="219"/>
      <c r="ADG14" s="219"/>
      <c r="ADH14" s="219"/>
      <c r="ADI14" s="219"/>
      <c r="ADJ14" s="219"/>
      <c r="ADK14" s="219"/>
      <c r="ADL14" s="219"/>
      <c r="ADM14" s="219"/>
      <c r="ADN14" s="219"/>
      <c r="ADO14" s="219"/>
      <c r="ADP14" s="219"/>
      <c r="ADQ14" s="219"/>
      <c r="ADR14" s="219"/>
      <c r="ADS14" s="219"/>
      <c r="ADT14" s="219"/>
      <c r="ADU14" s="219"/>
      <c r="ADV14" s="219"/>
      <c r="ADW14" s="219"/>
      <c r="ADX14" s="219"/>
      <c r="ADY14" s="219"/>
      <c r="ADZ14" s="219"/>
      <c r="AEA14" s="219"/>
      <c r="AEB14" s="219"/>
      <c r="AEC14" s="219"/>
      <c r="AED14" s="219"/>
      <c r="AEE14" s="219"/>
      <c r="AEF14" s="219"/>
      <c r="AEG14" s="219"/>
      <c r="AEH14" s="219"/>
      <c r="AEI14" s="219"/>
      <c r="AEJ14" s="219"/>
      <c r="AEK14" s="219"/>
      <c r="AEL14" s="219"/>
      <c r="AEM14" s="219"/>
      <c r="AEN14" s="219"/>
      <c r="AEO14" s="219"/>
      <c r="AEP14" s="219"/>
      <c r="AEQ14" s="219"/>
      <c r="AER14" s="219"/>
      <c r="AES14" s="219"/>
      <c r="AET14" s="219"/>
      <c r="AEU14" s="219"/>
      <c r="AEV14" s="219"/>
      <c r="AEW14" s="219"/>
      <c r="AEX14" s="219"/>
      <c r="AEY14" s="219"/>
      <c r="AEZ14" s="219"/>
      <c r="AFA14" s="219"/>
      <c r="AFB14" s="219"/>
      <c r="AFC14" s="219"/>
      <c r="AFD14" s="219"/>
      <c r="AFE14" s="219"/>
      <c r="AFF14" s="219"/>
      <c r="AFG14" s="219"/>
      <c r="AFH14" s="219"/>
      <c r="AFI14" s="219"/>
      <c r="AFJ14" s="219"/>
      <c r="AFK14" s="219"/>
      <c r="AFL14" s="219"/>
      <c r="AFM14" s="219"/>
      <c r="AFN14" s="219"/>
      <c r="AFO14" s="219"/>
      <c r="AFP14" s="219"/>
      <c r="AFQ14" s="219"/>
      <c r="AFR14" s="219"/>
      <c r="AFS14" s="219"/>
      <c r="AFT14" s="219"/>
      <c r="AFU14" s="219"/>
      <c r="AFV14" s="219"/>
      <c r="AFW14" s="219"/>
      <c r="AFX14" s="219"/>
      <c r="AFY14" s="219"/>
      <c r="AFZ14" s="219"/>
      <c r="AGA14" s="219"/>
      <c r="AGB14" s="219"/>
      <c r="AGC14" s="219"/>
      <c r="AGD14" s="219"/>
      <c r="AGE14" s="219"/>
      <c r="AGF14" s="219"/>
      <c r="AGG14" s="219"/>
      <c r="AGH14" s="219"/>
      <c r="AGI14" s="219"/>
      <c r="AGJ14" s="219"/>
      <c r="AGK14" s="219"/>
      <c r="AGL14" s="219"/>
      <c r="AGM14" s="219"/>
      <c r="AGN14" s="219"/>
      <c r="AGO14" s="219"/>
      <c r="AGP14" s="219"/>
      <c r="AGQ14" s="219"/>
      <c r="AGR14" s="219"/>
      <c r="AGS14" s="219"/>
      <c r="AGT14" s="219"/>
      <c r="AGU14" s="219"/>
      <c r="AGV14" s="219"/>
      <c r="AGW14" s="219"/>
      <c r="AGX14" s="219"/>
      <c r="AGY14" s="219"/>
      <c r="AGZ14" s="219"/>
      <c r="AHA14" s="219"/>
      <c r="AHB14" s="219"/>
      <c r="AHC14" s="219"/>
      <c r="AHD14" s="219"/>
      <c r="AHE14" s="219"/>
      <c r="AHF14" s="219"/>
      <c r="AHG14" s="219"/>
      <c r="AHH14" s="219"/>
      <c r="AHI14" s="219"/>
      <c r="AHJ14" s="219"/>
      <c r="AHK14" s="219"/>
      <c r="AHL14" s="219"/>
      <c r="AHM14" s="219"/>
      <c r="AHN14" s="219"/>
      <c r="AHO14" s="219"/>
      <c r="AHP14" s="219"/>
      <c r="AHQ14" s="219"/>
      <c r="AHR14" s="219"/>
      <c r="AHS14" s="219"/>
      <c r="AHT14" s="219"/>
      <c r="AHU14" s="219"/>
      <c r="AHV14" s="219"/>
      <c r="AHW14" s="219"/>
      <c r="AHX14" s="219"/>
      <c r="AHY14" s="219"/>
      <c r="AHZ14" s="219"/>
      <c r="AIA14" s="219"/>
      <c r="AIB14" s="219"/>
      <c r="AIC14" s="219"/>
      <c r="AID14" s="219"/>
      <c r="AIE14" s="219"/>
      <c r="AIF14" s="219"/>
      <c r="AIG14" s="219"/>
      <c r="AIH14" s="219"/>
      <c r="AII14" s="219"/>
      <c r="AIJ14" s="219"/>
      <c r="AIK14" s="219"/>
      <c r="AIL14" s="219"/>
      <c r="AIM14" s="219"/>
      <c r="AIN14" s="219"/>
      <c r="AIO14" s="219"/>
      <c r="AIP14" s="219"/>
      <c r="AIQ14" s="219"/>
      <c r="AIR14" s="219"/>
      <c r="AIS14" s="219"/>
      <c r="AIT14" s="219"/>
      <c r="AIU14" s="219"/>
      <c r="AIV14" s="219"/>
      <c r="AIW14" s="219"/>
      <c r="AIX14" s="219"/>
      <c r="AIY14" s="219"/>
      <c r="AIZ14" s="219"/>
      <c r="AJA14" s="219"/>
      <c r="AJB14" s="219"/>
      <c r="AJC14" s="219"/>
      <c r="AJD14" s="219"/>
      <c r="AJE14" s="219"/>
      <c r="AJF14" s="219"/>
      <c r="AJG14" s="219"/>
      <c r="AJH14" s="219"/>
      <c r="AJI14" s="219"/>
      <c r="AJJ14" s="219"/>
      <c r="AJK14" s="219"/>
      <c r="AJL14" s="219"/>
      <c r="AJM14" s="219"/>
      <c r="AJN14" s="219"/>
      <c r="AJO14" s="219"/>
      <c r="AJP14" s="219"/>
      <c r="AJQ14" s="219"/>
      <c r="AJR14" s="219"/>
      <c r="AJS14" s="219"/>
      <c r="AJT14" s="219"/>
      <c r="AJU14" s="219"/>
      <c r="AJV14" s="219"/>
      <c r="AJW14" s="219"/>
      <c r="AJX14" s="219"/>
      <c r="AJY14" s="219"/>
      <c r="AJZ14" s="219"/>
      <c r="AKA14" s="219"/>
      <c r="AKB14" s="219"/>
      <c r="AKC14" s="219"/>
      <c r="AKD14" s="219"/>
      <c r="AKE14" s="219"/>
      <c r="AKF14" s="219"/>
      <c r="AKG14" s="219"/>
      <c r="AKH14" s="219"/>
      <c r="AKI14" s="219"/>
      <c r="AKJ14" s="219"/>
      <c r="AKK14" s="219"/>
      <c r="AKL14" s="219"/>
      <c r="AKM14" s="219"/>
      <c r="AKN14" s="219"/>
      <c r="AKO14" s="219"/>
      <c r="AKP14" s="219"/>
      <c r="AKQ14" s="219"/>
      <c r="AKR14" s="219"/>
      <c r="AKS14" s="219"/>
      <c r="AKT14" s="219"/>
      <c r="AKU14" s="219"/>
      <c r="AKV14" s="219"/>
      <c r="AKW14" s="219"/>
      <c r="AKX14" s="219"/>
      <c r="AKY14" s="219"/>
      <c r="AKZ14" s="219"/>
      <c r="ALA14" s="219"/>
      <c r="ALB14" s="219"/>
      <c r="ALC14" s="219"/>
      <c r="ALD14" s="219"/>
      <c r="ALE14" s="219"/>
      <c r="ALF14" s="219"/>
      <c r="ALG14" s="219"/>
      <c r="ALH14" s="219"/>
      <c r="ALI14" s="219"/>
      <c r="ALJ14" s="219"/>
      <c r="ALK14" s="219"/>
      <c r="ALL14" s="219"/>
      <c r="ALM14" s="219"/>
      <c r="ALN14" s="219"/>
      <c r="ALO14" s="219"/>
      <c r="ALP14" s="219"/>
      <c r="ALQ14" s="219"/>
      <c r="ALR14" s="219"/>
      <c r="ALS14" s="219"/>
      <c r="ALT14" s="219"/>
      <c r="ALU14" s="219"/>
      <c r="ALV14" s="219"/>
      <c r="ALW14" s="219"/>
      <c r="ALX14" s="219"/>
      <c r="ALY14" s="219"/>
      <c r="ALZ14" s="219"/>
      <c r="AMA14" s="219"/>
      <c r="AMB14" s="219"/>
      <c r="AMC14" s="219"/>
      <c r="AMD14" s="219"/>
      <c r="AME14" s="219"/>
      <c r="AMF14" s="219"/>
      <c r="AMG14" s="219"/>
      <c r="AMH14" s="219"/>
      <c r="AMI14" s="219"/>
      <c r="AMJ14" s="219"/>
      <c r="AMK14" s="219"/>
      <c r="AML14" s="219"/>
      <c r="AMM14" s="219"/>
      <c r="AMN14" s="219"/>
      <c r="AMO14" s="219"/>
      <c r="AMP14" s="219"/>
      <c r="AMQ14" s="219"/>
      <c r="AMR14" s="219"/>
      <c r="AMS14" s="219"/>
      <c r="AMT14" s="219"/>
      <c r="AMU14" s="219"/>
      <c r="AMV14" s="219"/>
      <c r="AMW14" s="219"/>
      <c r="AMX14" s="219"/>
      <c r="AMY14" s="219"/>
      <c r="AMZ14" s="219"/>
      <c r="ANA14" s="219"/>
      <c r="ANB14" s="219"/>
      <c r="ANC14" s="219"/>
      <c r="AND14" s="219"/>
      <c r="ANE14" s="219"/>
      <c r="ANF14" s="219"/>
      <c r="ANG14" s="219"/>
      <c r="ANH14" s="219"/>
      <c r="ANI14" s="219"/>
      <c r="ANJ14" s="219"/>
      <c r="ANK14" s="219"/>
      <c r="ANL14" s="219"/>
      <c r="ANM14" s="219"/>
      <c r="ANN14" s="219"/>
      <c r="ANO14" s="219"/>
      <c r="ANP14" s="219"/>
      <c r="ANQ14" s="219"/>
      <c r="ANR14" s="219"/>
      <c r="ANS14" s="219"/>
      <c r="ANT14" s="219"/>
      <c r="ANU14" s="219"/>
      <c r="ANV14" s="219"/>
      <c r="ANW14" s="219"/>
      <c r="ANX14" s="219"/>
      <c r="ANY14" s="219"/>
      <c r="ANZ14" s="219"/>
      <c r="AOA14" s="219"/>
      <c r="AOB14" s="219"/>
      <c r="AOC14" s="219"/>
      <c r="AOD14" s="219"/>
      <c r="AOE14" s="219"/>
      <c r="AOF14" s="219"/>
      <c r="AOG14" s="219"/>
      <c r="AOH14" s="219"/>
      <c r="AOI14" s="219"/>
      <c r="AOJ14" s="219"/>
      <c r="AOK14" s="219"/>
      <c r="AOL14" s="219"/>
      <c r="AOM14" s="219"/>
      <c r="AON14" s="219"/>
      <c r="AOO14" s="219"/>
      <c r="AOP14" s="219"/>
      <c r="AOQ14" s="219"/>
      <c r="AOR14" s="219"/>
      <c r="AOS14" s="219"/>
      <c r="AOT14" s="219"/>
      <c r="AOU14" s="219"/>
      <c r="AOV14" s="219"/>
      <c r="AOW14" s="219"/>
      <c r="AOX14" s="219"/>
      <c r="AOY14" s="219"/>
      <c r="AOZ14" s="219"/>
      <c r="APA14" s="219"/>
      <c r="APB14" s="219"/>
      <c r="APC14" s="219"/>
      <c r="APD14" s="219"/>
      <c r="APE14" s="219"/>
      <c r="APF14" s="219"/>
      <c r="APG14" s="219"/>
      <c r="APH14" s="219"/>
      <c r="API14" s="219"/>
      <c r="APJ14" s="219"/>
      <c r="APK14" s="219"/>
      <c r="APL14" s="219"/>
      <c r="APM14" s="219"/>
      <c r="APN14" s="219"/>
      <c r="APO14" s="219"/>
      <c r="APP14" s="219"/>
      <c r="APQ14" s="219"/>
      <c r="APR14" s="219"/>
      <c r="APS14" s="219"/>
      <c r="APT14" s="219"/>
      <c r="APU14" s="219"/>
      <c r="APV14" s="219"/>
      <c r="APW14" s="219"/>
      <c r="APX14" s="219"/>
      <c r="APY14" s="219"/>
      <c r="APZ14" s="219"/>
      <c r="AQA14" s="219"/>
      <c r="AQB14" s="219"/>
      <c r="AQC14" s="219"/>
      <c r="AQD14" s="219"/>
      <c r="AQE14" s="219"/>
      <c r="AQF14" s="219"/>
      <c r="AQG14" s="219"/>
      <c r="AQH14" s="219"/>
      <c r="AQI14" s="219"/>
      <c r="AQJ14" s="219"/>
      <c r="AQK14" s="219"/>
      <c r="AQL14" s="219"/>
      <c r="AQM14" s="219"/>
      <c r="AQN14" s="219"/>
      <c r="AQO14" s="219"/>
      <c r="AQP14" s="219"/>
      <c r="AQQ14" s="219"/>
      <c r="AQR14" s="219"/>
      <c r="AQS14" s="219"/>
      <c r="AQT14" s="219"/>
      <c r="AQU14" s="219"/>
      <c r="AQV14" s="219"/>
      <c r="AQW14" s="219"/>
      <c r="AQX14" s="219"/>
      <c r="AQY14" s="219"/>
      <c r="AQZ14" s="219"/>
      <c r="ARA14" s="219"/>
      <c r="ARB14" s="219"/>
      <c r="ARC14" s="219"/>
      <c r="ARD14" s="219"/>
      <c r="ARE14" s="219"/>
      <c r="ARF14" s="219"/>
      <c r="ARG14" s="219"/>
      <c r="ARH14" s="219"/>
      <c r="ARI14" s="219"/>
      <c r="ARJ14" s="219"/>
      <c r="ARK14" s="219"/>
      <c r="ARL14" s="219"/>
      <c r="ARM14" s="219"/>
      <c r="ARN14" s="219"/>
      <c r="ARO14" s="219"/>
      <c r="ARP14" s="219"/>
      <c r="ARQ14" s="219"/>
      <c r="ARR14" s="219"/>
      <c r="ARS14" s="219"/>
      <c r="ART14" s="219"/>
      <c r="ARU14" s="219"/>
      <c r="ARV14" s="219"/>
      <c r="ARW14" s="219"/>
      <c r="ARX14" s="219"/>
      <c r="ARY14" s="219"/>
      <c r="ARZ14" s="219"/>
      <c r="ASA14" s="219"/>
      <c r="ASB14" s="219"/>
      <c r="ASC14" s="219"/>
      <c r="ASD14" s="219"/>
      <c r="ASE14" s="219"/>
      <c r="ASF14" s="219"/>
      <c r="ASG14" s="219"/>
      <c r="ASH14" s="219"/>
      <c r="ASI14" s="219"/>
      <c r="ASJ14" s="219"/>
      <c r="ASK14" s="219"/>
      <c r="ASL14" s="219"/>
      <c r="ASM14" s="219"/>
      <c r="ASN14" s="219"/>
      <c r="ASO14" s="219"/>
      <c r="ASP14" s="219"/>
      <c r="ASQ14" s="219"/>
      <c r="ASR14" s="219"/>
      <c r="ASS14" s="219"/>
      <c r="AST14" s="219"/>
      <c r="ASU14" s="219"/>
      <c r="ASV14" s="219"/>
      <c r="ASW14" s="219"/>
      <c r="ASX14" s="219"/>
      <c r="ASY14" s="219"/>
      <c r="ASZ14" s="219"/>
      <c r="ATA14" s="219"/>
      <c r="ATB14" s="219"/>
      <c r="ATC14" s="219"/>
      <c r="ATD14" s="219"/>
      <c r="ATE14" s="219"/>
      <c r="ATF14" s="219"/>
      <c r="ATG14" s="219"/>
      <c r="ATH14" s="219"/>
      <c r="ATI14" s="219"/>
      <c r="ATJ14" s="219"/>
      <c r="ATK14" s="219"/>
      <c r="ATL14" s="219"/>
      <c r="ATM14" s="219"/>
      <c r="ATN14" s="219"/>
      <c r="ATO14" s="219"/>
      <c r="ATP14" s="219"/>
      <c r="ATQ14" s="219"/>
      <c r="ATR14" s="219"/>
      <c r="ATS14" s="219"/>
      <c r="ATT14" s="219"/>
      <c r="ATU14" s="219"/>
      <c r="ATV14" s="219"/>
      <c r="ATW14" s="219"/>
      <c r="ATX14" s="219"/>
      <c r="ATY14" s="219"/>
      <c r="ATZ14" s="219"/>
      <c r="AUA14" s="219"/>
      <c r="AUB14" s="219"/>
      <c r="AUC14" s="219"/>
      <c r="AUD14" s="219"/>
      <c r="AUE14" s="219"/>
      <c r="AUF14" s="219"/>
      <c r="AUG14" s="219"/>
      <c r="AUH14" s="219"/>
      <c r="AUI14" s="219"/>
      <c r="AUJ14" s="219"/>
      <c r="AUK14" s="219"/>
      <c r="AUL14" s="219"/>
      <c r="AUM14" s="219"/>
      <c r="AUN14" s="219"/>
      <c r="AUO14" s="219"/>
      <c r="AUP14" s="219"/>
      <c r="AUQ14" s="219"/>
      <c r="AUR14" s="219"/>
      <c r="AUS14" s="219"/>
      <c r="AUT14" s="219"/>
      <c r="AUU14" s="219"/>
      <c r="AUV14" s="219"/>
      <c r="AUW14" s="219"/>
      <c r="AUX14" s="219"/>
      <c r="AUY14" s="219"/>
      <c r="AUZ14" s="219"/>
      <c r="AVA14" s="219"/>
      <c r="AVB14" s="219"/>
      <c r="AVC14" s="219"/>
      <c r="AVD14" s="219"/>
      <c r="AVE14" s="219"/>
      <c r="AVF14" s="219"/>
      <c r="AVG14" s="219"/>
      <c r="AVH14" s="219"/>
      <c r="AVI14" s="219"/>
      <c r="AVJ14" s="219"/>
      <c r="AVK14" s="219"/>
      <c r="AVL14" s="219"/>
      <c r="AVM14" s="219"/>
      <c r="AVN14" s="219"/>
      <c r="AVO14" s="219"/>
      <c r="AVP14" s="219"/>
      <c r="AVQ14" s="219"/>
      <c r="AVR14" s="219"/>
      <c r="AVS14" s="219"/>
      <c r="AVT14" s="219"/>
      <c r="AVU14" s="219"/>
      <c r="AVV14" s="219"/>
      <c r="AVW14" s="219"/>
      <c r="AVX14" s="219"/>
      <c r="AVY14" s="219"/>
      <c r="AVZ14" s="219"/>
      <c r="AWA14" s="219"/>
      <c r="AWB14" s="219"/>
      <c r="AWC14" s="219"/>
      <c r="AWD14" s="219"/>
      <c r="AWE14" s="219"/>
      <c r="AWF14" s="219"/>
      <c r="AWG14" s="219"/>
      <c r="AWH14" s="219"/>
      <c r="AWI14" s="219"/>
      <c r="AWJ14" s="219"/>
      <c r="AWK14" s="219"/>
      <c r="AWL14" s="219"/>
      <c r="AWM14" s="219"/>
      <c r="AWN14" s="219"/>
      <c r="AWO14" s="219"/>
      <c r="AWP14" s="219"/>
      <c r="AWQ14" s="219"/>
      <c r="AWR14" s="219"/>
      <c r="AWS14" s="219"/>
      <c r="AWT14" s="219"/>
      <c r="AWU14" s="219"/>
      <c r="AWV14" s="219"/>
      <c r="AWW14" s="219"/>
      <c r="AWX14" s="219"/>
      <c r="AWY14" s="219"/>
      <c r="AWZ14" s="219"/>
      <c r="AXA14" s="219"/>
      <c r="AXB14" s="219"/>
      <c r="AXC14" s="219"/>
      <c r="AXD14" s="219"/>
      <c r="AXE14" s="219"/>
      <c r="AXF14" s="219"/>
      <c r="AXG14" s="219"/>
      <c r="AXH14" s="219"/>
      <c r="AXI14" s="219"/>
      <c r="AXJ14" s="219"/>
      <c r="AXK14" s="219"/>
      <c r="AXL14" s="219"/>
      <c r="AXM14" s="219"/>
      <c r="AXN14" s="219"/>
      <c r="AXO14" s="219"/>
      <c r="AXP14" s="219"/>
      <c r="AXQ14" s="219"/>
      <c r="AXR14" s="219"/>
      <c r="AXS14" s="219"/>
      <c r="AXT14" s="219"/>
      <c r="AXU14" s="219"/>
      <c r="AXV14" s="219"/>
      <c r="AXW14" s="219"/>
      <c r="AXX14" s="219"/>
      <c r="AXY14" s="219"/>
      <c r="AXZ14" s="219"/>
      <c r="AYA14" s="219"/>
      <c r="AYB14" s="219"/>
      <c r="AYC14" s="219"/>
      <c r="AYD14" s="219"/>
      <c r="AYE14" s="219"/>
      <c r="AYF14" s="219"/>
      <c r="AYG14" s="219"/>
      <c r="AYH14" s="219"/>
      <c r="AYI14" s="219"/>
      <c r="AYJ14" s="219"/>
      <c r="AYK14" s="219"/>
      <c r="AYL14" s="219"/>
      <c r="AYM14" s="219"/>
      <c r="AYN14" s="219"/>
      <c r="AYO14" s="219"/>
      <c r="AYP14" s="219"/>
      <c r="AYQ14" s="219"/>
      <c r="AYR14" s="219"/>
      <c r="AYS14" s="219"/>
      <c r="AYT14" s="219"/>
      <c r="AYU14" s="219"/>
      <c r="AYV14" s="219"/>
      <c r="AYW14" s="219"/>
      <c r="AYX14" s="219"/>
      <c r="AYY14" s="219"/>
      <c r="AYZ14" s="219"/>
      <c r="AZA14" s="219"/>
      <c r="AZB14" s="219"/>
      <c r="AZC14" s="219"/>
      <c r="AZD14" s="219"/>
      <c r="AZE14" s="219"/>
      <c r="AZF14" s="219"/>
      <c r="AZG14" s="219"/>
      <c r="AZH14" s="219"/>
      <c r="AZI14" s="219"/>
      <c r="AZJ14" s="219"/>
      <c r="AZK14" s="219"/>
      <c r="AZL14" s="219"/>
      <c r="AZM14" s="219"/>
      <c r="AZN14" s="219"/>
      <c r="AZO14" s="219"/>
      <c r="AZP14" s="219"/>
      <c r="AZQ14" s="219"/>
      <c r="AZR14" s="219"/>
      <c r="AZS14" s="219"/>
      <c r="AZT14" s="219"/>
      <c r="AZU14" s="219"/>
      <c r="AZV14" s="219"/>
      <c r="AZW14" s="219"/>
      <c r="AZX14" s="219"/>
      <c r="AZY14" s="219"/>
      <c r="AZZ14" s="219"/>
      <c r="BAA14" s="219"/>
      <c r="BAB14" s="219"/>
      <c r="BAC14" s="219"/>
      <c r="BAD14" s="219"/>
      <c r="BAE14" s="219"/>
      <c r="BAF14" s="219"/>
      <c r="BAG14" s="219"/>
      <c r="BAH14" s="219"/>
      <c r="BAI14" s="219"/>
      <c r="BAJ14" s="219"/>
      <c r="BAK14" s="219"/>
      <c r="BAL14" s="219"/>
      <c r="BAM14" s="219"/>
      <c r="BAN14" s="219"/>
      <c r="BAO14" s="219"/>
      <c r="BAP14" s="219"/>
      <c r="BAQ14" s="219"/>
      <c r="BAR14" s="219"/>
      <c r="BAS14" s="219"/>
      <c r="BAT14" s="219"/>
      <c r="BAU14" s="219"/>
      <c r="BAV14" s="219"/>
      <c r="BAW14" s="219"/>
      <c r="BAX14" s="219"/>
      <c r="BAY14" s="219"/>
      <c r="BAZ14" s="219"/>
      <c r="BBA14" s="219"/>
      <c r="BBB14" s="219"/>
      <c r="BBC14" s="219"/>
      <c r="BBD14" s="219"/>
      <c r="BBE14" s="219"/>
      <c r="BBF14" s="219"/>
      <c r="BBG14" s="219"/>
      <c r="BBH14" s="219"/>
      <c r="BBI14" s="219"/>
      <c r="BBJ14" s="219"/>
      <c r="BBK14" s="219"/>
      <c r="BBL14" s="219"/>
      <c r="BBM14" s="219"/>
      <c r="BBN14" s="219"/>
      <c r="BBO14" s="219"/>
      <c r="BBP14" s="219"/>
      <c r="BBQ14" s="219"/>
      <c r="BBR14" s="219"/>
      <c r="BBS14" s="219"/>
      <c r="BBT14" s="219"/>
      <c r="BBU14" s="219"/>
      <c r="BBV14" s="219"/>
      <c r="BBW14" s="219"/>
      <c r="BBX14" s="219"/>
      <c r="BBY14" s="219"/>
      <c r="BBZ14" s="219"/>
      <c r="BCA14" s="219"/>
      <c r="BCB14" s="219"/>
      <c r="BCC14" s="219"/>
      <c r="BCD14" s="219"/>
      <c r="BCE14" s="219"/>
      <c r="BCF14" s="219"/>
      <c r="BCG14" s="219"/>
      <c r="BCH14" s="219"/>
      <c r="BCI14" s="219"/>
      <c r="BCJ14" s="219"/>
      <c r="BCK14" s="219"/>
      <c r="BCL14" s="219"/>
      <c r="BCM14" s="219"/>
      <c r="BCN14" s="219"/>
      <c r="BCO14" s="219"/>
      <c r="BCP14" s="219"/>
      <c r="BCQ14" s="219"/>
      <c r="BCR14" s="219"/>
      <c r="BCS14" s="219"/>
      <c r="BCT14" s="219"/>
      <c r="BCU14" s="219"/>
      <c r="BCV14" s="219"/>
      <c r="BCW14" s="219"/>
      <c r="BCX14" s="219"/>
      <c r="BCY14" s="219"/>
      <c r="BCZ14" s="219"/>
      <c r="BDA14" s="219"/>
      <c r="BDB14" s="219"/>
      <c r="BDC14" s="219"/>
      <c r="BDD14" s="219"/>
      <c r="BDE14" s="219"/>
      <c r="BDF14" s="219"/>
      <c r="BDG14" s="219"/>
      <c r="BDH14" s="219"/>
      <c r="BDI14" s="219"/>
      <c r="BDJ14" s="219"/>
      <c r="BDK14" s="219"/>
      <c r="BDL14" s="219"/>
      <c r="BDM14" s="219"/>
      <c r="BDN14" s="219"/>
      <c r="BDO14" s="219"/>
      <c r="BDP14" s="219"/>
      <c r="BDQ14" s="219"/>
      <c r="BDR14" s="219"/>
      <c r="BDS14" s="219"/>
      <c r="BDT14" s="219"/>
      <c r="BDU14" s="219"/>
      <c r="BDV14" s="219"/>
      <c r="BDW14" s="219"/>
      <c r="BDX14" s="219"/>
      <c r="BDY14" s="219"/>
      <c r="BDZ14" s="219"/>
      <c r="BEA14" s="219"/>
      <c r="BEB14" s="219"/>
      <c r="BEC14" s="219"/>
      <c r="BED14" s="219"/>
      <c r="BEE14" s="219"/>
      <c r="BEF14" s="219"/>
      <c r="BEG14" s="219"/>
      <c r="BEH14" s="219"/>
      <c r="BEI14" s="219"/>
      <c r="BEJ14" s="219"/>
      <c r="BEK14" s="219"/>
      <c r="BEL14" s="219"/>
      <c r="BEM14" s="219"/>
      <c r="BEN14" s="219"/>
      <c r="BEO14" s="219"/>
      <c r="BEP14" s="219"/>
      <c r="BEQ14" s="219"/>
      <c r="BER14" s="219"/>
      <c r="BES14" s="219"/>
      <c r="BET14" s="219"/>
      <c r="BEU14" s="219"/>
      <c r="BEV14" s="219"/>
      <c r="BEW14" s="219"/>
      <c r="BEX14" s="219"/>
      <c r="BEY14" s="219"/>
      <c r="BEZ14" s="219"/>
      <c r="BFA14" s="219"/>
      <c r="BFB14" s="219"/>
      <c r="BFC14" s="219"/>
      <c r="BFD14" s="219"/>
      <c r="BFE14" s="219"/>
      <c r="BFF14" s="219"/>
      <c r="BFG14" s="219"/>
      <c r="BFH14" s="219"/>
      <c r="BFI14" s="219"/>
      <c r="BFJ14" s="219"/>
      <c r="BFK14" s="219"/>
      <c r="BFL14" s="219"/>
      <c r="BFM14" s="219"/>
      <c r="BFN14" s="219"/>
      <c r="BFO14" s="219"/>
      <c r="BFP14" s="219"/>
      <c r="BFQ14" s="219"/>
      <c r="BFR14" s="219"/>
      <c r="BFS14" s="219"/>
      <c r="BFT14" s="219"/>
      <c r="BFU14" s="219"/>
      <c r="BFV14" s="219"/>
      <c r="BFW14" s="219"/>
      <c r="BFX14" s="219"/>
      <c r="BFY14" s="219"/>
      <c r="BFZ14" s="219"/>
      <c r="BGA14" s="219"/>
      <c r="BGB14" s="219"/>
      <c r="BGC14" s="219"/>
      <c r="BGD14" s="219"/>
      <c r="BGE14" s="219"/>
      <c r="BGF14" s="219"/>
      <c r="BGG14" s="219"/>
      <c r="BGH14" s="219"/>
      <c r="BGI14" s="219"/>
      <c r="BGJ14" s="219"/>
      <c r="BGK14" s="219"/>
      <c r="BGL14" s="219"/>
      <c r="BGM14" s="219"/>
      <c r="BGN14" s="219"/>
      <c r="BGO14" s="219"/>
      <c r="BGP14" s="219"/>
      <c r="BGQ14" s="219"/>
      <c r="BGR14" s="219"/>
      <c r="BGS14" s="219"/>
      <c r="BGT14" s="219"/>
      <c r="BGU14" s="219"/>
      <c r="BGV14" s="219"/>
      <c r="BGW14" s="219"/>
      <c r="BGX14" s="219"/>
      <c r="BGY14" s="219"/>
      <c r="BGZ14" s="219"/>
      <c r="BHA14" s="219"/>
      <c r="BHB14" s="219"/>
      <c r="BHC14" s="219"/>
      <c r="BHD14" s="219"/>
      <c r="BHE14" s="219"/>
      <c r="BHF14" s="219"/>
      <c r="BHG14" s="219"/>
      <c r="BHH14" s="219"/>
      <c r="BHI14" s="219"/>
      <c r="BHJ14" s="219"/>
      <c r="BHK14" s="219"/>
      <c r="BHL14" s="219"/>
      <c r="BHM14" s="219"/>
      <c r="BHN14" s="219"/>
      <c r="BHO14" s="219"/>
      <c r="BHP14" s="219"/>
      <c r="BHQ14" s="219"/>
      <c r="BHR14" s="219"/>
      <c r="BHS14" s="219"/>
      <c r="BHT14" s="219"/>
      <c r="BHU14" s="219"/>
      <c r="BHV14" s="219"/>
      <c r="BHW14" s="219"/>
      <c r="BHX14" s="219"/>
      <c r="BHY14" s="219"/>
      <c r="BHZ14" s="219"/>
      <c r="BIA14" s="219"/>
      <c r="BIB14" s="219"/>
      <c r="BIC14" s="219"/>
      <c r="BID14" s="219"/>
      <c r="BIE14" s="219"/>
      <c r="BIF14" s="219"/>
      <c r="BIG14" s="219"/>
      <c r="BIH14" s="219"/>
      <c r="BII14" s="219"/>
      <c r="BIJ14" s="219"/>
      <c r="BIK14" s="219"/>
      <c r="BIL14" s="219"/>
      <c r="BIM14" s="219"/>
      <c r="BIN14" s="219"/>
      <c r="BIO14" s="219"/>
      <c r="BIP14" s="219"/>
      <c r="BIQ14" s="219"/>
      <c r="BIR14" s="219"/>
      <c r="BIS14" s="219"/>
      <c r="BIT14" s="219"/>
      <c r="BIU14" s="219"/>
      <c r="BIV14" s="219"/>
      <c r="BIW14" s="219"/>
      <c r="BIX14" s="219"/>
      <c r="BIY14" s="219"/>
      <c r="BIZ14" s="219"/>
      <c r="BJA14" s="219"/>
      <c r="BJB14" s="219"/>
      <c r="BJC14" s="219"/>
      <c r="BJD14" s="219"/>
      <c r="BJE14" s="219"/>
      <c r="BJF14" s="219"/>
      <c r="BJG14" s="219"/>
      <c r="BJH14" s="219"/>
      <c r="BJI14" s="219"/>
      <c r="BJJ14" s="219"/>
      <c r="BJK14" s="219"/>
      <c r="BJL14" s="219"/>
      <c r="BJM14" s="219"/>
      <c r="BJN14" s="219"/>
      <c r="BJO14" s="219"/>
      <c r="BJP14" s="219"/>
      <c r="BJQ14" s="219"/>
      <c r="BJR14" s="219"/>
      <c r="BJS14" s="219"/>
      <c r="BJT14" s="219"/>
      <c r="BJU14" s="219"/>
      <c r="BJV14" s="219"/>
      <c r="BJW14" s="219"/>
      <c r="BJX14" s="219"/>
      <c r="BJY14" s="219"/>
      <c r="BJZ14" s="219"/>
      <c r="BKA14" s="219"/>
      <c r="BKB14" s="219"/>
      <c r="BKC14" s="219"/>
      <c r="BKD14" s="219"/>
      <c r="BKE14" s="219"/>
      <c r="BKF14" s="219"/>
      <c r="BKG14" s="219"/>
      <c r="BKH14" s="219"/>
      <c r="BKI14" s="219"/>
      <c r="BKJ14" s="219"/>
      <c r="BKK14" s="219"/>
      <c r="BKL14" s="219"/>
      <c r="BKM14" s="219"/>
      <c r="BKN14" s="219"/>
      <c r="BKO14" s="219"/>
      <c r="BKP14" s="219"/>
      <c r="BKQ14" s="219"/>
      <c r="BKR14" s="219"/>
      <c r="BKS14" s="219"/>
      <c r="BKT14" s="219"/>
      <c r="BKU14" s="219"/>
      <c r="BKV14" s="219"/>
      <c r="BKW14" s="219"/>
      <c r="BKX14" s="219"/>
      <c r="BKY14" s="219"/>
      <c r="BKZ14" s="219"/>
      <c r="BLA14" s="219"/>
      <c r="BLB14" s="219"/>
      <c r="BLC14" s="219"/>
      <c r="BLD14" s="219"/>
      <c r="BLE14" s="219"/>
      <c r="BLF14" s="219"/>
      <c r="BLG14" s="219"/>
      <c r="BLH14" s="219"/>
      <c r="BLI14" s="219"/>
      <c r="BLJ14" s="219"/>
      <c r="BLK14" s="219"/>
      <c r="BLL14" s="219"/>
      <c r="BLM14" s="219"/>
      <c r="BLN14" s="219"/>
      <c r="BLO14" s="219"/>
      <c r="BLP14" s="219"/>
      <c r="BLQ14" s="219"/>
      <c r="BLR14" s="219"/>
      <c r="BLS14" s="219"/>
      <c r="BLT14" s="219"/>
      <c r="BLU14" s="219"/>
      <c r="BLV14" s="219"/>
      <c r="BLW14" s="219"/>
      <c r="BLX14" s="219"/>
      <c r="BLY14" s="219"/>
      <c r="BLZ14" s="219"/>
      <c r="BMA14" s="219"/>
      <c r="BMB14" s="219"/>
      <c r="BMC14" s="219"/>
      <c r="BMD14" s="219"/>
      <c r="BME14" s="219"/>
      <c r="BMF14" s="219"/>
      <c r="BMG14" s="219"/>
      <c r="BMH14" s="219"/>
      <c r="BMI14" s="219"/>
      <c r="BMJ14" s="219"/>
      <c r="BMK14" s="219"/>
      <c r="BML14" s="219"/>
      <c r="BMM14" s="219"/>
      <c r="BMN14" s="219"/>
      <c r="BMO14" s="219"/>
      <c r="BMP14" s="219"/>
      <c r="BMQ14" s="219"/>
      <c r="BMR14" s="219"/>
      <c r="BMS14" s="219"/>
      <c r="BMT14" s="219"/>
      <c r="BMU14" s="219"/>
      <c r="BMV14" s="219"/>
      <c r="BMW14" s="219"/>
      <c r="BMX14" s="219"/>
      <c r="BMY14" s="219"/>
      <c r="BMZ14" s="219"/>
      <c r="BNA14" s="219"/>
      <c r="BNB14" s="219"/>
      <c r="BNC14" s="219"/>
      <c r="BND14" s="219"/>
      <c r="BNE14" s="219"/>
      <c r="BNF14" s="219"/>
      <c r="BNG14" s="219"/>
      <c r="BNH14" s="219"/>
      <c r="BNI14" s="219"/>
      <c r="BNJ14" s="219"/>
      <c r="BNK14" s="219"/>
      <c r="BNL14" s="219"/>
      <c r="BNM14" s="219"/>
      <c r="BNN14" s="219"/>
      <c r="BNO14" s="219"/>
      <c r="BNP14" s="219"/>
      <c r="BNQ14" s="219"/>
      <c r="BNR14" s="219"/>
      <c r="BNS14" s="219"/>
      <c r="BNT14" s="219"/>
      <c r="BNU14" s="219"/>
      <c r="BNV14" s="219"/>
      <c r="BNW14" s="219"/>
      <c r="BNX14" s="219"/>
      <c r="BNY14" s="219"/>
      <c r="BNZ14" s="219"/>
      <c r="BOA14" s="219"/>
      <c r="BOB14" s="219"/>
      <c r="BOC14" s="219"/>
      <c r="BOD14" s="219"/>
      <c r="BOE14" s="219"/>
      <c r="BOF14" s="219"/>
      <c r="BOG14" s="219"/>
      <c r="BOH14" s="219"/>
      <c r="BOI14" s="219"/>
      <c r="BOJ14" s="219"/>
      <c r="BOK14" s="219"/>
      <c r="BOL14" s="219"/>
      <c r="BOM14" s="219"/>
      <c r="BON14" s="219"/>
      <c r="BOO14" s="219"/>
      <c r="BOP14" s="219"/>
      <c r="BOQ14" s="219"/>
      <c r="BOR14" s="219"/>
      <c r="BOS14" s="219"/>
      <c r="BOT14" s="219"/>
      <c r="BOU14" s="219"/>
      <c r="BOV14" s="219"/>
      <c r="BOW14" s="219"/>
      <c r="BOX14" s="219"/>
      <c r="BOY14" s="219"/>
      <c r="BOZ14" s="219"/>
      <c r="BPA14" s="219"/>
      <c r="BPB14" s="219"/>
      <c r="BPC14" s="219"/>
      <c r="BPD14" s="219"/>
      <c r="BPE14" s="219"/>
      <c r="BPF14" s="219"/>
      <c r="BPG14" s="219"/>
      <c r="BPH14" s="219"/>
      <c r="BPI14" s="219"/>
      <c r="BPJ14" s="219"/>
      <c r="BPK14" s="219"/>
      <c r="BPL14" s="219"/>
      <c r="BPM14" s="219"/>
      <c r="BPN14" s="219"/>
      <c r="BPO14" s="219"/>
      <c r="BPP14" s="219"/>
      <c r="BPQ14" s="219"/>
      <c r="BPR14" s="219"/>
      <c r="BPS14" s="219"/>
      <c r="BPT14" s="219"/>
      <c r="BPU14" s="219"/>
      <c r="BPV14" s="219"/>
      <c r="BPW14" s="219"/>
      <c r="BPX14" s="219"/>
      <c r="BPY14" s="219"/>
      <c r="BPZ14" s="219"/>
      <c r="BQA14" s="219"/>
      <c r="BQB14" s="219"/>
      <c r="BQC14" s="219"/>
      <c r="BQD14" s="219"/>
      <c r="BQE14" s="219"/>
      <c r="BQF14" s="219"/>
      <c r="BQG14" s="219"/>
      <c r="BQH14" s="219"/>
      <c r="BQI14" s="219"/>
      <c r="BQJ14" s="219"/>
      <c r="BQK14" s="219"/>
      <c r="BQL14" s="219"/>
      <c r="BQM14" s="219"/>
      <c r="BQN14" s="219"/>
      <c r="BQO14" s="219"/>
      <c r="BQP14" s="219"/>
      <c r="BQQ14" s="219"/>
      <c r="BQR14" s="219"/>
      <c r="BQS14" s="219"/>
      <c r="BQT14" s="219"/>
      <c r="BQU14" s="219"/>
      <c r="BQV14" s="219"/>
      <c r="BQW14" s="219"/>
      <c r="BQX14" s="219"/>
      <c r="BQY14" s="219"/>
      <c r="BQZ14" s="219"/>
      <c r="BRA14" s="219"/>
      <c r="BRB14" s="219"/>
      <c r="BRC14" s="219"/>
      <c r="BRD14" s="219"/>
      <c r="BRE14" s="219"/>
      <c r="BRF14" s="219"/>
      <c r="BRG14" s="219"/>
      <c r="BRH14" s="219"/>
      <c r="BRI14" s="219"/>
      <c r="BRJ14" s="219"/>
      <c r="BRK14" s="219"/>
      <c r="BRL14" s="219"/>
      <c r="BRM14" s="219"/>
      <c r="BRN14" s="219"/>
      <c r="BRO14" s="219"/>
      <c r="BRP14" s="219"/>
      <c r="BRQ14" s="219"/>
      <c r="BRR14" s="219"/>
      <c r="BRS14" s="219"/>
      <c r="BRT14" s="219"/>
      <c r="BRU14" s="219"/>
      <c r="BRV14" s="219"/>
      <c r="BRW14" s="219"/>
      <c r="BRX14" s="219"/>
      <c r="BRY14" s="219"/>
      <c r="BRZ14" s="219"/>
      <c r="BSA14" s="219"/>
      <c r="BSB14" s="219"/>
      <c r="BSC14" s="219"/>
      <c r="BSD14" s="219"/>
      <c r="BSE14" s="219"/>
      <c r="BSF14" s="219"/>
      <c r="BSG14" s="219"/>
      <c r="BSH14" s="219"/>
      <c r="BSI14" s="219"/>
      <c r="BSJ14" s="219"/>
      <c r="BSK14" s="219"/>
      <c r="BSL14" s="219"/>
      <c r="BSM14" s="219"/>
      <c r="BSN14" s="219"/>
      <c r="BSO14" s="219"/>
      <c r="BSP14" s="219"/>
      <c r="BSQ14" s="219"/>
      <c r="BSR14" s="219"/>
      <c r="BSS14" s="219"/>
      <c r="BST14" s="219"/>
      <c r="BSU14" s="219"/>
      <c r="BSV14" s="219"/>
      <c r="BSW14" s="219"/>
      <c r="BSX14" s="219"/>
      <c r="BSY14" s="219"/>
      <c r="BSZ14" s="219"/>
      <c r="BTA14" s="219"/>
      <c r="BTB14" s="219"/>
      <c r="BTC14" s="219"/>
      <c r="BTD14" s="219"/>
      <c r="BTE14" s="219"/>
      <c r="BTF14" s="219"/>
      <c r="BTG14" s="219"/>
      <c r="BTH14" s="219"/>
      <c r="BTI14" s="219"/>
      <c r="BTJ14" s="219"/>
      <c r="BTK14" s="219"/>
      <c r="BTL14" s="219"/>
      <c r="BTM14" s="219"/>
      <c r="BTN14" s="219"/>
      <c r="BTO14" s="219"/>
      <c r="BTP14" s="219"/>
      <c r="BTQ14" s="219"/>
      <c r="BTR14" s="219"/>
      <c r="BTS14" s="219"/>
      <c r="BTT14" s="219"/>
      <c r="BTU14" s="219"/>
      <c r="BTV14" s="219"/>
      <c r="BTW14" s="219"/>
      <c r="BTX14" s="219"/>
      <c r="BTY14" s="219"/>
      <c r="BTZ14" s="219"/>
      <c r="BUA14" s="219"/>
      <c r="BUB14" s="219"/>
      <c r="BUC14" s="219"/>
      <c r="BUD14" s="219"/>
      <c r="BUE14" s="219"/>
      <c r="BUF14" s="219"/>
      <c r="BUG14" s="219"/>
      <c r="BUH14" s="219"/>
      <c r="BUI14" s="219"/>
      <c r="BUJ14" s="219"/>
      <c r="BUK14" s="219"/>
      <c r="BUL14" s="219"/>
      <c r="BUM14" s="219"/>
      <c r="BUN14" s="219"/>
      <c r="BUO14" s="219"/>
      <c r="BUP14" s="219"/>
      <c r="BUQ14" s="219"/>
      <c r="BUR14" s="219"/>
      <c r="BUS14" s="219"/>
      <c r="BUT14" s="219"/>
      <c r="BUU14" s="219"/>
      <c r="BUV14" s="219"/>
      <c r="BUW14" s="219"/>
      <c r="BUX14" s="219"/>
      <c r="BUY14" s="219"/>
      <c r="BUZ14" s="219"/>
      <c r="BVA14" s="219"/>
      <c r="BVB14" s="219"/>
      <c r="BVC14" s="219"/>
      <c r="BVD14" s="219"/>
      <c r="BVE14" s="219"/>
      <c r="BVF14" s="219"/>
      <c r="BVG14" s="219"/>
      <c r="BVH14" s="219"/>
      <c r="BVI14" s="219"/>
      <c r="BVJ14" s="219"/>
      <c r="BVK14" s="219"/>
      <c r="BVL14" s="219"/>
      <c r="BVM14" s="219"/>
      <c r="BVN14" s="219"/>
      <c r="BVO14" s="219"/>
      <c r="BVP14" s="219"/>
      <c r="BVQ14" s="219"/>
      <c r="BVR14" s="219"/>
      <c r="BVS14" s="219"/>
      <c r="BVT14" s="219"/>
      <c r="BVU14" s="219"/>
      <c r="BVV14" s="219"/>
      <c r="BVW14" s="219"/>
      <c r="BVX14" s="219"/>
      <c r="BVY14" s="219"/>
      <c r="BVZ14" s="219"/>
      <c r="BWA14" s="219"/>
      <c r="BWB14" s="219"/>
      <c r="BWC14" s="219"/>
      <c r="BWD14" s="219"/>
      <c r="BWE14" s="219"/>
      <c r="BWF14" s="219"/>
      <c r="BWG14" s="219"/>
      <c r="BWH14" s="219"/>
      <c r="BWI14" s="219"/>
      <c r="BWJ14" s="219"/>
      <c r="BWK14" s="219"/>
      <c r="BWL14" s="219"/>
      <c r="BWM14" s="219"/>
      <c r="BWN14" s="219"/>
      <c r="BWO14" s="219"/>
      <c r="BWP14" s="219"/>
      <c r="BWQ14" s="219"/>
      <c r="BWR14" s="219"/>
      <c r="BWS14" s="219"/>
      <c r="BWT14" s="219"/>
      <c r="BWU14" s="219"/>
      <c r="BWV14" s="219"/>
      <c r="BWW14" s="219"/>
      <c r="BWX14" s="219"/>
      <c r="BWY14" s="219"/>
      <c r="BWZ14" s="219"/>
      <c r="BXA14" s="219"/>
      <c r="BXB14" s="219"/>
      <c r="BXC14" s="219"/>
      <c r="BXD14" s="219"/>
      <c r="BXE14" s="219"/>
      <c r="BXF14" s="219"/>
      <c r="BXG14" s="219"/>
      <c r="BXH14" s="219"/>
      <c r="BXI14" s="219"/>
      <c r="BXJ14" s="219"/>
      <c r="BXK14" s="219"/>
      <c r="BXL14" s="219"/>
      <c r="BXM14" s="219"/>
      <c r="BXN14" s="219"/>
      <c r="BXO14" s="219"/>
      <c r="BXP14" s="219"/>
      <c r="BXQ14" s="219"/>
      <c r="BXR14" s="219"/>
      <c r="BXS14" s="219"/>
      <c r="BXT14" s="219"/>
      <c r="BXU14" s="219"/>
      <c r="BXV14" s="219"/>
      <c r="BXW14" s="219"/>
      <c r="BXX14" s="219"/>
      <c r="BXY14" s="219"/>
      <c r="BXZ14" s="219"/>
      <c r="BYA14" s="219"/>
      <c r="BYB14" s="219"/>
      <c r="BYC14" s="219"/>
      <c r="BYD14" s="219"/>
      <c r="BYE14" s="219"/>
      <c r="BYF14" s="219"/>
      <c r="BYG14" s="219"/>
      <c r="BYH14" s="219"/>
      <c r="BYI14" s="219"/>
      <c r="BYJ14" s="219"/>
      <c r="BYK14" s="219"/>
      <c r="BYL14" s="219"/>
      <c r="BYM14" s="219"/>
      <c r="BYN14" s="219"/>
      <c r="BYO14" s="219"/>
      <c r="BYP14" s="219"/>
      <c r="BYQ14" s="219"/>
      <c r="BYR14" s="219"/>
      <c r="BYS14" s="219"/>
      <c r="BYT14" s="219"/>
      <c r="BYU14" s="219"/>
      <c r="BYV14" s="219"/>
      <c r="BYW14" s="219"/>
      <c r="BYX14" s="219"/>
      <c r="BYY14" s="219"/>
      <c r="BYZ14" s="219"/>
      <c r="BZA14" s="219"/>
      <c r="BZB14" s="219"/>
      <c r="BZC14" s="219"/>
      <c r="BZD14" s="219"/>
      <c r="BZE14" s="219"/>
      <c r="BZF14" s="219"/>
      <c r="BZG14" s="219"/>
      <c r="BZH14" s="219"/>
      <c r="BZI14" s="219"/>
      <c r="BZJ14" s="219"/>
      <c r="BZK14" s="219"/>
      <c r="BZL14" s="219"/>
      <c r="BZM14" s="219"/>
      <c r="BZN14" s="219"/>
      <c r="BZO14" s="219"/>
      <c r="BZP14" s="219"/>
      <c r="BZQ14" s="219"/>
      <c r="BZR14" s="219"/>
      <c r="BZS14" s="219"/>
      <c r="BZT14" s="219"/>
      <c r="BZU14" s="219"/>
      <c r="BZV14" s="219"/>
      <c r="BZW14" s="219"/>
      <c r="BZX14" s="219"/>
      <c r="BZY14" s="219"/>
      <c r="BZZ14" s="219"/>
      <c r="CAA14" s="219"/>
      <c r="CAB14" s="219"/>
      <c r="CAC14" s="219"/>
      <c r="CAD14" s="219"/>
      <c r="CAE14" s="219"/>
      <c r="CAF14" s="219"/>
      <c r="CAG14" s="219"/>
      <c r="CAH14" s="219"/>
      <c r="CAI14" s="219"/>
      <c r="CAJ14" s="219"/>
      <c r="CAK14" s="219"/>
      <c r="CAL14" s="219"/>
      <c r="CAM14" s="219"/>
      <c r="CAN14" s="219"/>
      <c r="CAO14" s="219"/>
      <c r="CAP14" s="219"/>
      <c r="CAQ14" s="219"/>
      <c r="CAR14" s="219"/>
      <c r="CAS14" s="219"/>
      <c r="CAT14" s="219"/>
      <c r="CAU14" s="219"/>
      <c r="CAV14" s="219"/>
      <c r="CAW14" s="219"/>
      <c r="CAX14" s="219"/>
      <c r="CAY14" s="219"/>
      <c r="CAZ14" s="219"/>
      <c r="CBA14" s="219"/>
      <c r="CBB14" s="219"/>
      <c r="CBC14" s="219"/>
      <c r="CBD14" s="219"/>
      <c r="CBE14" s="219"/>
      <c r="CBF14" s="219"/>
      <c r="CBG14" s="219"/>
      <c r="CBH14" s="219"/>
      <c r="CBI14" s="219"/>
      <c r="CBJ14" s="219"/>
      <c r="CBK14" s="219"/>
      <c r="CBL14" s="219"/>
      <c r="CBM14" s="219"/>
      <c r="CBN14" s="219"/>
      <c r="CBO14" s="219"/>
      <c r="CBP14" s="219"/>
      <c r="CBQ14" s="219"/>
      <c r="CBR14" s="219"/>
      <c r="CBS14" s="219"/>
      <c r="CBT14" s="219"/>
      <c r="CBU14" s="219"/>
      <c r="CBV14" s="219"/>
      <c r="CBW14" s="219"/>
      <c r="CBX14" s="219"/>
      <c r="CBY14" s="219"/>
      <c r="CBZ14" s="219"/>
      <c r="CCA14" s="219"/>
      <c r="CCB14" s="219"/>
      <c r="CCC14" s="219"/>
      <c r="CCD14" s="219"/>
      <c r="CCE14" s="219"/>
      <c r="CCF14" s="219"/>
      <c r="CCG14" s="219"/>
      <c r="CCH14" s="219"/>
      <c r="CCI14" s="219"/>
      <c r="CCJ14" s="219"/>
      <c r="CCK14" s="219"/>
      <c r="CCL14" s="219"/>
      <c r="CCM14" s="219"/>
      <c r="CCN14" s="219"/>
      <c r="CCO14" s="219"/>
      <c r="CCP14" s="219"/>
      <c r="CCQ14" s="219"/>
      <c r="CCR14" s="219"/>
      <c r="CCS14" s="219"/>
      <c r="CCT14" s="219"/>
      <c r="CCU14" s="219"/>
      <c r="CCV14" s="219"/>
      <c r="CCW14" s="219"/>
      <c r="CCX14" s="219"/>
      <c r="CCY14" s="219"/>
      <c r="CCZ14" s="219"/>
      <c r="CDA14" s="219"/>
      <c r="CDB14" s="219"/>
      <c r="CDC14" s="219"/>
      <c r="CDD14" s="219"/>
      <c r="CDE14" s="219"/>
      <c r="CDF14" s="219"/>
      <c r="CDG14" s="219"/>
      <c r="CDH14" s="219"/>
      <c r="CDI14" s="219"/>
      <c r="CDJ14" s="219"/>
      <c r="CDK14" s="219"/>
      <c r="CDL14" s="219"/>
      <c r="CDM14" s="219"/>
      <c r="CDN14" s="219"/>
      <c r="CDO14" s="219"/>
      <c r="CDP14" s="219"/>
      <c r="CDQ14" s="219"/>
      <c r="CDR14" s="219"/>
      <c r="CDS14" s="219"/>
      <c r="CDT14" s="219"/>
      <c r="CDU14" s="219"/>
      <c r="CDV14" s="219"/>
      <c r="CDW14" s="219"/>
      <c r="CDX14" s="219"/>
      <c r="CDY14" s="219"/>
      <c r="CDZ14" s="219"/>
      <c r="CEA14" s="219"/>
      <c r="CEB14" s="219"/>
      <c r="CEC14" s="219"/>
      <c r="CED14" s="219"/>
      <c r="CEE14" s="219"/>
      <c r="CEF14" s="219"/>
      <c r="CEG14" s="219"/>
      <c r="CEH14" s="219"/>
      <c r="CEI14" s="219"/>
      <c r="CEJ14" s="219"/>
      <c r="CEK14" s="219"/>
      <c r="CEL14" s="219"/>
      <c r="CEM14" s="219"/>
      <c r="CEN14" s="219"/>
      <c r="CEO14" s="219"/>
      <c r="CEP14" s="219"/>
      <c r="CEQ14" s="219"/>
      <c r="CER14" s="219"/>
      <c r="CES14" s="219"/>
      <c r="CET14" s="219"/>
      <c r="CEU14" s="219"/>
      <c r="CEV14" s="219"/>
      <c r="CEW14" s="219"/>
      <c r="CEX14" s="219"/>
      <c r="CEY14" s="219"/>
      <c r="CEZ14" s="219"/>
      <c r="CFA14" s="219"/>
      <c r="CFB14" s="219"/>
      <c r="CFC14" s="219"/>
      <c r="CFD14" s="219"/>
      <c r="CFE14" s="219"/>
      <c r="CFF14" s="219"/>
      <c r="CFG14" s="219"/>
      <c r="CFH14" s="219"/>
      <c r="CFI14" s="219"/>
      <c r="CFJ14" s="219"/>
      <c r="CFK14" s="219"/>
      <c r="CFL14" s="219"/>
      <c r="CFM14" s="219"/>
      <c r="CFN14" s="219"/>
      <c r="CFO14" s="219"/>
      <c r="CFP14" s="219"/>
      <c r="CFQ14" s="219"/>
      <c r="CFR14" s="219"/>
      <c r="CFS14" s="219"/>
      <c r="CFT14" s="219"/>
      <c r="CFU14" s="219"/>
      <c r="CFV14" s="219"/>
      <c r="CFW14" s="219"/>
      <c r="CFX14" s="219"/>
      <c r="CFY14" s="219"/>
      <c r="CFZ14" s="219"/>
      <c r="CGA14" s="219"/>
      <c r="CGB14" s="219"/>
      <c r="CGC14" s="219"/>
      <c r="CGD14" s="219"/>
      <c r="CGE14" s="219"/>
      <c r="CGF14" s="219"/>
      <c r="CGG14" s="219"/>
      <c r="CGH14" s="219"/>
      <c r="CGI14" s="219"/>
      <c r="CGJ14" s="219"/>
      <c r="CGK14" s="219"/>
      <c r="CGL14" s="219"/>
      <c r="CGM14" s="219"/>
      <c r="CGN14" s="219"/>
      <c r="CGO14" s="219"/>
      <c r="CGP14" s="219"/>
      <c r="CGQ14" s="219"/>
      <c r="CGR14" s="219"/>
      <c r="CGS14" s="219"/>
      <c r="CGT14" s="219"/>
      <c r="CGU14" s="219"/>
      <c r="CGV14" s="219"/>
      <c r="CGW14" s="219"/>
      <c r="CGX14" s="219"/>
      <c r="CGY14" s="219"/>
      <c r="CGZ14" s="219"/>
      <c r="CHA14" s="219"/>
      <c r="CHB14" s="219"/>
      <c r="CHC14" s="219"/>
      <c r="CHD14" s="219"/>
      <c r="CHE14" s="219"/>
      <c r="CHF14" s="219"/>
      <c r="CHG14" s="219"/>
      <c r="CHH14" s="219"/>
      <c r="CHI14" s="219"/>
      <c r="CHJ14" s="219"/>
      <c r="CHK14" s="219"/>
      <c r="CHL14" s="219"/>
      <c r="CHM14" s="219"/>
      <c r="CHN14" s="219"/>
      <c r="CHO14" s="219"/>
      <c r="CHP14" s="219"/>
      <c r="CHQ14" s="219"/>
      <c r="CHR14" s="219"/>
      <c r="CHS14" s="219"/>
      <c r="CHT14" s="219"/>
      <c r="CHU14" s="219"/>
      <c r="CHV14" s="219"/>
      <c r="CHW14" s="219"/>
      <c r="CHX14" s="219"/>
      <c r="CHY14" s="219"/>
      <c r="CHZ14" s="219"/>
      <c r="CIA14" s="219"/>
      <c r="CIB14" s="219"/>
      <c r="CIC14" s="219"/>
      <c r="CID14" s="219"/>
      <c r="CIE14" s="219"/>
      <c r="CIF14" s="219"/>
      <c r="CIG14" s="219"/>
      <c r="CIH14" s="219"/>
      <c r="CII14" s="219"/>
      <c r="CIJ14" s="219"/>
      <c r="CIK14" s="219"/>
      <c r="CIL14" s="219"/>
      <c r="CIM14" s="219"/>
      <c r="CIN14" s="219"/>
      <c r="CIO14" s="219"/>
      <c r="CIP14" s="219"/>
      <c r="CIQ14" s="219"/>
      <c r="CIR14" s="219"/>
      <c r="CIS14" s="219"/>
      <c r="CIT14" s="219"/>
      <c r="CIU14" s="219"/>
      <c r="CIV14" s="219"/>
      <c r="CIW14" s="219"/>
      <c r="CIX14" s="219"/>
      <c r="CIY14" s="219"/>
      <c r="CIZ14" s="219"/>
      <c r="CJA14" s="219"/>
      <c r="CJB14" s="219"/>
      <c r="CJC14" s="219"/>
      <c r="CJD14" s="219"/>
      <c r="CJE14" s="219"/>
      <c r="CJF14" s="219"/>
      <c r="CJG14" s="219"/>
      <c r="CJH14" s="219"/>
      <c r="CJI14" s="219"/>
      <c r="CJJ14" s="219"/>
      <c r="CJK14" s="219"/>
      <c r="CJL14" s="219"/>
      <c r="CJM14" s="219"/>
      <c r="CJN14" s="219"/>
      <c r="CJO14" s="219"/>
      <c r="CJP14" s="219"/>
      <c r="CJQ14" s="219"/>
      <c r="CJR14" s="219"/>
      <c r="CJS14" s="219"/>
      <c r="CJT14" s="219"/>
      <c r="CJU14" s="219"/>
      <c r="CJV14" s="219"/>
      <c r="CJW14" s="219"/>
      <c r="CJX14" s="219"/>
      <c r="CJY14" s="219"/>
      <c r="CJZ14" s="219"/>
      <c r="CKA14" s="219"/>
      <c r="CKB14" s="219"/>
      <c r="CKC14" s="219"/>
      <c r="CKD14" s="219"/>
      <c r="CKE14" s="219"/>
      <c r="CKF14" s="219"/>
      <c r="CKG14" s="219"/>
      <c r="CKH14" s="219"/>
      <c r="CKI14" s="219"/>
      <c r="CKJ14" s="219"/>
      <c r="CKK14" s="219"/>
      <c r="CKL14" s="219"/>
      <c r="CKM14" s="219"/>
      <c r="CKN14" s="219"/>
      <c r="CKO14" s="219"/>
      <c r="CKP14" s="219"/>
      <c r="CKQ14" s="219"/>
      <c r="CKR14" s="219"/>
      <c r="CKS14" s="219"/>
      <c r="CKT14" s="219"/>
      <c r="CKU14" s="219"/>
      <c r="CKV14" s="219"/>
      <c r="CKW14" s="219"/>
      <c r="CKX14" s="219"/>
      <c r="CKY14" s="219"/>
      <c r="CKZ14" s="219"/>
      <c r="CLA14" s="219"/>
      <c r="CLB14" s="219"/>
      <c r="CLC14" s="219"/>
      <c r="CLD14" s="219"/>
      <c r="CLE14" s="219"/>
      <c r="CLF14" s="219"/>
      <c r="CLG14" s="219"/>
      <c r="CLH14" s="219"/>
      <c r="CLI14" s="219"/>
      <c r="CLJ14" s="219"/>
      <c r="CLK14" s="219"/>
      <c r="CLL14" s="219"/>
      <c r="CLM14" s="219"/>
      <c r="CLN14" s="219"/>
      <c r="CLO14" s="219"/>
      <c r="CLP14" s="219"/>
      <c r="CLQ14" s="219"/>
      <c r="CLR14" s="219"/>
      <c r="CLS14" s="219"/>
      <c r="CLT14" s="219"/>
      <c r="CLU14" s="219"/>
      <c r="CLV14" s="219"/>
      <c r="CLW14" s="219"/>
      <c r="CLX14" s="219"/>
      <c r="CLY14" s="219"/>
      <c r="CLZ14" s="219"/>
      <c r="CMA14" s="219"/>
      <c r="CMB14" s="219"/>
      <c r="CMC14" s="219"/>
      <c r="CMD14" s="219"/>
      <c r="CME14" s="219"/>
      <c r="CMF14" s="219"/>
      <c r="CMG14" s="219"/>
      <c r="CMH14" s="219"/>
      <c r="CMI14" s="219"/>
      <c r="CMJ14" s="219"/>
      <c r="CMK14" s="219"/>
      <c r="CML14" s="219"/>
      <c r="CMM14" s="219"/>
      <c r="CMN14" s="219"/>
      <c r="CMO14" s="219"/>
      <c r="CMP14" s="219"/>
      <c r="CMQ14" s="219"/>
      <c r="CMR14" s="219"/>
      <c r="CMS14" s="219"/>
      <c r="CMT14" s="219"/>
      <c r="CMU14" s="219"/>
      <c r="CMV14" s="219"/>
      <c r="CMW14" s="219"/>
      <c r="CMX14" s="219"/>
      <c r="CMY14" s="219"/>
      <c r="CMZ14" s="219"/>
      <c r="CNA14" s="219"/>
      <c r="CNB14" s="219"/>
      <c r="CNC14" s="219"/>
      <c r="CND14" s="219"/>
      <c r="CNE14" s="219"/>
      <c r="CNF14" s="219"/>
      <c r="CNG14" s="219"/>
      <c r="CNH14" s="219"/>
      <c r="CNI14" s="219"/>
      <c r="CNJ14" s="219"/>
      <c r="CNK14" s="219"/>
      <c r="CNL14" s="219"/>
      <c r="CNM14" s="219"/>
      <c r="CNN14" s="219"/>
      <c r="CNO14" s="219"/>
      <c r="CNP14" s="219"/>
      <c r="CNQ14" s="219"/>
      <c r="CNR14" s="219"/>
      <c r="CNS14" s="219"/>
      <c r="CNT14" s="219"/>
      <c r="CNU14" s="219"/>
      <c r="CNV14" s="219"/>
      <c r="CNW14" s="219"/>
      <c r="CNX14" s="219"/>
      <c r="CNY14" s="219"/>
      <c r="CNZ14" s="219"/>
      <c r="COA14" s="219"/>
      <c r="COB14" s="219"/>
      <c r="COC14" s="219"/>
      <c r="COD14" s="219"/>
      <c r="COE14" s="219"/>
      <c r="COF14" s="219"/>
      <c r="COG14" s="219"/>
      <c r="COH14" s="219"/>
      <c r="COI14" s="219"/>
      <c r="COJ14" s="219"/>
      <c r="COK14" s="219"/>
      <c r="COL14" s="219"/>
      <c r="COM14" s="219"/>
      <c r="CON14" s="219"/>
      <c r="COO14" s="219"/>
      <c r="COP14" s="219"/>
      <c r="COQ14" s="219"/>
      <c r="COR14" s="219"/>
      <c r="COS14" s="219"/>
      <c r="COT14" s="219"/>
      <c r="COU14" s="219"/>
      <c r="COV14" s="219"/>
      <c r="COW14" s="219"/>
      <c r="COX14" s="219"/>
      <c r="COY14" s="219"/>
      <c r="COZ14" s="219"/>
      <c r="CPA14" s="219"/>
      <c r="CPB14" s="219"/>
      <c r="CPC14" s="219"/>
      <c r="CPD14" s="219"/>
      <c r="CPE14" s="219"/>
      <c r="CPF14" s="219"/>
      <c r="CPG14" s="219"/>
      <c r="CPH14" s="219"/>
      <c r="CPI14" s="219"/>
      <c r="CPJ14" s="219"/>
      <c r="CPK14" s="219"/>
      <c r="CPL14" s="219"/>
      <c r="CPM14" s="219"/>
      <c r="CPN14" s="219"/>
      <c r="CPO14" s="219"/>
      <c r="CPP14" s="219"/>
      <c r="CPQ14" s="219"/>
      <c r="CPR14" s="219"/>
      <c r="CPS14" s="219"/>
      <c r="CPT14" s="219"/>
      <c r="CPU14" s="219"/>
      <c r="CPV14" s="219"/>
      <c r="CPW14" s="219"/>
      <c r="CPX14" s="219"/>
      <c r="CPY14" s="219"/>
      <c r="CPZ14" s="219"/>
      <c r="CQA14" s="219"/>
      <c r="CQB14" s="219"/>
      <c r="CQC14" s="219"/>
      <c r="CQD14" s="219"/>
      <c r="CQE14" s="219"/>
      <c r="CQF14" s="219"/>
      <c r="CQG14" s="219"/>
      <c r="CQH14" s="219"/>
      <c r="CQI14" s="219"/>
      <c r="CQJ14" s="219"/>
      <c r="CQK14" s="219"/>
      <c r="CQL14" s="219"/>
      <c r="CQM14" s="219"/>
      <c r="CQN14" s="219"/>
      <c r="CQO14" s="219"/>
      <c r="CQP14" s="219"/>
      <c r="CQQ14" s="219"/>
      <c r="CQR14" s="219"/>
      <c r="CQS14" s="219"/>
      <c r="CQT14" s="219"/>
      <c r="CQU14" s="219"/>
      <c r="CQV14" s="219"/>
      <c r="CQW14" s="219"/>
      <c r="CQX14" s="219"/>
      <c r="CQY14" s="219"/>
      <c r="CQZ14" s="219"/>
      <c r="CRA14" s="219"/>
      <c r="CRB14" s="219"/>
      <c r="CRC14" s="219"/>
      <c r="CRD14" s="219"/>
      <c r="CRE14" s="219"/>
      <c r="CRF14" s="219"/>
      <c r="CRG14" s="219"/>
      <c r="CRH14" s="219"/>
      <c r="CRI14" s="219"/>
      <c r="CRJ14" s="219"/>
      <c r="CRK14" s="219"/>
      <c r="CRL14" s="219"/>
      <c r="CRM14" s="219"/>
      <c r="CRN14" s="219"/>
      <c r="CRO14" s="219"/>
      <c r="CRP14" s="219"/>
      <c r="CRQ14" s="219"/>
      <c r="CRR14" s="219"/>
      <c r="CRS14" s="219"/>
      <c r="CRT14" s="219"/>
      <c r="CRU14" s="219"/>
      <c r="CRV14" s="219"/>
      <c r="CRW14" s="219"/>
      <c r="CRX14" s="219"/>
      <c r="CRY14" s="219"/>
      <c r="CRZ14" s="219"/>
      <c r="CSA14" s="219"/>
      <c r="CSB14" s="219"/>
      <c r="CSC14" s="219"/>
      <c r="CSD14" s="219"/>
      <c r="CSE14" s="219"/>
      <c r="CSF14" s="219"/>
      <c r="CSG14" s="219"/>
      <c r="CSH14" s="219"/>
      <c r="CSI14" s="219"/>
      <c r="CSJ14" s="219"/>
      <c r="CSK14" s="219"/>
      <c r="CSL14" s="219"/>
      <c r="CSM14" s="219"/>
      <c r="CSN14" s="219"/>
      <c r="CSO14" s="219"/>
      <c r="CSP14" s="219"/>
      <c r="CSQ14" s="219"/>
      <c r="CSR14" s="219"/>
      <c r="CSS14" s="219"/>
      <c r="CST14" s="219"/>
      <c r="CSU14" s="219"/>
      <c r="CSV14" s="219"/>
      <c r="CSW14" s="219"/>
      <c r="CSX14" s="219"/>
      <c r="CSY14" s="219"/>
      <c r="CSZ14" s="219"/>
      <c r="CTA14" s="219"/>
      <c r="CTB14" s="219"/>
      <c r="CTC14" s="219"/>
      <c r="CTD14" s="219"/>
      <c r="CTE14" s="219"/>
      <c r="CTF14" s="219"/>
      <c r="CTG14" s="219"/>
      <c r="CTH14" s="219"/>
      <c r="CTI14" s="219"/>
      <c r="CTJ14" s="219"/>
      <c r="CTK14" s="219"/>
      <c r="CTL14" s="219"/>
      <c r="CTM14" s="219"/>
      <c r="CTN14" s="219"/>
      <c r="CTO14" s="219"/>
      <c r="CTP14" s="219"/>
      <c r="CTQ14" s="219"/>
      <c r="CTR14" s="219"/>
      <c r="CTS14" s="219"/>
      <c r="CTT14" s="219"/>
      <c r="CTU14" s="219"/>
      <c r="CTV14" s="219"/>
      <c r="CTW14" s="219"/>
      <c r="CTX14" s="219"/>
      <c r="CTY14" s="219"/>
      <c r="CTZ14" s="219"/>
      <c r="CUA14" s="219"/>
      <c r="CUB14" s="219"/>
      <c r="CUC14" s="219"/>
      <c r="CUD14" s="219"/>
      <c r="CUE14" s="219"/>
      <c r="CUF14" s="219"/>
      <c r="CUG14" s="219"/>
      <c r="CUH14" s="219"/>
      <c r="CUI14" s="219"/>
      <c r="CUJ14" s="219"/>
      <c r="CUK14" s="219"/>
      <c r="CUL14" s="219"/>
      <c r="CUM14" s="219"/>
      <c r="CUN14" s="219"/>
      <c r="CUO14" s="219"/>
      <c r="CUP14" s="219"/>
      <c r="CUQ14" s="219"/>
      <c r="CUR14" s="219"/>
      <c r="CUS14" s="219"/>
      <c r="CUT14" s="219"/>
      <c r="CUU14" s="219"/>
      <c r="CUV14" s="219"/>
      <c r="CUW14" s="219"/>
      <c r="CUX14" s="219"/>
      <c r="CUY14" s="219"/>
      <c r="CUZ14" s="219"/>
      <c r="CVA14" s="219"/>
      <c r="CVB14" s="219"/>
      <c r="CVC14" s="219"/>
      <c r="CVD14" s="219"/>
      <c r="CVE14" s="219"/>
      <c r="CVF14" s="219"/>
      <c r="CVG14" s="219"/>
      <c r="CVH14" s="219"/>
      <c r="CVI14" s="219"/>
      <c r="CVJ14" s="219"/>
      <c r="CVK14" s="219"/>
      <c r="CVL14" s="219"/>
      <c r="CVM14" s="219"/>
      <c r="CVN14" s="219"/>
      <c r="CVO14" s="219"/>
      <c r="CVP14" s="219"/>
      <c r="CVQ14" s="219"/>
      <c r="CVR14" s="219"/>
      <c r="CVS14" s="219"/>
      <c r="CVT14" s="219"/>
      <c r="CVU14" s="219"/>
      <c r="CVV14" s="219"/>
      <c r="CVW14" s="219"/>
      <c r="CVX14" s="219"/>
      <c r="CVY14" s="219"/>
      <c r="CVZ14" s="219"/>
      <c r="CWA14" s="219"/>
      <c r="CWB14" s="219"/>
      <c r="CWC14" s="219"/>
      <c r="CWD14" s="219"/>
      <c r="CWE14" s="219"/>
      <c r="CWF14" s="219"/>
      <c r="CWG14" s="219"/>
      <c r="CWH14" s="219"/>
      <c r="CWI14" s="219"/>
      <c r="CWJ14" s="219"/>
      <c r="CWK14" s="219"/>
      <c r="CWL14" s="219"/>
      <c r="CWM14" s="219"/>
      <c r="CWN14" s="219"/>
      <c r="CWO14" s="219"/>
      <c r="CWP14" s="219"/>
      <c r="CWQ14" s="219"/>
      <c r="CWR14" s="219"/>
      <c r="CWS14" s="219"/>
      <c r="CWT14" s="219"/>
      <c r="CWU14" s="219"/>
      <c r="CWV14" s="219"/>
      <c r="CWW14" s="219"/>
      <c r="CWX14" s="219"/>
      <c r="CWY14" s="219"/>
      <c r="CWZ14" s="219"/>
      <c r="CXA14" s="219"/>
      <c r="CXB14" s="219"/>
      <c r="CXC14" s="219"/>
      <c r="CXD14" s="219"/>
      <c r="CXE14" s="219"/>
      <c r="CXF14" s="219"/>
      <c r="CXG14" s="219"/>
      <c r="CXH14" s="219"/>
      <c r="CXI14" s="219"/>
      <c r="CXJ14" s="219"/>
      <c r="CXK14" s="219"/>
      <c r="CXL14" s="219"/>
      <c r="CXM14" s="219"/>
      <c r="CXN14" s="219"/>
      <c r="CXO14" s="219"/>
      <c r="CXP14" s="219"/>
      <c r="CXQ14" s="219"/>
      <c r="CXR14" s="219"/>
      <c r="CXS14" s="219"/>
      <c r="CXT14" s="219"/>
      <c r="CXU14" s="219"/>
      <c r="CXV14" s="219"/>
      <c r="CXW14" s="219"/>
      <c r="CXX14" s="219"/>
      <c r="CXY14" s="219"/>
      <c r="CXZ14" s="219"/>
      <c r="CYA14" s="219"/>
      <c r="CYB14" s="219"/>
      <c r="CYC14" s="219"/>
      <c r="CYD14" s="219"/>
      <c r="CYE14" s="219"/>
      <c r="CYF14" s="219"/>
      <c r="CYG14" s="219"/>
      <c r="CYH14" s="219"/>
      <c r="CYI14" s="219"/>
      <c r="CYJ14" s="219"/>
      <c r="CYK14" s="219"/>
      <c r="CYL14" s="219"/>
      <c r="CYM14" s="219"/>
      <c r="CYN14" s="219"/>
      <c r="CYO14" s="219"/>
      <c r="CYP14" s="219"/>
      <c r="CYQ14" s="219"/>
      <c r="CYR14" s="219"/>
      <c r="CYS14" s="219"/>
      <c r="CYT14" s="219"/>
      <c r="CYU14" s="219"/>
      <c r="CYV14" s="219"/>
      <c r="CYW14" s="219"/>
      <c r="CYX14" s="219"/>
      <c r="CYY14" s="219"/>
      <c r="CYZ14" s="219"/>
      <c r="CZA14" s="219"/>
      <c r="CZB14" s="219"/>
      <c r="CZC14" s="219"/>
      <c r="CZD14" s="219"/>
      <c r="CZE14" s="219"/>
      <c r="CZF14" s="219"/>
      <c r="CZG14" s="219"/>
      <c r="CZH14" s="219"/>
      <c r="CZI14" s="219"/>
      <c r="CZJ14" s="219"/>
      <c r="CZK14" s="219"/>
      <c r="CZL14" s="219"/>
      <c r="CZM14" s="219"/>
      <c r="CZN14" s="219"/>
      <c r="CZO14" s="219"/>
      <c r="CZP14" s="219"/>
      <c r="CZQ14" s="219"/>
      <c r="CZR14" s="219"/>
      <c r="CZS14" s="219"/>
      <c r="CZT14" s="219"/>
      <c r="CZU14" s="219"/>
      <c r="CZV14" s="219"/>
      <c r="CZW14" s="219"/>
      <c r="CZX14" s="219"/>
      <c r="CZY14" s="219"/>
      <c r="CZZ14" s="219"/>
      <c r="DAA14" s="219"/>
      <c r="DAB14" s="219"/>
      <c r="DAC14" s="219"/>
      <c r="DAD14" s="219"/>
      <c r="DAE14" s="219"/>
      <c r="DAF14" s="219"/>
      <c r="DAG14" s="219"/>
      <c r="DAH14" s="219"/>
      <c r="DAI14" s="219"/>
      <c r="DAJ14" s="219"/>
      <c r="DAK14" s="219"/>
      <c r="DAL14" s="219"/>
      <c r="DAM14" s="219"/>
      <c r="DAN14" s="219"/>
      <c r="DAO14" s="219"/>
      <c r="DAP14" s="219"/>
      <c r="DAQ14" s="219"/>
      <c r="DAR14" s="219"/>
      <c r="DAS14" s="219"/>
      <c r="DAT14" s="219"/>
      <c r="DAU14" s="219"/>
      <c r="DAV14" s="219"/>
      <c r="DAW14" s="219"/>
      <c r="DAX14" s="219"/>
      <c r="DAY14" s="219"/>
      <c r="DAZ14" s="219"/>
      <c r="DBA14" s="219"/>
      <c r="DBB14" s="219"/>
      <c r="DBC14" s="219"/>
      <c r="DBD14" s="219"/>
      <c r="DBE14" s="219"/>
      <c r="DBF14" s="219"/>
      <c r="DBG14" s="219"/>
      <c r="DBH14" s="219"/>
      <c r="DBI14" s="219"/>
      <c r="DBJ14" s="219"/>
      <c r="DBK14" s="219"/>
      <c r="DBL14" s="219"/>
      <c r="DBM14" s="219"/>
      <c r="DBN14" s="219"/>
      <c r="DBO14" s="219"/>
      <c r="DBP14" s="219"/>
      <c r="DBQ14" s="219"/>
      <c r="DBR14" s="219"/>
      <c r="DBS14" s="219"/>
      <c r="DBT14" s="219"/>
      <c r="DBU14" s="219"/>
      <c r="DBV14" s="219"/>
      <c r="DBW14" s="219"/>
      <c r="DBX14" s="219"/>
      <c r="DBY14" s="219"/>
      <c r="DBZ14" s="219"/>
      <c r="DCA14" s="219"/>
      <c r="DCB14" s="219"/>
      <c r="DCC14" s="219"/>
      <c r="DCD14" s="219"/>
      <c r="DCE14" s="219"/>
      <c r="DCF14" s="219"/>
      <c r="DCG14" s="219"/>
      <c r="DCH14" s="219"/>
      <c r="DCI14" s="219"/>
      <c r="DCJ14" s="219"/>
      <c r="DCK14" s="219"/>
      <c r="DCL14" s="219"/>
      <c r="DCM14" s="219"/>
      <c r="DCN14" s="219"/>
      <c r="DCO14" s="219"/>
      <c r="DCP14" s="219"/>
      <c r="DCQ14" s="219"/>
      <c r="DCR14" s="219"/>
      <c r="DCS14" s="219"/>
      <c r="DCT14" s="219"/>
      <c r="DCU14" s="219"/>
      <c r="DCV14" s="219"/>
      <c r="DCW14" s="219"/>
      <c r="DCX14" s="219"/>
      <c r="DCY14" s="219"/>
      <c r="DCZ14" s="219"/>
      <c r="DDA14" s="219"/>
      <c r="DDB14" s="219"/>
      <c r="DDC14" s="219"/>
      <c r="DDD14" s="219"/>
      <c r="DDE14" s="219"/>
      <c r="DDF14" s="219"/>
      <c r="DDG14" s="219"/>
      <c r="DDH14" s="219"/>
      <c r="DDI14" s="219"/>
      <c r="DDJ14" s="219"/>
      <c r="DDK14" s="219"/>
      <c r="DDL14" s="219"/>
      <c r="DDM14" s="219"/>
      <c r="DDN14" s="219"/>
      <c r="DDO14" s="219"/>
      <c r="DDP14" s="219"/>
      <c r="DDQ14" s="219"/>
      <c r="DDR14" s="219"/>
      <c r="DDS14" s="219"/>
      <c r="DDT14" s="219"/>
      <c r="DDU14" s="219"/>
      <c r="DDV14" s="219"/>
      <c r="DDW14" s="219"/>
      <c r="DDX14" s="219"/>
      <c r="DDY14" s="219"/>
      <c r="DDZ14" s="219"/>
      <c r="DEA14" s="219"/>
      <c r="DEB14" s="219"/>
      <c r="DEC14" s="219"/>
      <c r="DED14" s="219"/>
      <c r="DEE14" s="219"/>
      <c r="DEF14" s="219"/>
      <c r="DEG14" s="219"/>
      <c r="DEH14" s="219"/>
      <c r="DEI14" s="219"/>
      <c r="DEJ14" s="219"/>
      <c r="DEK14" s="219"/>
      <c r="DEL14" s="219"/>
      <c r="DEM14" s="219"/>
      <c r="DEN14" s="219"/>
      <c r="DEO14" s="219"/>
      <c r="DEP14" s="219"/>
      <c r="DEQ14" s="219"/>
      <c r="DER14" s="219"/>
      <c r="DES14" s="219"/>
      <c r="DET14" s="219"/>
      <c r="DEU14" s="219"/>
      <c r="DEV14" s="219"/>
      <c r="DEW14" s="219"/>
      <c r="DEX14" s="219"/>
      <c r="DEY14" s="219"/>
      <c r="DEZ14" s="219"/>
      <c r="DFA14" s="219"/>
      <c r="DFB14" s="219"/>
      <c r="DFC14" s="219"/>
      <c r="DFD14" s="219"/>
      <c r="DFE14" s="219"/>
      <c r="DFF14" s="219"/>
      <c r="DFG14" s="219"/>
      <c r="DFH14" s="219"/>
      <c r="DFI14" s="219"/>
      <c r="DFJ14" s="219"/>
      <c r="DFK14" s="219"/>
      <c r="DFL14" s="219"/>
      <c r="DFM14" s="219"/>
      <c r="DFN14" s="219"/>
      <c r="DFO14" s="219"/>
      <c r="DFP14" s="219"/>
      <c r="DFQ14" s="219"/>
      <c r="DFR14" s="219"/>
      <c r="DFS14" s="219"/>
      <c r="DFT14" s="219"/>
      <c r="DFU14" s="219"/>
      <c r="DFV14" s="219"/>
      <c r="DFW14" s="219"/>
      <c r="DFX14" s="219"/>
      <c r="DFY14" s="219"/>
      <c r="DFZ14" s="219"/>
      <c r="DGA14" s="219"/>
      <c r="DGB14" s="219"/>
      <c r="DGC14" s="219"/>
      <c r="DGD14" s="219"/>
      <c r="DGE14" s="219"/>
      <c r="DGF14" s="219"/>
      <c r="DGG14" s="219"/>
      <c r="DGH14" s="219"/>
      <c r="DGI14" s="219"/>
      <c r="DGJ14" s="219"/>
      <c r="DGK14" s="219"/>
      <c r="DGL14" s="219"/>
      <c r="DGM14" s="219"/>
      <c r="DGN14" s="219"/>
      <c r="DGO14" s="219"/>
      <c r="DGP14" s="219"/>
      <c r="DGQ14" s="219"/>
      <c r="DGR14" s="219"/>
      <c r="DGS14" s="219"/>
      <c r="DGT14" s="219"/>
      <c r="DGU14" s="219"/>
      <c r="DGV14" s="219"/>
      <c r="DGW14" s="219"/>
      <c r="DGX14" s="219"/>
      <c r="DGY14" s="219"/>
      <c r="DGZ14" s="219"/>
      <c r="DHA14" s="219"/>
      <c r="DHB14" s="219"/>
      <c r="DHC14" s="219"/>
      <c r="DHD14" s="219"/>
      <c r="DHE14" s="219"/>
      <c r="DHF14" s="219"/>
      <c r="DHG14" s="219"/>
      <c r="DHH14" s="219"/>
      <c r="DHI14" s="219"/>
      <c r="DHJ14" s="219"/>
      <c r="DHK14" s="219"/>
      <c r="DHL14" s="219"/>
      <c r="DHM14" s="219"/>
      <c r="DHN14" s="219"/>
      <c r="DHO14" s="219"/>
      <c r="DHP14" s="219"/>
      <c r="DHQ14" s="219"/>
      <c r="DHR14" s="219"/>
      <c r="DHS14" s="219"/>
      <c r="DHT14" s="219"/>
      <c r="DHU14" s="219"/>
      <c r="DHV14" s="219"/>
      <c r="DHW14" s="219"/>
      <c r="DHX14" s="219"/>
      <c r="DHY14" s="219"/>
      <c r="DHZ14" s="219"/>
      <c r="DIA14" s="219"/>
      <c r="DIB14" s="219"/>
      <c r="DIC14" s="219"/>
      <c r="DID14" s="219"/>
      <c r="DIE14" s="219"/>
      <c r="DIF14" s="219"/>
      <c r="DIG14" s="219"/>
      <c r="DIH14" s="219"/>
      <c r="DII14" s="219"/>
      <c r="DIJ14" s="219"/>
      <c r="DIK14" s="219"/>
      <c r="DIL14" s="219"/>
      <c r="DIM14" s="219"/>
      <c r="DIN14" s="219"/>
      <c r="DIO14" s="219"/>
      <c r="DIP14" s="219"/>
      <c r="DIQ14" s="219"/>
      <c r="DIR14" s="219"/>
      <c r="DIS14" s="219"/>
      <c r="DIT14" s="219"/>
      <c r="DIU14" s="219"/>
      <c r="DIV14" s="219"/>
      <c r="DIW14" s="219"/>
      <c r="DIX14" s="219"/>
      <c r="DIY14" s="219"/>
      <c r="DIZ14" s="219"/>
      <c r="DJA14" s="219"/>
      <c r="DJB14" s="219"/>
      <c r="DJC14" s="219"/>
      <c r="DJD14" s="219"/>
      <c r="DJE14" s="219"/>
      <c r="DJF14" s="219"/>
      <c r="DJG14" s="219"/>
      <c r="DJH14" s="219"/>
      <c r="DJI14" s="219"/>
      <c r="DJJ14" s="219"/>
      <c r="DJK14" s="219"/>
      <c r="DJL14" s="219"/>
      <c r="DJM14" s="219"/>
      <c r="DJN14" s="219"/>
      <c r="DJO14" s="219"/>
      <c r="DJP14" s="219"/>
      <c r="DJQ14" s="219"/>
      <c r="DJR14" s="219"/>
      <c r="DJS14" s="219"/>
      <c r="DJT14" s="219"/>
      <c r="DJU14" s="219"/>
      <c r="DJV14" s="219"/>
      <c r="DJW14" s="219"/>
      <c r="DJX14" s="219"/>
      <c r="DJY14" s="219"/>
      <c r="DJZ14" s="219"/>
      <c r="DKA14" s="219"/>
      <c r="DKB14" s="219"/>
      <c r="DKC14" s="219"/>
      <c r="DKD14" s="219"/>
      <c r="DKE14" s="219"/>
      <c r="DKF14" s="219"/>
      <c r="DKG14" s="219"/>
      <c r="DKH14" s="219"/>
      <c r="DKI14" s="219"/>
      <c r="DKJ14" s="219"/>
      <c r="DKK14" s="219"/>
      <c r="DKL14" s="219"/>
      <c r="DKM14" s="219"/>
      <c r="DKN14" s="219"/>
      <c r="DKO14" s="219"/>
      <c r="DKP14" s="219"/>
      <c r="DKQ14" s="219"/>
      <c r="DKR14" s="219"/>
      <c r="DKS14" s="219"/>
      <c r="DKT14" s="219"/>
      <c r="DKU14" s="219"/>
      <c r="DKV14" s="219"/>
      <c r="DKW14" s="219"/>
      <c r="DKX14" s="219"/>
      <c r="DKY14" s="219"/>
      <c r="DKZ14" s="219"/>
      <c r="DLA14" s="219"/>
      <c r="DLB14" s="219"/>
      <c r="DLC14" s="219"/>
      <c r="DLD14" s="219"/>
      <c r="DLE14" s="219"/>
      <c r="DLF14" s="219"/>
      <c r="DLG14" s="219"/>
      <c r="DLH14" s="219"/>
      <c r="DLI14" s="219"/>
      <c r="DLJ14" s="219"/>
      <c r="DLK14" s="219"/>
      <c r="DLL14" s="219"/>
      <c r="DLM14" s="219"/>
      <c r="DLN14" s="219"/>
      <c r="DLO14" s="219"/>
      <c r="DLP14" s="219"/>
      <c r="DLQ14" s="219"/>
      <c r="DLR14" s="219"/>
      <c r="DLS14" s="219"/>
      <c r="DLT14" s="219"/>
      <c r="DLU14" s="219"/>
      <c r="DLV14" s="219"/>
      <c r="DLW14" s="219"/>
      <c r="DLX14" s="219"/>
      <c r="DLY14" s="219"/>
      <c r="DLZ14" s="219"/>
      <c r="DMA14" s="219"/>
      <c r="DMB14" s="219"/>
      <c r="DMC14" s="219"/>
      <c r="DMD14" s="219"/>
      <c r="DME14" s="219"/>
      <c r="DMF14" s="219"/>
      <c r="DMG14" s="219"/>
      <c r="DMH14" s="219"/>
      <c r="DMI14" s="219"/>
      <c r="DMJ14" s="219"/>
      <c r="DMK14" s="219"/>
      <c r="DML14" s="219"/>
      <c r="DMM14" s="219"/>
      <c r="DMN14" s="219"/>
      <c r="DMO14" s="219"/>
      <c r="DMP14" s="219"/>
      <c r="DMQ14" s="219"/>
      <c r="DMR14" s="219"/>
      <c r="DMS14" s="219"/>
      <c r="DMT14" s="219"/>
      <c r="DMU14" s="219"/>
      <c r="DMV14" s="219"/>
      <c r="DMW14" s="219"/>
      <c r="DMX14" s="219"/>
      <c r="DMY14" s="219"/>
      <c r="DMZ14" s="219"/>
      <c r="DNA14" s="219"/>
      <c r="DNB14" s="219"/>
      <c r="DNC14" s="219"/>
      <c r="DND14" s="219"/>
      <c r="DNE14" s="219"/>
      <c r="DNF14" s="219"/>
      <c r="DNG14" s="219"/>
      <c r="DNH14" s="219"/>
      <c r="DNI14" s="219"/>
      <c r="DNJ14" s="219"/>
      <c r="DNK14" s="219"/>
      <c r="DNL14" s="219"/>
      <c r="DNM14" s="219"/>
      <c r="DNN14" s="219"/>
      <c r="DNO14" s="219"/>
      <c r="DNP14" s="219"/>
      <c r="DNQ14" s="219"/>
      <c r="DNR14" s="219"/>
      <c r="DNS14" s="219"/>
      <c r="DNT14" s="219"/>
      <c r="DNU14" s="219"/>
      <c r="DNV14" s="219"/>
      <c r="DNW14" s="219"/>
      <c r="DNX14" s="219"/>
      <c r="DNY14" s="219"/>
      <c r="DNZ14" s="219"/>
      <c r="DOA14" s="219"/>
      <c r="DOB14" s="219"/>
      <c r="DOC14" s="219"/>
      <c r="DOD14" s="219"/>
      <c r="DOE14" s="219"/>
      <c r="DOF14" s="219"/>
      <c r="DOG14" s="219"/>
      <c r="DOH14" s="219"/>
      <c r="DOI14" s="219"/>
      <c r="DOJ14" s="219"/>
      <c r="DOK14" s="219"/>
      <c r="DOL14" s="219"/>
      <c r="DOM14" s="219"/>
      <c r="DON14" s="219"/>
      <c r="DOO14" s="219"/>
      <c r="DOP14" s="219"/>
      <c r="DOQ14" s="219"/>
      <c r="DOR14" s="219"/>
      <c r="DOS14" s="219"/>
      <c r="DOT14" s="219"/>
      <c r="DOU14" s="219"/>
      <c r="DOV14" s="219"/>
      <c r="DOW14" s="219"/>
      <c r="DOX14" s="219"/>
      <c r="DOY14" s="219"/>
      <c r="DOZ14" s="219"/>
      <c r="DPA14" s="219"/>
      <c r="DPB14" s="219"/>
      <c r="DPC14" s="219"/>
      <c r="DPD14" s="219"/>
      <c r="DPE14" s="219"/>
      <c r="DPF14" s="219"/>
      <c r="DPG14" s="219"/>
      <c r="DPH14" s="219"/>
      <c r="DPI14" s="219"/>
      <c r="DPJ14" s="219"/>
      <c r="DPK14" s="219"/>
      <c r="DPL14" s="219"/>
      <c r="DPM14" s="219"/>
      <c r="DPN14" s="219"/>
      <c r="DPO14" s="219"/>
      <c r="DPP14" s="219"/>
      <c r="DPQ14" s="219"/>
      <c r="DPR14" s="219"/>
      <c r="DPS14" s="219"/>
      <c r="DPT14" s="219"/>
      <c r="DPU14" s="219"/>
      <c r="DPV14" s="219"/>
      <c r="DPW14" s="219"/>
      <c r="DPX14" s="219"/>
      <c r="DPY14" s="219"/>
      <c r="DPZ14" s="219"/>
      <c r="DQA14" s="219"/>
      <c r="DQB14" s="219"/>
      <c r="DQC14" s="219"/>
      <c r="DQD14" s="219"/>
      <c r="DQE14" s="219"/>
      <c r="DQF14" s="219"/>
      <c r="DQG14" s="219"/>
      <c r="DQH14" s="219"/>
      <c r="DQI14" s="219"/>
      <c r="DQJ14" s="219"/>
      <c r="DQK14" s="219"/>
      <c r="DQL14" s="219"/>
      <c r="DQM14" s="219"/>
      <c r="DQN14" s="219"/>
      <c r="DQO14" s="219"/>
      <c r="DQP14" s="219"/>
      <c r="DQQ14" s="219"/>
      <c r="DQR14" s="219"/>
      <c r="DQS14" s="219"/>
      <c r="DQT14" s="219"/>
      <c r="DQU14" s="219"/>
      <c r="DQV14" s="219"/>
      <c r="DQW14" s="219"/>
      <c r="DQX14" s="219"/>
      <c r="DQY14" s="219"/>
      <c r="DQZ14" s="219"/>
      <c r="DRA14" s="219"/>
      <c r="DRB14" s="219"/>
      <c r="DRC14" s="219"/>
      <c r="DRD14" s="219"/>
      <c r="DRE14" s="219"/>
      <c r="DRF14" s="219"/>
      <c r="DRG14" s="219"/>
      <c r="DRH14" s="219"/>
      <c r="DRI14" s="219"/>
      <c r="DRJ14" s="219"/>
      <c r="DRK14" s="219"/>
      <c r="DRL14" s="219"/>
      <c r="DRM14" s="219"/>
      <c r="DRN14" s="219"/>
      <c r="DRO14" s="219"/>
      <c r="DRP14" s="219"/>
      <c r="DRQ14" s="219"/>
      <c r="DRR14" s="219"/>
      <c r="DRS14" s="219"/>
      <c r="DRT14" s="219"/>
      <c r="DRU14" s="219"/>
      <c r="DRV14" s="219"/>
      <c r="DRW14" s="219"/>
      <c r="DRX14" s="219"/>
      <c r="DRY14" s="219"/>
      <c r="DRZ14" s="219"/>
      <c r="DSA14" s="219"/>
      <c r="DSB14" s="219"/>
      <c r="DSC14" s="219"/>
      <c r="DSD14" s="219"/>
      <c r="DSE14" s="219"/>
      <c r="DSF14" s="219"/>
      <c r="DSG14" s="219"/>
      <c r="DSH14" s="219"/>
      <c r="DSI14" s="219"/>
      <c r="DSJ14" s="219"/>
      <c r="DSK14" s="219"/>
      <c r="DSL14" s="219"/>
      <c r="DSM14" s="219"/>
      <c r="DSN14" s="219"/>
      <c r="DSO14" s="219"/>
      <c r="DSP14" s="219"/>
      <c r="DSQ14" s="219"/>
      <c r="DSR14" s="219"/>
      <c r="DSS14" s="219"/>
      <c r="DST14" s="219"/>
      <c r="DSU14" s="219"/>
      <c r="DSV14" s="219"/>
      <c r="DSW14" s="219"/>
      <c r="DSX14" s="219"/>
      <c r="DSY14" s="219"/>
      <c r="DSZ14" s="219"/>
      <c r="DTA14" s="219"/>
      <c r="DTB14" s="219"/>
      <c r="DTC14" s="219"/>
      <c r="DTD14" s="219"/>
      <c r="DTE14" s="219"/>
      <c r="DTF14" s="219"/>
      <c r="DTG14" s="219"/>
      <c r="DTH14" s="219"/>
      <c r="DTI14" s="219"/>
      <c r="DTJ14" s="219"/>
      <c r="DTK14" s="219"/>
      <c r="DTL14" s="219"/>
      <c r="DTM14" s="219"/>
      <c r="DTN14" s="219"/>
      <c r="DTO14" s="219"/>
      <c r="DTP14" s="219"/>
      <c r="DTQ14" s="219"/>
      <c r="DTR14" s="219"/>
      <c r="DTS14" s="219"/>
      <c r="DTT14" s="219"/>
      <c r="DTU14" s="219"/>
      <c r="DTV14" s="219"/>
      <c r="DTW14" s="219"/>
      <c r="DTX14" s="219"/>
      <c r="DTY14" s="219"/>
      <c r="DTZ14" s="219"/>
      <c r="DUA14" s="219"/>
      <c r="DUB14" s="219"/>
      <c r="DUC14" s="219"/>
      <c r="DUD14" s="219"/>
      <c r="DUE14" s="219"/>
      <c r="DUF14" s="219"/>
      <c r="DUG14" s="219"/>
      <c r="DUH14" s="219"/>
      <c r="DUI14" s="219"/>
      <c r="DUJ14" s="219"/>
      <c r="DUK14" s="219"/>
      <c r="DUL14" s="219"/>
      <c r="DUM14" s="219"/>
      <c r="DUN14" s="219"/>
      <c r="DUO14" s="219"/>
      <c r="DUP14" s="219"/>
      <c r="DUQ14" s="219"/>
      <c r="DUR14" s="219"/>
      <c r="DUS14" s="219"/>
      <c r="DUT14" s="219"/>
      <c r="DUU14" s="219"/>
      <c r="DUV14" s="219"/>
      <c r="DUW14" s="219"/>
      <c r="DUX14" s="219"/>
      <c r="DUY14" s="219"/>
      <c r="DUZ14" s="219"/>
      <c r="DVA14" s="219"/>
      <c r="DVB14" s="219"/>
      <c r="DVC14" s="219"/>
      <c r="DVD14" s="219"/>
      <c r="DVE14" s="219"/>
      <c r="DVF14" s="219"/>
      <c r="DVG14" s="219"/>
      <c r="DVH14" s="219"/>
      <c r="DVI14" s="219"/>
      <c r="DVJ14" s="219"/>
      <c r="DVK14" s="219"/>
      <c r="DVL14" s="219"/>
      <c r="DVM14" s="219"/>
      <c r="DVN14" s="219"/>
      <c r="DVO14" s="219"/>
      <c r="DVP14" s="219"/>
      <c r="DVQ14" s="219"/>
      <c r="DVR14" s="219"/>
      <c r="DVS14" s="219"/>
      <c r="DVT14" s="219"/>
      <c r="DVU14" s="219"/>
      <c r="DVV14" s="219"/>
      <c r="DVW14" s="219"/>
      <c r="DVX14" s="219"/>
      <c r="DVY14" s="219"/>
      <c r="DVZ14" s="219"/>
      <c r="DWA14" s="219"/>
      <c r="DWB14" s="219"/>
      <c r="DWC14" s="219"/>
      <c r="DWD14" s="219"/>
      <c r="DWE14" s="219"/>
      <c r="DWF14" s="219"/>
      <c r="DWG14" s="219"/>
      <c r="DWH14" s="219"/>
      <c r="DWI14" s="219"/>
      <c r="DWJ14" s="219"/>
      <c r="DWK14" s="219"/>
      <c r="DWL14" s="219"/>
      <c r="DWM14" s="219"/>
      <c r="DWN14" s="219"/>
      <c r="DWO14" s="219"/>
      <c r="DWP14" s="219"/>
      <c r="DWQ14" s="219"/>
      <c r="DWR14" s="219"/>
      <c r="DWS14" s="219"/>
      <c r="DWT14" s="219"/>
      <c r="DWU14" s="219"/>
      <c r="DWV14" s="219"/>
      <c r="DWW14" s="219"/>
      <c r="DWX14" s="219"/>
      <c r="DWY14" s="219"/>
      <c r="DWZ14" s="219"/>
      <c r="DXA14" s="219"/>
      <c r="DXB14" s="219"/>
      <c r="DXC14" s="219"/>
      <c r="DXD14" s="219"/>
      <c r="DXE14" s="219"/>
      <c r="DXF14" s="219"/>
      <c r="DXG14" s="219"/>
      <c r="DXH14" s="219"/>
      <c r="DXI14" s="219"/>
      <c r="DXJ14" s="219"/>
      <c r="DXK14" s="219"/>
      <c r="DXL14" s="219"/>
      <c r="DXM14" s="219"/>
      <c r="DXN14" s="219"/>
      <c r="DXO14" s="219"/>
      <c r="DXP14" s="219"/>
      <c r="DXQ14" s="219"/>
      <c r="DXR14" s="219"/>
      <c r="DXS14" s="219"/>
      <c r="DXT14" s="219"/>
      <c r="DXU14" s="219"/>
      <c r="DXV14" s="219"/>
      <c r="DXW14" s="219"/>
      <c r="DXX14" s="219"/>
      <c r="DXY14" s="219"/>
      <c r="DXZ14" s="219"/>
      <c r="DYA14" s="219"/>
      <c r="DYB14" s="219"/>
      <c r="DYC14" s="219"/>
      <c r="DYD14" s="219"/>
      <c r="DYE14" s="219"/>
      <c r="DYF14" s="219"/>
      <c r="DYG14" s="219"/>
      <c r="DYH14" s="219"/>
      <c r="DYI14" s="219"/>
      <c r="DYJ14" s="219"/>
      <c r="DYK14" s="219"/>
      <c r="DYL14" s="219"/>
      <c r="DYM14" s="219"/>
      <c r="DYN14" s="219"/>
      <c r="DYO14" s="219"/>
      <c r="DYP14" s="219"/>
      <c r="DYQ14" s="219"/>
      <c r="DYR14" s="219"/>
      <c r="DYS14" s="219"/>
      <c r="DYT14" s="219"/>
      <c r="DYU14" s="219"/>
      <c r="DYV14" s="219"/>
      <c r="DYW14" s="219"/>
      <c r="DYX14" s="219"/>
      <c r="DYY14" s="219"/>
      <c r="DYZ14" s="219"/>
      <c r="DZA14" s="219"/>
      <c r="DZB14" s="219"/>
      <c r="DZC14" s="219"/>
      <c r="DZD14" s="219"/>
      <c r="DZE14" s="219"/>
      <c r="DZF14" s="219"/>
      <c r="DZG14" s="219"/>
      <c r="DZH14" s="219"/>
      <c r="DZI14" s="219"/>
      <c r="DZJ14" s="219"/>
      <c r="DZK14" s="219"/>
      <c r="DZL14" s="219"/>
      <c r="DZM14" s="219"/>
      <c r="DZN14" s="219"/>
      <c r="DZO14" s="219"/>
      <c r="DZP14" s="219"/>
      <c r="DZQ14" s="219"/>
      <c r="DZR14" s="219"/>
      <c r="DZS14" s="219"/>
      <c r="DZT14" s="219"/>
      <c r="DZU14" s="219"/>
      <c r="DZV14" s="219"/>
      <c r="DZW14" s="219"/>
      <c r="DZX14" s="219"/>
      <c r="DZY14" s="219"/>
      <c r="DZZ14" s="219"/>
      <c r="EAA14" s="219"/>
      <c r="EAB14" s="219"/>
      <c r="EAC14" s="219"/>
      <c r="EAD14" s="219"/>
      <c r="EAE14" s="219"/>
      <c r="EAF14" s="219"/>
      <c r="EAG14" s="219"/>
      <c r="EAH14" s="219"/>
      <c r="EAI14" s="219"/>
      <c r="EAJ14" s="219"/>
      <c r="EAK14" s="219"/>
      <c r="EAL14" s="219"/>
      <c r="EAM14" s="219"/>
      <c r="EAN14" s="219"/>
      <c r="EAO14" s="219"/>
      <c r="EAP14" s="219"/>
      <c r="EAQ14" s="219"/>
      <c r="EAR14" s="219"/>
      <c r="EAS14" s="219"/>
      <c r="EAT14" s="219"/>
      <c r="EAU14" s="219"/>
      <c r="EAV14" s="219"/>
      <c r="EAW14" s="219"/>
      <c r="EAX14" s="219"/>
      <c r="EAY14" s="219"/>
      <c r="EAZ14" s="219"/>
      <c r="EBA14" s="219"/>
      <c r="EBB14" s="219"/>
      <c r="EBC14" s="219"/>
      <c r="EBD14" s="219"/>
      <c r="EBE14" s="219"/>
      <c r="EBF14" s="219"/>
      <c r="EBG14" s="219"/>
      <c r="EBH14" s="219"/>
      <c r="EBI14" s="219"/>
      <c r="EBJ14" s="219"/>
      <c r="EBK14" s="219"/>
      <c r="EBL14" s="219"/>
      <c r="EBM14" s="219"/>
      <c r="EBN14" s="219"/>
      <c r="EBO14" s="219"/>
      <c r="EBP14" s="219"/>
      <c r="EBQ14" s="219"/>
      <c r="EBR14" s="219"/>
      <c r="EBS14" s="219"/>
      <c r="EBT14" s="219"/>
      <c r="EBU14" s="219"/>
      <c r="EBV14" s="219"/>
      <c r="EBW14" s="219"/>
      <c r="EBX14" s="219"/>
      <c r="EBY14" s="219"/>
      <c r="EBZ14" s="219"/>
      <c r="ECA14" s="219"/>
      <c r="ECB14" s="219"/>
      <c r="ECC14" s="219"/>
      <c r="ECD14" s="219"/>
      <c r="ECE14" s="219"/>
      <c r="ECF14" s="219"/>
      <c r="ECG14" s="219"/>
      <c r="ECH14" s="219"/>
      <c r="ECI14" s="219"/>
      <c r="ECJ14" s="219"/>
      <c r="ECK14" s="219"/>
      <c r="ECL14" s="219"/>
      <c r="ECM14" s="219"/>
      <c r="ECN14" s="219"/>
      <c r="ECO14" s="219"/>
      <c r="ECP14" s="219"/>
      <c r="ECQ14" s="219"/>
      <c r="ECR14" s="219"/>
      <c r="ECS14" s="219"/>
      <c r="ECT14" s="219"/>
      <c r="ECU14" s="219"/>
      <c r="ECV14" s="219"/>
      <c r="ECW14" s="219"/>
      <c r="ECX14" s="219"/>
      <c r="ECY14" s="219"/>
      <c r="ECZ14" s="219"/>
      <c r="EDA14" s="219"/>
      <c r="EDB14" s="219"/>
      <c r="EDC14" s="219"/>
      <c r="EDD14" s="219"/>
      <c r="EDE14" s="219"/>
      <c r="EDF14" s="219"/>
      <c r="EDG14" s="219"/>
      <c r="EDH14" s="219"/>
      <c r="EDI14" s="219"/>
      <c r="EDJ14" s="219"/>
      <c r="EDK14" s="219"/>
      <c r="EDL14" s="219"/>
      <c r="EDM14" s="219"/>
      <c r="EDN14" s="219"/>
      <c r="EDO14" s="219"/>
      <c r="EDP14" s="219"/>
      <c r="EDQ14" s="219"/>
      <c r="EDR14" s="219"/>
      <c r="EDS14" s="219"/>
      <c r="EDT14" s="219"/>
      <c r="EDU14" s="219"/>
      <c r="EDV14" s="219"/>
      <c r="EDW14" s="219"/>
      <c r="EDX14" s="219"/>
      <c r="EDY14" s="219"/>
      <c r="EDZ14" s="219"/>
      <c r="EEA14" s="219"/>
      <c r="EEB14" s="219"/>
      <c r="EEC14" s="219"/>
      <c r="EED14" s="219"/>
      <c r="EEE14" s="219"/>
      <c r="EEF14" s="219"/>
      <c r="EEG14" s="219"/>
      <c r="EEH14" s="219"/>
      <c r="EEI14" s="219"/>
      <c r="EEJ14" s="219"/>
      <c r="EEK14" s="219"/>
      <c r="EEL14" s="219"/>
      <c r="EEM14" s="219"/>
      <c r="EEN14" s="219"/>
      <c r="EEO14" s="219"/>
      <c r="EEP14" s="219"/>
      <c r="EEQ14" s="219"/>
      <c r="EER14" s="219"/>
      <c r="EES14" s="219"/>
      <c r="EET14" s="219"/>
      <c r="EEU14" s="219"/>
      <c r="EEV14" s="219"/>
      <c r="EEW14" s="219"/>
      <c r="EEX14" s="219"/>
      <c r="EEY14" s="219"/>
      <c r="EEZ14" s="219"/>
      <c r="EFA14" s="219"/>
      <c r="EFB14" s="219"/>
      <c r="EFC14" s="219"/>
      <c r="EFD14" s="219"/>
      <c r="EFE14" s="219"/>
      <c r="EFF14" s="219"/>
      <c r="EFG14" s="219"/>
      <c r="EFH14" s="219"/>
      <c r="EFI14" s="219"/>
      <c r="EFJ14" s="219"/>
      <c r="EFK14" s="219"/>
      <c r="EFL14" s="219"/>
      <c r="EFM14" s="219"/>
      <c r="EFN14" s="219"/>
      <c r="EFO14" s="219"/>
      <c r="EFP14" s="219"/>
      <c r="EFQ14" s="219"/>
      <c r="EFR14" s="219"/>
      <c r="EFS14" s="219"/>
      <c r="EFT14" s="219"/>
      <c r="EFU14" s="219"/>
      <c r="EFV14" s="219"/>
      <c r="EFW14" s="219"/>
      <c r="EFX14" s="219"/>
      <c r="EFY14" s="219"/>
      <c r="EFZ14" s="219"/>
      <c r="EGA14" s="219"/>
      <c r="EGB14" s="219"/>
      <c r="EGC14" s="219"/>
      <c r="EGD14" s="219"/>
      <c r="EGE14" s="219"/>
      <c r="EGF14" s="219"/>
      <c r="EGG14" s="219"/>
      <c r="EGH14" s="219"/>
      <c r="EGI14" s="219"/>
      <c r="EGJ14" s="219"/>
      <c r="EGK14" s="219"/>
      <c r="EGL14" s="219"/>
      <c r="EGM14" s="219"/>
      <c r="EGN14" s="219"/>
      <c r="EGO14" s="219"/>
      <c r="EGP14" s="219"/>
      <c r="EGQ14" s="219"/>
      <c r="EGR14" s="219"/>
      <c r="EGS14" s="219"/>
      <c r="EGT14" s="219"/>
      <c r="EGU14" s="219"/>
      <c r="EGV14" s="219"/>
      <c r="EGW14" s="219"/>
      <c r="EGX14" s="219"/>
      <c r="EGY14" s="219"/>
      <c r="EGZ14" s="219"/>
      <c r="EHA14" s="219"/>
      <c r="EHB14" s="219"/>
      <c r="EHC14" s="219"/>
      <c r="EHD14" s="219"/>
      <c r="EHE14" s="219"/>
      <c r="EHF14" s="219"/>
      <c r="EHG14" s="219"/>
      <c r="EHH14" s="219"/>
      <c r="EHI14" s="219"/>
      <c r="EHJ14" s="219"/>
      <c r="EHK14" s="219"/>
      <c r="EHL14" s="219"/>
      <c r="EHM14" s="219"/>
      <c r="EHN14" s="219"/>
      <c r="EHO14" s="219"/>
      <c r="EHP14" s="219"/>
      <c r="EHQ14" s="219"/>
      <c r="EHR14" s="219"/>
      <c r="EHS14" s="219"/>
      <c r="EHT14" s="219"/>
      <c r="EHU14" s="219"/>
      <c r="EHV14" s="219"/>
      <c r="EHW14" s="219"/>
      <c r="EHX14" s="219"/>
      <c r="EHY14" s="219"/>
      <c r="EHZ14" s="219"/>
      <c r="EIA14" s="219"/>
      <c r="EIB14" s="219"/>
      <c r="EIC14" s="219"/>
      <c r="EID14" s="219"/>
      <c r="EIE14" s="219"/>
      <c r="EIF14" s="219"/>
      <c r="EIG14" s="219"/>
      <c r="EIH14" s="219"/>
      <c r="EII14" s="219"/>
      <c r="EIJ14" s="219"/>
      <c r="EIK14" s="219"/>
      <c r="EIL14" s="219"/>
      <c r="EIM14" s="219"/>
      <c r="EIN14" s="219"/>
      <c r="EIO14" s="219"/>
      <c r="EIP14" s="219"/>
      <c r="EIQ14" s="219"/>
      <c r="EIR14" s="219"/>
      <c r="EIS14" s="219"/>
      <c r="EIT14" s="219"/>
      <c r="EIU14" s="219"/>
      <c r="EIV14" s="219"/>
      <c r="EIW14" s="219"/>
      <c r="EIX14" s="219"/>
      <c r="EIY14" s="219"/>
      <c r="EIZ14" s="219"/>
      <c r="EJA14" s="219"/>
      <c r="EJB14" s="219"/>
      <c r="EJC14" s="219"/>
      <c r="EJD14" s="219"/>
      <c r="EJE14" s="219"/>
      <c r="EJF14" s="219"/>
      <c r="EJG14" s="219"/>
      <c r="EJH14" s="219"/>
      <c r="EJI14" s="219"/>
      <c r="EJJ14" s="219"/>
      <c r="EJK14" s="219"/>
      <c r="EJL14" s="219"/>
      <c r="EJM14" s="219"/>
      <c r="EJN14" s="219"/>
      <c r="EJO14" s="219"/>
      <c r="EJP14" s="219"/>
      <c r="EJQ14" s="219"/>
      <c r="EJR14" s="219"/>
      <c r="EJS14" s="219"/>
      <c r="EJT14" s="219"/>
      <c r="EJU14" s="219"/>
      <c r="EJV14" s="219"/>
      <c r="EJW14" s="219"/>
      <c r="EJX14" s="219"/>
      <c r="EJY14" s="219"/>
      <c r="EJZ14" s="219"/>
      <c r="EKA14" s="219"/>
      <c r="EKB14" s="219"/>
      <c r="EKC14" s="219"/>
      <c r="EKD14" s="219"/>
      <c r="EKE14" s="219"/>
      <c r="EKF14" s="219"/>
      <c r="EKG14" s="219"/>
      <c r="EKH14" s="219"/>
      <c r="EKI14" s="219"/>
      <c r="EKJ14" s="219"/>
      <c r="EKK14" s="219"/>
      <c r="EKL14" s="219"/>
      <c r="EKM14" s="219"/>
      <c r="EKN14" s="219"/>
      <c r="EKO14" s="219"/>
      <c r="EKP14" s="219"/>
      <c r="EKQ14" s="219"/>
      <c r="EKR14" s="219"/>
      <c r="EKS14" s="219"/>
      <c r="EKT14" s="219"/>
      <c r="EKU14" s="219"/>
      <c r="EKV14" s="219"/>
      <c r="EKW14" s="219"/>
      <c r="EKX14" s="219"/>
      <c r="EKY14" s="219"/>
      <c r="EKZ14" s="219"/>
      <c r="ELA14" s="219"/>
      <c r="ELB14" s="219"/>
      <c r="ELC14" s="219"/>
      <c r="ELD14" s="219"/>
      <c r="ELE14" s="219"/>
      <c r="ELF14" s="219"/>
      <c r="ELG14" s="219"/>
      <c r="ELH14" s="219"/>
      <c r="ELI14" s="219"/>
      <c r="ELJ14" s="219"/>
      <c r="ELK14" s="219"/>
      <c r="ELL14" s="219"/>
      <c r="ELM14" s="219"/>
      <c r="ELN14" s="219"/>
      <c r="ELO14" s="219"/>
      <c r="ELP14" s="219"/>
      <c r="ELQ14" s="219"/>
      <c r="ELR14" s="219"/>
      <c r="ELS14" s="219"/>
      <c r="ELT14" s="219"/>
      <c r="ELU14" s="219"/>
      <c r="ELV14" s="219"/>
      <c r="ELW14" s="219"/>
      <c r="ELX14" s="219"/>
      <c r="ELY14" s="219"/>
      <c r="ELZ14" s="219"/>
      <c r="EMA14" s="219"/>
      <c r="EMB14" s="219"/>
      <c r="EMC14" s="219"/>
      <c r="EMD14" s="219"/>
      <c r="EME14" s="219"/>
      <c r="EMF14" s="219"/>
      <c r="EMG14" s="219"/>
      <c r="EMH14" s="219"/>
      <c r="EMI14" s="219"/>
      <c r="EMJ14" s="219"/>
      <c r="EMK14" s="219"/>
      <c r="EML14" s="219"/>
      <c r="EMM14" s="219"/>
      <c r="EMN14" s="219"/>
      <c r="EMO14" s="219"/>
      <c r="EMP14" s="219"/>
      <c r="EMQ14" s="219"/>
      <c r="EMR14" s="219"/>
      <c r="EMS14" s="219"/>
      <c r="EMT14" s="219"/>
      <c r="EMU14" s="219"/>
      <c r="EMV14" s="219"/>
      <c r="EMW14" s="219"/>
      <c r="EMX14" s="219"/>
      <c r="EMY14" s="219"/>
      <c r="EMZ14" s="219"/>
      <c r="ENA14" s="219"/>
      <c r="ENB14" s="219"/>
      <c r="ENC14" s="219"/>
      <c r="END14" s="219"/>
      <c r="ENE14" s="219"/>
      <c r="ENF14" s="219"/>
      <c r="ENG14" s="219"/>
      <c r="ENH14" s="219"/>
      <c r="ENI14" s="219"/>
      <c r="ENJ14" s="219"/>
      <c r="ENK14" s="219"/>
      <c r="ENL14" s="219"/>
      <c r="ENM14" s="219"/>
      <c r="ENN14" s="219"/>
      <c r="ENO14" s="219"/>
      <c r="ENP14" s="219"/>
      <c r="ENQ14" s="219"/>
      <c r="ENR14" s="219"/>
      <c r="ENS14" s="219"/>
      <c r="ENT14" s="219"/>
      <c r="ENU14" s="219"/>
      <c r="ENV14" s="219"/>
      <c r="ENW14" s="219"/>
      <c r="ENX14" s="219"/>
      <c r="ENY14" s="219"/>
      <c r="ENZ14" s="219"/>
      <c r="EOA14" s="219"/>
      <c r="EOB14" s="219"/>
      <c r="EOC14" s="219"/>
      <c r="EOD14" s="219"/>
      <c r="EOE14" s="219"/>
      <c r="EOF14" s="219"/>
      <c r="EOG14" s="219"/>
      <c r="EOH14" s="219"/>
      <c r="EOI14" s="219"/>
      <c r="EOJ14" s="219"/>
      <c r="EOK14" s="219"/>
      <c r="EOL14" s="219"/>
      <c r="EOM14" s="219"/>
      <c r="EON14" s="219"/>
      <c r="EOO14" s="219"/>
      <c r="EOP14" s="219"/>
      <c r="EOQ14" s="219"/>
      <c r="EOR14" s="219"/>
      <c r="EOS14" s="219"/>
      <c r="EOT14" s="219"/>
      <c r="EOU14" s="219"/>
      <c r="EOV14" s="219"/>
      <c r="EOW14" s="219"/>
      <c r="EOX14" s="219"/>
      <c r="EOY14" s="219"/>
      <c r="EOZ14" s="219"/>
      <c r="EPA14" s="219"/>
      <c r="EPB14" s="219"/>
      <c r="EPC14" s="219"/>
      <c r="EPD14" s="219"/>
      <c r="EPE14" s="219"/>
      <c r="EPF14" s="219"/>
      <c r="EPG14" s="219"/>
      <c r="EPH14" s="219"/>
      <c r="EPI14" s="219"/>
      <c r="EPJ14" s="219"/>
      <c r="EPK14" s="219"/>
      <c r="EPL14" s="219"/>
      <c r="EPM14" s="219"/>
      <c r="EPN14" s="219"/>
      <c r="EPO14" s="219"/>
      <c r="EPP14" s="219"/>
      <c r="EPQ14" s="219"/>
      <c r="EPR14" s="219"/>
      <c r="EPS14" s="219"/>
      <c r="EPT14" s="219"/>
      <c r="EPU14" s="219"/>
      <c r="EPV14" s="219"/>
      <c r="EPW14" s="219"/>
      <c r="EPX14" s="219"/>
      <c r="EPY14" s="219"/>
      <c r="EPZ14" s="219"/>
      <c r="EQA14" s="219"/>
      <c r="EQB14" s="219"/>
      <c r="EQC14" s="219"/>
      <c r="EQD14" s="219"/>
      <c r="EQE14" s="219"/>
      <c r="EQF14" s="219"/>
      <c r="EQG14" s="219"/>
      <c r="EQH14" s="219"/>
      <c r="EQI14" s="219"/>
      <c r="EQJ14" s="219"/>
      <c r="EQK14" s="219"/>
      <c r="EQL14" s="219"/>
      <c r="EQM14" s="219"/>
      <c r="EQN14" s="219"/>
      <c r="EQO14" s="219"/>
      <c r="EQP14" s="219"/>
      <c r="EQQ14" s="219"/>
      <c r="EQR14" s="219"/>
      <c r="EQS14" s="219"/>
      <c r="EQT14" s="219"/>
      <c r="EQU14" s="219"/>
      <c r="EQV14" s="219"/>
      <c r="EQW14" s="219"/>
      <c r="EQX14" s="219"/>
      <c r="EQY14" s="219"/>
      <c r="EQZ14" s="219"/>
      <c r="ERA14" s="219"/>
      <c r="ERB14" s="219"/>
      <c r="ERC14" s="219"/>
      <c r="ERD14" s="219"/>
      <c r="ERE14" s="219"/>
      <c r="ERF14" s="219"/>
      <c r="ERG14" s="219"/>
      <c r="ERH14" s="219"/>
      <c r="ERI14" s="219"/>
      <c r="ERJ14" s="219"/>
      <c r="ERK14" s="219"/>
      <c r="ERL14" s="219"/>
      <c r="ERM14" s="219"/>
      <c r="ERN14" s="219"/>
      <c r="ERO14" s="219"/>
      <c r="ERP14" s="219"/>
      <c r="ERQ14" s="219"/>
      <c r="ERR14" s="219"/>
      <c r="ERS14" s="219"/>
      <c r="ERT14" s="219"/>
      <c r="ERU14" s="219"/>
      <c r="ERV14" s="219"/>
      <c r="ERW14" s="219"/>
      <c r="ERX14" s="219"/>
      <c r="ERY14" s="219"/>
      <c r="ERZ14" s="219"/>
      <c r="ESA14" s="219"/>
      <c r="ESB14" s="219"/>
      <c r="ESC14" s="219"/>
      <c r="ESD14" s="219"/>
      <c r="ESE14" s="219"/>
      <c r="ESF14" s="219"/>
      <c r="ESG14" s="219"/>
      <c r="ESH14" s="219"/>
      <c r="ESI14" s="219"/>
      <c r="ESJ14" s="219"/>
      <c r="ESK14" s="219"/>
      <c r="ESL14" s="219"/>
      <c r="ESM14" s="219"/>
      <c r="ESN14" s="219"/>
      <c r="ESO14" s="219"/>
      <c r="ESP14" s="219"/>
      <c r="ESQ14" s="219"/>
      <c r="ESR14" s="219"/>
      <c r="ESS14" s="219"/>
      <c r="EST14" s="219"/>
      <c r="ESU14" s="219"/>
      <c r="ESV14" s="219"/>
      <c r="ESW14" s="219"/>
      <c r="ESX14" s="219"/>
      <c r="ESY14" s="219"/>
      <c r="ESZ14" s="219"/>
      <c r="ETA14" s="219"/>
      <c r="ETB14" s="219"/>
      <c r="ETC14" s="219"/>
      <c r="ETD14" s="219"/>
      <c r="ETE14" s="219"/>
      <c r="ETF14" s="219"/>
      <c r="ETG14" s="219"/>
      <c r="ETH14" s="219"/>
      <c r="ETI14" s="219"/>
      <c r="ETJ14" s="219"/>
      <c r="ETK14" s="219"/>
      <c r="ETL14" s="219"/>
      <c r="ETM14" s="219"/>
      <c r="ETN14" s="219"/>
      <c r="ETO14" s="219"/>
      <c r="ETP14" s="219"/>
      <c r="ETQ14" s="219"/>
      <c r="ETR14" s="219"/>
      <c r="ETS14" s="219"/>
      <c r="ETT14" s="219"/>
      <c r="ETU14" s="219"/>
      <c r="ETV14" s="219"/>
      <c r="ETW14" s="219"/>
      <c r="ETX14" s="219"/>
      <c r="ETY14" s="219"/>
      <c r="ETZ14" s="219"/>
      <c r="EUA14" s="219"/>
      <c r="EUB14" s="219"/>
      <c r="EUC14" s="219"/>
      <c r="EUD14" s="219"/>
      <c r="EUE14" s="219"/>
      <c r="EUF14" s="219"/>
      <c r="EUG14" s="219"/>
      <c r="EUH14" s="219"/>
      <c r="EUI14" s="219"/>
      <c r="EUJ14" s="219"/>
      <c r="EUK14" s="219"/>
      <c r="EUL14" s="219"/>
      <c r="EUM14" s="219"/>
      <c r="EUN14" s="219"/>
      <c r="EUO14" s="219"/>
      <c r="EUP14" s="219"/>
      <c r="EUQ14" s="219"/>
      <c r="EUR14" s="219"/>
      <c r="EUS14" s="219"/>
      <c r="EUT14" s="219"/>
      <c r="EUU14" s="219"/>
      <c r="EUV14" s="219"/>
      <c r="EUW14" s="219"/>
      <c r="EUX14" s="219"/>
      <c r="EUY14" s="219"/>
      <c r="EUZ14" s="219"/>
      <c r="EVA14" s="219"/>
      <c r="EVB14" s="219"/>
      <c r="EVC14" s="219"/>
      <c r="EVD14" s="219"/>
      <c r="EVE14" s="219"/>
      <c r="EVF14" s="219"/>
      <c r="EVG14" s="219"/>
      <c r="EVH14" s="219"/>
      <c r="EVI14" s="219"/>
      <c r="EVJ14" s="219"/>
      <c r="EVK14" s="219"/>
      <c r="EVL14" s="219"/>
      <c r="EVM14" s="219"/>
      <c r="EVN14" s="219"/>
      <c r="EVO14" s="219"/>
      <c r="EVP14" s="219"/>
      <c r="EVQ14" s="219"/>
      <c r="EVR14" s="219"/>
      <c r="EVS14" s="219"/>
      <c r="EVT14" s="219"/>
      <c r="EVU14" s="219"/>
      <c r="EVV14" s="219"/>
      <c r="EVW14" s="219"/>
      <c r="EVX14" s="219"/>
      <c r="EVY14" s="219"/>
      <c r="EVZ14" s="219"/>
      <c r="EWA14" s="219"/>
      <c r="EWB14" s="219"/>
      <c r="EWC14" s="219"/>
      <c r="EWD14" s="219"/>
      <c r="EWE14" s="219"/>
      <c r="EWF14" s="219"/>
      <c r="EWG14" s="219"/>
      <c r="EWH14" s="219"/>
      <c r="EWI14" s="219"/>
      <c r="EWJ14" s="219"/>
      <c r="EWK14" s="219"/>
      <c r="EWL14" s="219"/>
      <c r="EWM14" s="219"/>
      <c r="EWN14" s="219"/>
      <c r="EWO14" s="219"/>
      <c r="EWP14" s="219"/>
      <c r="EWQ14" s="219"/>
      <c r="EWR14" s="219"/>
      <c r="EWS14" s="219"/>
      <c r="EWT14" s="219"/>
      <c r="EWU14" s="219"/>
      <c r="EWV14" s="219"/>
      <c r="EWW14" s="219"/>
      <c r="EWX14" s="219"/>
      <c r="EWY14" s="219"/>
      <c r="EWZ14" s="219"/>
      <c r="EXA14" s="219"/>
      <c r="EXB14" s="219"/>
      <c r="EXC14" s="219"/>
      <c r="EXD14" s="219"/>
      <c r="EXE14" s="219"/>
      <c r="EXF14" s="219"/>
      <c r="EXG14" s="219"/>
      <c r="EXH14" s="219"/>
      <c r="EXI14" s="219"/>
      <c r="EXJ14" s="219"/>
      <c r="EXK14" s="219"/>
      <c r="EXL14" s="219"/>
      <c r="EXM14" s="219"/>
      <c r="EXN14" s="219"/>
      <c r="EXO14" s="219"/>
      <c r="EXP14" s="219"/>
      <c r="EXQ14" s="219"/>
      <c r="EXR14" s="219"/>
      <c r="EXS14" s="219"/>
      <c r="EXT14" s="219"/>
      <c r="EXU14" s="219"/>
      <c r="EXV14" s="219"/>
      <c r="EXW14" s="219"/>
      <c r="EXX14" s="219"/>
      <c r="EXY14" s="219"/>
      <c r="EXZ14" s="219"/>
      <c r="EYA14" s="219"/>
      <c r="EYB14" s="219"/>
      <c r="EYC14" s="219"/>
      <c r="EYD14" s="219"/>
      <c r="EYE14" s="219"/>
      <c r="EYF14" s="219"/>
      <c r="EYG14" s="219"/>
      <c r="EYH14" s="219"/>
      <c r="EYI14" s="219"/>
      <c r="EYJ14" s="219"/>
      <c r="EYK14" s="219"/>
      <c r="EYL14" s="219"/>
      <c r="EYM14" s="219"/>
      <c r="EYN14" s="219"/>
      <c r="EYO14" s="219"/>
      <c r="EYP14" s="219"/>
      <c r="EYQ14" s="219"/>
      <c r="EYR14" s="219"/>
      <c r="EYS14" s="219"/>
      <c r="EYT14" s="219"/>
      <c r="EYU14" s="219"/>
      <c r="EYV14" s="219"/>
      <c r="EYW14" s="219"/>
      <c r="EYX14" s="219"/>
      <c r="EYY14" s="219"/>
      <c r="EYZ14" s="219"/>
      <c r="EZA14" s="219"/>
      <c r="EZB14" s="219"/>
      <c r="EZC14" s="219"/>
      <c r="EZD14" s="219"/>
      <c r="EZE14" s="219"/>
      <c r="EZF14" s="219"/>
      <c r="EZG14" s="219"/>
      <c r="EZH14" s="219"/>
      <c r="EZI14" s="219"/>
      <c r="EZJ14" s="219"/>
      <c r="EZK14" s="219"/>
      <c r="EZL14" s="219"/>
      <c r="EZM14" s="219"/>
      <c r="EZN14" s="219"/>
      <c r="EZO14" s="219"/>
      <c r="EZP14" s="219"/>
      <c r="EZQ14" s="219"/>
      <c r="EZR14" s="219"/>
      <c r="EZS14" s="219"/>
      <c r="EZT14" s="219"/>
      <c r="EZU14" s="219"/>
      <c r="EZV14" s="219"/>
      <c r="EZW14" s="219"/>
      <c r="EZX14" s="219"/>
      <c r="EZY14" s="219"/>
      <c r="EZZ14" s="219"/>
      <c r="FAA14" s="219"/>
      <c r="FAB14" s="219"/>
      <c r="FAC14" s="219"/>
      <c r="FAD14" s="219"/>
      <c r="FAE14" s="219"/>
      <c r="FAF14" s="219"/>
      <c r="FAG14" s="219"/>
      <c r="FAH14" s="219"/>
      <c r="FAI14" s="219"/>
      <c r="FAJ14" s="219"/>
      <c r="FAK14" s="219"/>
      <c r="FAL14" s="219"/>
      <c r="FAM14" s="219"/>
      <c r="FAN14" s="219"/>
      <c r="FAO14" s="219"/>
      <c r="FAP14" s="219"/>
      <c r="FAQ14" s="219"/>
      <c r="FAR14" s="219"/>
      <c r="FAS14" s="219"/>
      <c r="FAT14" s="219"/>
      <c r="FAU14" s="219"/>
      <c r="FAV14" s="219"/>
      <c r="FAW14" s="219"/>
      <c r="FAX14" s="219"/>
      <c r="FAY14" s="219"/>
      <c r="FAZ14" s="219"/>
      <c r="FBA14" s="219"/>
      <c r="FBB14" s="219"/>
      <c r="FBC14" s="219"/>
      <c r="FBD14" s="219"/>
      <c r="FBE14" s="219"/>
      <c r="FBF14" s="219"/>
      <c r="FBG14" s="219"/>
      <c r="FBH14" s="219"/>
      <c r="FBI14" s="219"/>
      <c r="FBJ14" s="219"/>
      <c r="FBK14" s="219"/>
      <c r="FBL14" s="219"/>
      <c r="FBM14" s="219"/>
      <c r="FBN14" s="219"/>
      <c r="FBO14" s="219"/>
      <c r="FBP14" s="219"/>
      <c r="FBQ14" s="219"/>
      <c r="FBR14" s="219"/>
      <c r="FBS14" s="219"/>
      <c r="FBT14" s="219"/>
      <c r="FBU14" s="219"/>
      <c r="FBV14" s="219"/>
      <c r="FBW14" s="219"/>
      <c r="FBX14" s="219"/>
      <c r="FBY14" s="219"/>
      <c r="FBZ14" s="219"/>
      <c r="FCA14" s="219"/>
      <c r="FCB14" s="219"/>
      <c r="FCC14" s="219"/>
      <c r="FCD14" s="219"/>
      <c r="FCE14" s="219"/>
      <c r="FCF14" s="219"/>
      <c r="FCG14" s="219"/>
      <c r="FCH14" s="219"/>
      <c r="FCI14" s="219"/>
      <c r="FCJ14" s="219"/>
      <c r="FCK14" s="219"/>
      <c r="FCL14" s="219"/>
      <c r="FCM14" s="219"/>
      <c r="FCN14" s="219"/>
      <c r="FCO14" s="219"/>
      <c r="FCP14" s="219"/>
      <c r="FCQ14" s="219"/>
      <c r="FCR14" s="219"/>
      <c r="FCS14" s="219"/>
      <c r="FCT14" s="219"/>
      <c r="FCU14" s="219"/>
      <c r="FCV14" s="219"/>
      <c r="FCW14" s="219"/>
      <c r="FCX14" s="219"/>
      <c r="FCY14" s="219"/>
      <c r="FCZ14" s="219"/>
      <c r="FDA14" s="219"/>
      <c r="FDB14" s="219"/>
      <c r="FDC14" s="219"/>
      <c r="FDD14" s="219"/>
      <c r="FDE14" s="219"/>
      <c r="FDF14" s="219"/>
      <c r="FDG14" s="219"/>
      <c r="FDH14" s="219"/>
      <c r="FDI14" s="219"/>
      <c r="FDJ14" s="219"/>
      <c r="FDK14" s="219"/>
      <c r="FDL14" s="219"/>
      <c r="FDM14" s="219"/>
      <c r="FDN14" s="219"/>
      <c r="FDO14" s="219"/>
      <c r="FDP14" s="219"/>
      <c r="FDQ14" s="219"/>
      <c r="FDR14" s="219"/>
      <c r="FDS14" s="219"/>
      <c r="FDT14" s="219"/>
      <c r="FDU14" s="219"/>
      <c r="FDV14" s="219"/>
      <c r="FDW14" s="219"/>
      <c r="FDX14" s="219"/>
      <c r="FDY14" s="219"/>
      <c r="FDZ14" s="219"/>
      <c r="FEA14" s="219"/>
      <c r="FEB14" s="219"/>
      <c r="FEC14" s="219"/>
      <c r="FED14" s="219"/>
      <c r="FEE14" s="219"/>
      <c r="FEF14" s="219"/>
      <c r="FEG14" s="219"/>
      <c r="FEH14" s="219"/>
      <c r="FEI14" s="219"/>
      <c r="FEJ14" s="219"/>
      <c r="FEK14" s="219"/>
      <c r="FEL14" s="219"/>
      <c r="FEM14" s="219"/>
      <c r="FEN14" s="219"/>
      <c r="FEO14" s="219"/>
      <c r="FEP14" s="219"/>
      <c r="FEQ14" s="219"/>
      <c r="FER14" s="219"/>
      <c r="FES14" s="219"/>
      <c r="FET14" s="219"/>
      <c r="FEU14" s="219"/>
      <c r="FEV14" s="219"/>
      <c r="FEW14" s="219"/>
      <c r="FEX14" s="219"/>
      <c r="FEY14" s="219"/>
      <c r="FEZ14" s="219"/>
      <c r="FFA14" s="219"/>
      <c r="FFB14" s="219"/>
      <c r="FFC14" s="219"/>
      <c r="FFD14" s="219"/>
      <c r="FFE14" s="219"/>
      <c r="FFF14" s="219"/>
      <c r="FFG14" s="219"/>
      <c r="FFH14" s="219"/>
      <c r="FFI14" s="219"/>
      <c r="FFJ14" s="219"/>
      <c r="FFK14" s="219"/>
      <c r="FFL14" s="219"/>
      <c r="FFM14" s="219"/>
      <c r="FFN14" s="219"/>
      <c r="FFO14" s="219"/>
      <c r="FFP14" s="219"/>
      <c r="FFQ14" s="219"/>
      <c r="FFR14" s="219"/>
      <c r="FFS14" s="219"/>
      <c r="FFT14" s="219"/>
      <c r="FFU14" s="219"/>
      <c r="FFV14" s="219"/>
      <c r="FFW14" s="219"/>
      <c r="FFX14" s="219"/>
      <c r="FFY14" s="219"/>
      <c r="FFZ14" s="219"/>
      <c r="FGA14" s="219"/>
      <c r="FGB14" s="219"/>
      <c r="FGC14" s="219"/>
      <c r="FGD14" s="219"/>
      <c r="FGE14" s="219"/>
      <c r="FGF14" s="219"/>
      <c r="FGG14" s="219"/>
      <c r="FGH14" s="219"/>
      <c r="FGI14" s="219"/>
      <c r="FGJ14" s="219"/>
      <c r="FGK14" s="219"/>
      <c r="FGL14" s="219"/>
      <c r="FGM14" s="219"/>
      <c r="FGN14" s="219"/>
      <c r="FGO14" s="219"/>
      <c r="FGP14" s="219"/>
      <c r="FGQ14" s="219"/>
      <c r="FGR14" s="219"/>
      <c r="FGS14" s="219"/>
      <c r="FGT14" s="219"/>
      <c r="FGU14" s="219"/>
      <c r="FGV14" s="219"/>
      <c r="FGW14" s="219"/>
      <c r="FGX14" s="219"/>
      <c r="FGY14" s="219"/>
      <c r="FGZ14" s="219"/>
      <c r="FHA14" s="219"/>
      <c r="FHB14" s="219"/>
      <c r="FHC14" s="219"/>
      <c r="FHD14" s="219"/>
      <c r="FHE14" s="219"/>
      <c r="FHF14" s="219"/>
      <c r="FHG14" s="219"/>
      <c r="FHH14" s="219"/>
      <c r="FHI14" s="219"/>
      <c r="FHJ14" s="219"/>
      <c r="FHK14" s="219"/>
      <c r="FHL14" s="219"/>
      <c r="FHM14" s="219"/>
      <c r="FHN14" s="219"/>
      <c r="FHO14" s="219"/>
      <c r="FHP14" s="219"/>
      <c r="FHQ14" s="219"/>
      <c r="FHR14" s="219"/>
      <c r="FHS14" s="219"/>
      <c r="FHT14" s="219"/>
      <c r="FHU14" s="219"/>
      <c r="FHV14" s="219"/>
      <c r="FHW14" s="219"/>
      <c r="FHX14" s="219"/>
      <c r="FHY14" s="219"/>
      <c r="FHZ14" s="219"/>
      <c r="FIA14" s="219"/>
      <c r="FIB14" s="219"/>
      <c r="FIC14" s="219"/>
      <c r="FID14" s="219"/>
      <c r="FIE14" s="219"/>
      <c r="FIF14" s="219"/>
      <c r="FIG14" s="219"/>
      <c r="FIH14" s="219"/>
      <c r="FII14" s="219"/>
      <c r="FIJ14" s="219"/>
      <c r="FIK14" s="219"/>
      <c r="FIL14" s="219"/>
      <c r="FIM14" s="219"/>
      <c r="FIN14" s="219"/>
      <c r="FIO14" s="219"/>
      <c r="FIP14" s="219"/>
      <c r="FIQ14" s="219"/>
      <c r="FIR14" s="219"/>
      <c r="FIS14" s="219"/>
      <c r="FIT14" s="219"/>
      <c r="FIU14" s="219"/>
      <c r="FIV14" s="219"/>
      <c r="FIW14" s="219"/>
      <c r="FIX14" s="219"/>
      <c r="FIY14" s="219"/>
      <c r="FIZ14" s="219"/>
      <c r="FJA14" s="219"/>
      <c r="FJB14" s="219"/>
      <c r="FJC14" s="219"/>
      <c r="FJD14" s="219"/>
      <c r="FJE14" s="219"/>
      <c r="FJF14" s="219"/>
      <c r="FJG14" s="219"/>
      <c r="FJH14" s="219"/>
      <c r="FJI14" s="219"/>
      <c r="FJJ14" s="219"/>
      <c r="FJK14" s="219"/>
      <c r="FJL14" s="219"/>
      <c r="FJM14" s="219"/>
      <c r="FJN14" s="219"/>
      <c r="FJO14" s="219"/>
      <c r="FJP14" s="219"/>
      <c r="FJQ14" s="219"/>
      <c r="FJR14" s="219"/>
      <c r="FJS14" s="219"/>
      <c r="FJT14" s="219"/>
      <c r="FJU14" s="219"/>
      <c r="FJV14" s="219"/>
      <c r="FJW14" s="219"/>
      <c r="FJX14" s="219"/>
      <c r="FJY14" s="219"/>
      <c r="FJZ14" s="219"/>
      <c r="FKA14" s="219"/>
      <c r="FKB14" s="219"/>
      <c r="FKC14" s="219"/>
      <c r="FKD14" s="219"/>
      <c r="FKE14" s="219"/>
      <c r="FKF14" s="219"/>
      <c r="FKG14" s="219"/>
      <c r="FKH14" s="219"/>
      <c r="FKI14" s="219"/>
      <c r="FKJ14" s="219"/>
      <c r="FKK14" s="219"/>
      <c r="FKL14" s="219"/>
      <c r="FKM14" s="219"/>
      <c r="FKN14" s="219"/>
      <c r="FKO14" s="219"/>
      <c r="FKP14" s="219"/>
      <c r="FKQ14" s="219"/>
      <c r="FKR14" s="219"/>
      <c r="FKS14" s="219"/>
      <c r="FKT14" s="219"/>
      <c r="FKU14" s="219"/>
      <c r="FKV14" s="219"/>
      <c r="FKW14" s="219"/>
      <c r="FKX14" s="219"/>
      <c r="FKY14" s="219"/>
      <c r="FKZ14" s="219"/>
      <c r="FLA14" s="219"/>
      <c r="FLB14" s="219"/>
      <c r="FLC14" s="219"/>
      <c r="FLD14" s="219"/>
      <c r="FLE14" s="219"/>
      <c r="FLF14" s="219"/>
      <c r="FLG14" s="219"/>
      <c r="FLH14" s="219"/>
      <c r="FLI14" s="219"/>
      <c r="FLJ14" s="219"/>
      <c r="FLK14" s="219"/>
      <c r="FLL14" s="219"/>
      <c r="FLM14" s="219"/>
      <c r="FLN14" s="219"/>
      <c r="FLO14" s="219"/>
      <c r="FLP14" s="219"/>
      <c r="FLQ14" s="219"/>
      <c r="FLR14" s="219"/>
      <c r="FLS14" s="219"/>
      <c r="FLT14" s="219"/>
      <c r="FLU14" s="219"/>
      <c r="FLV14" s="219"/>
      <c r="FLW14" s="219"/>
      <c r="FLX14" s="219"/>
      <c r="FLY14" s="219"/>
      <c r="FLZ14" s="219"/>
      <c r="FMA14" s="219"/>
      <c r="FMB14" s="219"/>
      <c r="FMC14" s="219"/>
      <c r="FMD14" s="219"/>
      <c r="FME14" s="219"/>
      <c r="FMF14" s="219"/>
      <c r="FMG14" s="219"/>
      <c r="FMH14" s="219"/>
      <c r="FMI14" s="219"/>
      <c r="FMJ14" s="219"/>
      <c r="FMK14" s="219"/>
      <c r="FML14" s="219"/>
      <c r="FMM14" s="219"/>
      <c r="FMN14" s="219"/>
      <c r="FMO14" s="219"/>
      <c r="FMP14" s="219"/>
      <c r="FMQ14" s="219"/>
      <c r="FMR14" s="219"/>
      <c r="FMS14" s="219"/>
      <c r="FMT14" s="219"/>
      <c r="FMU14" s="219"/>
      <c r="FMV14" s="219"/>
      <c r="FMW14" s="219"/>
      <c r="FMX14" s="219"/>
      <c r="FMY14" s="219"/>
      <c r="FMZ14" s="219"/>
      <c r="FNA14" s="219"/>
      <c r="FNB14" s="219"/>
      <c r="FNC14" s="219"/>
      <c r="FND14" s="219"/>
      <c r="FNE14" s="219"/>
      <c r="FNF14" s="219"/>
      <c r="FNG14" s="219"/>
      <c r="FNH14" s="219"/>
      <c r="FNI14" s="219"/>
      <c r="FNJ14" s="219"/>
      <c r="FNK14" s="219"/>
      <c r="FNL14" s="219"/>
      <c r="FNM14" s="219"/>
      <c r="FNN14" s="219"/>
      <c r="FNO14" s="219"/>
      <c r="FNP14" s="219"/>
      <c r="FNQ14" s="219"/>
      <c r="FNR14" s="219"/>
      <c r="FNS14" s="219"/>
      <c r="FNT14" s="219"/>
      <c r="FNU14" s="219"/>
      <c r="FNV14" s="219"/>
      <c r="FNW14" s="219"/>
      <c r="FNX14" s="219"/>
      <c r="FNY14" s="219"/>
      <c r="FNZ14" s="219"/>
      <c r="FOA14" s="219"/>
      <c r="FOB14" s="219"/>
      <c r="FOC14" s="219"/>
      <c r="FOD14" s="219"/>
      <c r="FOE14" s="219"/>
      <c r="FOF14" s="219"/>
      <c r="FOG14" s="219"/>
      <c r="FOH14" s="219"/>
      <c r="FOI14" s="219"/>
      <c r="FOJ14" s="219"/>
      <c r="FOK14" s="219"/>
      <c r="FOL14" s="219"/>
      <c r="FOM14" s="219"/>
      <c r="FON14" s="219"/>
      <c r="FOO14" s="219"/>
      <c r="FOP14" s="219"/>
      <c r="FOQ14" s="219"/>
      <c r="FOR14" s="219"/>
      <c r="FOS14" s="219"/>
      <c r="FOT14" s="219"/>
      <c r="FOU14" s="219"/>
      <c r="FOV14" s="219"/>
      <c r="FOW14" s="219"/>
      <c r="FOX14" s="219"/>
      <c r="FOY14" s="219"/>
      <c r="FOZ14" s="219"/>
      <c r="FPA14" s="219"/>
      <c r="FPB14" s="219"/>
      <c r="FPC14" s="219"/>
      <c r="FPD14" s="219"/>
      <c r="FPE14" s="219"/>
      <c r="FPF14" s="219"/>
      <c r="FPG14" s="219"/>
      <c r="FPH14" s="219"/>
      <c r="FPI14" s="219"/>
      <c r="FPJ14" s="219"/>
      <c r="FPK14" s="219"/>
      <c r="FPL14" s="219"/>
      <c r="FPM14" s="219"/>
      <c r="FPN14" s="219"/>
      <c r="FPO14" s="219"/>
      <c r="FPP14" s="219"/>
      <c r="FPQ14" s="219"/>
      <c r="FPR14" s="219"/>
      <c r="FPS14" s="219"/>
      <c r="FPT14" s="219"/>
      <c r="FPU14" s="219"/>
      <c r="FPV14" s="219"/>
      <c r="FPW14" s="219"/>
      <c r="FPX14" s="219"/>
      <c r="FPY14" s="219"/>
      <c r="FPZ14" s="219"/>
      <c r="FQA14" s="219"/>
      <c r="FQB14" s="219"/>
      <c r="FQC14" s="219"/>
      <c r="FQD14" s="219"/>
      <c r="FQE14" s="219"/>
      <c r="FQF14" s="219"/>
      <c r="FQG14" s="219"/>
      <c r="FQH14" s="219"/>
      <c r="FQI14" s="219"/>
      <c r="FQJ14" s="219"/>
      <c r="FQK14" s="219"/>
      <c r="FQL14" s="219"/>
      <c r="FQM14" s="219"/>
      <c r="FQN14" s="219"/>
      <c r="FQO14" s="219"/>
      <c r="FQP14" s="219"/>
      <c r="FQQ14" s="219"/>
      <c r="FQR14" s="219"/>
      <c r="FQS14" s="219"/>
      <c r="FQT14" s="219"/>
      <c r="FQU14" s="219"/>
      <c r="FQV14" s="219"/>
      <c r="FQW14" s="219"/>
      <c r="FQX14" s="219"/>
      <c r="FQY14" s="219"/>
      <c r="FQZ14" s="219"/>
      <c r="FRA14" s="219"/>
      <c r="FRB14" s="219"/>
      <c r="FRC14" s="219"/>
      <c r="FRD14" s="219"/>
      <c r="FRE14" s="219"/>
      <c r="FRF14" s="219"/>
      <c r="FRG14" s="219"/>
      <c r="FRH14" s="219"/>
      <c r="FRI14" s="219"/>
      <c r="FRJ14" s="219"/>
      <c r="FRK14" s="219"/>
      <c r="FRL14" s="219"/>
      <c r="FRM14" s="219"/>
      <c r="FRN14" s="219"/>
      <c r="FRO14" s="219"/>
      <c r="FRP14" s="219"/>
      <c r="FRQ14" s="219"/>
      <c r="FRR14" s="219"/>
      <c r="FRS14" s="219"/>
      <c r="FRT14" s="219"/>
      <c r="FRU14" s="219"/>
      <c r="FRV14" s="219"/>
      <c r="FRW14" s="219"/>
      <c r="FRX14" s="219"/>
      <c r="FRY14" s="219"/>
      <c r="FRZ14" s="219"/>
      <c r="FSA14" s="219"/>
      <c r="FSB14" s="219"/>
      <c r="FSC14" s="219"/>
      <c r="FSD14" s="219"/>
      <c r="FSE14" s="219"/>
      <c r="FSF14" s="219"/>
      <c r="FSG14" s="219"/>
      <c r="FSH14" s="219"/>
      <c r="FSI14" s="219"/>
      <c r="FSJ14" s="219"/>
      <c r="FSK14" s="219"/>
      <c r="FSL14" s="219"/>
      <c r="FSM14" s="219"/>
      <c r="FSN14" s="219"/>
      <c r="FSO14" s="219"/>
      <c r="FSP14" s="219"/>
      <c r="FSQ14" s="219"/>
      <c r="FSR14" s="219"/>
      <c r="FSS14" s="219"/>
      <c r="FST14" s="219"/>
      <c r="FSU14" s="219"/>
      <c r="FSV14" s="219"/>
      <c r="FSW14" s="219"/>
      <c r="FSX14" s="219"/>
      <c r="FSY14" s="219"/>
      <c r="FSZ14" s="219"/>
      <c r="FTA14" s="219"/>
      <c r="FTB14" s="219"/>
      <c r="FTC14" s="219"/>
      <c r="FTD14" s="219"/>
      <c r="FTE14" s="219"/>
      <c r="FTF14" s="219"/>
      <c r="FTG14" s="219"/>
      <c r="FTH14" s="219"/>
      <c r="FTI14" s="219"/>
      <c r="FTJ14" s="219"/>
      <c r="FTK14" s="219"/>
      <c r="FTL14" s="219"/>
      <c r="FTM14" s="219"/>
      <c r="FTN14" s="219"/>
      <c r="FTO14" s="219"/>
      <c r="FTP14" s="219"/>
      <c r="FTQ14" s="219"/>
      <c r="FTR14" s="219"/>
      <c r="FTS14" s="219"/>
      <c r="FTT14" s="219"/>
      <c r="FTU14" s="219"/>
      <c r="FTV14" s="219"/>
      <c r="FTW14" s="219"/>
      <c r="FTX14" s="219"/>
      <c r="FTY14" s="219"/>
      <c r="FTZ14" s="219"/>
      <c r="FUA14" s="219"/>
      <c r="FUB14" s="219"/>
      <c r="FUC14" s="219"/>
      <c r="FUD14" s="219"/>
      <c r="FUE14" s="219"/>
      <c r="FUF14" s="219"/>
      <c r="FUG14" s="219"/>
      <c r="FUH14" s="219"/>
      <c r="FUI14" s="219"/>
      <c r="FUJ14" s="219"/>
      <c r="FUK14" s="219"/>
      <c r="FUL14" s="219"/>
      <c r="FUM14" s="219"/>
      <c r="FUN14" s="219"/>
      <c r="FUO14" s="219"/>
      <c r="FUP14" s="219"/>
      <c r="FUQ14" s="219"/>
      <c r="FUR14" s="219"/>
      <c r="FUS14" s="219"/>
      <c r="FUT14" s="219"/>
      <c r="FUU14" s="219"/>
      <c r="FUV14" s="219"/>
      <c r="FUW14" s="219"/>
      <c r="FUX14" s="219"/>
      <c r="FUY14" s="219"/>
      <c r="FUZ14" s="219"/>
      <c r="FVA14" s="219"/>
      <c r="FVB14" s="219"/>
      <c r="FVC14" s="219"/>
      <c r="FVD14" s="219"/>
      <c r="FVE14" s="219"/>
      <c r="FVF14" s="219"/>
      <c r="FVG14" s="219"/>
      <c r="FVH14" s="219"/>
      <c r="FVI14" s="219"/>
      <c r="FVJ14" s="219"/>
      <c r="FVK14" s="219"/>
      <c r="FVL14" s="219"/>
      <c r="FVM14" s="219"/>
      <c r="FVN14" s="219"/>
      <c r="FVO14" s="219"/>
      <c r="FVP14" s="219"/>
      <c r="FVQ14" s="219"/>
      <c r="FVR14" s="219"/>
      <c r="FVS14" s="219"/>
      <c r="FVT14" s="219"/>
      <c r="FVU14" s="219"/>
      <c r="FVV14" s="219"/>
      <c r="FVW14" s="219"/>
      <c r="FVX14" s="219"/>
      <c r="FVY14" s="219"/>
      <c r="FVZ14" s="219"/>
      <c r="FWA14" s="219"/>
      <c r="FWB14" s="219"/>
      <c r="FWC14" s="219"/>
      <c r="FWD14" s="219"/>
      <c r="FWE14" s="219"/>
      <c r="FWF14" s="219"/>
      <c r="FWG14" s="219"/>
      <c r="FWH14" s="219"/>
      <c r="FWI14" s="219"/>
      <c r="FWJ14" s="219"/>
      <c r="FWK14" s="219"/>
      <c r="FWL14" s="219"/>
      <c r="FWM14" s="219"/>
      <c r="FWN14" s="219"/>
      <c r="FWO14" s="219"/>
      <c r="FWP14" s="219"/>
      <c r="FWQ14" s="219"/>
      <c r="FWR14" s="219"/>
      <c r="FWS14" s="219"/>
      <c r="FWT14" s="219"/>
      <c r="FWU14" s="219"/>
      <c r="FWV14" s="219"/>
      <c r="FWW14" s="219"/>
      <c r="FWX14" s="219"/>
      <c r="FWY14" s="219"/>
      <c r="FWZ14" s="219"/>
      <c r="FXA14" s="219"/>
      <c r="FXB14" s="219"/>
      <c r="FXC14" s="219"/>
      <c r="FXD14" s="219"/>
      <c r="FXE14" s="219"/>
      <c r="FXF14" s="219"/>
      <c r="FXG14" s="219"/>
      <c r="FXH14" s="219"/>
      <c r="FXI14" s="219"/>
      <c r="FXJ14" s="219"/>
      <c r="FXK14" s="219"/>
      <c r="FXL14" s="219"/>
      <c r="FXM14" s="219"/>
      <c r="FXN14" s="219"/>
      <c r="FXO14" s="219"/>
      <c r="FXP14" s="219"/>
      <c r="FXQ14" s="219"/>
      <c r="FXR14" s="219"/>
      <c r="FXS14" s="219"/>
      <c r="FXT14" s="219"/>
      <c r="FXU14" s="219"/>
      <c r="FXV14" s="219"/>
      <c r="FXW14" s="219"/>
      <c r="FXX14" s="219"/>
      <c r="FXY14" s="219"/>
      <c r="FXZ14" s="219"/>
      <c r="FYA14" s="219"/>
      <c r="FYB14" s="219"/>
      <c r="FYC14" s="219"/>
      <c r="FYD14" s="219"/>
      <c r="FYE14" s="219"/>
      <c r="FYF14" s="219"/>
      <c r="FYG14" s="219"/>
      <c r="FYH14" s="219"/>
      <c r="FYI14" s="219"/>
      <c r="FYJ14" s="219"/>
      <c r="FYK14" s="219"/>
      <c r="FYL14" s="219"/>
      <c r="FYM14" s="219"/>
      <c r="FYN14" s="219"/>
      <c r="FYO14" s="219"/>
      <c r="FYP14" s="219"/>
      <c r="FYQ14" s="219"/>
      <c r="FYR14" s="219"/>
      <c r="FYS14" s="219"/>
      <c r="FYT14" s="219"/>
      <c r="FYU14" s="219"/>
      <c r="FYV14" s="219"/>
      <c r="FYW14" s="219"/>
      <c r="FYX14" s="219"/>
      <c r="FYY14" s="219"/>
      <c r="FYZ14" s="219"/>
      <c r="FZA14" s="219"/>
      <c r="FZB14" s="219"/>
      <c r="FZC14" s="219"/>
      <c r="FZD14" s="219"/>
      <c r="FZE14" s="219"/>
      <c r="FZF14" s="219"/>
      <c r="FZG14" s="219"/>
      <c r="FZH14" s="219"/>
      <c r="FZI14" s="219"/>
      <c r="FZJ14" s="219"/>
      <c r="FZK14" s="219"/>
      <c r="FZL14" s="219"/>
      <c r="FZM14" s="219"/>
      <c r="FZN14" s="219"/>
      <c r="FZO14" s="219"/>
      <c r="FZP14" s="219"/>
      <c r="FZQ14" s="219"/>
      <c r="FZR14" s="219"/>
      <c r="FZS14" s="219"/>
      <c r="FZT14" s="219"/>
      <c r="FZU14" s="219"/>
      <c r="FZV14" s="219"/>
      <c r="FZW14" s="219"/>
      <c r="FZX14" s="219"/>
      <c r="FZY14" s="219"/>
      <c r="FZZ14" s="219"/>
      <c r="GAA14" s="219"/>
      <c r="GAB14" s="219"/>
      <c r="GAC14" s="219"/>
      <c r="GAD14" s="219"/>
      <c r="GAE14" s="219"/>
      <c r="GAF14" s="219"/>
      <c r="GAG14" s="219"/>
      <c r="GAH14" s="219"/>
      <c r="GAI14" s="219"/>
      <c r="GAJ14" s="219"/>
      <c r="GAK14" s="219"/>
      <c r="GAL14" s="219"/>
      <c r="GAM14" s="219"/>
      <c r="GAN14" s="219"/>
      <c r="GAO14" s="219"/>
      <c r="GAP14" s="219"/>
      <c r="GAQ14" s="219"/>
      <c r="GAR14" s="219"/>
      <c r="GAS14" s="219"/>
      <c r="GAT14" s="219"/>
      <c r="GAU14" s="219"/>
      <c r="GAV14" s="219"/>
      <c r="GAW14" s="219"/>
      <c r="GAX14" s="219"/>
      <c r="GAY14" s="219"/>
      <c r="GAZ14" s="219"/>
      <c r="GBA14" s="219"/>
      <c r="GBB14" s="219"/>
      <c r="GBC14" s="219"/>
      <c r="GBD14" s="219"/>
      <c r="GBE14" s="219"/>
      <c r="GBF14" s="219"/>
      <c r="GBG14" s="219"/>
      <c r="GBH14" s="219"/>
      <c r="GBI14" s="219"/>
      <c r="GBJ14" s="219"/>
      <c r="GBK14" s="219"/>
      <c r="GBL14" s="219"/>
      <c r="GBM14" s="219"/>
      <c r="GBN14" s="219"/>
      <c r="GBO14" s="219"/>
      <c r="GBP14" s="219"/>
      <c r="GBQ14" s="219"/>
      <c r="GBR14" s="219"/>
      <c r="GBS14" s="219"/>
      <c r="GBT14" s="219"/>
      <c r="GBU14" s="219"/>
      <c r="GBV14" s="219"/>
      <c r="GBW14" s="219"/>
      <c r="GBX14" s="219"/>
      <c r="GBY14" s="219"/>
      <c r="GBZ14" s="219"/>
      <c r="GCA14" s="219"/>
      <c r="GCB14" s="219"/>
      <c r="GCC14" s="219"/>
      <c r="GCD14" s="219"/>
      <c r="GCE14" s="219"/>
      <c r="GCF14" s="219"/>
      <c r="GCG14" s="219"/>
      <c r="GCH14" s="219"/>
      <c r="GCI14" s="219"/>
      <c r="GCJ14" s="219"/>
      <c r="GCK14" s="219"/>
      <c r="GCL14" s="219"/>
      <c r="GCM14" s="219"/>
      <c r="GCN14" s="219"/>
      <c r="GCO14" s="219"/>
      <c r="GCP14" s="219"/>
      <c r="GCQ14" s="219"/>
      <c r="GCR14" s="219"/>
      <c r="GCS14" s="219"/>
      <c r="GCT14" s="219"/>
      <c r="GCU14" s="219"/>
      <c r="GCV14" s="219"/>
      <c r="GCW14" s="219"/>
      <c r="GCX14" s="219"/>
      <c r="GCY14" s="219"/>
      <c r="GCZ14" s="219"/>
      <c r="GDA14" s="219"/>
      <c r="GDB14" s="219"/>
      <c r="GDC14" s="219"/>
      <c r="GDD14" s="219"/>
      <c r="GDE14" s="219"/>
      <c r="GDF14" s="219"/>
      <c r="GDG14" s="219"/>
      <c r="GDH14" s="219"/>
      <c r="GDI14" s="219"/>
      <c r="GDJ14" s="219"/>
      <c r="GDK14" s="219"/>
      <c r="GDL14" s="219"/>
      <c r="GDM14" s="219"/>
      <c r="GDN14" s="219"/>
      <c r="GDO14" s="219"/>
      <c r="GDP14" s="219"/>
      <c r="GDQ14" s="219"/>
      <c r="GDR14" s="219"/>
      <c r="GDS14" s="219"/>
      <c r="GDT14" s="219"/>
      <c r="GDU14" s="219"/>
      <c r="GDV14" s="219"/>
      <c r="GDW14" s="219"/>
      <c r="GDX14" s="219"/>
      <c r="GDY14" s="219"/>
      <c r="GDZ14" s="219"/>
      <c r="GEA14" s="219"/>
      <c r="GEB14" s="219"/>
      <c r="GEC14" s="219"/>
      <c r="GED14" s="219"/>
      <c r="GEE14" s="219"/>
      <c r="GEF14" s="219"/>
      <c r="GEG14" s="219"/>
      <c r="GEH14" s="219"/>
      <c r="GEI14" s="219"/>
      <c r="GEJ14" s="219"/>
      <c r="GEK14" s="219"/>
      <c r="GEL14" s="219"/>
      <c r="GEM14" s="219"/>
      <c r="GEN14" s="219"/>
      <c r="GEO14" s="219"/>
      <c r="GEP14" s="219"/>
      <c r="GEQ14" s="219"/>
      <c r="GER14" s="219"/>
      <c r="GES14" s="219"/>
      <c r="GET14" s="219"/>
      <c r="GEU14" s="219"/>
      <c r="GEV14" s="219"/>
      <c r="GEW14" s="219"/>
      <c r="GEX14" s="219"/>
      <c r="GEY14" s="219"/>
      <c r="GEZ14" s="219"/>
      <c r="GFA14" s="219"/>
      <c r="GFB14" s="219"/>
      <c r="GFC14" s="219"/>
      <c r="GFD14" s="219"/>
      <c r="GFE14" s="219"/>
      <c r="GFF14" s="219"/>
      <c r="GFG14" s="219"/>
      <c r="GFH14" s="219"/>
      <c r="GFI14" s="219"/>
      <c r="GFJ14" s="219"/>
      <c r="GFK14" s="219"/>
      <c r="GFL14" s="219"/>
      <c r="GFM14" s="219"/>
      <c r="GFN14" s="219"/>
      <c r="GFO14" s="219"/>
      <c r="GFP14" s="219"/>
      <c r="GFQ14" s="219"/>
      <c r="GFR14" s="219"/>
      <c r="GFS14" s="219"/>
      <c r="GFT14" s="219"/>
      <c r="GFU14" s="219"/>
      <c r="GFV14" s="219"/>
      <c r="GFW14" s="219"/>
      <c r="GFX14" s="219"/>
      <c r="GFY14" s="219"/>
      <c r="GFZ14" s="219"/>
      <c r="GGA14" s="219"/>
      <c r="GGB14" s="219"/>
      <c r="GGC14" s="219"/>
      <c r="GGD14" s="219"/>
      <c r="GGE14" s="219"/>
      <c r="GGF14" s="219"/>
      <c r="GGG14" s="219"/>
      <c r="GGH14" s="219"/>
      <c r="GGI14" s="219"/>
      <c r="GGJ14" s="219"/>
      <c r="GGK14" s="219"/>
      <c r="GGL14" s="219"/>
      <c r="GGM14" s="219"/>
      <c r="GGN14" s="219"/>
      <c r="GGO14" s="219"/>
      <c r="GGP14" s="219"/>
      <c r="GGQ14" s="219"/>
      <c r="GGR14" s="219"/>
      <c r="GGS14" s="219"/>
      <c r="GGT14" s="219"/>
      <c r="GGU14" s="219"/>
      <c r="GGV14" s="219"/>
      <c r="GGW14" s="219"/>
      <c r="GGX14" s="219"/>
      <c r="GGY14" s="219"/>
      <c r="GGZ14" s="219"/>
      <c r="GHA14" s="219"/>
      <c r="GHB14" s="219"/>
      <c r="GHC14" s="219"/>
      <c r="GHD14" s="219"/>
      <c r="GHE14" s="219"/>
      <c r="GHF14" s="219"/>
      <c r="GHG14" s="219"/>
      <c r="GHH14" s="219"/>
      <c r="GHI14" s="219"/>
      <c r="GHJ14" s="219"/>
      <c r="GHK14" s="219"/>
      <c r="GHL14" s="219"/>
      <c r="GHM14" s="219"/>
      <c r="GHN14" s="219"/>
      <c r="GHO14" s="219"/>
      <c r="GHP14" s="219"/>
      <c r="GHQ14" s="219"/>
      <c r="GHR14" s="219"/>
      <c r="GHS14" s="219"/>
      <c r="GHT14" s="219"/>
      <c r="GHU14" s="219"/>
      <c r="GHV14" s="219"/>
      <c r="GHW14" s="219"/>
      <c r="GHX14" s="219"/>
      <c r="GHY14" s="219"/>
      <c r="GHZ14" s="219"/>
      <c r="GIA14" s="219"/>
      <c r="GIB14" s="219"/>
      <c r="GIC14" s="219"/>
      <c r="GID14" s="219"/>
      <c r="GIE14" s="219"/>
      <c r="GIF14" s="219"/>
      <c r="GIG14" s="219"/>
      <c r="GIH14" s="219"/>
      <c r="GII14" s="219"/>
      <c r="GIJ14" s="219"/>
      <c r="GIK14" s="219"/>
      <c r="GIL14" s="219"/>
      <c r="GIM14" s="219"/>
      <c r="GIN14" s="219"/>
      <c r="GIO14" s="219"/>
      <c r="GIP14" s="219"/>
      <c r="GIQ14" s="219"/>
      <c r="GIR14" s="219"/>
      <c r="GIS14" s="219"/>
      <c r="GIT14" s="219"/>
      <c r="GIU14" s="219"/>
      <c r="GIV14" s="219"/>
      <c r="GIW14" s="219"/>
      <c r="GIX14" s="219"/>
      <c r="GIY14" s="219"/>
      <c r="GIZ14" s="219"/>
      <c r="GJA14" s="219"/>
      <c r="GJB14" s="219"/>
      <c r="GJC14" s="219"/>
      <c r="GJD14" s="219"/>
      <c r="GJE14" s="219"/>
      <c r="GJF14" s="219"/>
      <c r="GJG14" s="219"/>
      <c r="GJH14" s="219"/>
      <c r="GJI14" s="219"/>
      <c r="GJJ14" s="219"/>
      <c r="GJK14" s="219"/>
      <c r="GJL14" s="219"/>
      <c r="GJM14" s="219"/>
      <c r="GJN14" s="219"/>
      <c r="GJO14" s="219"/>
      <c r="GJP14" s="219"/>
      <c r="GJQ14" s="219"/>
      <c r="GJR14" s="219"/>
      <c r="GJS14" s="219"/>
      <c r="GJT14" s="219"/>
      <c r="GJU14" s="219"/>
      <c r="GJV14" s="219"/>
      <c r="GJW14" s="219"/>
      <c r="GJX14" s="219"/>
      <c r="GJY14" s="219"/>
      <c r="GJZ14" s="219"/>
      <c r="GKA14" s="219"/>
      <c r="GKB14" s="219"/>
      <c r="GKC14" s="219"/>
      <c r="GKD14" s="219"/>
      <c r="GKE14" s="219"/>
      <c r="GKF14" s="219"/>
      <c r="GKG14" s="219"/>
      <c r="GKH14" s="219"/>
      <c r="GKI14" s="219"/>
      <c r="GKJ14" s="219"/>
      <c r="GKK14" s="219"/>
      <c r="GKL14" s="219"/>
      <c r="GKM14" s="219"/>
      <c r="GKN14" s="219"/>
      <c r="GKO14" s="219"/>
      <c r="GKP14" s="219"/>
      <c r="GKQ14" s="219"/>
      <c r="GKR14" s="219"/>
      <c r="GKS14" s="219"/>
      <c r="GKT14" s="219"/>
      <c r="GKU14" s="219"/>
      <c r="GKV14" s="219"/>
      <c r="GKW14" s="219"/>
      <c r="GKX14" s="219"/>
      <c r="GKY14" s="219"/>
      <c r="GKZ14" s="219"/>
      <c r="GLA14" s="219"/>
      <c r="GLB14" s="219"/>
      <c r="GLC14" s="219"/>
      <c r="GLD14" s="219"/>
      <c r="GLE14" s="219"/>
      <c r="GLF14" s="219"/>
      <c r="GLG14" s="219"/>
      <c r="GLH14" s="219"/>
      <c r="GLI14" s="219"/>
      <c r="GLJ14" s="219"/>
      <c r="GLK14" s="219"/>
      <c r="GLL14" s="219"/>
      <c r="GLM14" s="219"/>
      <c r="GLN14" s="219"/>
      <c r="GLO14" s="219"/>
      <c r="GLP14" s="219"/>
      <c r="GLQ14" s="219"/>
      <c r="GLR14" s="219"/>
      <c r="GLS14" s="219"/>
      <c r="GLT14" s="219"/>
      <c r="GLU14" s="219"/>
      <c r="GLV14" s="219"/>
      <c r="GLW14" s="219"/>
      <c r="GLX14" s="219"/>
      <c r="GLY14" s="219"/>
      <c r="GLZ14" s="219"/>
      <c r="GMA14" s="219"/>
      <c r="GMB14" s="219"/>
      <c r="GMC14" s="219"/>
      <c r="GMD14" s="219"/>
      <c r="GME14" s="219"/>
      <c r="GMF14" s="219"/>
      <c r="GMG14" s="219"/>
      <c r="GMH14" s="219"/>
      <c r="GMI14" s="219"/>
      <c r="GMJ14" s="219"/>
      <c r="GMK14" s="219"/>
      <c r="GML14" s="219"/>
      <c r="GMM14" s="219"/>
      <c r="GMN14" s="219"/>
      <c r="GMO14" s="219"/>
      <c r="GMP14" s="219"/>
      <c r="GMQ14" s="219"/>
      <c r="GMR14" s="219"/>
      <c r="GMS14" s="219"/>
      <c r="GMT14" s="219"/>
      <c r="GMU14" s="219"/>
      <c r="GMV14" s="219"/>
      <c r="GMW14" s="219"/>
      <c r="GMX14" s="219"/>
      <c r="GMY14" s="219"/>
      <c r="GMZ14" s="219"/>
      <c r="GNA14" s="219"/>
      <c r="GNB14" s="219"/>
      <c r="GNC14" s="219"/>
      <c r="GND14" s="219"/>
      <c r="GNE14" s="219"/>
      <c r="GNF14" s="219"/>
      <c r="GNG14" s="219"/>
      <c r="GNH14" s="219"/>
      <c r="GNI14" s="219"/>
      <c r="GNJ14" s="219"/>
      <c r="GNK14" s="219"/>
      <c r="GNL14" s="219"/>
      <c r="GNM14" s="219"/>
      <c r="GNN14" s="219"/>
      <c r="GNO14" s="219"/>
      <c r="GNP14" s="219"/>
      <c r="GNQ14" s="219"/>
      <c r="GNR14" s="219"/>
      <c r="GNS14" s="219"/>
      <c r="GNT14" s="219"/>
      <c r="GNU14" s="219"/>
      <c r="GNV14" s="219"/>
      <c r="GNW14" s="219"/>
      <c r="GNX14" s="219"/>
      <c r="GNY14" s="219"/>
      <c r="GNZ14" s="219"/>
      <c r="GOA14" s="219"/>
      <c r="GOB14" s="219"/>
      <c r="GOC14" s="219"/>
      <c r="GOD14" s="219"/>
      <c r="GOE14" s="219"/>
      <c r="GOF14" s="219"/>
      <c r="GOG14" s="219"/>
      <c r="GOH14" s="219"/>
      <c r="GOI14" s="219"/>
      <c r="GOJ14" s="219"/>
      <c r="GOK14" s="219"/>
      <c r="GOL14" s="219"/>
      <c r="GOM14" s="219"/>
      <c r="GON14" s="219"/>
      <c r="GOO14" s="219"/>
      <c r="GOP14" s="219"/>
      <c r="GOQ14" s="219"/>
      <c r="GOR14" s="219"/>
      <c r="GOS14" s="219"/>
      <c r="GOT14" s="219"/>
      <c r="GOU14" s="219"/>
      <c r="GOV14" s="219"/>
      <c r="GOW14" s="219"/>
      <c r="GOX14" s="219"/>
      <c r="GOY14" s="219"/>
      <c r="GOZ14" s="219"/>
      <c r="GPA14" s="219"/>
      <c r="GPB14" s="219"/>
      <c r="GPC14" s="219"/>
      <c r="GPD14" s="219"/>
      <c r="GPE14" s="219"/>
      <c r="GPF14" s="219"/>
      <c r="GPG14" s="219"/>
      <c r="GPH14" s="219"/>
      <c r="GPI14" s="219"/>
      <c r="GPJ14" s="219"/>
      <c r="GPK14" s="219"/>
      <c r="GPL14" s="219"/>
      <c r="GPM14" s="219"/>
      <c r="GPN14" s="219"/>
      <c r="GPO14" s="219"/>
      <c r="GPP14" s="219"/>
      <c r="GPQ14" s="219"/>
      <c r="GPR14" s="219"/>
      <c r="GPS14" s="219"/>
      <c r="GPT14" s="219"/>
      <c r="GPU14" s="219"/>
      <c r="GPV14" s="219"/>
      <c r="GPW14" s="219"/>
      <c r="GPX14" s="219"/>
      <c r="GPY14" s="219"/>
      <c r="GPZ14" s="219"/>
      <c r="GQA14" s="219"/>
      <c r="GQB14" s="219"/>
      <c r="GQC14" s="219"/>
      <c r="GQD14" s="219"/>
      <c r="GQE14" s="219"/>
      <c r="GQF14" s="219"/>
      <c r="GQG14" s="219"/>
      <c r="GQH14" s="219"/>
      <c r="GQI14" s="219"/>
      <c r="GQJ14" s="219"/>
      <c r="GQK14" s="219"/>
      <c r="GQL14" s="219"/>
      <c r="GQM14" s="219"/>
      <c r="GQN14" s="219"/>
      <c r="GQO14" s="219"/>
      <c r="GQP14" s="219"/>
      <c r="GQQ14" s="219"/>
      <c r="GQR14" s="219"/>
      <c r="GQS14" s="219"/>
      <c r="GQT14" s="219"/>
      <c r="GQU14" s="219"/>
      <c r="GQV14" s="219"/>
      <c r="GQW14" s="219"/>
      <c r="GQX14" s="219"/>
      <c r="GQY14" s="219"/>
      <c r="GQZ14" s="219"/>
      <c r="GRA14" s="219"/>
      <c r="GRB14" s="219"/>
      <c r="GRC14" s="219"/>
      <c r="GRD14" s="219"/>
      <c r="GRE14" s="219"/>
      <c r="GRF14" s="219"/>
      <c r="GRG14" s="219"/>
      <c r="GRH14" s="219"/>
      <c r="GRI14" s="219"/>
      <c r="GRJ14" s="219"/>
      <c r="GRK14" s="219"/>
      <c r="GRL14" s="219"/>
      <c r="GRM14" s="219"/>
      <c r="GRN14" s="219"/>
      <c r="GRO14" s="219"/>
      <c r="GRP14" s="219"/>
      <c r="GRQ14" s="219"/>
      <c r="GRR14" s="219"/>
      <c r="GRS14" s="219"/>
      <c r="GRT14" s="219"/>
      <c r="GRU14" s="219"/>
      <c r="GRV14" s="219"/>
      <c r="GRW14" s="219"/>
      <c r="GRX14" s="219"/>
      <c r="GRY14" s="219"/>
      <c r="GRZ14" s="219"/>
      <c r="GSA14" s="219"/>
      <c r="GSB14" s="219"/>
      <c r="GSC14" s="219"/>
      <c r="GSD14" s="219"/>
      <c r="GSE14" s="219"/>
      <c r="GSF14" s="219"/>
      <c r="GSG14" s="219"/>
      <c r="GSH14" s="219"/>
      <c r="GSI14" s="219"/>
      <c r="GSJ14" s="219"/>
      <c r="GSK14" s="219"/>
      <c r="GSL14" s="219"/>
      <c r="GSM14" s="219"/>
      <c r="GSN14" s="219"/>
      <c r="GSO14" s="219"/>
      <c r="GSP14" s="219"/>
      <c r="GSQ14" s="219"/>
      <c r="GSR14" s="219"/>
      <c r="GSS14" s="219"/>
      <c r="GST14" s="219"/>
      <c r="GSU14" s="219"/>
      <c r="GSV14" s="219"/>
      <c r="GSW14" s="219"/>
      <c r="GSX14" s="219"/>
      <c r="GSY14" s="219"/>
      <c r="GSZ14" s="219"/>
      <c r="GTA14" s="219"/>
      <c r="GTB14" s="219"/>
      <c r="GTC14" s="219"/>
      <c r="GTD14" s="219"/>
      <c r="GTE14" s="219"/>
      <c r="GTF14" s="219"/>
      <c r="GTG14" s="219"/>
      <c r="GTH14" s="219"/>
      <c r="GTI14" s="219"/>
      <c r="GTJ14" s="219"/>
      <c r="GTK14" s="219"/>
      <c r="GTL14" s="219"/>
      <c r="GTM14" s="219"/>
      <c r="GTN14" s="219"/>
      <c r="GTO14" s="219"/>
      <c r="GTP14" s="219"/>
      <c r="GTQ14" s="219"/>
      <c r="GTR14" s="219"/>
      <c r="GTS14" s="219"/>
      <c r="GTT14" s="219"/>
      <c r="GTU14" s="219"/>
      <c r="GTV14" s="219"/>
      <c r="GTW14" s="219"/>
      <c r="GTX14" s="219"/>
      <c r="GTY14" s="219"/>
      <c r="GTZ14" s="219"/>
      <c r="GUA14" s="219"/>
      <c r="GUB14" s="219"/>
      <c r="GUC14" s="219"/>
      <c r="GUD14" s="219"/>
      <c r="GUE14" s="219"/>
      <c r="GUF14" s="219"/>
      <c r="GUG14" s="219"/>
      <c r="GUH14" s="219"/>
      <c r="GUI14" s="219"/>
      <c r="GUJ14" s="219"/>
      <c r="GUK14" s="219"/>
      <c r="GUL14" s="219"/>
      <c r="GUM14" s="219"/>
      <c r="GUN14" s="219"/>
      <c r="GUO14" s="219"/>
      <c r="GUP14" s="219"/>
      <c r="GUQ14" s="219"/>
      <c r="GUR14" s="219"/>
      <c r="GUS14" s="219"/>
      <c r="GUT14" s="219"/>
      <c r="GUU14" s="219"/>
      <c r="GUV14" s="219"/>
      <c r="GUW14" s="219"/>
      <c r="GUX14" s="219"/>
      <c r="GUY14" s="219"/>
      <c r="GUZ14" s="219"/>
      <c r="GVA14" s="219"/>
      <c r="GVB14" s="219"/>
      <c r="GVC14" s="219"/>
      <c r="GVD14" s="219"/>
      <c r="GVE14" s="219"/>
      <c r="GVF14" s="219"/>
      <c r="GVG14" s="219"/>
      <c r="GVH14" s="219"/>
      <c r="GVI14" s="219"/>
      <c r="GVJ14" s="219"/>
      <c r="GVK14" s="219"/>
      <c r="GVL14" s="219"/>
      <c r="GVM14" s="219"/>
      <c r="GVN14" s="219"/>
      <c r="GVO14" s="219"/>
      <c r="GVP14" s="219"/>
      <c r="GVQ14" s="219"/>
      <c r="GVR14" s="219"/>
      <c r="GVS14" s="219"/>
      <c r="GVT14" s="219"/>
      <c r="GVU14" s="219"/>
      <c r="GVV14" s="219"/>
      <c r="GVW14" s="219"/>
      <c r="GVX14" s="219"/>
      <c r="GVY14" s="219"/>
      <c r="GVZ14" s="219"/>
      <c r="GWA14" s="219"/>
      <c r="GWB14" s="219"/>
      <c r="GWC14" s="219"/>
      <c r="GWD14" s="219"/>
      <c r="GWE14" s="219"/>
      <c r="GWF14" s="219"/>
      <c r="GWG14" s="219"/>
      <c r="GWH14" s="219"/>
      <c r="GWI14" s="219"/>
      <c r="GWJ14" s="219"/>
      <c r="GWK14" s="219"/>
      <c r="GWL14" s="219"/>
      <c r="GWM14" s="219"/>
      <c r="GWN14" s="219"/>
      <c r="GWO14" s="219"/>
      <c r="GWP14" s="219"/>
      <c r="GWQ14" s="219"/>
      <c r="GWR14" s="219"/>
      <c r="GWS14" s="219"/>
      <c r="GWT14" s="219"/>
      <c r="GWU14" s="219"/>
      <c r="GWV14" s="219"/>
      <c r="GWW14" s="219"/>
      <c r="GWX14" s="219"/>
      <c r="GWY14" s="219"/>
      <c r="GWZ14" s="219"/>
      <c r="GXA14" s="219"/>
      <c r="GXB14" s="219"/>
      <c r="GXC14" s="219"/>
      <c r="GXD14" s="219"/>
      <c r="GXE14" s="219"/>
      <c r="GXF14" s="219"/>
      <c r="GXG14" s="219"/>
      <c r="GXH14" s="219"/>
      <c r="GXI14" s="219"/>
      <c r="GXJ14" s="219"/>
      <c r="GXK14" s="219"/>
      <c r="GXL14" s="219"/>
      <c r="GXM14" s="219"/>
      <c r="GXN14" s="219"/>
      <c r="GXO14" s="219"/>
      <c r="GXP14" s="219"/>
      <c r="GXQ14" s="219"/>
      <c r="GXR14" s="219"/>
      <c r="GXS14" s="219"/>
      <c r="GXT14" s="219"/>
      <c r="GXU14" s="219"/>
      <c r="GXV14" s="219"/>
      <c r="GXW14" s="219"/>
      <c r="GXX14" s="219"/>
      <c r="GXY14" s="219"/>
      <c r="GXZ14" s="219"/>
      <c r="GYA14" s="219"/>
      <c r="GYB14" s="219"/>
      <c r="GYC14" s="219"/>
      <c r="GYD14" s="219"/>
      <c r="GYE14" s="219"/>
      <c r="GYF14" s="219"/>
      <c r="GYG14" s="219"/>
      <c r="GYH14" s="219"/>
      <c r="GYI14" s="219"/>
      <c r="GYJ14" s="219"/>
      <c r="GYK14" s="219"/>
      <c r="GYL14" s="219"/>
      <c r="GYM14" s="219"/>
      <c r="GYN14" s="219"/>
      <c r="GYO14" s="219"/>
      <c r="GYP14" s="219"/>
      <c r="GYQ14" s="219"/>
      <c r="GYR14" s="219"/>
      <c r="GYS14" s="219"/>
      <c r="GYT14" s="219"/>
      <c r="GYU14" s="219"/>
      <c r="GYV14" s="219"/>
      <c r="GYW14" s="219"/>
      <c r="GYX14" s="219"/>
      <c r="GYY14" s="219"/>
      <c r="GYZ14" s="219"/>
      <c r="GZA14" s="219"/>
      <c r="GZB14" s="219"/>
      <c r="GZC14" s="219"/>
      <c r="GZD14" s="219"/>
      <c r="GZE14" s="219"/>
      <c r="GZF14" s="219"/>
      <c r="GZG14" s="219"/>
      <c r="GZH14" s="219"/>
      <c r="GZI14" s="219"/>
      <c r="GZJ14" s="219"/>
      <c r="GZK14" s="219"/>
      <c r="GZL14" s="219"/>
      <c r="GZM14" s="219"/>
      <c r="GZN14" s="219"/>
      <c r="GZO14" s="219"/>
      <c r="GZP14" s="219"/>
      <c r="GZQ14" s="219"/>
      <c r="GZR14" s="219"/>
      <c r="GZS14" s="219"/>
      <c r="GZT14" s="219"/>
      <c r="GZU14" s="219"/>
      <c r="GZV14" s="219"/>
      <c r="GZW14" s="219"/>
      <c r="GZX14" s="219"/>
      <c r="GZY14" s="219"/>
      <c r="GZZ14" s="219"/>
      <c r="HAA14" s="219"/>
      <c r="HAB14" s="219"/>
      <c r="HAC14" s="219"/>
      <c r="HAD14" s="219"/>
      <c r="HAE14" s="219"/>
      <c r="HAF14" s="219"/>
      <c r="HAG14" s="219"/>
      <c r="HAH14" s="219"/>
      <c r="HAI14" s="219"/>
      <c r="HAJ14" s="219"/>
      <c r="HAK14" s="219"/>
      <c r="HAL14" s="219"/>
      <c r="HAM14" s="219"/>
      <c r="HAN14" s="219"/>
      <c r="HAO14" s="219"/>
      <c r="HAP14" s="219"/>
      <c r="HAQ14" s="219"/>
      <c r="HAR14" s="219"/>
      <c r="HAS14" s="219"/>
      <c r="HAT14" s="219"/>
      <c r="HAU14" s="219"/>
      <c r="HAV14" s="219"/>
      <c r="HAW14" s="219"/>
      <c r="HAX14" s="219"/>
      <c r="HAY14" s="219"/>
      <c r="HAZ14" s="219"/>
      <c r="HBA14" s="219"/>
      <c r="HBB14" s="219"/>
      <c r="HBC14" s="219"/>
      <c r="HBD14" s="219"/>
      <c r="HBE14" s="219"/>
      <c r="HBF14" s="219"/>
      <c r="HBG14" s="219"/>
      <c r="HBH14" s="219"/>
      <c r="HBI14" s="219"/>
      <c r="HBJ14" s="219"/>
      <c r="HBK14" s="219"/>
      <c r="HBL14" s="219"/>
      <c r="HBM14" s="219"/>
      <c r="HBN14" s="219"/>
      <c r="HBO14" s="219"/>
      <c r="HBP14" s="219"/>
      <c r="HBQ14" s="219"/>
      <c r="HBR14" s="219"/>
      <c r="HBS14" s="219"/>
      <c r="HBT14" s="219"/>
      <c r="HBU14" s="219"/>
      <c r="HBV14" s="219"/>
      <c r="HBW14" s="219"/>
      <c r="HBX14" s="219"/>
      <c r="HBY14" s="219"/>
      <c r="HBZ14" s="219"/>
      <c r="HCA14" s="219"/>
      <c r="HCB14" s="219"/>
      <c r="HCC14" s="219"/>
      <c r="HCD14" s="219"/>
      <c r="HCE14" s="219"/>
      <c r="HCF14" s="219"/>
      <c r="HCG14" s="219"/>
      <c r="HCH14" s="219"/>
      <c r="HCI14" s="219"/>
      <c r="HCJ14" s="219"/>
      <c r="HCK14" s="219"/>
      <c r="HCL14" s="219"/>
      <c r="HCM14" s="219"/>
      <c r="HCN14" s="219"/>
      <c r="HCO14" s="219"/>
      <c r="HCP14" s="219"/>
      <c r="HCQ14" s="219"/>
      <c r="HCR14" s="219"/>
      <c r="HCS14" s="219"/>
      <c r="HCT14" s="219"/>
      <c r="HCU14" s="219"/>
      <c r="HCV14" s="219"/>
      <c r="HCW14" s="219"/>
      <c r="HCX14" s="219"/>
      <c r="HCY14" s="219"/>
      <c r="HCZ14" s="219"/>
      <c r="HDA14" s="219"/>
      <c r="HDB14" s="219"/>
      <c r="HDC14" s="219"/>
      <c r="HDD14" s="219"/>
      <c r="HDE14" s="219"/>
      <c r="HDF14" s="219"/>
      <c r="HDG14" s="219"/>
      <c r="HDH14" s="219"/>
      <c r="HDI14" s="219"/>
      <c r="HDJ14" s="219"/>
      <c r="HDK14" s="219"/>
      <c r="HDL14" s="219"/>
      <c r="HDM14" s="219"/>
      <c r="HDN14" s="219"/>
      <c r="HDO14" s="219"/>
      <c r="HDP14" s="219"/>
      <c r="HDQ14" s="219"/>
      <c r="HDR14" s="219"/>
      <c r="HDS14" s="219"/>
      <c r="HDT14" s="219"/>
      <c r="HDU14" s="219"/>
      <c r="HDV14" s="219"/>
      <c r="HDW14" s="219"/>
      <c r="HDX14" s="219"/>
      <c r="HDY14" s="219"/>
      <c r="HDZ14" s="219"/>
      <c r="HEA14" s="219"/>
      <c r="HEB14" s="219"/>
      <c r="HEC14" s="219"/>
      <c r="HED14" s="219"/>
      <c r="HEE14" s="219"/>
      <c r="HEF14" s="219"/>
      <c r="HEG14" s="219"/>
      <c r="HEH14" s="219"/>
      <c r="HEI14" s="219"/>
      <c r="HEJ14" s="219"/>
      <c r="HEK14" s="219"/>
      <c r="HEL14" s="219"/>
      <c r="HEM14" s="219"/>
      <c r="HEN14" s="219"/>
      <c r="HEO14" s="219"/>
      <c r="HEP14" s="219"/>
      <c r="HEQ14" s="219"/>
      <c r="HER14" s="219"/>
      <c r="HES14" s="219"/>
      <c r="HET14" s="219"/>
      <c r="HEU14" s="219"/>
      <c r="HEV14" s="219"/>
      <c r="HEW14" s="219"/>
      <c r="HEX14" s="219"/>
      <c r="HEY14" s="219"/>
      <c r="HEZ14" s="219"/>
      <c r="HFA14" s="219"/>
      <c r="HFB14" s="219"/>
      <c r="HFC14" s="219"/>
      <c r="HFD14" s="219"/>
      <c r="HFE14" s="219"/>
      <c r="HFF14" s="219"/>
      <c r="HFG14" s="219"/>
      <c r="HFH14" s="219"/>
      <c r="HFI14" s="219"/>
      <c r="HFJ14" s="219"/>
      <c r="HFK14" s="219"/>
      <c r="HFL14" s="219"/>
      <c r="HFM14" s="219"/>
      <c r="HFN14" s="219"/>
      <c r="HFO14" s="219"/>
      <c r="HFP14" s="219"/>
      <c r="HFQ14" s="219"/>
      <c r="HFR14" s="219"/>
      <c r="HFS14" s="219"/>
      <c r="HFT14" s="219"/>
      <c r="HFU14" s="219"/>
      <c r="HFV14" s="219"/>
      <c r="HFW14" s="219"/>
      <c r="HFX14" s="219"/>
      <c r="HFY14" s="219"/>
      <c r="HFZ14" s="219"/>
      <c r="HGA14" s="219"/>
      <c r="HGB14" s="219"/>
      <c r="HGC14" s="219"/>
      <c r="HGD14" s="219"/>
      <c r="HGE14" s="219"/>
      <c r="HGF14" s="219"/>
      <c r="HGG14" s="219"/>
      <c r="HGH14" s="219"/>
      <c r="HGI14" s="219"/>
      <c r="HGJ14" s="219"/>
      <c r="HGK14" s="219"/>
      <c r="HGL14" s="219"/>
      <c r="HGM14" s="219"/>
      <c r="HGN14" s="219"/>
      <c r="HGO14" s="219"/>
      <c r="HGP14" s="219"/>
      <c r="HGQ14" s="219"/>
      <c r="HGR14" s="219"/>
      <c r="HGS14" s="219"/>
      <c r="HGT14" s="219"/>
      <c r="HGU14" s="219"/>
      <c r="HGV14" s="219"/>
      <c r="HGW14" s="219"/>
      <c r="HGX14" s="219"/>
      <c r="HGY14" s="219"/>
      <c r="HGZ14" s="219"/>
      <c r="HHA14" s="219"/>
      <c r="HHB14" s="219"/>
      <c r="HHC14" s="219"/>
      <c r="HHD14" s="219"/>
      <c r="HHE14" s="219"/>
      <c r="HHF14" s="219"/>
      <c r="HHG14" s="219"/>
      <c r="HHH14" s="219"/>
      <c r="HHI14" s="219"/>
      <c r="HHJ14" s="219"/>
      <c r="HHK14" s="219"/>
      <c r="HHL14" s="219"/>
      <c r="HHM14" s="219"/>
      <c r="HHN14" s="219"/>
      <c r="HHO14" s="219"/>
      <c r="HHP14" s="219"/>
      <c r="HHQ14" s="219"/>
      <c r="HHR14" s="219"/>
      <c r="HHS14" s="219"/>
      <c r="HHT14" s="219"/>
      <c r="HHU14" s="219"/>
      <c r="HHV14" s="219"/>
      <c r="HHW14" s="219"/>
      <c r="HHX14" s="219"/>
      <c r="HHY14" s="219"/>
      <c r="HHZ14" s="219"/>
      <c r="HIA14" s="219"/>
      <c r="HIB14" s="219"/>
      <c r="HIC14" s="219"/>
      <c r="HID14" s="219"/>
      <c r="HIE14" s="219"/>
      <c r="HIF14" s="219"/>
      <c r="HIG14" s="219"/>
      <c r="HIH14" s="219"/>
      <c r="HII14" s="219"/>
      <c r="HIJ14" s="219"/>
      <c r="HIK14" s="219"/>
      <c r="HIL14" s="219"/>
      <c r="HIM14" s="219"/>
      <c r="HIN14" s="219"/>
      <c r="HIO14" s="219"/>
      <c r="HIP14" s="219"/>
      <c r="HIQ14" s="219"/>
      <c r="HIR14" s="219"/>
      <c r="HIS14" s="219"/>
      <c r="HIT14" s="219"/>
      <c r="HIU14" s="219"/>
      <c r="HIV14" s="219"/>
      <c r="HIW14" s="219"/>
      <c r="HIX14" s="219"/>
      <c r="HIY14" s="219"/>
      <c r="HIZ14" s="219"/>
      <c r="HJA14" s="219"/>
      <c r="HJB14" s="219"/>
      <c r="HJC14" s="219"/>
      <c r="HJD14" s="219"/>
      <c r="HJE14" s="219"/>
      <c r="HJF14" s="219"/>
      <c r="HJG14" s="219"/>
      <c r="HJH14" s="219"/>
      <c r="HJI14" s="219"/>
      <c r="HJJ14" s="219"/>
      <c r="HJK14" s="219"/>
      <c r="HJL14" s="219"/>
      <c r="HJM14" s="219"/>
      <c r="HJN14" s="219"/>
      <c r="HJO14" s="219"/>
      <c r="HJP14" s="219"/>
      <c r="HJQ14" s="219"/>
      <c r="HJR14" s="219"/>
      <c r="HJS14" s="219"/>
      <c r="HJT14" s="219"/>
      <c r="HJU14" s="219"/>
      <c r="HJV14" s="219"/>
      <c r="HJW14" s="219"/>
      <c r="HJX14" s="219"/>
      <c r="HJY14" s="219"/>
      <c r="HJZ14" s="219"/>
      <c r="HKA14" s="219"/>
      <c r="HKB14" s="219"/>
      <c r="HKC14" s="219"/>
      <c r="HKD14" s="219"/>
      <c r="HKE14" s="219"/>
      <c r="HKF14" s="219"/>
      <c r="HKG14" s="219"/>
      <c r="HKH14" s="219"/>
      <c r="HKI14" s="219"/>
      <c r="HKJ14" s="219"/>
      <c r="HKK14" s="219"/>
      <c r="HKL14" s="219"/>
      <c r="HKM14" s="219"/>
      <c r="HKN14" s="219"/>
      <c r="HKO14" s="219"/>
      <c r="HKP14" s="219"/>
      <c r="HKQ14" s="219"/>
      <c r="HKR14" s="219"/>
      <c r="HKS14" s="219"/>
      <c r="HKT14" s="219"/>
      <c r="HKU14" s="219"/>
      <c r="HKV14" s="219"/>
      <c r="HKW14" s="219"/>
      <c r="HKX14" s="219"/>
      <c r="HKY14" s="219"/>
      <c r="HKZ14" s="219"/>
      <c r="HLA14" s="219"/>
      <c r="HLB14" s="219"/>
      <c r="HLC14" s="219"/>
      <c r="HLD14" s="219"/>
      <c r="HLE14" s="219"/>
      <c r="HLF14" s="219"/>
      <c r="HLG14" s="219"/>
      <c r="HLH14" s="219"/>
      <c r="HLI14" s="219"/>
      <c r="HLJ14" s="219"/>
      <c r="HLK14" s="219"/>
      <c r="HLL14" s="219"/>
      <c r="HLM14" s="219"/>
      <c r="HLN14" s="219"/>
      <c r="HLO14" s="219"/>
      <c r="HLP14" s="219"/>
      <c r="HLQ14" s="219"/>
      <c r="HLR14" s="219"/>
      <c r="HLS14" s="219"/>
      <c r="HLT14" s="219"/>
      <c r="HLU14" s="219"/>
      <c r="HLV14" s="219"/>
      <c r="HLW14" s="219"/>
      <c r="HLX14" s="219"/>
      <c r="HLY14" s="219"/>
      <c r="HLZ14" s="219"/>
      <c r="HMA14" s="219"/>
      <c r="HMB14" s="219"/>
      <c r="HMC14" s="219"/>
      <c r="HMD14" s="219"/>
      <c r="HME14" s="219"/>
      <c r="HMF14" s="219"/>
      <c r="HMG14" s="219"/>
      <c r="HMH14" s="219"/>
      <c r="HMI14" s="219"/>
      <c r="HMJ14" s="219"/>
      <c r="HMK14" s="219"/>
      <c r="HML14" s="219"/>
      <c r="HMM14" s="219"/>
      <c r="HMN14" s="219"/>
      <c r="HMO14" s="219"/>
      <c r="HMP14" s="219"/>
      <c r="HMQ14" s="219"/>
      <c r="HMR14" s="219"/>
      <c r="HMS14" s="219"/>
      <c r="HMT14" s="219"/>
      <c r="HMU14" s="219"/>
      <c r="HMV14" s="219"/>
      <c r="HMW14" s="219"/>
      <c r="HMX14" s="219"/>
      <c r="HMY14" s="219"/>
      <c r="HMZ14" s="219"/>
      <c r="HNA14" s="219"/>
      <c r="HNB14" s="219"/>
      <c r="HNC14" s="219"/>
      <c r="HND14" s="219"/>
      <c r="HNE14" s="219"/>
      <c r="HNF14" s="219"/>
      <c r="HNG14" s="219"/>
      <c r="HNH14" s="219"/>
      <c r="HNI14" s="219"/>
      <c r="HNJ14" s="219"/>
      <c r="HNK14" s="219"/>
      <c r="HNL14" s="219"/>
      <c r="HNM14" s="219"/>
      <c r="HNN14" s="219"/>
      <c r="HNO14" s="219"/>
      <c r="HNP14" s="219"/>
      <c r="HNQ14" s="219"/>
      <c r="HNR14" s="219"/>
      <c r="HNS14" s="219"/>
      <c r="HNT14" s="219"/>
      <c r="HNU14" s="219"/>
      <c r="HNV14" s="219"/>
      <c r="HNW14" s="219"/>
      <c r="HNX14" s="219"/>
      <c r="HNY14" s="219"/>
      <c r="HNZ14" s="219"/>
      <c r="HOA14" s="219"/>
      <c r="HOB14" s="219"/>
      <c r="HOC14" s="219"/>
      <c r="HOD14" s="219"/>
      <c r="HOE14" s="219"/>
      <c r="HOF14" s="219"/>
      <c r="HOG14" s="219"/>
      <c r="HOH14" s="219"/>
      <c r="HOI14" s="219"/>
      <c r="HOJ14" s="219"/>
      <c r="HOK14" s="219"/>
      <c r="HOL14" s="219"/>
      <c r="HOM14" s="219"/>
      <c r="HON14" s="219"/>
      <c r="HOO14" s="219"/>
      <c r="HOP14" s="219"/>
      <c r="HOQ14" s="219"/>
      <c r="HOR14" s="219"/>
      <c r="HOS14" s="219"/>
      <c r="HOT14" s="219"/>
      <c r="HOU14" s="219"/>
      <c r="HOV14" s="219"/>
      <c r="HOW14" s="219"/>
      <c r="HOX14" s="219"/>
      <c r="HOY14" s="219"/>
      <c r="HOZ14" s="219"/>
      <c r="HPA14" s="219"/>
      <c r="HPB14" s="219"/>
      <c r="HPC14" s="219"/>
      <c r="HPD14" s="219"/>
      <c r="HPE14" s="219"/>
      <c r="HPF14" s="219"/>
      <c r="HPG14" s="219"/>
      <c r="HPH14" s="219"/>
      <c r="HPI14" s="219"/>
      <c r="HPJ14" s="219"/>
      <c r="HPK14" s="219"/>
      <c r="HPL14" s="219"/>
      <c r="HPM14" s="219"/>
      <c r="HPN14" s="219"/>
      <c r="HPO14" s="219"/>
      <c r="HPP14" s="219"/>
      <c r="HPQ14" s="219"/>
      <c r="HPR14" s="219"/>
      <c r="HPS14" s="219"/>
      <c r="HPT14" s="219"/>
      <c r="HPU14" s="219"/>
      <c r="HPV14" s="219"/>
      <c r="HPW14" s="219"/>
      <c r="HPX14" s="219"/>
      <c r="HPY14" s="219"/>
      <c r="HPZ14" s="219"/>
      <c r="HQA14" s="219"/>
      <c r="HQB14" s="219"/>
      <c r="HQC14" s="219"/>
      <c r="HQD14" s="219"/>
      <c r="HQE14" s="219"/>
      <c r="HQF14" s="219"/>
      <c r="HQG14" s="219"/>
      <c r="HQH14" s="219"/>
      <c r="HQI14" s="219"/>
      <c r="HQJ14" s="219"/>
      <c r="HQK14" s="219"/>
      <c r="HQL14" s="219"/>
      <c r="HQM14" s="219"/>
      <c r="HQN14" s="219"/>
      <c r="HQO14" s="219"/>
      <c r="HQP14" s="219"/>
      <c r="HQQ14" s="219"/>
      <c r="HQR14" s="219"/>
      <c r="HQS14" s="219"/>
      <c r="HQT14" s="219"/>
      <c r="HQU14" s="219"/>
      <c r="HQV14" s="219"/>
      <c r="HQW14" s="219"/>
      <c r="HQX14" s="219"/>
      <c r="HQY14" s="219"/>
      <c r="HQZ14" s="219"/>
      <c r="HRA14" s="219"/>
      <c r="HRB14" s="219"/>
      <c r="HRC14" s="219"/>
      <c r="HRD14" s="219"/>
      <c r="HRE14" s="219"/>
      <c r="HRF14" s="219"/>
      <c r="HRG14" s="219"/>
      <c r="HRH14" s="219"/>
      <c r="HRI14" s="219"/>
      <c r="HRJ14" s="219"/>
      <c r="HRK14" s="219"/>
      <c r="HRL14" s="219"/>
      <c r="HRM14" s="219"/>
      <c r="HRN14" s="219"/>
      <c r="HRO14" s="219"/>
      <c r="HRP14" s="219"/>
      <c r="HRQ14" s="219"/>
      <c r="HRR14" s="219"/>
      <c r="HRS14" s="219"/>
      <c r="HRT14" s="219"/>
      <c r="HRU14" s="219"/>
      <c r="HRV14" s="219"/>
      <c r="HRW14" s="219"/>
      <c r="HRX14" s="219"/>
      <c r="HRY14" s="219"/>
      <c r="HRZ14" s="219"/>
      <c r="HSA14" s="219"/>
      <c r="HSB14" s="219"/>
      <c r="HSC14" s="219"/>
      <c r="HSD14" s="219"/>
      <c r="HSE14" s="219"/>
      <c r="HSF14" s="219"/>
      <c r="HSG14" s="219"/>
      <c r="HSH14" s="219"/>
      <c r="HSI14" s="219"/>
      <c r="HSJ14" s="219"/>
      <c r="HSK14" s="219"/>
      <c r="HSL14" s="219"/>
      <c r="HSM14" s="219"/>
      <c r="HSN14" s="219"/>
      <c r="HSO14" s="219"/>
      <c r="HSP14" s="219"/>
      <c r="HSQ14" s="219"/>
      <c r="HSR14" s="219"/>
      <c r="HSS14" s="219"/>
      <c r="HST14" s="219"/>
      <c r="HSU14" s="219"/>
      <c r="HSV14" s="219"/>
      <c r="HSW14" s="219"/>
      <c r="HSX14" s="219"/>
      <c r="HSY14" s="219"/>
      <c r="HSZ14" s="219"/>
      <c r="HTA14" s="219"/>
      <c r="HTB14" s="219"/>
      <c r="HTC14" s="219"/>
      <c r="HTD14" s="219"/>
      <c r="HTE14" s="219"/>
      <c r="HTF14" s="219"/>
      <c r="HTG14" s="219"/>
      <c r="HTH14" s="219"/>
      <c r="HTI14" s="219"/>
      <c r="HTJ14" s="219"/>
      <c r="HTK14" s="219"/>
      <c r="HTL14" s="219"/>
      <c r="HTM14" s="219"/>
      <c r="HTN14" s="219"/>
      <c r="HTO14" s="219"/>
      <c r="HTP14" s="219"/>
      <c r="HTQ14" s="219"/>
      <c r="HTR14" s="219"/>
      <c r="HTS14" s="219"/>
      <c r="HTT14" s="219"/>
      <c r="HTU14" s="219"/>
      <c r="HTV14" s="219"/>
      <c r="HTW14" s="219"/>
      <c r="HTX14" s="219"/>
      <c r="HTY14" s="219"/>
      <c r="HTZ14" s="219"/>
      <c r="HUA14" s="219"/>
      <c r="HUB14" s="219"/>
      <c r="HUC14" s="219"/>
      <c r="HUD14" s="219"/>
      <c r="HUE14" s="219"/>
      <c r="HUF14" s="219"/>
      <c r="HUG14" s="219"/>
      <c r="HUH14" s="219"/>
      <c r="HUI14" s="219"/>
      <c r="HUJ14" s="219"/>
      <c r="HUK14" s="219"/>
      <c r="HUL14" s="219"/>
      <c r="HUM14" s="219"/>
      <c r="HUN14" s="219"/>
      <c r="HUO14" s="219"/>
      <c r="HUP14" s="219"/>
      <c r="HUQ14" s="219"/>
      <c r="HUR14" s="219"/>
      <c r="HUS14" s="219"/>
      <c r="HUT14" s="219"/>
      <c r="HUU14" s="219"/>
      <c r="HUV14" s="219"/>
      <c r="HUW14" s="219"/>
      <c r="HUX14" s="219"/>
      <c r="HUY14" s="219"/>
      <c r="HUZ14" s="219"/>
      <c r="HVA14" s="219"/>
      <c r="HVB14" s="219"/>
      <c r="HVC14" s="219"/>
      <c r="HVD14" s="219"/>
      <c r="HVE14" s="219"/>
      <c r="HVF14" s="219"/>
      <c r="HVG14" s="219"/>
      <c r="HVH14" s="219"/>
      <c r="HVI14" s="219"/>
      <c r="HVJ14" s="219"/>
      <c r="HVK14" s="219"/>
      <c r="HVL14" s="219"/>
      <c r="HVM14" s="219"/>
      <c r="HVN14" s="219"/>
      <c r="HVO14" s="219"/>
      <c r="HVP14" s="219"/>
      <c r="HVQ14" s="219"/>
      <c r="HVR14" s="219"/>
      <c r="HVS14" s="219"/>
      <c r="HVT14" s="219"/>
      <c r="HVU14" s="219"/>
      <c r="HVV14" s="219"/>
      <c r="HVW14" s="219"/>
      <c r="HVX14" s="219"/>
      <c r="HVY14" s="219"/>
      <c r="HVZ14" s="219"/>
      <c r="HWA14" s="219"/>
      <c r="HWB14" s="219"/>
      <c r="HWC14" s="219"/>
      <c r="HWD14" s="219"/>
      <c r="HWE14" s="219"/>
      <c r="HWF14" s="219"/>
      <c r="HWG14" s="219"/>
      <c r="HWH14" s="219"/>
      <c r="HWI14" s="219"/>
      <c r="HWJ14" s="219"/>
      <c r="HWK14" s="219"/>
      <c r="HWL14" s="219"/>
      <c r="HWM14" s="219"/>
      <c r="HWN14" s="219"/>
      <c r="HWO14" s="219"/>
      <c r="HWP14" s="219"/>
      <c r="HWQ14" s="219"/>
      <c r="HWR14" s="219"/>
      <c r="HWS14" s="219"/>
      <c r="HWT14" s="219"/>
      <c r="HWU14" s="219"/>
      <c r="HWV14" s="219"/>
      <c r="HWW14" s="219"/>
      <c r="HWX14" s="219"/>
      <c r="HWY14" s="219"/>
      <c r="HWZ14" s="219"/>
      <c r="HXA14" s="219"/>
      <c r="HXB14" s="219"/>
      <c r="HXC14" s="219"/>
      <c r="HXD14" s="219"/>
      <c r="HXE14" s="219"/>
      <c r="HXF14" s="219"/>
      <c r="HXG14" s="219"/>
      <c r="HXH14" s="219"/>
      <c r="HXI14" s="219"/>
      <c r="HXJ14" s="219"/>
      <c r="HXK14" s="219"/>
      <c r="HXL14" s="219"/>
      <c r="HXM14" s="219"/>
      <c r="HXN14" s="219"/>
      <c r="HXO14" s="219"/>
      <c r="HXP14" s="219"/>
      <c r="HXQ14" s="219"/>
      <c r="HXR14" s="219"/>
      <c r="HXS14" s="219"/>
      <c r="HXT14" s="219"/>
      <c r="HXU14" s="219"/>
      <c r="HXV14" s="219"/>
      <c r="HXW14" s="219"/>
      <c r="HXX14" s="219"/>
      <c r="HXY14" s="219"/>
      <c r="HXZ14" s="219"/>
      <c r="HYA14" s="219"/>
      <c r="HYB14" s="219"/>
      <c r="HYC14" s="219"/>
      <c r="HYD14" s="219"/>
      <c r="HYE14" s="219"/>
      <c r="HYF14" s="219"/>
      <c r="HYG14" s="219"/>
      <c r="HYH14" s="219"/>
      <c r="HYI14" s="219"/>
      <c r="HYJ14" s="219"/>
      <c r="HYK14" s="219"/>
      <c r="HYL14" s="219"/>
      <c r="HYM14" s="219"/>
      <c r="HYN14" s="219"/>
      <c r="HYO14" s="219"/>
      <c r="HYP14" s="219"/>
      <c r="HYQ14" s="219"/>
      <c r="HYR14" s="219"/>
      <c r="HYS14" s="219"/>
      <c r="HYT14" s="219"/>
      <c r="HYU14" s="219"/>
      <c r="HYV14" s="219"/>
      <c r="HYW14" s="219"/>
      <c r="HYX14" s="219"/>
      <c r="HYY14" s="219"/>
      <c r="HYZ14" s="219"/>
      <c r="HZA14" s="219"/>
      <c r="HZB14" s="219"/>
      <c r="HZC14" s="219"/>
      <c r="HZD14" s="219"/>
      <c r="HZE14" s="219"/>
      <c r="HZF14" s="219"/>
      <c r="HZG14" s="219"/>
      <c r="HZH14" s="219"/>
      <c r="HZI14" s="219"/>
      <c r="HZJ14" s="219"/>
      <c r="HZK14" s="219"/>
      <c r="HZL14" s="219"/>
      <c r="HZM14" s="219"/>
      <c r="HZN14" s="219"/>
      <c r="HZO14" s="219"/>
      <c r="HZP14" s="219"/>
      <c r="HZQ14" s="219"/>
      <c r="HZR14" s="219"/>
      <c r="HZS14" s="219"/>
      <c r="HZT14" s="219"/>
      <c r="HZU14" s="219"/>
      <c r="HZV14" s="219"/>
      <c r="HZW14" s="219"/>
      <c r="HZX14" s="219"/>
      <c r="HZY14" s="219"/>
      <c r="HZZ14" s="219"/>
      <c r="IAA14" s="219"/>
      <c r="IAB14" s="219"/>
      <c r="IAC14" s="219"/>
      <c r="IAD14" s="219"/>
      <c r="IAE14" s="219"/>
      <c r="IAF14" s="219"/>
      <c r="IAG14" s="219"/>
      <c r="IAH14" s="219"/>
      <c r="IAI14" s="219"/>
      <c r="IAJ14" s="219"/>
      <c r="IAK14" s="219"/>
      <c r="IAL14" s="219"/>
      <c r="IAM14" s="219"/>
      <c r="IAN14" s="219"/>
      <c r="IAO14" s="219"/>
      <c r="IAP14" s="219"/>
      <c r="IAQ14" s="219"/>
      <c r="IAR14" s="219"/>
      <c r="IAS14" s="219"/>
      <c r="IAT14" s="219"/>
      <c r="IAU14" s="219"/>
      <c r="IAV14" s="219"/>
      <c r="IAW14" s="219"/>
      <c r="IAX14" s="219"/>
      <c r="IAY14" s="219"/>
      <c r="IAZ14" s="219"/>
      <c r="IBA14" s="219"/>
      <c r="IBB14" s="219"/>
      <c r="IBC14" s="219"/>
      <c r="IBD14" s="219"/>
      <c r="IBE14" s="219"/>
      <c r="IBF14" s="219"/>
      <c r="IBG14" s="219"/>
      <c r="IBH14" s="219"/>
      <c r="IBI14" s="219"/>
      <c r="IBJ14" s="219"/>
      <c r="IBK14" s="219"/>
      <c r="IBL14" s="219"/>
      <c r="IBM14" s="219"/>
      <c r="IBN14" s="219"/>
      <c r="IBO14" s="219"/>
      <c r="IBP14" s="219"/>
      <c r="IBQ14" s="219"/>
      <c r="IBR14" s="219"/>
      <c r="IBS14" s="219"/>
      <c r="IBT14" s="219"/>
      <c r="IBU14" s="219"/>
      <c r="IBV14" s="219"/>
      <c r="IBW14" s="219"/>
      <c r="IBX14" s="219"/>
      <c r="IBY14" s="219"/>
      <c r="IBZ14" s="219"/>
      <c r="ICA14" s="219"/>
      <c r="ICB14" s="219"/>
      <c r="ICC14" s="219"/>
      <c r="ICD14" s="219"/>
      <c r="ICE14" s="219"/>
      <c r="ICF14" s="219"/>
      <c r="ICG14" s="219"/>
      <c r="ICH14" s="219"/>
      <c r="ICI14" s="219"/>
      <c r="ICJ14" s="219"/>
      <c r="ICK14" s="219"/>
      <c r="ICL14" s="219"/>
      <c r="ICM14" s="219"/>
      <c r="ICN14" s="219"/>
      <c r="ICO14" s="219"/>
      <c r="ICP14" s="219"/>
      <c r="ICQ14" s="219"/>
      <c r="ICR14" s="219"/>
      <c r="ICS14" s="219"/>
      <c r="ICT14" s="219"/>
      <c r="ICU14" s="219"/>
      <c r="ICV14" s="219"/>
      <c r="ICW14" s="219"/>
      <c r="ICX14" s="219"/>
      <c r="ICY14" s="219"/>
      <c r="ICZ14" s="219"/>
      <c r="IDA14" s="219"/>
      <c r="IDB14" s="219"/>
      <c r="IDC14" s="219"/>
      <c r="IDD14" s="219"/>
      <c r="IDE14" s="219"/>
      <c r="IDF14" s="219"/>
      <c r="IDG14" s="219"/>
      <c r="IDH14" s="219"/>
      <c r="IDI14" s="219"/>
      <c r="IDJ14" s="219"/>
      <c r="IDK14" s="219"/>
      <c r="IDL14" s="219"/>
      <c r="IDM14" s="219"/>
      <c r="IDN14" s="219"/>
      <c r="IDO14" s="219"/>
      <c r="IDP14" s="219"/>
      <c r="IDQ14" s="219"/>
      <c r="IDR14" s="219"/>
      <c r="IDS14" s="219"/>
      <c r="IDT14" s="219"/>
      <c r="IDU14" s="219"/>
      <c r="IDV14" s="219"/>
      <c r="IDW14" s="219"/>
      <c r="IDX14" s="219"/>
      <c r="IDY14" s="219"/>
      <c r="IDZ14" s="219"/>
      <c r="IEA14" s="219"/>
      <c r="IEB14" s="219"/>
      <c r="IEC14" s="219"/>
      <c r="IED14" s="219"/>
      <c r="IEE14" s="219"/>
      <c r="IEF14" s="219"/>
      <c r="IEG14" s="219"/>
      <c r="IEH14" s="219"/>
      <c r="IEI14" s="219"/>
      <c r="IEJ14" s="219"/>
      <c r="IEK14" s="219"/>
      <c r="IEL14" s="219"/>
      <c r="IEM14" s="219"/>
      <c r="IEN14" s="219"/>
      <c r="IEO14" s="219"/>
      <c r="IEP14" s="219"/>
      <c r="IEQ14" s="219"/>
      <c r="IER14" s="219"/>
      <c r="IES14" s="219"/>
      <c r="IET14" s="219"/>
      <c r="IEU14" s="219"/>
      <c r="IEV14" s="219"/>
      <c r="IEW14" s="219"/>
      <c r="IEX14" s="219"/>
      <c r="IEY14" s="219"/>
      <c r="IEZ14" s="219"/>
      <c r="IFA14" s="219"/>
      <c r="IFB14" s="219"/>
      <c r="IFC14" s="219"/>
      <c r="IFD14" s="219"/>
      <c r="IFE14" s="219"/>
      <c r="IFF14" s="219"/>
      <c r="IFG14" s="219"/>
      <c r="IFH14" s="219"/>
      <c r="IFI14" s="219"/>
      <c r="IFJ14" s="219"/>
      <c r="IFK14" s="219"/>
      <c r="IFL14" s="219"/>
      <c r="IFM14" s="219"/>
      <c r="IFN14" s="219"/>
      <c r="IFO14" s="219"/>
      <c r="IFP14" s="219"/>
      <c r="IFQ14" s="219"/>
      <c r="IFR14" s="219"/>
      <c r="IFS14" s="219"/>
      <c r="IFT14" s="219"/>
      <c r="IFU14" s="219"/>
      <c r="IFV14" s="219"/>
      <c r="IFW14" s="219"/>
      <c r="IFX14" s="219"/>
      <c r="IFY14" s="219"/>
      <c r="IFZ14" s="219"/>
      <c r="IGA14" s="219"/>
      <c r="IGB14" s="219"/>
      <c r="IGC14" s="219"/>
      <c r="IGD14" s="219"/>
      <c r="IGE14" s="219"/>
      <c r="IGF14" s="219"/>
      <c r="IGG14" s="219"/>
      <c r="IGH14" s="219"/>
      <c r="IGI14" s="219"/>
      <c r="IGJ14" s="219"/>
      <c r="IGK14" s="219"/>
      <c r="IGL14" s="219"/>
      <c r="IGM14" s="219"/>
      <c r="IGN14" s="219"/>
      <c r="IGO14" s="219"/>
      <c r="IGP14" s="219"/>
      <c r="IGQ14" s="219"/>
      <c r="IGR14" s="219"/>
      <c r="IGS14" s="219"/>
      <c r="IGT14" s="219"/>
      <c r="IGU14" s="219"/>
      <c r="IGV14" s="219"/>
      <c r="IGW14" s="219"/>
      <c r="IGX14" s="219"/>
      <c r="IGY14" s="219"/>
      <c r="IGZ14" s="219"/>
      <c r="IHA14" s="219"/>
      <c r="IHB14" s="219"/>
      <c r="IHC14" s="219"/>
      <c r="IHD14" s="219"/>
      <c r="IHE14" s="219"/>
      <c r="IHF14" s="219"/>
      <c r="IHG14" s="219"/>
      <c r="IHH14" s="219"/>
      <c r="IHI14" s="219"/>
      <c r="IHJ14" s="219"/>
      <c r="IHK14" s="219"/>
      <c r="IHL14" s="219"/>
      <c r="IHM14" s="219"/>
      <c r="IHN14" s="219"/>
      <c r="IHO14" s="219"/>
      <c r="IHP14" s="219"/>
      <c r="IHQ14" s="219"/>
      <c r="IHR14" s="219"/>
      <c r="IHS14" s="219"/>
      <c r="IHT14" s="219"/>
      <c r="IHU14" s="219"/>
      <c r="IHV14" s="219"/>
      <c r="IHW14" s="219"/>
      <c r="IHX14" s="219"/>
      <c r="IHY14" s="219"/>
      <c r="IHZ14" s="219"/>
      <c r="IIA14" s="219"/>
      <c r="IIB14" s="219"/>
      <c r="IIC14" s="219"/>
      <c r="IID14" s="219"/>
      <c r="IIE14" s="219"/>
      <c r="IIF14" s="219"/>
      <c r="IIG14" s="219"/>
      <c r="IIH14" s="219"/>
      <c r="III14" s="219"/>
      <c r="IIJ14" s="219"/>
      <c r="IIK14" s="219"/>
      <c r="IIL14" s="219"/>
      <c r="IIM14" s="219"/>
      <c r="IIN14" s="219"/>
      <c r="IIO14" s="219"/>
      <c r="IIP14" s="219"/>
      <c r="IIQ14" s="219"/>
      <c r="IIR14" s="219"/>
      <c r="IIS14" s="219"/>
      <c r="IIT14" s="219"/>
      <c r="IIU14" s="219"/>
      <c r="IIV14" s="219"/>
      <c r="IIW14" s="219"/>
      <c r="IIX14" s="219"/>
      <c r="IIY14" s="219"/>
      <c r="IIZ14" s="219"/>
      <c r="IJA14" s="219"/>
      <c r="IJB14" s="219"/>
      <c r="IJC14" s="219"/>
      <c r="IJD14" s="219"/>
      <c r="IJE14" s="219"/>
      <c r="IJF14" s="219"/>
      <c r="IJG14" s="219"/>
      <c r="IJH14" s="219"/>
      <c r="IJI14" s="219"/>
      <c r="IJJ14" s="219"/>
      <c r="IJK14" s="219"/>
      <c r="IJL14" s="219"/>
      <c r="IJM14" s="219"/>
      <c r="IJN14" s="219"/>
      <c r="IJO14" s="219"/>
      <c r="IJP14" s="219"/>
      <c r="IJQ14" s="219"/>
      <c r="IJR14" s="219"/>
      <c r="IJS14" s="219"/>
      <c r="IJT14" s="219"/>
      <c r="IJU14" s="219"/>
      <c r="IJV14" s="219"/>
      <c r="IJW14" s="219"/>
      <c r="IJX14" s="219"/>
      <c r="IJY14" s="219"/>
      <c r="IJZ14" s="219"/>
      <c r="IKA14" s="219"/>
      <c r="IKB14" s="219"/>
      <c r="IKC14" s="219"/>
      <c r="IKD14" s="219"/>
      <c r="IKE14" s="219"/>
      <c r="IKF14" s="219"/>
      <c r="IKG14" s="219"/>
      <c r="IKH14" s="219"/>
      <c r="IKI14" s="219"/>
      <c r="IKJ14" s="219"/>
      <c r="IKK14" s="219"/>
      <c r="IKL14" s="219"/>
      <c r="IKM14" s="219"/>
      <c r="IKN14" s="219"/>
      <c r="IKO14" s="219"/>
      <c r="IKP14" s="219"/>
      <c r="IKQ14" s="219"/>
      <c r="IKR14" s="219"/>
      <c r="IKS14" s="219"/>
      <c r="IKT14" s="219"/>
      <c r="IKU14" s="219"/>
      <c r="IKV14" s="219"/>
      <c r="IKW14" s="219"/>
      <c r="IKX14" s="219"/>
      <c r="IKY14" s="219"/>
      <c r="IKZ14" s="219"/>
      <c r="ILA14" s="219"/>
      <c r="ILB14" s="219"/>
      <c r="ILC14" s="219"/>
      <c r="ILD14" s="219"/>
      <c r="ILE14" s="219"/>
      <c r="ILF14" s="219"/>
      <c r="ILG14" s="219"/>
      <c r="ILH14" s="219"/>
      <c r="ILI14" s="219"/>
      <c r="ILJ14" s="219"/>
      <c r="ILK14" s="219"/>
      <c r="ILL14" s="219"/>
      <c r="ILM14" s="219"/>
      <c r="ILN14" s="219"/>
      <c r="ILO14" s="219"/>
      <c r="ILP14" s="219"/>
      <c r="ILQ14" s="219"/>
      <c r="ILR14" s="219"/>
      <c r="ILS14" s="219"/>
      <c r="ILT14" s="219"/>
      <c r="ILU14" s="219"/>
      <c r="ILV14" s="219"/>
      <c r="ILW14" s="219"/>
      <c r="ILX14" s="219"/>
      <c r="ILY14" s="219"/>
      <c r="ILZ14" s="219"/>
      <c r="IMA14" s="219"/>
      <c r="IMB14" s="219"/>
      <c r="IMC14" s="219"/>
      <c r="IMD14" s="219"/>
      <c r="IME14" s="219"/>
      <c r="IMF14" s="219"/>
      <c r="IMG14" s="219"/>
      <c r="IMH14" s="219"/>
      <c r="IMI14" s="219"/>
      <c r="IMJ14" s="219"/>
      <c r="IMK14" s="219"/>
      <c r="IML14" s="219"/>
      <c r="IMM14" s="219"/>
      <c r="IMN14" s="219"/>
      <c r="IMO14" s="219"/>
      <c r="IMP14" s="219"/>
      <c r="IMQ14" s="219"/>
      <c r="IMR14" s="219"/>
      <c r="IMS14" s="219"/>
      <c r="IMT14" s="219"/>
      <c r="IMU14" s="219"/>
      <c r="IMV14" s="219"/>
      <c r="IMW14" s="219"/>
      <c r="IMX14" s="219"/>
      <c r="IMY14" s="219"/>
      <c r="IMZ14" s="219"/>
      <c r="INA14" s="219"/>
      <c r="INB14" s="219"/>
      <c r="INC14" s="219"/>
      <c r="IND14" s="219"/>
      <c r="INE14" s="219"/>
      <c r="INF14" s="219"/>
      <c r="ING14" s="219"/>
      <c r="INH14" s="219"/>
      <c r="INI14" s="219"/>
      <c r="INJ14" s="219"/>
      <c r="INK14" s="219"/>
      <c r="INL14" s="219"/>
      <c r="INM14" s="219"/>
      <c r="INN14" s="219"/>
      <c r="INO14" s="219"/>
      <c r="INP14" s="219"/>
      <c r="INQ14" s="219"/>
      <c r="INR14" s="219"/>
      <c r="INS14" s="219"/>
      <c r="INT14" s="219"/>
      <c r="INU14" s="219"/>
      <c r="INV14" s="219"/>
      <c r="INW14" s="219"/>
      <c r="INX14" s="219"/>
      <c r="INY14" s="219"/>
      <c r="INZ14" s="219"/>
      <c r="IOA14" s="219"/>
      <c r="IOB14" s="219"/>
      <c r="IOC14" s="219"/>
      <c r="IOD14" s="219"/>
      <c r="IOE14" s="219"/>
      <c r="IOF14" s="219"/>
      <c r="IOG14" s="219"/>
      <c r="IOH14" s="219"/>
      <c r="IOI14" s="219"/>
      <c r="IOJ14" s="219"/>
      <c r="IOK14" s="219"/>
      <c r="IOL14" s="219"/>
      <c r="IOM14" s="219"/>
      <c r="ION14" s="219"/>
      <c r="IOO14" s="219"/>
      <c r="IOP14" s="219"/>
      <c r="IOQ14" s="219"/>
      <c r="IOR14" s="219"/>
      <c r="IOS14" s="219"/>
      <c r="IOT14" s="219"/>
      <c r="IOU14" s="219"/>
      <c r="IOV14" s="219"/>
      <c r="IOW14" s="219"/>
      <c r="IOX14" s="219"/>
      <c r="IOY14" s="219"/>
      <c r="IOZ14" s="219"/>
      <c r="IPA14" s="219"/>
      <c r="IPB14" s="219"/>
      <c r="IPC14" s="219"/>
      <c r="IPD14" s="219"/>
      <c r="IPE14" s="219"/>
      <c r="IPF14" s="219"/>
      <c r="IPG14" s="219"/>
      <c r="IPH14" s="219"/>
      <c r="IPI14" s="219"/>
      <c r="IPJ14" s="219"/>
      <c r="IPK14" s="219"/>
      <c r="IPL14" s="219"/>
      <c r="IPM14" s="219"/>
      <c r="IPN14" s="219"/>
      <c r="IPO14" s="219"/>
      <c r="IPP14" s="219"/>
      <c r="IPQ14" s="219"/>
      <c r="IPR14" s="219"/>
      <c r="IPS14" s="219"/>
      <c r="IPT14" s="219"/>
      <c r="IPU14" s="219"/>
      <c r="IPV14" s="219"/>
      <c r="IPW14" s="219"/>
      <c r="IPX14" s="219"/>
      <c r="IPY14" s="219"/>
      <c r="IPZ14" s="219"/>
      <c r="IQA14" s="219"/>
      <c r="IQB14" s="219"/>
      <c r="IQC14" s="219"/>
      <c r="IQD14" s="219"/>
      <c r="IQE14" s="219"/>
      <c r="IQF14" s="219"/>
      <c r="IQG14" s="219"/>
      <c r="IQH14" s="219"/>
      <c r="IQI14" s="219"/>
      <c r="IQJ14" s="219"/>
      <c r="IQK14" s="219"/>
      <c r="IQL14" s="219"/>
      <c r="IQM14" s="219"/>
      <c r="IQN14" s="219"/>
      <c r="IQO14" s="219"/>
      <c r="IQP14" s="219"/>
      <c r="IQQ14" s="219"/>
      <c r="IQR14" s="219"/>
      <c r="IQS14" s="219"/>
      <c r="IQT14" s="219"/>
      <c r="IQU14" s="219"/>
      <c r="IQV14" s="219"/>
      <c r="IQW14" s="219"/>
      <c r="IQX14" s="219"/>
      <c r="IQY14" s="219"/>
      <c r="IQZ14" s="219"/>
      <c r="IRA14" s="219"/>
      <c r="IRB14" s="219"/>
      <c r="IRC14" s="219"/>
      <c r="IRD14" s="219"/>
      <c r="IRE14" s="219"/>
      <c r="IRF14" s="219"/>
      <c r="IRG14" s="219"/>
      <c r="IRH14" s="219"/>
      <c r="IRI14" s="219"/>
      <c r="IRJ14" s="219"/>
      <c r="IRK14" s="219"/>
      <c r="IRL14" s="219"/>
      <c r="IRM14" s="219"/>
      <c r="IRN14" s="219"/>
      <c r="IRO14" s="219"/>
      <c r="IRP14" s="219"/>
      <c r="IRQ14" s="219"/>
      <c r="IRR14" s="219"/>
      <c r="IRS14" s="219"/>
      <c r="IRT14" s="219"/>
      <c r="IRU14" s="219"/>
      <c r="IRV14" s="219"/>
      <c r="IRW14" s="219"/>
      <c r="IRX14" s="219"/>
      <c r="IRY14" s="219"/>
      <c r="IRZ14" s="219"/>
      <c r="ISA14" s="219"/>
      <c r="ISB14" s="219"/>
      <c r="ISC14" s="219"/>
      <c r="ISD14" s="219"/>
      <c r="ISE14" s="219"/>
      <c r="ISF14" s="219"/>
      <c r="ISG14" s="219"/>
      <c r="ISH14" s="219"/>
      <c r="ISI14" s="219"/>
      <c r="ISJ14" s="219"/>
      <c r="ISK14" s="219"/>
      <c r="ISL14" s="219"/>
      <c r="ISM14" s="219"/>
      <c r="ISN14" s="219"/>
      <c r="ISO14" s="219"/>
      <c r="ISP14" s="219"/>
      <c r="ISQ14" s="219"/>
      <c r="ISR14" s="219"/>
      <c r="ISS14" s="219"/>
      <c r="IST14" s="219"/>
      <c r="ISU14" s="219"/>
      <c r="ISV14" s="219"/>
      <c r="ISW14" s="219"/>
      <c r="ISX14" s="219"/>
      <c r="ISY14" s="219"/>
      <c r="ISZ14" s="219"/>
      <c r="ITA14" s="219"/>
      <c r="ITB14" s="219"/>
      <c r="ITC14" s="219"/>
      <c r="ITD14" s="219"/>
      <c r="ITE14" s="219"/>
      <c r="ITF14" s="219"/>
      <c r="ITG14" s="219"/>
      <c r="ITH14" s="219"/>
      <c r="ITI14" s="219"/>
      <c r="ITJ14" s="219"/>
      <c r="ITK14" s="219"/>
      <c r="ITL14" s="219"/>
      <c r="ITM14" s="219"/>
      <c r="ITN14" s="219"/>
      <c r="ITO14" s="219"/>
      <c r="ITP14" s="219"/>
      <c r="ITQ14" s="219"/>
      <c r="ITR14" s="219"/>
      <c r="ITS14" s="219"/>
      <c r="ITT14" s="219"/>
      <c r="ITU14" s="219"/>
      <c r="ITV14" s="219"/>
      <c r="ITW14" s="219"/>
      <c r="ITX14" s="219"/>
      <c r="ITY14" s="219"/>
      <c r="ITZ14" s="219"/>
      <c r="IUA14" s="219"/>
      <c r="IUB14" s="219"/>
      <c r="IUC14" s="219"/>
      <c r="IUD14" s="219"/>
      <c r="IUE14" s="219"/>
      <c r="IUF14" s="219"/>
      <c r="IUG14" s="219"/>
      <c r="IUH14" s="219"/>
      <c r="IUI14" s="219"/>
      <c r="IUJ14" s="219"/>
      <c r="IUK14" s="219"/>
      <c r="IUL14" s="219"/>
      <c r="IUM14" s="219"/>
      <c r="IUN14" s="219"/>
      <c r="IUO14" s="219"/>
      <c r="IUP14" s="219"/>
      <c r="IUQ14" s="219"/>
      <c r="IUR14" s="219"/>
      <c r="IUS14" s="219"/>
      <c r="IUT14" s="219"/>
      <c r="IUU14" s="219"/>
      <c r="IUV14" s="219"/>
      <c r="IUW14" s="219"/>
      <c r="IUX14" s="219"/>
      <c r="IUY14" s="219"/>
      <c r="IUZ14" s="219"/>
      <c r="IVA14" s="219"/>
      <c r="IVB14" s="219"/>
      <c r="IVC14" s="219"/>
      <c r="IVD14" s="219"/>
      <c r="IVE14" s="219"/>
      <c r="IVF14" s="219"/>
      <c r="IVG14" s="219"/>
      <c r="IVH14" s="219"/>
      <c r="IVI14" s="219"/>
      <c r="IVJ14" s="219"/>
      <c r="IVK14" s="219"/>
      <c r="IVL14" s="219"/>
      <c r="IVM14" s="219"/>
      <c r="IVN14" s="219"/>
      <c r="IVO14" s="219"/>
      <c r="IVP14" s="219"/>
      <c r="IVQ14" s="219"/>
      <c r="IVR14" s="219"/>
      <c r="IVS14" s="219"/>
      <c r="IVT14" s="219"/>
      <c r="IVU14" s="219"/>
      <c r="IVV14" s="219"/>
      <c r="IVW14" s="219"/>
      <c r="IVX14" s="219"/>
      <c r="IVY14" s="219"/>
      <c r="IVZ14" s="219"/>
      <c r="IWA14" s="219"/>
      <c r="IWB14" s="219"/>
      <c r="IWC14" s="219"/>
      <c r="IWD14" s="219"/>
      <c r="IWE14" s="219"/>
      <c r="IWF14" s="219"/>
      <c r="IWG14" s="219"/>
      <c r="IWH14" s="219"/>
      <c r="IWI14" s="219"/>
      <c r="IWJ14" s="219"/>
      <c r="IWK14" s="219"/>
      <c r="IWL14" s="219"/>
      <c r="IWM14" s="219"/>
      <c r="IWN14" s="219"/>
      <c r="IWO14" s="219"/>
      <c r="IWP14" s="219"/>
      <c r="IWQ14" s="219"/>
      <c r="IWR14" s="219"/>
      <c r="IWS14" s="219"/>
      <c r="IWT14" s="219"/>
      <c r="IWU14" s="219"/>
      <c r="IWV14" s="219"/>
      <c r="IWW14" s="219"/>
      <c r="IWX14" s="219"/>
      <c r="IWY14" s="219"/>
      <c r="IWZ14" s="219"/>
      <c r="IXA14" s="219"/>
      <c r="IXB14" s="219"/>
      <c r="IXC14" s="219"/>
      <c r="IXD14" s="219"/>
      <c r="IXE14" s="219"/>
      <c r="IXF14" s="219"/>
      <c r="IXG14" s="219"/>
      <c r="IXH14" s="219"/>
      <c r="IXI14" s="219"/>
      <c r="IXJ14" s="219"/>
      <c r="IXK14" s="219"/>
      <c r="IXL14" s="219"/>
      <c r="IXM14" s="219"/>
      <c r="IXN14" s="219"/>
      <c r="IXO14" s="219"/>
      <c r="IXP14" s="219"/>
      <c r="IXQ14" s="219"/>
      <c r="IXR14" s="219"/>
      <c r="IXS14" s="219"/>
      <c r="IXT14" s="219"/>
      <c r="IXU14" s="219"/>
      <c r="IXV14" s="219"/>
      <c r="IXW14" s="219"/>
      <c r="IXX14" s="219"/>
      <c r="IXY14" s="219"/>
      <c r="IXZ14" s="219"/>
      <c r="IYA14" s="219"/>
      <c r="IYB14" s="219"/>
      <c r="IYC14" s="219"/>
      <c r="IYD14" s="219"/>
      <c r="IYE14" s="219"/>
      <c r="IYF14" s="219"/>
      <c r="IYG14" s="219"/>
      <c r="IYH14" s="219"/>
      <c r="IYI14" s="219"/>
      <c r="IYJ14" s="219"/>
      <c r="IYK14" s="219"/>
      <c r="IYL14" s="219"/>
      <c r="IYM14" s="219"/>
      <c r="IYN14" s="219"/>
      <c r="IYO14" s="219"/>
      <c r="IYP14" s="219"/>
      <c r="IYQ14" s="219"/>
      <c r="IYR14" s="219"/>
      <c r="IYS14" s="219"/>
      <c r="IYT14" s="219"/>
      <c r="IYU14" s="219"/>
      <c r="IYV14" s="219"/>
      <c r="IYW14" s="219"/>
      <c r="IYX14" s="219"/>
      <c r="IYY14" s="219"/>
      <c r="IYZ14" s="219"/>
      <c r="IZA14" s="219"/>
      <c r="IZB14" s="219"/>
      <c r="IZC14" s="219"/>
      <c r="IZD14" s="219"/>
      <c r="IZE14" s="219"/>
      <c r="IZF14" s="219"/>
      <c r="IZG14" s="219"/>
      <c r="IZH14" s="219"/>
      <c r="IZI14" s="219"/>
      <c r="IZJ14" s="219"/>
      <c r="IZK14" s="219"/>
      <c r="IZL14" s="219"/>
      <c r="IZM14" s="219"/>
      <c r="IZN14" s="219"/>
      <c r="IZO14" s="219"/>
      <c r="IZP14" s="219"/>
      <c r="IZQ14" s="219"/>
      <c r="IZR14" s="219"/>
      <c r="IZS14" s="219"/>
      <c r="IZT14" s="219"/>
      <c r="IZU14" s="219"/>
      <c r="IZV14" s="219"/>
      <c r="IZW14" s="219"/>
      <c r="IZX14" s="219"/>
      <c r="IZY14" s="219"/>
      <c r="IZZ14" s="219"/>
      <c r="JAA14" s="219"/>
      <c r="JAB14" s="219"/>
      <c r="JAC14" s="219"/>
      <c r="JAD14" s="219"/>
      <c r="JAE14" s="219"/>
      <c r="JAF14" s="219"/>
      <c r="JAG14" s="219"/>
      <c r="JAH14" s="219"/>
      <c r="JAI14" s="219"/>
      <c r="JAJ14" s="219"/>
      <c r="JAK14" s="219"/>
      <c r="JAL14" s="219"/>
      <c r="JAM14" s="219"/>
      <c r="JAN14" s="219"/>
      <c r="JAO14" s="219"/>
      <c r="JAP14" s="219"/>
      <c r="JAQ14" s="219"/>
      <c r="JAR14" s="219"/>
      <c r="JAS14" s="219"/>
      <c r="JAT14" s="219"/>
      <c r="JAU14" s="219"/>
      <c r="JAV14" s="219"/>
      <c r="JAW14" s="219"/>
      <c r="JAX14" s="219"/>
      <c r="JAY14" s="219"/>
      <c r="JAZ14" s="219"/>
      <c r="JBA14" s="219"/>
      <c r="JBB14" s="219"/>
      <c r="JBC14" s="219"/>
      <c r="JBD14" s="219"/>
      <c r="JBE14" s="219"/>
      <c r="JBF14" s="219"/>
      <c r="JBG14" s="219"/>
      <c r="JBH14" s="219"/>
      <c r="JBI14" s="219"/>
      <c r="JBJ14" s="219"/>
      <c r="JBK14" s="219"/>
      <c r="JBL14" s="219"/>
      <c r="JBM14" s="219"/>
      <c r="JBN14" s="219"/>
      <c r="JBO14" s="219"/>
      <c r="JBP14" s="219"/>
      <c r="JBQ14" s="219"/>
      <c r="JBR14" s="219"/>
      <c r="JBS14" s="219"/>
      <c r="JBT14" s="219"/>
      <c r="JBU14" s="219"/>
      <c r="JBV14" s="219"/>
      <c r="JBW14" s="219"/>
      <c r="JBX14" s="219"/>
      <c r="JBY14" s="219"/>
      <c r="JBZ14" s="219"/>
      <c r="JCA14" s="219"/>
      <c r="JCB14" s="219"/>
      <c r="JCC14" s="219"/>
      <c r="JCD14" s="219"/>
      <c r="JCE14" s="219"/>
      <c r="JCF14" s="219"/>
      <c r="JCG14" s="219"/>
      <c r="JCH14" s="219"/>
      <c r="JCI14" s="219"/>
      <c r="JCJ14" s="219"/>
      <c r="JCK14" s="219"/>
      <c r="JCL14" s="219"/>
      <c r="JCM14" s="219"/>
      <c r="JCN14" s="219"/>
      <c r="JCO14" s="219"/>
      <c r="JCP14" s="219"/>
      <c r="JCQ14" s="219"/>
      <c r="JCR14" s="219"/>
      <c r="JCS14" s="219"/>
      <c r="JCT14" s="219"/>
      <c r="JCU14" s="219"/>
      <c r="JCV14" s="219"/>
      <c r="JCW14" s="219"/>
      <c r="JCX14" s="219"/>
      <c r="JCY14" s="219"/>
      <c r="JCZ14" s="219"/>
      <c r="JDA14" s="219"/>
      <c r="JDB14" s="219"/>
      <c r="JDC14" s="219"/>
      <c r="JDD14" s="219"/>
      <c r="JDE14" s="219"/>
      <c r="JDF14" s="219"/>
      <c r="JDG14" s="219"/>
      <c r="JDH14" s="219"/>
      <c r="JDI14" s="219"/>
      <c r="JDJ14" s="219"/>
      <c r="JDK14" s="219"/>
      <c r="JDL14" s="219"/>
      <c r="JDM14" s="219"/>
      <c r="JDN14" s="219"/>
      <c r="JDO14" s="219"/>
      <c r="JDP14" s="219"/>
      <c r="JDQ14" s="219"/>
      <c r="JDR14" s="219"/>
      <c r="JDS14" s="219"/>
      <c r="JDT14" s="219"/>
      <c r="JDU14" s="219"/>
      <c r="JDV14" s="219"/>
      <c r="JDW14" s="219"/>
      <c r="JDX14" s="219"/>
      <c r="JDY14" s="219"/>
      <c r="JDZ14" s="219"/>
      <c r="JEA14" s="219"/>
      <c r="JEB14" s="219"/>
      <c r="JEC14" s="219"/>
      <c r="JED14" s="219"/>
      <c r="JEE14" s="219"/>
      <c r="JEF14" s="219"/>
      <c r="JEG14" s="219"/>
      <c r="JEH14" s="219"/>
      <c r="JEI14" s="219"/>
      <c r="JEJ14" s="219"/>
      <c r="JEK14" s="219"/>
      <c r="JEL14" s="219"/>
      <c r="JEM14" s="219"/>
      <c r="JEN14" s="219"/>
      <c r="JEO14" s="219"/>
      <c r="JEP14" s="219"/>
      <c r="JEQ14" s="219"/>
      <c r="JER14" s="219"/>
      <c r="JES14" s="219"/>
      <c r="JET14" s="219"/>
      <c r="JEU14" s="219"/>
      <c r="JEV14" s="219"/>
      <c r="JEW14" s="219"/>
      <c r="JEX14" s="219"/>
      <c r="JEY14" s="219"/>
      <c r="JEZ14" s="219"/>
      <c r="JFA14" s="219"/>
      <c r="JFB14" s="219"/>
      <c r="JFC14" s="219"/>
      <c r="JFD14" s="219"/>
      <c r="JFE14" s="219"/>
      <c r="JFF14" s="219"/>
      <c r="JFG14" s="219"/>
      <c r="JFH14" s="219"/>
      <c r="JFI14" s="219"/>
      <c r="JFJ14" s="219"/>
      <c r="JFK14" s="219"/>
      <c r="JFL14" s="219"/>
      <c r="JFM14" s="219"/>
      <c r="JFN14" s="219"/>
      <c r="JFO14" s="219"/>
      <c r="JFP14" s="219"/>
      <c r="JFQ14" s="219"/>
      <c r="JFR14" s="219"/>
      <c r="JFS14" s="219"/>
      <c r="JFT14" s="219"/>
      <c r="JFU14" s="219"/>
      <c r="JFV14" s="219"/>
      <c r="JFW14" s="219"/>
      <c r="JFX14" s="219"/>
      <c r="JFY14" s="219"/>
      <c r="JFZ14" s="219"/>
      <c r="JGA14" s="219"/>
      <c r="JGB14" s="219"/>
      <c r="JGC14" s="219"/>
      <c r="JGD14" s="219"/>
      <c r="JGE14" s="219"/>
      <c r="JGF14" s="219"/>
      <c r="JGG14" s="219"/>
      <c r="JGH14" s="219"/>
      <c r="JGI14" s="219"/>
      <c r="JGJ14" s="219"/>
      <c r="JGK14" s="219"/>
      <c r="JGL14" s="219"/>
      <c r="JGM14" s="219"/>
      <c r="JGN14" s="219"/>
      <c r="JGO14" s="219"/>
      <c r="JGP14" s="219"/>
      <c r="JGQ14" s="219"/>
      <c r="JGR14" s="219"/>
      <c r="JGS14" s="219"/>
      <c r="JGT14" s="219"/>
      <c r="JGU14" s="219"/>
      <c r="JGV14" s="219"/>
      <c r="JGW14" s="219"/>
      <c r="JGX14" s="219"/>
      <c r="JGY14" s="219"/>
      <c r="JGZ14" s="219"/>
      <c r="JHA14" s="219"/>
      <c r="JHB14" s="219"/>
      <c r="JHC14" s="219"/>
      <c r="JHD14" s="219"/>
      <c r="JHE14" s="219"/>
      <c r="JHF14" s="219"/>
      <c r="JHG14" s="219"/>
      <c r="JHH14" s="219"/>
      <c r="JHI14" s="219"/>
      <c r="JHJ14" s="219"/>
      <c r="JHK14" s="219"/>
      <c r="JHL14" s="219"/>
      <c r="JHM14" s="219"/>
      <c r="JHN14" s="219"/>
      <c r="JHO14" s="219"/>
      <c r="JHP14" s="219"/>
      <c r="JHQ14" s="219"/>
      <c r="JHR14" s="219"/>
      <c r="JHS14" s="219"/>
      <c r="JHT14" s="219"/>
      <c r="JHU14" s="219"/>
      <c r="JHV14" s="219"/>
      <c r="JHW14" s="219"/>
      <c r="JHX14" s="219"/>
      <c r="JHY14" s="219"/>
      <c r="JHZ14" s="219"/>
      <c r="JIA14" s="219"/>
      <c r="JIB14" s="219"/>
      <c r="JIC14" s="219"/>
      <c r="JID14" s="219"/>
      <c r="JIE14" s="219"/>
      <c r="JIF14" s="219"/>
      <c r="JIG14" s="219"/>
      <c r="JIH14" s="219"/>
      <c r="JII14" s="219"/>
      <c r="JIJ14" s="219"/>
      <c r="JIK14" s="219"/>
      <c r="JIL14" s="219"/>
      <c r="JIM14" s="219"/>
      <c r="JIN14" s="219"/>
      <c r="JIO14" s="219"/>
      <c r="JIP14" s="219"/>
      <c r="JIQ14" s="219"/>
      <c r="JIR14" s="219"/>
      <c r="JIS14" s="219"/>
      <c r="JIT14" s="219"/>
      <c r="JIU14" s="219"/>
      <c r="JIV14" s="219"/>
      <c r="JIW14" s="219"/>
      <c r="JIX14" s="219"/>
      <c r="JIY14" s="219"/>
      <c r="JIZ14" s="219"/>
      <c r="JJA14" s="219"/>
      <c r="JJB14" s="219"/>
      <c r="JJC14" s="219"/>
      <c r="JJD14" s="219"/>
      <c r="JJE14" s="219"/>
      <c r="JJF14" s="219"/>
      <c r="JJG14" s="219"/>
      <c r="JJH14" s="219"/>
      <c r="JJI14" s="219"/>
      <c r="JJJ14" s="219"/>
      <c r="JJK14" s="219"/>
      <c r="JJL14" s="219"/>
      <c r="JJM14" s="219"/>
      <c r="JJN14" s="219"/>
      <c r="JJO14" s="219"/>
      <c r="JJP14" s="219"/>
      <c r="JJQ14" s="219"/>
      <c r="JJR14" s="219"/>
      <c r="JJS14" s="219"/>
      <c r="JJT14" s="219"/>
      <c r="JJU14" s="219"/>
      <c r="JJV14" s="219"/>
      <c r="JJW14" s="219"/>
      <c r="JJX14" s="219"/>
      <c r="JJY14" s="219"/>
      <c r="JJZ14" s="219"/>
      <c r="JKA14" s="219"/>
      <c r="JKB14" s="219"/>
      <c r="JKC14" s="219"/>
      <c r="JKD14" s="219"/>
      <c r="JKE14" s="219"/>
      <c r="JKF14" s="219"/>
      <c r="JKG14" s="219"/>
      <c r="JKH14" s="219"/>
      <c r="JKI14" s="219"/>
      <c r="JKJ14" s="219"/>
      <c r="JKK14" s="219"/>
      <c r="JKL14" s="219"/>
      <c r="JKM14" s="219"/>
      <c r="JKN14" s="219"/>
      <c r="JKO14" s="219"/>
      <c r="JKP14" s="219"/>
      <c r="JKQ14" s="219"/>
      <c r="JKR14" s="219"/>
      <c r="JKS14" s="219"/>
      <c r="JKT14" s="219"/>
      <c r="JKU14" s="219"/>
      <c r="JKV14" s="219"/>
      <c r="JKW14" s="219"/>
      <c r="JKX14" s="219"/>
      <c r="JKY14" s="219"/>
      <c r="JKZ14" s="219"/>
      <c r="JLA14" s="219"/>
      <c r="JLB14" s="219"/>
      <c r="JLC14" s="219"/>
      <c r="JLD14" s="219"/>
      <c r="JLE14" s="219"/>
      <c r="JLF14" s="219"/>
      <c r="JLG14" s="219"/>
      <c r="JLH14" s="219"/>
      <c r="JLI14" s="219"/>
      <c r="JLJ14" s="219"/>
      <c r="JLK14" s="219"/>
      <c r="JLL14" s="219"/>
      <c r="JLM14" s="219"/>
      <c r="JLN14" s="219"/>
      <c r="JLO14" s="219"/>
      <c r="JLP14" s="219"/>
      <c r="JLQ14" s="219"/>
      <c r="JLR14" s="219"/>
      <c r="JLS14" s="219"/>
      <c r="JLT14" s="219"/>
      <c r="JLU14" s="219"/>
      <c r="JLV14" s="219"/>
      <c r="JLW14" s="219"/>
      <c r="JLX14" s="219"/>
      <c r="JLY14" s="219"/>
      <c r="JLZ14" s="219"/>
      <c r="JMA14" s="219"/>
      <c r="JMB14" s="219"/>
      <c r="JMC14" s="219"/>
      <c r="JMD14" s="219"/>
      <c r="JME14" s="219"/>
      <c r="JMF14" s="219"/>
      <c r="JMG14" s="219"/>
      <c r="JMH14" s="219"/>
      <c r="JMI14" s="219"/>
      <c r="JMJ14" s="219"/>
      <c r="JMK14" s="219"/>
      <c r="JML14" s="219"/>
      <c r="JMM14" s="219"/>
      <c r="JMN14" s="219"/>
      <c r="JMO14" s="219"/>
      <c r="JMP14" s="219"/>
      <c r="JMQ14" s="219"/>
      <c r="JMR14" s="219"/>
      <c r="JMS14" s="219"/>
      <c r="JMT14" s="219"/>
      <c r="JMU14" s="219"/>
      <c r="JMV14" s="219"/>
      <c r="JMW14" s="219"/>
      <c r="JMX14" s="219"/>
      <c r="JMY14" s="219"/>
      <c r="JMZ14" s="219"/>
      <c r="JNA14" s="219"/>
      <c r="JNB14" s="219"/>
      <c r="JNC14" s="219"/>
      <c r="JND14" s="219"/>
      <c r="JNE14" s="219"/>
      <c r="JNF14" s="219"/>
      <c r="JNG14" s="219"/>
      <c r="JNH14" s="219"/>
      <c r="JNI14" s="219"/>
      <c r="JNJ14" s="219"/>
      <c r="JNK14" s="219"/>
      <c r="JNL14" s="219"/>
      <c r="JNM14" s="219"/>
      <c r="JNN14" s="219"/>
      <c r="JNO14" s="219"/>
      <c r="JNP14" s="219"/>
      <c r="JNQ14" s="219"/>
      <c r="JNR14" s="219"/>
      <c r="JNS14" s="219"/>
      <c r="JNT14" s="219"/>
      <c r="JNU14" s="219"/>
      <c r="JNV14" s="219"/>
      <c r="JNW14" s="219"/>
      <c r="JNX14" s="219"/>
      <c r="JNY14" s="219"/>
      <c r="JNZ14" s="219"/>
      <c r="JOA14" s="219"/>
      <c r="JOB14" s="219"/>
      <c r="JOC14" s="219"/>
      <c r="JOD14" s="219"/>
      <c r="JOE14" s="219"/>
      <c r="JOF14" s="219"/>
      <c r="JOG14" s="219"/>
      <c r="JOH14" s="219"/>
      <c r="JOI14" s="219"/>
      <c r="JOJ14" s="219"/>
      <c r="JOK14" s="219"/>
      <c r="JOL14" s="219"/>
      <c r="JOM14" s="219"/>
      <c r="JON14" s="219"/>
      <c r="JOO14" s="219"/>
      <c r="JOP14" s="219"/>
      <c r="JOQ14" s="219"/>
      <c r="JOR14" s="219"/>
      <c r="JOS14" s="219"/>
      <c r="JOT14" s="219"/>
      <c r="JOU14" s="219"/>
      <c r="JOV14" s="219"/>
      <c r="JOW14" s="219"/>
      <c r="JOX14" s="219"/>
      <c r="JOY14" s="219"/>
      <c r="JOZ14" s="219"/>
      <c r="JPA14" s="219"/>
      <c r="JPB14" s="219"/>
      <c r="JPC14" s="219"/>
      <c r="JPD14" s="219"/>
      <c r="JPE14" s="219"/>
      <c r="JPF14" s="219"/>
      <c r="JPG14" s="219"/>
      <c r="JPH14" s="219"/>
      <c r="JPI14" s="219"/>
      <c r="JPJ14" s="219"/>
      <c r="JPK14" s="219"/>
      <c r="JPL14" s="219"/>
      <c r="JPM14" s="219"/>
      <c r="JPN14" s="219"/>
      <c r="JPO14" s="219"/>
      <c r="JPP14" s="219"/>
      <c r="JPQ14" s="219"/>
      <c r="JPR14" s="219"/>
      <c r="JPS14" s="219"/>
      <c r="JPT14" s="219"/>
      <c r="JPU14" s="219"/>
      <c r="JPV14" s="219"/>
      <c r="JPW14" s="219"/>
      <c r="JPX14" s="219"/>
      <c r="JPY14" s="219"/>
      <c r="JPZ14" s="219"/>
      <c r="JQA14" s="219"/>
      <c r="JQB14" s="219"/>
      <c r="JQC14" s="219"/>
      <c r="JQD14" s="219"/>
      <c r="JQE14" s="219"/>
      <c r="JQF14" s="219"/>
      <c r="JQG14" s="219"/>
      <c r="JQH14" s="219"/>
      <c r="JQI14" s="219"/>
      <c r="JQJ14" s="219"/>
      <c r="JQK14" s="219"/>
      <c r="JQL14" s="219"/>
      <c r="JQM14" s="219"/>
      <c r="JQN14" s="219"/>
      <c r="JQO14" s="219"/>
      <c r="JQP14" s="219"/>
      <c r="JQQ14" s="219"/>
      <c r="JQR14" s="219"/>
      <c r="JQS14" s="219"/>
      <c r="JQT14" s="219"/>
      <c r="JQU14" s="219"/>
      <c r="JQV14" s="219"/>
      <c r="JQW14" s="219"/>
      <c r="JQX14" s="219"/>
      <c r="JQY14" s="219"/>
      <c r="JQZ14" s="219"/>
      <c r="JRA14" s="219"/>
      <c r="JRB14" s="219"/>
      <c r="JRC14" s="219"/>
      <c r="JRD14" s="219"/>
      <c r="JRE14" s="219"/>
      <c r="JRF14" s="219"/>
      <c r="JRG14" s="219"/>
      <c r="JRH14" s="219"/>
      <c r="JRI14" s="219"/>
      <c r="JRJ14" s="219"/>
      <c r="JRK14" s="219"/>
      <c r="JRL14" s="219"/>
      <c r="JRM14" s="219"/>
      <c r="JRN14" s="219"/>
      <c r="JRO14" s="219"/>
      <c r="JRP14" s="219"/>
      <c r="JRQ14" s="219"/>
      <c r="JRR14" s="219"/>
      <c r="JRS14" s="219"/>
      <c r="JRT14" s="219"/>
      <c r="JRU14" s="219"/>
      <c r="JRV14" s="219"/>
      <c r="JRW14" s="219"/>
      <c r="JRX14" s="219"/>
      <c r="JRY14" s="219"/>
      <c r="JRZ14" s="219"/>
      <c r="JSA14" s="219"/>
      <c r="JSB14" s="219"/>
      <c r="JSC14" s="219"/>
      <c r="JSD14" s="219"/>
      <c r="JSE14" s="219"/>
      <c r="JSF14" s="219"/>
      <c r="JSG14" s="219"/>
      <c r="JSH14" s="219"/>
      <c r="JSI14" s="219"/>
      <c r="JSJ14" s="219"/>
      <c r="JSK14" s="219"/>
      <c r="JSL14" s="219"/>
      <c r="JSM14" s="219"/>
      <c r="JSN14" s="219"/>
      <c r="JSO14" s="219"/>
      <c r="JSP14" s="219"/>
      <c r="JSQ14" s="219"/>
      <c r="JSR14" s="219"/>
      <c r="JSS14" s="219"/>
      <c r="JST14" s="219"/>
      <c r="JSU14" s="219"/>
      <c r="JSV14" s="219"/>
      <c r="JSW14" s="219"/>
      <c r="JSX14" s="219"/>
      <c r="JSY14" s="219"/>
      <c r="JSZ14" s="219"/>
      <c r="JTA14" s="219"/>
      <c r="JTB14" s="219"/>
      <c r="JTC14" s="219"/>
      <c r="JTD14" s="219"/>
      <c r="JTE14" s="219"/>
      <c r="JTF14" s="219"/>
      <c r="JTG14" s="219"/>
      <c r="JTH14" s="219"/>
      <c r="JTI14" s="219"/>
      <c r="JTJ14" s="219"/>
      <c r="JTK14" s="219"/>
      <c r="JTL14" s="219"/>
      <c r="JTM14" s="219"/>
      <c r="JTN14" s="219"/>
      <c r="JTO14" s="219"/>
      <c r="JTP14" s="219"/>
      <c r="JTQ14" s="219"/>
      <c r="JTR14" s="219"/>
      <c r="JTS14" s="219"/>
      <c r="JTT14" s="219"/>
      <c r="JTU14" s="219"/>
      <c r="JTV14" s="219"/>
      <c r="JTW14" s="219"/>
      <c r="JTX14" s="219"/>
      <c r="JTY14" s="219"/>
      <c r="JTZ14" s="219"/>
      <c r="JUA14" s="219"/>
      <c r="JUB14" s="219"/>
      <c r="JUC14" s="219"/>
      <c r="JUD14" s="219"/>
      <c r="JUE14" s="219"/>
      <c r="JUF14" s="219"/>
      <c r="JUG14" s="219"/>
      <c r="JUH14" s="219"/>
      <c r="JUI14" s="219"/>
      <c r="JUJ14" s="219"/>
      <c r="JUK14" s="219"/>
      <c r="JUL14" s="219"/>
      <c r="JUM14" s="219"/>
      <c r="JUN14" s="219"/>
      <c r="JUO14" s="219"/>
      <c r="JUP14" s="219"/>
      <c r="JUQ14" s="219"/>
      <c r="JUR14" s="219"/>
      <c r="JUS14" s="219"/>
      <c r="JUT14" s="219"/>
      <c r="JUU14" s="219"/>
      <c r="JUV14" s="219"/>
      <c r="JUW14" s="219"/>
      <c r="JUX14" s="219"/>
      <c r="JUY14" s="219"/>
      <c r="JUZ14" s="219"/>
      <c r="JVA14" s="219"/>
      <c r="JVB14" s="219"/>
      <c r="JVC14" s="219"/>
      <c r="JVD14" s="219"/>
      <c r="JVE14" s="219"/>
      <c r="JVF14" s="219"/>
      <c r="JVG14" s="219"/>
      <c r="JVH14" s="219"/>
      <c r="JVI14" s="219"/>
      <c r="JVJ14" s="219"/>
      <c r="JVK14" s="219"/>
      <c r="JVL14" s="219"/>
      <c r="JVM14" s="219"/>
      <c r="JVN14" s="219"/>
      <c r="JVO14" s="219"/>
      <c r="JVP14" s="219"/>
      <c r="JVQ14" s="219"/>
      <c r="JVR14" s="219"/>
      <c r="JVS14" s="219"/>
      <c r="JVT14" s="219"/>
      <c r="JVU14" s="219"/>
      <c r="JVV14" s="219"/>
      <c r="JVW14" s="219"/>
      <c r="JVX14" s="219"/>
      <c r="JVY14" s="219"/>
      <c r="JVZ14" s="219"/>
      <c r="JWA14" s="219"/>
      <c r="JWB14" s="219"/>
      <c r="JWC14" s="219"/>
      <c r="JWD14" s="219"/>
      <c r="JWE14" s="219"/>
      <c r="JWF14" s="219"/>
      <c r="JWG14" s="219"/>
      <c r="JWH14" s="219"/>
      <c r="JWI14" s="219"/>
      <c r="JWJ14" s="219"/>
      <c r="JWK14" s="219"/>
      <c r="JWL14" s="219"/>
      <c r="JWM14" s="219"/>
      <c r="JWN14" s="219"/>
      <c r="JWO14" s="219"/>
      <c r="JWP14" s="219"/>
      <c r="JWQ14" s="219"/>
      <c r="JWR14" s="219"/>
      <c r="JWS14" s="219"/>
      <c r="JWT14" s="219"/>
      <c r="JWU14" s="219"/>
      <c r="JWV14" s="219"/>
      <c r="JWW14" s="219"/>
      <c r="JWX14" s="219"/>
      <c r="JWY14" s="219"/>
      <c r="JWZ14" s="219"/>
      <c r="JXA14" s="219"/>
      <c r="JXB14" s="219"/>
      <c r="JXC14" s="219"/>
      <c r="JXD14" s="219"/>
      <c r="JXE14" s="219"/>
      <c r="JXF14" s="219"/>
      <c r="JXG14" s="219"/>
      <c r="JXH14" s="219"/>
      <c r="JXI14" s="219"/>
      <c r="JXJ14" s="219"/>
      <c r="JXK14" s="219"/>
      <c r="JXL14" s="219"/>
      <c r="JXM14" s="219"/>
      <c r="JXN14" s="219"/>
      <c r="JXO14" s="219"/>
      <c r="JXP14" s="219"/>
      <c r="JXQ14" s="219"/>
      <c r="JXR14" s="219"/>
      <c r="JXS14" s="219"/>
      <c r="JXT14" s="219"/>
      <c r="JXU14" s="219"/>
      <c r="JXV14" s="219"/>
      <c r="JXW14" s="219"/>
      <c r="JXX14" s="219"/>
      <c r="JXY14" s="219"/>
      <c r="JXZ14" s="219"/>
      <c r="JYA14" s="219"/>
      <c r="JYB14" s="219"/>
      <c r="JYC14" s="219"/>
      <c r="JYD14" s="219"/>
      <c r="JYE14" s="219"/>
      <c r="JYF14" s="219"/>
      <c r="JYG14" s="219"/>
      <c r="JYH14" s="219"/>
      <c r="JYI14" s="219"/>
      <c r="JYJ14" s="219"/>
      <c r="JYK14" s="219"/>
      <c r="JYL14" s="219"/>
      <c r="JYM14" s="219"/>
      <c r="JYN14" s="219"/>
      <c r="JYO14" s="219"/>
      <c r="JYP14" s="219"/>
      <c r="JYQ14" s="219"/>
      <c r="JYR14" s="219"/>
      <c r="JYS14" s="219"/>
      <c r="JYT14" s="219"/>
      <c r="JYU14" s="219"/>
      <c r="JYV14" s="219"/>
      <c r="JYW14" s="219"/>
      <c r="JYX14" s="219"/>
      <c r="JYY14" s="219"/>
      <c r="JYZ14" s="219"/>
      <c r="JZA14" s="219"/>
      <c r="JZB14" s="219"/>
      <c r="JZC14" s="219"/>
      <c r="JZD14" s="219"/>
      <c r="JZE14" s="219"/>
      <c r="JZF14" s="219"/>
      <c r="JZG14" s="219"/>
      <c r="JZH14" s="219"/>
      <c r="JZI14" s="219"/>
      <c r="JZJ14" s="219"/>
      <c r="JZK14" s="219"/>
      <c r="JZL14" s="219"/>
      <c r="JZM14" s="219"/>
      <c r="JZN14" s="219"/>
      <c r="JZO14" s="219"/>
      <c r="JZP14" s="219"/>
      <c r="JZQ14" s="219"/>
      <c r="JZR14" s="219"/>
      <c r="JZS14" s="219"/>
      <c r="JZT14" s="219"/>
      <c r="JZU14" s="219"/>
      <c r="JZV14" s="219"/>
      <c r="JZW14" s="219"/>
      <c r="JZX14" s="219"/>
      <c r="JZY14" s="219"/>
      <c r="JZZ14" s="219"/>
      <c r="KAA14" s="219"/>
      <c r="KAB14" s="219"/>
      <c r="KAC14" s="219"/>
      <c r="KAD14" s="219"/>
      <c r="KAE14" s="219"/>
      <c r="KAF14" s="219"/>
      <c r="KAG14" s="219"/>
      <c r="KAH14" s="219"/>
      <c r="KAI14" s="219"/>
      <c r="KAJ14" s="219"/>
      <c r="KAK14" s="219"/>
      <c r="KAL14" s="219"/>
      <c r="KAM14" s="219"/>
      <c r="KAN14" s="219"/>
      <c r="KAO14" s="219"/>
      <c r="KAP14" s="219"/>
      <c r="KAQ14" s="219"/>
      <c r="KAR14" s="219"/>
      <c r="KAS14" s="219"/>
      <c r="KAT14" s="219"/>
      <c r="KAU14" s="219"/>
      <c r="KAV14" s="219"/>
      <c r="KAW14" s="219"/>
      <c r="KAX14" s="219"/>
      <c r="KAY14" s="219"/>
      <c r="KAZ14" s="219"/>
      <c r="KBA14" s="219"/>
      <c r="KBB14" s="219"/>
      <c r="KBC14" s="219"/>
      <c r="KBD14" s="219"/>
      <c r="KBE14" s="219"/>
      <c r="KBF14" s="219"/>
      <c r="KBG14" s="219"/>
      <c r="KBH14" s="219"/>
      <c r="KBI14" s="219"/>
      <c r="KBJ14" s="219"/>
      <c r="KBK14" s="219"/>
      <c r="KBL14" s="219"/>
      <c r="KBM14" s="219"/>
      <c r="KBN14" s="219"/>
      <c r="KBO14" s="219"/>
      <c r="KBP14" s="219"/>
      <c r="KBQ14" s="219"/>
      <c r="KBR14" s="219"/>
      <c r="KBS14" s="219"/>
      <c r="KBT14" s="219"/>
      <c r="KBU14" s="219"/>
      <c r="KBV14" s="219"/>
      <c r="KBW14" s="219"/>
      <c r="KBX14" s="219"/>
      <c r="KBY14" s="219"/>
      <c r="KBZ14" s="219"/>
      <c r="KCA14" s="219"/>
      <c r="KCB14" s="219"/>
      <c r="KCC14" s="219"/>
      <c r="KCD14" s="219"/>
      <c r="KCE14" s="219"/>
      <c r="KCF14" s="219"/>
      <c r="KCG14" s="219"/>
      <c r="KCH14" s="219"/>
      <c r="KCI14" s="219"/>
      <c r="KCJ14" s="219"/>
      <c r="KCK14" s="219"/>
      <c r="KCL14" s="219"/>
      <c r="KCM14" s="219"/>
      <c r="KCN14" s="219"/>
      <c r="KCO14" s="219"/>
      <c r="KCP14" s="219"/>
      <c r="KCQ14" s="219"/>
      <c r="KCR14" s="219"/>
      <c r="KCS14" s="219"/>
      <c r="KCT14" s="219"/>
      <c r="KCU14" s="219"/>
      <c r="KCV14" s="219"/>
      <c r="KCW14" s="219"/>
      <c r="KCX14" s="219"/>
      <c r="KCY14" s="219"/>
      <c r="KCZ14" s="219"/>
      <c r="KDA14" s="219"/>
      <c r="KDB14" s="219"/>
      <c r="KDC14" s="219"/>
      <c r="KDD14" s="219"/>
      <c r="KDE14" s="219"/>
      <c r="KDF14" s="219"/>
      <c r="KDG14" s="219"/>
      <c r="KDH14" s="219"/>
      <c r="KDI14" s="219"/>
      <c r="KDJ14" s="219"/>
      <c r="KDK14" s="219"/>
      <c r="KDL14" s="219"/>
      <c r="KDM14" s="219"/>
      <c r="KDN14" s="219"/>
      <c r="KDO14" s="219"/>
      <c r="KDP14" s="219"/>
      <c r="KDQ14" s="219"/>
      <c r="KDR14" s="219"/>
      <c r="KDS14" s="219"/>
      <c r="KDT14" s="219"/>
      <c r="KDU14" s="219"/>
      <c r="KDV14" s="219"/>
      <c r="KDW14" s="219"/>
      <c r="KDX14" s="219"/>
      <c r="KDY14" s="219"/>
      <c r="KDZ14" s="219"/>
      <c r="KEA14" s="219"/>
      <c r="KEB14" s="219"/>
      <c r="KEC14" s="219"/>
      <c r="KED14" s="219"/>
      <c r="KEE14" s="219"/>
      <c r="KEF14" s="219"/>
      <c r="KEG14" s="219"/>
      <c r="KEH14" s="219"/>
      <c r="KEI14" s="219"/>
      <c r="KEJ14" s="219"/>
      <c r="KEK14" s="219"/>
      <c r="KEL14" s="219"/>
      <c r="KEM14" s="219"/>
      <c r="KEN14" s="219"/>
      <c r="KEO14" s="219"/>
      <c r="KEP14" s="219"/>
      <c r="KEQ14" s="219"/>
      <c r="KER14" s="219"/>
      <c r="KES14" s="219"/>
      <c r="KET14" s="219"/>
      <c r="KEU14" s="219"/>
      <c r="KEV14" s="219"/>
      <c r="KEW14" s="219"/>
      <c r="KEX14" s="219"/>
      <c r="KEY14" s="219"/>
      <c r="KEZ14" s="219"/>
      <c r="KFA14" s="219"/>
      <c r="KFB14" s="219"/>
      <c r="KFC14" s="219"/>
      <c r="KFD14" s="219"/>
      <c r="KFE14" s="219"/>
      <c r="KFF14" s="219"/>
      <c r="KFG14" s="219"/>
      <c r="KFH14" s="219"/>
      <c r="KFI14" s="219"/>
      <c r="KFJ14" s="219"/>
      <c r="KFK14" s="219"/>
      <c r="KFL14" s="219"/>
      <c r="KFM14" s="219"/>
      <c r="KFN14" s="219"/>
      <c r="KFO14" s="219"/>
      <c r="KFP14" s="219"/>
      <c r="KFQ14" s="219"/>
      <c r="KFR14" s="219"/>
      <c r="KFS14" s="219"/>
      <c r="KFT14" s="219"/>
      <c r="KFU14" s="219"/>
      <c r="KFV14" s="219"/>
      <c r="KFW14" s="219"/>
      <c r="KFX14" s="219"/>
      <c r="KFY14" s="219"/>
      <c r="KFZ14" s="219"/>
      <c r="KGA14" s="219"/>
      <c r="KGB14" s="219"/>
      <c r="KGC14" s="219"/>
      <c r="KGD14" s="219"/>
      <c r="KGE14" s="219"/>
      <c r="KGF14" s="219"/>
      <c r="KGG14" s="219"/>
      <c r="KGH14" s="219"/>
      <c r="KGI14" s="219"/>
      <c r="KGJ14" s="219"/>
      <c r="KGK14" s="219"/>
      <c r="KGL14" s="219"/>
      <c r="KGM14" s="219"/>
      <c r="KGN14" s="219"/>
      <c r="KGO14" s="219"/>
      <c r="KGP14" s="219"/>
      <c r="KGQ14" s="219"/>
      <c r="KGR14" s="219"/>
      <c r="KGS14" s="219"/>
      <c r="KGT14" s="219"/>
      <c r="KGU14" s="219"/>
      <c r="KGV14" s="219"/>
      <c r="KGW14" s="219"/>
      <c r="KGX14" s="219"/>
      <c r="KGY14" s="219"/>
      <c r="KGZ14" s="219"/>
      <c r="KHA14" s="219"/>
      <c r="KHB14" s="219"/>
      <c r="KHC14" s="219"/>
      <c r="KHD14" s="219"/>
      <c r="KHE14" s="219"/>
      <c r="KHF14" s="219"/>
      <c r="KHG14" s="219"/>
      <c r="KHH14" s="219"/>
      <c r="KHI14" s="219"/>
      <c r="KHJ14" s="219"/>
      <c r="KHK14" s="219"/>
      <c r="KHL14" s="219"/>
      <c r="KHM14" s="219"/>
      <c r="KHN14" s="219"/>
      <c r="KHO14" s="219"/>
      <c r="KHP14" s="219"/>
      <c r="KHQ14" s="219"/>
      <c r="KHR14" s="219"/>
      <c r="KHS14" s="219"/>
      <c r="KHT14" s="219"/>
      <c r="KHU14" s="219"/>
      <c r="KHV14" s="219"/>
      <c r="KHW14" s="219"/>
      <c r="KHX14" s="219"/>
      <c r="KHY14" s="219"/>
      <c r="KHZ14" s="219"/>
      <c r="KIA14" s="219"/>
      <c r="KIB14" s="219"/>
      <c r="KIC14" s="219"/>
      <c r="KID14" s="219"/>
      <c r="KIE14" s="219"/>
      <c r="KIF14" s="219"/>
      <c r="KIG14" s="219"/>
      <c r="KIH14" s="219"/>
      <c r="KII14" s="219"/>
      <c r="KIJ14" s="219"/>
      <c r="KIK14" s="219"/>
      <c r="KIL14" s="219"/>
      <c r="KIM14" s="219"/>
      <c r="KIN14" s="219"/>
      <c r="KIO14" s="219"/>
      <c r="KIP14" s="219"/>
      <c r="KIQ14" s="219"/>
      <c r="KIR14" s="219"/>
      <c r="KIS14" s="219"/>
      <c r="KIT14" s="219"/>
      <c r="KIU14" s="219"/>
      <c r="KIV14" s="219"/>
      <c r="KIW14" s="219"/>
      <c r="KIX14" s="219"/>
      <c r="KIY14" s="219"/>
      <c r="KIZ14" s="219"/>
      <c r="KJA14" s="219"/>
      <c r="KJB14" s="219"/>
      <c r="KJC14" s="219"/>
      <c r="KJD14" s="219"/>
      <c r="KJE14" s="219"/>
      <c r="KJF14" s="219"/>
      <c r="KJG14" s="219"/>
      <c r="KJH14" s="219"/>
      <c r="KJI14" s="219"/>
      <c r="KJJ14" s="219"/>
      <c r="KJK14" s="219"/>
      <c r="KJL14" s="219"/>
      <c r="KJM14" s="219"/>
      <c r="KJN14" s="219"/>
      <c r="KJO14" s="219"/>
      <c r="KJP14" s="219"/>
      <c r="KJQ14" s="219"/>
      <c r="KJR14" s="219"/>
      <c r="KJS14" s="219"/>
      <c r="KJT14" s="219"/>
      <c r="KJU14" s="219"/>
      <c r="KJV14" s="219"/>
      <c r="KJW14" s="219"/>
      <c r="KJX14" s="219"/>
      <c r="KJY14" s="219"/>
      <c r="KJZ14" s="219"/>
      <c r="KKA14" s="219"/>
      <c r="KKB14" s="219"/>
      <c r="KKC14" s="219"/>
      <c r="KKD14" s="219"/>
      <c r="KKE14" s="219"/>
      <c r="KKF14" s="219"/>
      <c r="KKG14" s="219"/>
      <c r="KKH14" s="219"/>
      <c r="KKI14" s="219"/>
      <c r="KKJ14" s="219"/>
      <c r="KKK14" s="219"/>
      <c r="KKL14" s="219"/>
      <c r="KKM14" s="219"/>
      <c r="KKN14" s="219"/>
      <c r="KKO14" s="219"/>
      <c r="KKP14" s="219"/>
      <c r="KKQ14" s="219"/>
      <c r="KKR14" s="219"/>
      <c r="KKS14" s="219"/>
      <c r="KKT14" s="219"/>
      <c r="KKU14" s="219"/>
      <c r="KKV14" s="219"/>
      <c r="KKW14" s="219"/>
      <c r="KKX14" s="219"/>
      <c r="KKY14" s="219"/>
      <c r="KKZ14" s="219"/>
      <c r="KLA14" s="219"/>
      <c r="KLB14" s="219"/>
      <c r="KLC14" s="219"/>
      <c r="KLD14" s="219"/>
      <c r="KLE14" s="219"/>
      <c r="KLF14" s="219"/>
      <c r="KLG14" s="219"/>
      <c r="KLH14" s="219"/>
      <c r="KLI14" s="219"/>
      <c r="KLJ14" s="219"/>
      <c r="KLK14" s="219"/>
      <c r="KLL14" s="219"/>
      <c r="KLM14" s="219"/>
      <c r="KLN14" s="219"/>
      <c r="KLO14" s="219"/>
      <c r="KLP14" s="219"/>
      <c r="KLQ14" s="219"/>
      <c r="KLR14" s="219"/>
      <c r="KLS14" s="219"/>
      <c r="KLT14" s="219"/>
      <c r="KLU14" s="219"/>
      <c r="KLV14" s="219"/>
      <c r="KLW14" s="219"/>
      <c r="KLX14" s="219"/>
      <c r="KLY14" s="219"/>
      <c r="KLZ14" s="219"/>
      <c r="KMA14" s="219"/>
      <c r="KMB14" s="219"/>
      <c r="KMC14" s="219"/>
      <c r="KMD14" s="219"/>
      <c r="KME14" s="219"/>
      <c r="KMF14" s="219"/>
      <c r="KMG14" s="219"/>
      <c r="KMH14" s="219"/>
      <c r="KMI14" s="219"/>
      <c r="KMJ14" s="219"/>
      <c r="KMK14" s="219"/>
      <c r="KML14" s="219"/>
      <c r="KMM14" s="219"/>
      <c r="KMN14" s="219"/>
      <c r="KMO14" s="219"/>
      <c r="KMP14" s="219"/>
      <c r="KMQ14" s="219"/>
      <c r="KMR14" s="219"/>
      <c r="KMS14" s="219"/>
      <c r="KMT14" s="219"/>
      <c r="KMU14" s="219"/>
      <c r="KMV14" s="219"/>
      <c r="KMW14" s="219"/>
      <c r="KMX14" s="219"/>
      <c r="KMY14" s="219"/>
      <c r="KMZ14" s="219"/>
      <c r="KNA14" s="219"/>
      <c r="KNB14" s="219"/>
      <c r="KNC14" s="219"/>
      <c r="KND14" s="219"/>
      <c r="KNE14" s="219"/>
      <c r="KNF14" s="219"/>
      <c r="KNG14" s="219"/>
      <c r="KNH14" s="219"/>
      <c r="KNI14" s="219"/>
      <c r="KNJ14" s="219"/>
      <c r="KNK14" s="219"/>
      <c r="KNL14" s="219"/>
      <c r="KNM14" s="219"/>
      <c r="KNN14" s="219"/>
      <c r="KNO14" s="219"/>
      <c r="KNP14" s="219"/>
      <c r="KNQ14" s="219"/>
      <c r="KNR14" s="219"/>
      <c r="KNS14" s="219"/>
      <c r="KNT14" s="219"/>
      <c r="KNU14" s="219"/>
      <c r="KNV14" s="219"/>
      <c r="KNW14" s="219"/>
      <c r="KNX14" s="219"/>
      <c r="KNY14" s="219"/>
      <c r="KNZ14" s="219"/>
      <c r="KOA14" s="219"/>
      <c r="KOB14" s="219"/>
      <c r="KOC14" s="219"/>
      <c r="KOD14" s="219"/>
      <c r="KOE14" s="219"/>
      <c r="KOF14" s="219"/>
      <c r="KOG14" s="219"/>
      <c r="KOH14" s="219"/>
      <c r="KOI14" s="219"/>
      <c r="KOJ14" s="219"/>
      <c r="KOK14" s="219"/>
      <c r="KOL14" s="219"/>
      <c r="KOM14" s="219"/>
      <c r="KON14" s="219"/>
      <c r="KOO14" s="219"/>
      <c r="KOP14" s="219"/>
      <c r="KOQ14" s="219"/>
      <c r="KOR14" s="219"/>
      <c r="KOS14" s="219"/>
      <c r="KOT14" s="219"/>
      <c r="KOU14" s="219"/>
      <c r="KOV14" s="219"/>
      <c r="KOW14" s="219"/>
      <c r="KOX14" s="219"/>
      <c r="KOY14" s="219"/>
      <c r="KOZ14" s="219"/>
      <c r="KPA14" s="219"/>
      <c r="KPB14" s="219"/>
      <c r="KPC14" s="219"/>
      <c r="KPD14" s="219"/>
      <c r="KPE14" s="219"/>
      <c r="KPF14" s="219"/>
      <c r="KPG14" s="219"/>
      <c r="KPH14" s="219"/>
      <c r="KPI14" s="219"/>
      <c r="KPJ14" s="219"/>
      <c r="KPK14" s="219"/>
      <c r="KPL14" s="219"/>
      <c r="KPM14" s="219"/>
      <c r="KPN14" s="219"/>
      <c r="KPO14" s="219"/>
      <c r="KPP14" s="219"/>
      <c r="KPQ14" s="219"/>
      <c r="KPR14" s="219"/>
      <c r="KPS14" s="219"/>
      <c r="KPT14" s="219"/>
      <c r="KPU14" s="219"/>
      <c r="KPV14" s="219"/>
      <c r="KPW14" s="219"/>
      <c r="KPX14" s="219"/>
      <c r="KPY14" s="219"/>
      <c r="KPZ14" s="219"/>
      <c r="KQA14" s="219"/>
      <c r="KQB14" s="219"/>
      <c r="KQC14" s="219"/>
      <c r="KQD14" s="219"/>
      <c r="KQE14" s="219"/>
      <c r="KQF14" s="219"/>
      <c r="KQG14" s="219"/>
      <c r="KQH14" s="219"/>
      <c r="KQI14" s="219"/>
      <c r="KQJ14" s="219"/>
      <c r="KQK14" s="219"/>
      <c r="KQL14" s="219"/>
      <c r="KQM14" s="219"/>
      <c r="KQN14" s="219"/>
      <c r="KQO14" s="219"/>
      <c r="KQP14" s="219"/>
      <c r="KQQ14" s="219"/>
      <c r="KQR14" s="219"/>
      <c r="KQS14" s="219"/>
      <c r="KQT14" s="219"/>
      <c r="KQU14" s="219"/>
      <c r="KQV14" s="219"/>
      <c r="KQW14" s="219"/>
      <c r="KQX14" s="219"/>
      <c r="KQY14" s="219"/>
      <c r="KQZ14" s="219"/>
      <c r="KRA14" s="219"/>
      <c r="KRB14" s="219"/>
      <c r="KRC14" s="219"/>
      <c r="KRD14" s="219"/>
      <c r="KRE14" s="219"/>
      <c r="KRF14" s="219"/>
      <c r="KRG14" s="219"/>
      <c r="KRH14" s="219"/>
      <c r="KRI14" s="219"/>
      <c r="KRJ14" s="219"/>
      <c r="KRK14" s="219"/>
      <c r="KRL14" s="219"/>
      <c r="KRM14" s="219"/>
      <c r="KRN14" s="219"/>
      <c r="KRO14" s="219"/>
      <c r="KRP14" s="219"/>
      <c r="KRQ14" s="219"/>
      <c r="KRR14" s="219"/>
      <c r="KRS14" s="219"/>
      <c r="KRT14" s="219"/>
      <c r="KRU14" s="219"/>
      <c r="KRV14" s="219"/>
      <c r="KRW14" s="219"/>
      <c r="KRX14" s="219"/>
      <c r="KRY14" s="219"/>
      <c r="KRZ14" s="219"/>
      <c r="KSA14" s="219"/>
      <c r="KSB14" s="219"/>
      <c r="KSC14" s="219"/>
      <c r="KSD14" s="219"/>
      <c r="KSE14" s="219"/>
      <c r="KSF14" s="219"/>
      <c r="KSG14" s="219"/>
      <c r="KSH14" s="219"/>
      <c r="KSI14" s="219"/>
      <c r="KSJ14" s="219"/>
      <c r="KSK14" s="219"/>
      <c r="KSL14" s="219"/>
      <c r="KSM14" s="219"/>
      <c r="KSN14" s="219"/>
      <c r="KSO14" s="219"/>
      <c r="KSP14" s="219"/>
      <c r="KSQ14" s="219"/>
      <c r="KSR14" s="219"/>
      <c r="KSS14" s="219"/>
      <c r="KST14" s="219"/>
      <c r="KSU14" s="219"/>
      <c r="KSV14" s="219"/>
      <c r="KSW14" s="219"/>
      <c r="KSX14" s="219"/>
      <c r="KSY14" s="219"/>
      <c r="KSZ14" s="219"/>
      <c r="KTA14" s="219"/>
      <c r="KTB14" s="219"/>
      <c r="KTC14" s="219"/>
      <c r="KTD14" s="219"/>
      <c r="KTE14" s="219"/>
      <c r="KTF14" s="219"/>
      <c r="KTG14" s="219"/>
      <c r="KTH14" s="219"/>
      <c r="KTI14" s="219"/>
      <c r="KTJ14" s="219"/>
      <c r="KTK14" s="219"/>
      <c r="KTL14" s="219"/>
      <c r="KTM14" s="219"/>
      <c r="KTN14" s="219"/>
      <c r="KTO14" s="219"/>
      <c r="KTP14" s="219"/>
      <c r="KTQ14" s="219"/>
      <c r="KTR14" s="219"/>
      <c r="KTS14" s="219"/>
      <c r="KTT14" s="219"/>
      <c r="KTU14" s="219"/>
      <c r="KTV14" s="219"/>
      <c r="KTW14" s="219"/>
      <c r="KTX14" s="219"/>
      <c r="KTY14" s="219"/>
      <c r="KTZ14" s="219"/>
      <c r="KUA14" s="219"/>
      <c r="KUB14" s="219"/>
      <c r="KUC14" s="219"/>
      <c r="KUD14" s="219"/>
      <c r="KUE14" s="219"/>
      <c r="KUF14" s="219"/>
      <c r="KUG14" s="219"/>
      <c r="KUH14" s="219"/>
      <c r="KUI14" s="219"/>
      <c r="KUJ14" s="219"/>
      <c r="KUK14" s="219"/>
      <c r="KUL14" s="219"/>
      <c r="KUM14" s="219"/>
      <c r="KUN14" s="219"/>
      <c r="KUO14" s="219"/>
      <c r="KUP14" s="219"/>
      <c r="KUQ14" s="219"/>
      <c r="KUR14" s="219"/>
      <c r="KUS14" s="219"/>
      <c r="KUT14" s="219"/>
      <c r="KUU14" s="219"/>
      <c r="KUV14" s="219"/>
      <c r="KUW14" s="219"/>
      <c r="KUX14" s="219"/>
      <c r="KUY14" s="219"/>
      <c r="KUZ14" s="219"/>
      <c r="KVA14" s="219"/>
      <c r="KVB14" s="219"/>
      <c r="KVC14" s="219"/>
      <c r="KVD14" s="219"/>
      <c r="KVE14" s="219"/>
      <c r="KVF14" s="219"/>
      <c r="KVG14" s="219"/>
      <c r="KVH14" s="219"/>
      <c r="KVI14" s="219"/>
      <c r="KVJ14" s="219"/>
      <c r="KVK14" s="219"/>
      <c r="KVL14" s="219"/>
      <c r="KVM14" s="219"/>
      <c r="KVN14" s="219"/>
      <c r="KVO14" s="219"/>
      <c r="KVP14" s="219"/>
      <c r="KVQ14" s="219"/>
      <c r="KVR14" s="219"/>
      <c r="KVS14" s="219"/>
      <c r="KVT14" s="219"/>
      <c r="KVU14" s="219"/>
      <c r="KVV14" s="219"/>
      <c r="KVW14" s="219"/>
      <c r="KVX14" s="219"/>
      <c r="KVY14" s="219"/>
      <c r="KVZ14" s="219"/>
      <c r="KWA14" s="219"/>
      <c r="KWB14" s="219"/>
      <c r="KWC14" s="219"/>
      <c r="KWD14" s="219"/>
      <c r="KWE14" s="219"/>
      <c r="KWF14" s="219"/>
      <c r="KWG14" s="219"/>
      <c r="KWH14" s="219"/>
      <c r="KWI14" s="219"/>
      <c r="KWJ14" s="219"/>
      <c r="KWK14" s="219"/>
      <c r="KWL14" s="219"/>
      <c r="KWM14" s="219"/>
      <c r="KWN14" s="219"/>
      <c r="KWO14" s="219"/>
      <c r="KWP14" s="219"/>
      <c r="KWQ14" s="219"/>
      <c r="KWR14" s="219"/>
      <c r="KWS14" s="219"/>
      <c r="KWT14" s="219"/>
      <c r="KWU14" s="219"/>
      <c r="KWV14" s="219"/>
      <c r="KWW14" s="219"/>
      <c r="KWX14" s="219"/>
      <c r="KWY14" s="219"/>
      <c r="KWZ14" s="219"/>
      <c r="KXA14" s="219"/>
      <c r="KXB14" s="219"/>
      <c r="KXC14" s="219"/>
      <c r="KXD14" s="219"/>
      <c r="KXE14" s="219"/>
      <c r="KXF14" s="219"/>
      <c r="KXG14" s="219"/>
      <c r="KXH14" s="219"/>
      <c r="KXI14" s="219"/>
      <c r="KXJ14" s="219"/>
      <c r="KXK14" s="219"/>
      <c r="KXL14" s="219"/>
      <c r="KXM14" s="219"/>
      <c r="KXN14" s="219"/>
      <c r="KXO14" s="219"/>
      <c r="KXP14" s="219"/>
      <c r="KXQ14" s="219"/>
      <c r="KXR14" s="219"/>
      <c r="KXS14" s="219"/>
      <c r="KXT14" s="219"/>
      <c r="KXU14" s="219"/>
      <c r="KXV14" s="219"/>
      <c r="KXW14" s="219"/>
      <c r="KXX14" s="219"/>
      <c r="KXY14" s="219"/>
      <c r="KXZ14" s="219"/>
      <c r="KYA14" s="219"/>
      <c r="KYB14" s="219"/>
      <c r="KYC14" s="219"/>
      <c r="KYD14" s="219"/>
      <c r="KYE14" s="219"/>
      <c r="KYF14" s="219"/>
      <c r="KYG14" s="219"/>
      <c r="KYH14" s="219"/>
      <c r="KYI14" s="219"/>
      <c r="KYJ14" s="219"/>
      <c r="KYK14" s="219"/>
      <c r="KYL14" s="219"/>
      <c r="KYM14" s="219"/>
      <c r="KYN14" s="219"/>
      <c r="KYO14" s="219"/>
      <c r="KYP14" s="219"/>
      <c r="KYQ14" s="219"/>
      <c r="KYR14" s="219"/>
      <c r="KYS14" s="219"/>
      <c r="KYT14" s="219"/>
      <c r="KYU14" s="219"/>
      <c r="KYV14" s="219"/>
      <c r="KYW14" s="219"/>
      <c r="KYX14" s="219"/>
      <c r="KYY14" s="219"/>
      <c r="KYZ14" s="219"/>
      <c r="KZA14" s="219"/>
      <c r="KZB14" s="219"/>
      <c r="KZC14" s="219"/>
      <c r="KZD14" s="219"/>
      <c r="KZE14" s="219"/>
      <c r="KZF14" s="219"/>
      <c r="KZG14" s="219"/>
      <c r="KZH14" s="219"/>
      <c r="KZI14" s="219"/>
      <c r="KZJ14" s="219"/>
      <c r="KZK14" s="219"/>
      <c r="KZL14" s="219"/>
      <c r="KZM14" s="219"/>
      <c r="KZN14" s="219"/>
      <c r="KZO14" s="219"/>
      <c r="KZP14" s="219"/>
      <c r="KZQ14" s="219"/>
      <c r="KZR14" s="219"/>
      <c r="KZS14" s="219"/>
      <c r="KZT14" s="219"/>
      <c r="KZU14" s="219"/>
      <c r="KZV14" s="219"/>
      <c r="KZW14" s="219"/>
      <c r="KZX14" s="219"/>
      <c r="KZY14" s="219"/>
      <c r="KZZ14" s="219"/>
      <c r="LAA14" s="219"/>
      <c r="LAB14" s="219"/>
      <c r="LAC14" s="219"/>
      <c r="LAD14" s="219"/>
      <c r="LAE14" s="219"/>
      <c r="LAF14" s="219"/>
      <c r="LAG14" s="219"/>
      <c r="LAH14" s="219"/>
      <c r="LAI14" s="219"/>
      <c r="LAJ14" s="219"/>
      <c r="LAK14" s="219"/>
      <c r="LAL14" s="219"/>
      <c r="LAM14" s="219"/>
      <c r="LAN14" s="219"/>
      <c r="LAO14" s="219"/>
      <c r="LAP14" s="219"/>
      <c r="LAQ14" s="219"/>
      <c r="LAR14" s="219"/>
      <c r="LAS14" s="219"/>
      <c r="LAT14" s="219"/>
      <c r="LAU14" s="219"/>
      <c r="LAV14" s="219"/>
      <c r="LAW14" s="219"/>
      <c r="LAX14" s="219"/>
      <c r="LAY14" s="219"/>
      <c r="LAZ14" s="219"/>
      <c r="LBA14" s="219"/>
      <c r="LBB14" s="219"/>
      <c r="LBC14" s="219"/>
      <c r="LBD14" s="219"/>
      <c r="LBE14" s="219"/>
      <c r="LBF14" s="219"/>
      <c r="LBG14" s="219"/>
      <c r="LBH14" s="219"/>
      <c r="LBI14" s="219"/>
      <c r="LBJ14" s="219"/>
      <c r="LBK14" s="219"/>
      <c r="LBL14" s="219"/>
      <c r="LBM14" s="219"/>
      <c r="LBN14" s="219"/>
      <c r="LBO14" s="219"/>
      <c r="LBP14" s="219"/>
      <c r="LBQ14" s="219"/>
      <c r="LBR14" s="219"/>
      <c r="LBS14" s="219"/>
      <c r="LBT14" s="219"/>
      <c r="LBU14" s="219"/>
      <c r="LBV14" s="219"/>
      <c r="LBW14" s="219"/>
      <c r="LBX14" s="219"/>
      <c r="LBY14" s="219"/>
      <c r="LBZ14" s="219"/>
      <c r="LCA14" s="219"/>
      <c r="LCB14" s="219"/>
      <c r="LCC14" s="219"/>
      <c r="LCD14" s="219"/>
      <c r="LCE14" s="219"/>
      <c r="LCF14" s="219"/>
      <c r="LCG14" s="219"/>
      <c r="LCH14" s="219"/>
      <c r="LCI14" s="219"/>
      <c r="LCJ14" s="219"/>
      <c r="LCK14" s="219"/>
      <c r="LCL14" s="219"/>
      <c r="LCM14" s="219"/>
      <c r="LCN14" s="219"/>
      <c r="LCO14" s="219"/>
      <c r="LCP14" s="219"/>
      <c r="LCQ14" s="219"/>
      <c r="LCR14" s="219"/>
      <c r="LCS14" s="219"/>
      <c r="LCT14" s="219"/>
      <c r="LCU14" s="219"/>
      <c r="LCV14" s="219"/>
      <c r="LCW14" s="219"/>
      <c r="LCX14" s="219"/>
      <c r="LCY14" s="219"/>
      <c r="LCZ14" s="219"/>
      <c r="LDA14" s="219"/>
      <c r="LDB14" s="219"/>
      <c r="LDC14" s="219"/>
      <c r="LDD14" s="219"/>
      <c r="LDE14" s="219"/>
      <c r="LDF14" s="219"/>
      <c r="LDG14" s="219"/>
      <c r="LDH14" s="219"/>
      <c r="LDI14" s="219"/>
      <c r="LDJ14" s="219"/>
      <c r="LDK14" s="219"/>
      <c r="LDL14" s="219"/>
      <c r="LDM14" s="219"/>
      <c r="LDN14" s="219"/>
      <c r="LDO14" s="219"/>
      <c r="LDP14" s="219"/>
      <c r="LDQ14" s="219"/>
      <c r="LDR14" s="219"/>
      <c r="LDS14" s="219"/>
      <c r="LDT14" s="219"/>
      <c r="LDU14" s="219"/>
      <c r="LDV14" s="219"/>
      <c r="LDW14" s="219"/>
      <c r="LDX14" s="219"/>
      <c r="LDY14" s="219"/>
      <c r="LDZ14" s="219"/>
      <c r="LEA14" s="219"/>
      <c r="LEB14" s="219"/>
      <c r="LEC14" s="219"/>
      <c r="LED14" s="219"/>
      <c r="LEE14" s="219"/>
      <c r="LEF14" s="219"/>
      <c r="LEG14" s="219"/>
      <c r="LEH14" s="219"/>
      <c r="LEI14" s="219"/>
      <c r="LEJ14" s="219"/>
      <c r="LEK14" s="219"/>
      <c r="LEL14" s="219"/>
      <c r="LEM14" s="219"/>
      <c r="LEN14" s="219"/>
      <c r="LEO14" s="219"/>
      <c r="LEP14" s="219"/>
      <c r="LEQ14" s="219"/>
      <c r="LER14" s="219"/>
      <c r="LES14" s="219"/>
      <c r="LET14" s="219"/>
      <c r="LEU14" s="219"/>
      <c r="LEV14" s="219"/>
      <c r="LEW14" s="219"/>
      <c r="LEX14" s="219"/>
      <c r="LEY14" s="219"/>
      <c r="LEZ14" s="219"/>
      <c r="LFA14" s="219"/>
      <c r="LFB14" s="219"/>
      <c r="LFC14" s="219"/>
      <c r="LFD14" s="219"/>
      <c r="LFE14" s="219"/>
      <c r="LFF14" s="219"/>
      <c r="LFG14" s="219"/>
      <c r="LFH14" s="219"/>
      <c r="LFI14" s="219"/>
      <c r="LFJ14" s="219"/>
      <c r="LFK14" s="219"/>
      <c r="LFL14" s="219"/>
      <c r="LFM14" s="219"/>
      <c r="LFN14" s="219"/>
      <c r="LFO14" s="219"/>
      <c r="LFP14" s="219"/>
      <c r="LFQ14" s="219"/>
      <c r="LFR14" s="219"/>
      <c r="LFS14" s="219"/>
      <c r="LFT14" s="219"/>
      <c r="LFU14" s="219"/>
      <c r="LFV14" s="219"/>
      <c r="LFW14" s="219"/>
      <c r="LFX14" s="219"/>
      <c r="LFY14" s="219"/>
      <c r="LFZ14" s="219"/>
      <c r="LGA14" s="219"/>
      <c r="LGB14" s="219"/>
      <c r="LGC14" s="219"/>
      <c r="LGD14" s="219"/>
      <c r="LGE14" s="219"/>
      <c r="LGF14" s="219"/>
      <c r="LGG14" s="219"/>
      <c r="LGH14" s="219"/>
      <c r="LGI14" s="219"/>
      <c r="LGJ14" s="219"/>
      <c r="LGK14" s="219"/>
      <c r="LGL14" s="219"/>
      <c r="LGM14" s="219"/>
      <c r="LGN14" s="219"/>
      <c r="LGO14" s="219"/>
      <c r="LGP14" s="219"/>
      <c r="LGQ14" s="219"/>
      <c r="LGR14" s="219"/>
      <c r="LGS14" s="219"/>
      <c r="LGT14" s="219"/>
      <c r="LGU14" s="219"/>
      <c r="LGV14" s="219"/>
      <c r="LGW14" s="219"/>
      <c r="LGX14" s="219"/>
      <c r="LGY14" s="219"/>
      <c r="LGZ14" s="219"/>
      <c r="LHA14" s="219"/>
      <c r="LHB14" s="219"/>
      <c r="LHC14" s="219"/>
      <c r="LHD14" s="219"/>
      <c r="LHE14" s="219"/>
      <c r="LHF14" s="219"/>
      <c r="LHG14" s="219"/>
      <c r="LHH14" s="219"/>
      <c r="LHI14" s="219"/>
      <c r="LHJ14" s="219"/>
      <c r="LHK14" s="219"/>
      <c r="LHL14" s="219"/>
      <c r="LHM14" s="219"/>
      <c r="LHN14" s="219"/>
      <c r="LHO14" s="219"/>
      <c r="LHP14" s="219"/>
      <c r="LHQ14" s="219"/>
      <c r="LHR14" s="219"/>
      <c r="LHS14" s="219"/>
      <c r="LHT14" s="219"/>
      <c r="LHU14" s="219"/>
      <c r="LHV14" s="219"/>
      <c r="LHW14" s="219"/>
      <c r="LHX14" s="219"/>
      <c r="LHY14" s="219"/>
      <c r="LHZ14" s="219"/>
      <c r="LIA14" s="219"/>
      <c r="LIB14" s="219"/>
      <c r="LIC14" s="219"/>
      <c r="LID14" s="219"/>
      <c r="LIE14" s="219"/>
      <c r="LIF14" s="219"/>
      <c r="LIG14" s="219"/>
      <c r="LIH14" s="219"/>
      <c r="LII14" s="219"/>
      <c r="LIJ14" s="219"/>
      <c r="LIK14" s="219"/>
      <c r="LIL14" s="219"/>
      <c r="LIM14" s="219"/>
      <c r="LIN14" s="219"/>
      <c r="LIO14" s="219"/>
      <c r="LIP14" s="219"/>
      <c r="LIQ14" s="219"/>
      <c r="LIR14" s="219"/>
      <c r="LIS14" s="219"/>
      <c r="LIT14" s="219"/>
      <c r="LIU14" s="219"/>
      <c r="LIV14" s="219"/>
      <c r="LIW14" s="219"/>
      <c r="LIX14" s="219"/>
      <c r="LIY14" s="219"/>
      <c r="LIZ14" s="219"/>
      <c r="LJA14" s="219"/>
      <c r="LJB14" s="219"/>
      <c r="LJC14" s="219"/>
      <c r="LJD14" s="219"/>
      <c r="LJE14" s="219"/>
      <c r="LJF14" s="219"/>
      <c r="LJG14" s="219"/>
      <c r="LJH14" s="219"/>
      <c r="LJI14" s="219"/>
      <c r="LJJ14" s="219"/>
      <c r="LJK14" s="219"/>
      <c r="LJL14" s="219"/>
      <c r="LJM14" s="219"/>
      <c r="LJN14" s="219"/>
      <c r="LJO14" s="219"/>
      <c r="LJP14" s="219"/>
      <c r="LJQ14" s="219"/>
      <c r="LJR14" s="219"/>
      <c r="LJS14" s="219"/>
      <c r="LJT14" s="219"/>
      <c r="LJU14" s="219"/>
      <c r="LJV14" s="219"/>
      <c r="LJW14" s="219"/>
      <c r="LJX14" s="219"/>
      <c r="LJY14" s="219"/>
      <c r="LJZ14" s="219"/>
      <c r="LKA14" s="219"/>
      <c r="LKB14" s="219"/>
      <c r="LKC14" s="219"/>
      <c r="LKD14" s="219"/>
      <c r="LKE14" s="219"/>
      <c r="LKF14" s="219"/>
      <c r="LKG14" s="219"/>
      <c r="LKH14" s="219"/>
      <c r="LKI14" s="219"/>
      <c r="LKJ14" s="219"/>
      <c r="LKK14" s="219"/>
      <c r="LKL14" s="219"/>
      <c r="LKM14" s="219"/>
      <c r="LKN14" s="219"/>
      <c r="LKO14" s="219"/>
      <c r="LKP14" s="219"/>
      <c r="LKQ14" s="219"/>
      <c r="LKR14" s="219"/>
      <c r="LKS14" s="219"/>
      <c r="LKT14" s="219"/>
      <c r="LKU14" s="219"/>
      <c r="LKV14" s="219"/>
      <c r="LKW14" s="219"/>
      <c r="LKX14" s="219"/>
      <c r="LKY14" s="219"/>
      <c r="LKZ14" s="219"/>
      <c r="LLA14" s="219"/>
      <c r="LLB14" s="219"/>
      <c r="LLC14" s="219"/>
      <c r="LLD14" s="219"/>
      <c r="LLE14" s="219"/>
      <c r="LLF14" s="219"/>
      <c r="LLG14" s="219"/>
      <c r="LLH14" s="219"/>
      <c r="LLI14" s="219"/>
      <c r="LLJ14" s="219"/>
      <c r="LLK14" s="219"/>
      <c r="LLL14" s="219"/>
      <c r="LLM14" s="219"/>
      <c r="LLN14" s="219"/>
      <c r="LLO14" s="219"/>
      <c r="LLP14" s="219"/>
      <c r="LLQ14" s="219"/>
      <c r="LLR14" s="219"/>
      <c r="LLS14" s="219"/>
      <c r="LLT14" s="219"/>
      <c r="LLU14" s="219"/>
      <c r="LLV14" s="219"/>
      <c r="LLW14" s="219"/>
      <c r="LLX14" s="219"/>
      <c r="LLY14" s="219"/>
      <c r="LLZ14" s="219"/>
      <c r="LMA14" s="219"/>
      <c r="LMB14" s="219"/>
      <c r="LMC14" s="219"/>
      <c r="LMD14" s="219"/>
      <c r="LME14" s="219"/>
      <c r="LMF14" s="219"/>
      <c r="LMG14" s="219"/>
      <c r="LMH14" s="219"/>
      <c r="LMI14" s="219"/>
      <c r="LMJ14" s="219"/>
      <c r="LMK14" s="219"/>
      <c r="LML14" s="219"/>
      <c r="LMM14" s="219"/>
      <c r="LMN14" s="219"/>
      <c r="LMO14" s="219"/>
      <c r="LMP14" s="219"/>
      <c r="LMQ14" s="219"/>
      <c r="LMR14" s="219"/>
      <c r="LMS14" s="219"/>
      <c r="LMT14" s="219"/>
      <c r="LMU14" s="219"/>
      <c r="LMV14" s="219"/>
      <c r="LMW14" s="219"/>
      <c r="LMX14" s="219"/>
      <c r="LMY14" s="219"/>
      <c r="LMZ14" s="219"/>
      <c r="LNA14" s="219"/>
      <c r="LNB14" s="219"/>
      <c r="LNC14" s="219"/>
      <c r="LND14" s="219"/>
      <c r="LNE14" s="219"/>
      <c r="LNF14" s="219"/>
      <c r="LNG14" s="219"/>
      <c r="LNH14" s="219"/>
      <c r="LNI14" s="219"/>
      <c r="LNJ14" s="219"/>
      <c r="LNK14" s="219"/>
      <c r="LNL14" s="219"/>
      <c r="LNM14" s="219"/>
      <c r="LNN14" s="219"/>
      <c r="LNO14" s="219"/>
      <c r="LNP14" s="219"/>
      <c r="LNQ14" s="219"/>
      <c r="LNR14" s="219"/>
      <c r="LNS14" s="219"/>
      <c r="LNT14" s="219"/>
      <c r="LNU14" s="219"/>
      <c r="LNV14" s="219"/>
      <c r="LNW14" s="219"/>
      <c r="LNX14" s="219"/>
      <c r="LNY14" s="219"/>
      <c r="LNZ14" s="219"/>
      <c r="LOA14" s="219"/>
      <c r="LOB14" s="219"/>
      <c r="LOC14" s="219"/>
      <c r="LOD14" s="219"/>
      <c r="LOE14" s="219"/>
      <c r="LOF14" s="219"/>
      <c r="LOG14" s="219"/>
      <c r="LOH14" s="219"/>
      <c r="LOI14" s="219"/>
      <c r="LOJ14" s="219"/>
      <c r="LOK14" s="219"/>
      <c r="LOL14" s="219"/>
      <c r="LOM14" s="219"/>
      <c r="LON14" s="219"/>
      <c r="LOO14" s="219"/>
      <c r="LOP14" s="219"/>
      <c r="LOQ14" s="219"/>
      <c r="LOR14" s="219"/>
      <c r="LOS14" s="219"/>
      <c r="LOT14" s="219"/>
      <c r="LOU14" s="219"/>
      <c r="LOV14" s="219"/>
      <c r="LOW14" s="219"/>
      <c r="LOX14" s="219"/>
      <c r="LOY14" s="219"/>
      <c r="LOZ14" s="219"/>
      <c r="LPA14" s="219"/>
      <c r="LPB14" s="219"/>
      <c r="LPC14" s="219"/>
      <c r="LPD14" s="219"/>
      <c r="LPE14" s="219"/>
      <c r="LPF14" s="219"/>
      <c r="LPG14" s="219"/>
      <c r="LPH14" s="219"/>
      <c r="LPI14" s="219"/>
      <c r="LPJ14" s="219"/>
      <c r="LPK14" s="219"/>
      <c r="LPL14" s="219"/>
      <c r="LPM14" s="219"/>
      <c r="LPN14" s="219"/>
      <c r="LPO14" s="219"/>
      <c r="LPP14" s="219"/>
      <c r="LPQ14" s="219"/>
      <c r="LPR14" s="219"/>
      <c r="LPS14" s="219"/>
      <c r="LPT14" s="219"/>
      <c r="LPU14" s="219"/>
      <c r="LPV14" s="219"/>
      <c r="LPW14" s="219"/>
      <c r="LPX14" s="219"/>
      <c r="LPY14" s="219"/>
      <c r="LPZ14" s="219"/>
      <c r="LQA14" s="219"/>
      <c r="LQB14" s="219"/>
      <c r="LQC14" s="219"/>
      <c r="LQD14" s="219"/>
      <c r="LQE14" s="219"/>
      <c r="LQF14" s="219"/>
      <c r="LQG14" s="219"/>
      <c r="LQH14" s="219"/>
      <c r="LQI14" s="219"/>
      <c r="LQJ14" s="219"/>
      <c r="LQK14" s="219"/>
      <c r="LQL14" s="219"/>
      <c r="LQM14" s="219"/>
      <c r="LQN14" s="219"/>
      <c r="LQO14" s="219"/>
      <c r="LQP14" s="219"/>
      <c r="LQQ14" s="219"/>
      <c r="LQR14" s="219"/>
      <c r="LQS14" s="219"/>
      <c r="LQT14" s="219"/>
      <c r="LQU14" s="219"/>
      <c r="LQV14" s="219"/>
      <c r="LQW14" s="219"/>
      <c r="LQX14" s="219"/>
      <c r="LQY14" s="219"/>
      <c r="LQZ14" s="219"/>
      <c r="LRA14" s="219"/>
      <c r="LRB14" s="219"/>
      <c r="LRC14" s="219"/>
      <c r="LRD14" s="219"/>
      <c r="LRE14" s="219"/>
      <c r="LRF14" s="219"/>
      <c r="LRG14" s="219"/>
      <c r="LRH14" s="219"/>
      <c r="LRI14" s="219"/>
      <c r="LRJ14" s="219"/>
      <c r="LRK14" s="219"/>
      <c r="LRL14" s="219"/>
      <c r="LRM14" s="219"/>
      <c r="LRN14" s="219"/>
      <c r="LRO14" s="219"/>
      <c r="LRP14" s="219"/>
      <c r="LRQ14" s="219"/>
      <c r="LRR14" s="219"/>
      <c r="LRS14" s="219"/>
      <c r="LRT14" s="219"/>
      <c r="LRU14" s="219"/>
      <c r="LRV14" s="219"/>
      <c r="LRW14" s="219"/>
      <c r="LRX14" s="219"/>
      <c r="LRY14" s="219"/>
      <c r="LRZ14" s="219"/>
      <c r="LSA14" s="219"/>
      <c r="LSB14" s="219"/>
      <c r="LSC14" s="219"/>
      <c r="LSD14" s="219"/>
      <c r="LSE14" s="219"/>
      <c r="LSF14" s="219"/>
      <c r="LSG14" s="219"/>
      <c r="LSH14" s="219"/>
      <c r="LSI14" s="219"/>
      <c r="LSJ14" s="219"/>
      <c r="LSK14" s="219"/>
      <c r="LSL14" s="219"/>
      <c r="LSM14" s="219"/>
      <c r="LSN14" s="219"/>
      <c r="LSO14" s="219"/>
      <c r="LSP14" s="219"/>
      <c r="LSQ14" s="219"/>
      <c r="LSR14" s="219"/>
      <c r="LSS14" s="219"/>
      <c r="LST14" s="219"/>
      <c r="LSU14" s="219"/>
      <c r="LSV14" s="219"/>
      <c r="LSW14" s="219"/>
      <c r="LSX14" s="219"/>
      <c r="LSY14" s="219"/>
      <c r="LSZ14" s="219"/>
      <c r="LTA14" s="219"/>
      <c r="LTB14" s="219"/>
      <c r="LTC14" s="219"/>
      <c r="LTD14" s="219"/>
      <c r="LTE14" s="219"/>
      <c r="LTF14" s="219"/>
      <c r="LTG14" s="219"/>
      <c r="LTH14" s="219"/>
      <c r="LTI14" s="219"/>
      <c r="LTJ14" s="219"/>
      <c r="LTK14" s="219"/>
      <c r="LTL14" s="219"/>
      <c r="LTM14" s="219"/>
      <c r="LTN14" s="219"/>
      <c r="LTO14" s="219"/>
      <c r="LTP14" s="219"/>
      <c r="LTQ14" s="219"/>
      <c r="LTR14" s="219"/>
      <c r="LTS14" s="219"/>
      <c r="LTT14" s="219"/>
      <c r="LTU14" s="219"/>
      <c r="LTV14" s="219"/>
      <c r="LTW14" s="219"/>
      <c r="LTX14" s="219"/>
      <c r="LTY14" s="219"/>
      <c r="LTZ14" s="219"/>
      <c r="LUA14" s="219"/>
      <c r="LUB14" s="219"/>
      <c r="LUC14" s="219"/>
      <c r="LUD14" s="219"/>
      <c r="LUE14" s="219"/>
      <c r="LUF14" s="219"/>
      <c r="LUG14" s="219"/>
      <c r="LUH14" s="219"/>
      <c r="LUI14" s="219"/>
      <c r="LUJ14" s="219"/>
      <c r="LUK14" s="219"/>
      <c r="LUL14" s="219"/>
      <c r="LUM14" s="219"/>
      <c r="LUN14" s="219"/>
      <c r="LUO14" s="219"/>
      <c r="LUP14" s="219"/>
      <c r="LUQ14" s="219"/>
      <c r="LUR14" s="219"/>
      <c r="LUS14" s="219"/>
      <c r="LUT14" s="219"/>
      <c r="LUU14" s="219"/>
      <c r="LUV14" s="219"/>
      <c r="LUW14" s="219"/>
      <c r="LUX14" s="219"/>
      <c r="LUY14" s="219"/>
      <c r="LUZ14" s="219"/>
      <c r="LVA14" s="219"/>
      <c r="LVB14" s="219"/>
      <c r="LVC14" s="219"/>
      <c r="LVD14" s="219"/>
      <c r="LVE14" s="219"/>
      <c r="LVF14" s="219"/>
      <c r="LVG14" s="219"/>
      <c r="LVH14" s="219"/>
      <c r="LVI14" s="219"/>
      <c r="LVJ14" s="219"/>
      <c r="LVK14" s="219"/>
      <c r="LVL14" s="219"/>
      <c r="LVM14" s="219"/>
      <c r="LVN14" s="219"/>
      <c r="LVO14" s="219"/>
      <c r="LVP14" s="219"/>
      <c r="LVQ14" s="219"/>
      <c r="LVR14" s="219"/>
      <c r="LVS14" s="219"/>
      <c r="LVT14" s="219"/>
      <c r="LVU14" s="219"/>
      <c r="LVV14" s="219"/>
      <c r="LVW14" s="219"/>
      <c r="LVX14" s="219"/>
      <c r="LVY14" s="219"/>
      <c r="LVZ14" s="219"/>
      <c r="LWA14" s="219"/>
      <c r="LWB14" s="219"/>
      <c r="LWC14" s="219"/>
      <c r="LWD14" s="219"/>
      <c r="LWE14" s="219"/>
      <c r="LWF14" s="219"/>
      <c r="LWG14" s="219"/>
      <c r="LWH14" s="219"/>
      <c r="LWI14" s="219"/>
      <c r="LWJ14" s="219"/>
      <c r="LWK14" s="219"/>
      <c r="LWL14" s="219"/>
      <c r="LWM14" s="219"/>
      <c r="LWN14" s="219"/>
      <c r="LWO14" s="219"/>
      <c r="LWP14" s="219"/>
      <c r="LWQ14" s="219"/>
      <c r="LWR14" s="219"/>
      <c r="LWS14" s="219"/>
      <c r="LWT14" s="219"/>
      <c r="LWU14" s="219"/>
      <c r="LWV14" s="219"/>
      <c r="LWW14" s="219"/>
      <c r="LWX14" s="219"/>
      <c r="LWY14" s="219"/>
      <c r="LWZ14" s="219"/>
      <c r="LXA14" s="219"/>
      <c r="LXB14" s="219"/>
      <c r="LXC14" s="219"/>
      <c r="LXD14" s="219"/>
      <c r="LXE14" s="219"/>
      <c r="LXF14" s="219"/>
      <c r="LXG14" s="219"/>
      <c r="LXH14" s="219"/>
      <c r="LXI14" s="219"/>
      <c r="LXJ14" s="219"/>
      <c r="LXK14" s="219"/>
      <c r="LXL14" s="219"/>
      <c r="LXM14" s="219"/>
      <c r="LXN14" s="219"/>
      <c r="LXO14" s="219"/>
      <c r="LXP14" s="219"/>
      <c r="LXQ14" s="219"/>
      <c r="LXR14" s="219"/>
      <c r="LXS14" s="219"/>
      <c r="LXT14" s="219"/>
      <c r="LXU14" s="219"/>
      <c r="LXV14" s="219"/>
      <c r="LXW14" s="219"/>
      <c r="LXX14" s="219"/>
      <c r="LXY14" s="219"/>
      <c r="LXZ14" s="219"/>
      <c r="LYA14" s="219"/>
      <c r="LYB14" s="219"/>
      <c r="LYC14" s="219"/>
      <c r="LYD14" s="219"/>
      <c r="LYE14" s="219"/>
      <c r="LYF14" s="219"/>
      <c r="LYG14" s="219"/>
      <c r="LYH14" s="219"/>
      <c r="LYI14" s="219"/>
      <c r="LYJ14" s="219"/>
      <c r="LYK14" s="219"/>
      <c r="LYL14" s="219"/>
      <c r="LYM14" s="219"/>
      <c r="LYN14" s="219"/>
      <c r="LYO14" s="219"/>
      <c r="LYP14" s="219"/>
      <c r="LYQ14" s="219"/>
      <c r="LYR14" s="219"/>
      <c r="LYS14" s="219"/>
      <c r="LYT14" s="219"/>
      <c r="LYU14" s="219"/>
      <c r="LYV14" s="219"/>
      <c r="LYW14" s="219"/>
      <c r="LYX14" s="219"/>
      <c r="LYY14" s="219"/>
      <c r="LYZ14" s="219"/>
      <c r="LZA14" s="219"/>
      <c r="LZB14" s="219"/>
      <c r="LZC14" s="219"/>
      <c r="LZD14" s="219"/>
      <c r="LZE14" s="219"/>
      <c r="LZF14" s="219"/>
      <c r="LZG14" s="219"/>
      <c r="LZH14" s="219"/>
      <c r="LZI14" s="219"/>
      <c r="LZJ14" s="219"/>
      <c r="LZK14" s="219"/>
      <c r="LZL14" s="219"/>
      <c r="LZM14" s="219"/>
      <c r="LZN14" s="219"/>
      <c r="LZO14" s="219"/>
      <c r="LZP14" s="219"/>
      <c r="LZQ14" s="219"/>
      <c r="LZR14" s="219"/>
      <c r="LZS14" s="219"/>
      <c r="LZT14" s="219"/>
      <c r="LZU14" s="219"/>
      <c r="LZV14" s="219"/>
      <c r="LZW14" s="219"/>
      <c r="LZX14" s="219"/>
      <c r="LZY14" s="219"/>
      <c r="LZZ14" s="219"/>
      <c r="MAA14" s="219"/>
      <c r="MAB14" s="219"/>
      <c r="MAC14" s="219"/>
      <c r="MAD14" s="219"/>
      <c r="MAE14" s="219"/>
      <c r="MAF14" s="219"/>
      <c r="MAG14" s="219"/>
      <c r="MAH14" s="219"/>
      <c r="MAI14" s="219"/>
      <c r="MAJ14" s="219"/>
      <c r="MAK14" s="219"/>
      <c r="MAL14" s="219"/>
      <c r="MAM14" s="219"/>
      <c r="MAN14" s="219"/>
      <c r="MAO14" s="219"/>
      <c r="MAP14" s="219"/>
      <c r="MAQ14" s="219"/>
      <c r="MAR14" s="219"/>
      <c r="MAS14" s="219"/>
      <c r="MAT14" s="219"/>
      <c r="MAU14" s="219"/>
      <c r="MAV14" s="219"/>
      <c r="MAW14" s="219"/>
      <c r="MAX14" s="219"/>
      <c r="MAY14" s="219"/>
      <c r="MAZ14" s="219"/>
      <c r="MBA14" s="219"/>
      <c r="MBB14" s="219"/>
      <c r="MBC14" s="219"/>
      <c r="MBD14" s="219"/>
      <c r="MBE14" s="219"/>
      <c r="MBF14" s="219"/>
      <c r="MBG14" s="219"/>
      <c r="MBH14" s="219"/>
      <c r="MBI14" s="219"/>
      <c r="MBJ14" s="219"/>
      <c r="MBK14" s="219"/>
      <c r="MBL14" s="219"/>
      <c r="MBM14" s="219"/>
      <c r="MBN14" s="219"/>
      <c r="MBO14" s="219"/>
      <c r="MBP14" s="219"/>
      <c r="MBQ14" s="219"/>
      <c r="MBR14" s="219"/>
      <c r="MBS14" s="219"/>
      <c r="MBT14" s="219"/>
      <c r="MBU14" s="219"/>
      <c r="MBV14" s="219"/>
      <c r="MBW14" s="219"/>
      <c r="MBX14" s="219"/>
      <c r="MBY14" s="219"/>
      <c r="MBZ14" s="219"/>
      <c r="MCA14" s="219"/>
      <c r="MCB14" s="219"/>
      <c r="MCC14" s="219"/>
      <c r="MCD14" s="219"/>
      <c r="MCE14" s="219"/>
      <c r="MCF14" s="219"/>
      <c r="MCG14" s="219"/>
      <c r="MCH14" s="219"/>
      <c r="MCI14" s="219"/>
      <c r="MCJ14" s="219"/>
      <c r="MCK14" s="219"/>
      <c r="MCL14" s="219"/>
      <c r="MCM14" s="219"/>
      <c r="MCN14" s="219"/>
      <c r="MCO14" s="219"/>
      <c r="MCP14" s="219"/>
      <c r="MCQ14" s="219"/>
      <c r="MCR14" s="219"/>
      <c r="MCS14" s="219"/>
      <c r="MCT14" s="219"/>
      <c r="MCU14" s="219"/>
      <c r="MCV14" s="219"/>
      <c r="MCW14" s="219"/>
      <c r="MCX14" s="219"/>
      <c r="MCY14" s="219"/>
      <c r="MCZ14" s="219"/>
      <c r="MDA14" s="219"/>
      <c r="MDB14" s="219"/>
      <c r="MDC14" s="219"/>
      <c r="MDD14" s="219"/>
      <c r="MDE14" s="219"/>
      <c r="MDF14" s="219"/>
      <c r="MDG14" s="219"/>
      <c r="MDH14" s="219"/>
      <c r="MDI14" s="219"/>
      <c r="MDJ14" s="219"/>
      <c r="MDK14" s="219"/>
      <c r="MDL14" s="219"/>
      <c r="MDM14" s="219"/>
      <c r="MDN14" s="219"/>
      <c r="MDO14" s="219"/>
      <c r="MDP14" s="219"/>
      <c r="MDQ14" s="219"/>
      <c r="MDR14" s="219"/>
      <c r="MDS14" s="219"/>
      <c r="MDT14" s="219"/>
      <c r="MDU14" s="219"/>
      <c r="MDV14" s="219"/>
      <c r="MDW14" s="219"/>
      <c r="MDX14" s="219"/>
      <c r="MDY14" s="219"/>
      <c r="MDZ14" s="219"/>
      <c r="MEA14" s="219"/>
      <c r="MEB14" s="219"/>
      <c r="MEC14" s="219"/>
      <c r="MED14" s="219"/>
      <c r="MEE14" s="219"/>
      <c r="MEF14" s="219"/>
      <c r="MEG14" s="219"/>
      <c r="MEH14" s="219"/>
      <c r="MEI14" s="219"/>
      <c r="MEJ14" s="219"/>
      <c r="MEK14" s="219"/>
      <c r="MEL14" s="219"/>
      <c r="MEM14" s="219"/>
      <c r="MEN14" s="219"/>
      <c r="MEO14" s="219"/>
      <c r="MEP14" s="219"/>
      <c r="MEQ14" s="219"/>
      <c r="MER14" s="219"/>
      <c r="MES14" s="219"/>
      <c r="MET14" s="219"/>
      <c r="MEU14" s="219"/>
      <c r="MEV14" s="219"/>
      <c r="MEW14" s="219"/>
      <c r="MEX14" s="219"/>
      <c r="MEY14" s="219"/>
      <c r="MEZ14" s="219"/>
      <c r="MFA14" s="219"/>
      <c r="MFB14" s="219"/>
      <c r="MFC14" s="219"/>
      <c r="MFD14" s="219"/>
      <c r="MFE14" s="219"/>
      <c r="MFF14" s="219"/>
      <c r="MFG14" s="219"/>
      <c r="MFH14" s="219"/>
      <c r="MFI14" s="219"/>
      <c r="MFJ14" s="219"/>
      <c r="MFK14" s="219"/>
      <c r="MFL14" s="219"/>
      <c r="MFM14" s="219"/>
      <c r="MFN14" s="219"/>
      <c r="MFO14" s="219"/>
      <c r="MFP14" s="219"/>
      <c r="MFQ14" s="219"/>
      <c r="MFR14" s="219"/>
      <c r="MFS14" s="219"/>
      <c r="MFT14" s="219"/>
      <c r="MFU14" s="219"/>
      <c r="MFV14" s="219"/>
      <c r="MFW14" s="219"/>
      <c r="MFX14" s="219"/>
      <c r="MFY14" s="219"/>
      <c r="MFZ14" s="219"/>
      <c r="MGA14" s="219"/>
      <c r="MGB14" s="219"/>
      <c r="MGC14" s="219"/>
      <c r="MGD14" s="219"/>
      <c r="MGE14" s="219"/>
      <c r="MGF14" s="219"/>
      <c r="MGG14" s="219"/>
      <c r="MGH14" s="219"/>
      <c r="MGI14" s="219"/>
      <c r="MGJ14" s="219"/>
      <c r="MGK14" s="219"/>
      <c r="MGL14" s="219"/>
      <c r="MGM14" s="219"/>
      <c r="MGN14" s="219"/>
      <c r="MGO14" s="219"/>
      <c r="MGP14" s="219"/>
      <c r="MGQ14" s="219"/>
      <c r="MGR14" s="219"/>
      <c r="MGS14" s="219"/>
      <c r="MGT14" s="219"/>
      <c r="MGU14" s="219"/>
      <c r="MGV14" s="219"/>
      <c r="MGW14" s="219"/>
      <c r="MGX14" s="219"/>
      <c r="MGY14" s="219"/>
      <c r="MGZ14" s="219"/>
      <c r="MHA14" s="219"/>
      <c r="MHB14" s="219"/>
      <c r="MHC14" s="219"/>
      <c r="MHD14" s="219"/>
      <c r="MHE14" s="219"/>
      <c r="MHF14" s="219"/>
      <c r="MHG14" s="219"/>
      <c r="MHH14" s="219"/>
      <c r="MHI14" s="219"/>
      <c r="MHJ14" s="219"/>
      <c r="MHK14" s="219"/>
      <c r="MHL14" s="219"/>
      <c r="MHM14" s="219"/>
      <c r="MHN14" s="219"/>
      <c r="MHO14" s="219"/>
      <c r="MHP14" s="219"/>
      <c r="MHQ14" s="219"/>
      <c r="MHR14" s="219"/>
      <c r="MHS14" s="219"/>
      <c r="MHT14" s="219"/>
      <c r="MHU14" s="219"/>
      <c r="MHV14" s="219"/>
      <c r="MHW14" s="219"/>
      <c r="MHX14" s="219"/>
      <c r="MHY14" s="219"/>
      <c r="MHZ14" s="219"/>
      <c r="MIA14" s="219"/>
      <c r="MIB14" s="219"/>
      <c r="MIC14" s="219"/>
      <c r="MID14" s="219"/>
      <c r="MIE14" s="219"/>
      <c r="MIF14" s="219"/>
      <c r="MIG14" s="219"/>
      <c r="MIH14" s="219"/>
      <c r="MII14" s="219"/>
      <c r="MIJ14" s="219"/>
      <c r="MIK14" s="219"/>
      <c r="MIL14" s="219"/>
      <c r="MIM14" s="219"/>
      <c r="MIN14" s="219"/>
      <c r="MIO14" s="219"/>
      <c r="MIP14" s="219"/>
      <c r="MIQ14" s="219"/>
      <c r="MIR14" s="219"/>
      <c r="MIS14" s="219"/>
      <c r="MIT14" s="219"/>
      <c r="MIU14" s="219"/>
      <c r="MIV14" s="219"/>
      <c r="MIW14" s="219"/>
      <c r="MIX14" s="219"/>
      <c r="MIY14" s="219"/>
      <c r="MIZ14" s="219"/>
      <c r="MJA14" s="219"/>
      <c r="MJB14" s="219"/>
      <c r="MJC14" s="219"/>
      <c r="MJD14" s="219"/>
      <c r="MJE14" s="219"/>
      <c r="MJF14" s="219"/>
      <c r="MJG14" s="219"/>
      <c r="MJH14" s="219"/>
      <c r="MJI14" s="219"/>
      <c r="MJJ14" s="219"/>
      <c r="MJK14" s="219"/>
      <c r="MJL14" s="219"/>
      <c r="MJM14" s="219"/>
      <c r="MJN14" s="219"/>
      <c r="MJO14" s="219"/>
      <c r="MJP14" s="219"/>
      <c r="MJQ14" s="219"/>
      <c r="MJR14" s="219"/>
      <c r="MJS14" s="219"/>
      <c r="MJT14" s="219"/>
      <c r="MJU14" s="219"/>
      <c r="MJV14" s="219"/>
      <c r="MJW14" s="219"/>
      <c r="MJX14" s="219"/>
      <c r="MJY14" s="219"/>
      <c r="MJZ14" s="219"/>
      <c r="MKA14" s="219"/>
      <c r="MKB14" s="219"/>
      <c r="MKC14" s="219"/>
      <c r="MKD14" s="219"/>
      <c r="MKE14" s="219"/>
      <c r="MKF14" s="219"/>
      <c r="MKG14" s="219"/>
      <c r="MKH14" s="219"/>
      <c r="MKI14" s="219"/>
      <c r="MKJ14" s="219"/>
      <c r="MKK14" s="219"/>
      <c r="MKL14" s="219"/>
      <c r="MKM14" s="219"/>
      <c r="MKN14" s="219"/>
      <c r="MKO14" s="219"/>
      <c r="MKP14" s="219"/>
      <c r="MKQ14" s="219"/>
      <c r="MKR14" s="219"/>
      <c r="MKS14" s="219"/>
      <c r="MKT14" s="219"/>
      <c r="MKU14" s="219"/>
      <c r="MKV14" s="219"/>
      <c r="MKW14" s="219"/>
      <c r="MKX14" s="219"/>
      <c r="MKY14" s="219"/>
      <c r="MKZ14" s="219"/>
      <c r="MLA14" s="219"/>
      <c r="MLB14" s="219"/>
      <c r="MLC14" s="219"/>
      <c r="MLD14" s="219"/>
      <c r="MLE14" s="219"/>
      <c r="MLF14" s="219"/>
      <c r="MLG14" s="219"/>
      <c r="MLH14" s="219"/>
      <c r="MLI14" s="219"/>
      <c r="MLJ14" s="219"/>
      <c r="MLK14" s="219"/>
      <c r="MLL14" s="219"/>
      <c r="MLM14" s="219"/>
      <c r="MLN14" s="219"/>
      <c r="MLO14" s="219"/>
      <c r="MLP14" s="219"/>
      <c r="MLQ14" s="219"/>
      <c r="MLR14" s="219"/>
      <c r="MLS14" s="219"/>
      <c r="MLT14" s="219"/>
      <c r="MLU14" s="219"/>
      <c r="MLV14" s="219"/>
      <c r="MLW14" s="219"/>
      <c r="MLX14" s="219"/>
      <c r="MLY14" s="219"/>
      <c r="MLZ14" s="219"/>
      <c r="MMA14" s="219"/>
      <c r="MMB14" s="219"/>
      <c r="MMC14" s="219"/>
      <c r="MMD14" s="219"/>
      <c r="MME14" s="219"/>
      <c r="MMF14" s="219"/>
      <c r="MMG14" s="219"/>
      <c r="MMH14" s="219"/>
      <c r="MMI14" s="219"/>
      <c r="MMJ14" s="219"/>
      <c r="MMK14" s="219"/>
      <c r="MML14" s="219"/>
      <c r="MMM14" s="219"/>
      <c r="MMN14" s="219"/>
      <c r="MMO14" s="219"/>
      <c r="MMP14" s="219"/>
      <c r="MMQ14" s="219"/>
      <c r="MMR14" s="219"/>
      <c r="MMS14" s="219"/>
      <c r="MMT14" s="219"/>
      <c r="MMU14" s="219"/>
      <c r="MMV14" s="219"/>
      <c r="MMW14" s="219"/>
      <c r="MMX14" s="219"/>
      <c r="MMY14" s="219"/>
      <c r="MMZ14" s="219"/>
      <c r="MNA14" s="219"/>
      <c r="MNB14" s="219"/>
      <c r="MNC14" s="219"/>
      <c r="MND14" s="219"/>
      <c r="MNE14" s="219"/>
      <c r="MNF14" s="219"/>
      <c r="MNG14" s="219"/>
      <c r="MNH14" s="219"/>
      <c r="MNI14" s="219"/>
      <c r="MNJ14" s="219"/>
      <c r="MNK14" s="219"/>
      <c r="MNL14" s="219"/>
      <c r="MNM14" s="219"/>
      <c r="MNN14" s="219"/>
      <c r="MNO14" s="219"/>
      <c r="MNP14" s="219"/>
      <c r="MNQ14" s="219"/>
      <c r="MNR14" s="219"/>
      <c r="MNS14" s="219"/>
      <c r="MNT14" s="219"/>
      <c r="MNU14" s="219"/>
      <c r="MNV14" s="219"/>
      <c r="MNW14" s="219"/>
      <c r="MNX14" s="219"/>
      <c r="MNY14" s="219"/>
      <c r="MNZ14" s="219"/>
      <c r="MOA14" s="219"/>
      <c r="MOB14" s="219"/>
      <c r="MOC14" s="219"/>
      <c r="MOD14" s="219"/>
      <c r="MOE14" s="219"/>
      <c r="MOF14" s="219"/>
      <c r="MOG14" s="219"/>
      <c r="MOH14" s="219"/>
      <c r="MOI14" s="219"/>
      <c r="MOJ14" s="219"/>
      <c r="MOK14" s="219"/>
      <c r="MOL14" s="219"/>
      <c r="MOM14" s="219"/>
      <c r="MON14" s="219"/>
      <c r="MOO14" s="219"/>
      <c r="MOP14" s="219"/>
      <c r="MOQ14" s="219"/>
      <c r="MOR14" s="219"/>
      <c r="MOS14" s="219"/>
      <c r="MOT14" s="219"/>
      <c r="MOU14" s="219"/>
      <c r="MOV14" s="219"/>
      <c r="MOW14" s="219"/>
      <c r="MOX14" s="219"/>
      <c r="MOY14" s="219"/>
      <c r="MOZ14" s="219"/>
      <c r="MPA14" s="219"/>
      <c r="MPB14" s="219"/>
      <c r="MPC14" s="219"/>
      <c r="MPD14" s="219"/>
      <c r="MPE14" s="219"/>
      <c r="MPF14" s="219"/>
      <c r="MPG14" s="219"/>
      <c r="MPH14" s="219"/>
      <c r="MPI14" s="219"/>
      <c r="MPJ14" s="219"/>
      <c r="MPK14" s="219"/>
      <c r="MPL14" s="219"/>
      <c r="MPM14" s="219"/>
      <c r="MPN14" s="219"/>
      <c r="MPO14" s="219"/>
      <c r="MPP14" s="219"/>
      <c r="MPQ14" s="219"/>
      <c r="MPR14" s="219"/>
      <c r="MPS14" s="219"/>
      <c r="MPT14" s="219"/>
      <c r="MPU14" s="219"/>
      <c r="MPV14" s="219"/>
      <c r="MPW14" s="219"/>
      <c r="MPX14" s="219"/>
      <c r="MPY14" s="219"/>
      <c r="MPZ14" s="219"/>
      <c r="MQA14" s="219"/>
      <c r="MQB14" s="219"/>
      <c r="MQC14" s="219"/>
      <c r="MQD14" s="219"/>
      <c r="MQE14" s="219"/>
      <c r="MQF14" s="219"/>
      <c r="MQG14" s="219"/>
      <c r="MQH14" s="219"/>
      <c r="MQI14" s="219"/>
      <c r="MQJ14" s="219"/>
      <c r="MQK14" s="219"/>
      <c r="MQL14" s="219"/>
      <c r="MQM14" s="219"/>
      <c r="MQN14" s="219"/>
      <c r="MQO14" s="219"/>
      <c r="MQP14" s="219"/>
      <c r="MQQ14" s="219"/>
      <c r="MQR14" s="219"/>
      <c r="MQS14" s="219"/>
      <c r="MQT14" s="219"/>
      <c r="MQU14" s="219"/>
      <c r="MQV14" s="219"/>
      <c r="MQW14" s="219"/>
      <c r="MQX14" s="219"/>
      <c r="MQY14" s="219"/>
      <c r="MQZ14" s="219"/>
      <c r="MRA14" s="219"/>
      <c r="MRB14" s="219"/>
      <c r="MRC14" s="219"/>
      <c r="MRD14" s="219"/>
      <c r="MRE14" s="219"/>
      <c r="MRF14" s="219"/>
      <c r="MRG14" s="219"/>
      <c r="MRH14" s="219"/>
      <c r="MRI14" s="219"/>
      <c r="MRJ14" s="219"/>
      <c r="MRK14" s="219"/>
      <c r="MRL14" s="219"/>
      <c r="MRM14" s="219"/>
      <c r="MRN14" s="219"/>
      <c r="MRO14" s="219"/>
      <c r="MRP14" s="219"/>
      <c r="MRQ14" s="219"/>
      <c r="MRR14" s="219"/>
      <c r="MRS14" s="219"/>
      <c r="MRT14" s="219"/>
      <c r="MRU14" s="219"/>
      <c r="MRV14" s="219"/>
      <c r="MRW14" s="219"/>
      <c r="MRX14" s="219"/>
      <c r="MRY14" s="219"/>
      <c r="MRZ14" s="219"/>
      <c r="MSA14" s="219"/>
      <c r="MSB14" s="219"/>
      <c r="MSC14" s="219"/>
      <c r="MSD14" s="219"/>
      <c r="MSE14" s="219"/>
      <c r="MSF14" s="219"/>
      <c r="MSG14" s="219"/>
      <c r="MSH14" s="219"/>
      <c r="MSI14" s="219"/>
      <c r="MSJ14" s="219"/>
      <c r="MSK14" s="219"/>
      <c r="MSL14" s="219"/>
      <c r="MSM14" s="219"/>
      <c r="MSN14" s="219"/>
      <c r="MSO14" s="219"/>
      <c r="MSP14" s="219"/>
      <c r="MSQ14" s="219"/>
      <c r="MSR14" s="219"/>
      <c r="MSS14" s="219"/>
      <c r="MST14" s="219"/>
      <c r="MSU14" s="219"/>
      <c r="MSV14" s="219"/>
      <c r="MSW14" s="219"/>
      <c r="MSX14" s="219"/>
      <c r="MSY14" s="219"/>
      <c r="MSZ14" s="219"/>
      <c r="MTA14" s="219"/>
      <c r="MTB14" s="219"/>
      <c r="MTC14" s="219"/>
      <c r="MTD14" s="219"/>
      <c r="MTE14" s="219"/>
      <c r="MTF14" s="219"/>
      <c r="MTG14" s="219"/>
      <c r="MTH14" s="219"/>
      <c r="MTI14" s="219"/>
      <c r="MTJ14" s="219"/>
      <c r="MTK14" s="219"/>
      <c r="MTL14" s="219"/>
      <c r="MTM14" s="219"/>
      <c r="MTN14" s="219"/>
      <c r="MTO14" s="219"/>
      <c r="MTP14" s="219"/>
      <c r="MTQ14" s="219"/>
      <c r="MTR14" s="219"/>
      <c r="MTS14" s="219"/>
      <c r="MTT14" s="219"/>
      <c r="MTU14" s="219"/>
      <c r="MTV14" s="219"/>
      <c r="MTW14" s="219"/>
      <c r="MTX14" s="219"/>
      <c r="MTY14" s="219"/>
      <c r="MTZ14" s="219"/>
      <c r="MUA14" s="219"/>
      <c r="MUB14" s="219"/>
      <c r="MUC14" s="219"/>
      <c r="MUD14" s="219"/>
      <c r="MUE14" s="219"/>
      <c r="MUF14" s="219"/>
      <c r="MUG14" s="219"/>
      <c r="MUH14" s="219"/>
      <c r="MUI14" s="219"/>
      <c r="MUJ14" s="219"/>
      <c r="MUK14" s="219"/>
      <c r="MUL14" s="219"/>
      <c r="MUM14" s="219"/>
      <c r="MUN14" s="219"/>
      <c r="MUO14" s="219"/>
      <c r="MUP14" s="219"/>
      <c r="MUQ14" s="219"/>
      <c r="MUR14" s="219"/>
      <c r="MUS14" s="219"/>
      <c r="MUT14" s="219"/>
      <c r="MUU14" s="219"/>
      <c r="MUV14" s="219"/>
      <c r="MUW14" s="219"/>
      <c r="MUX14" s="219"/>
      <c r="MUY14" s="219"/>
      <c r="MUZ14" s="219"/>
      <c r="MVA14" s="219"/>
      <c r="MVB14" s="219"/>
      <c r="MVC14" s="219"/>
      <c r="MVD14" s="219"/>
      <c r="MVE14" s="219"/>
      <c r="MVF14" s="219"/>
      <c r="MVG14" s="219"/>
      <c r="MVH14" s="219"/>
      <c r="MVI14" s="219"/>
      <c r="MVJ14" s="219"/>
      <c r="MVK14" s="219"/>
      <c r="MVL14" s="219"/>
      <c r="MVM14" s="219"/>
      <c r="MVN14" s="219"/>
      <c r="MVO14" s="219"/>
      <c r="MVP14" s="219"/>
      <c r="MVQ14" s="219"/>
      <c r="MVR14" s="219"/>
      <c r="MVS14" s="219"/>
      <c r="MVT14" s="219"/>
      <c r="MVU14" s="219"/>
      <c r="MVV14" s="219"/>
      <c r="MVW14" s="219"/>
      <c r="MVX14" s="219"/>
      <c r="MVY14" s="219"/>
      <c r="MVZ14" s="219"/>
      <c r="MWA14" s="219"/>
      <c r="MWB14" s="219"/>
      <c r="MWC14" s="219"/>
      <c r="MWD14" s="219"/>
      <c r="MWE14" s="219"/>
      <c r="MWF14" s="219"/>
      <c r="MWG14" s="219"/>
      <c r="MWH14" s="219"/>
      <c r="MWI14" s="219"/>
      <c r="MWJ14" s="219"/>
      <c r="MWK14" s="219"/>
      <c r="MWL14" s="219"/>
      <c r="MWM14" s="219"/>
      <c r="MWN14" s="219"/>
      <c r="MWO14" s="219"/>
      <c r="MWP14" s="219"/>
      <c r="MWQ14" s="219"/>
      <c r="MWR14" s="219"/>
      <c r="MWS14" s="219"/>
      <c r="MWT14" s="219"/>
      <c r="MWU14" s="219"/>
      <c r="MWV14" s="219"/>
      <c r="MWW14" s="219"/>
      <c r="MWX14" s="219"/>
      <c r="MWY14" s="219"/>
      <c r="MWZ14" s="219"/>
      <c r="MXA14" s="219"/>
      <c r="MXB14" s="219"/>
      <c r="MXC14" s="219"/>
      <c r="MXD14" s="219"/>
      <c r="MXE14" s="219"/>
      <c r="MXF14" s="219"/>
      <c r="MXG14" s="219"/>
      <c r="MXH14" s="219"/>
      <c r="MXI14" s="219"/>
      <c r="MXJ14" s="219"/>
      <c r="MXK14" s="219"/>
      <c r="MXL14" s="219"/>
      <c r="MXM14" s="219"/>
      <c r="MXN14" s="219"/>
      <c r="MXO14" s="219"/>
      <c r="MXP14" s="219"/>
      <c r="MXQ14" s="219"/>
      <c r="MXR14" s="219"/>
      <c r="MXS14" s="219"/>
      <c r="MXT14" s="219"/>
      <c r="MXU14" s="219"/>
      <c r="MXV14" s="219"/>
      <c r="MXW14" s="219"/>
      <c r="MXX14" s="219"/>
      <c r="MXY14" s="219"/>
      <c r="MXZ14" s="219"/>
      <c r="MYA14" s="219"/>
      <c r="MYB14" s="219"/>
      <c r="MYC14" s="219"/>
      <c r="MYD14" s="219"/>
      <c r="MYE14" s="219"/>
      <c r="MYF14" s="219"/>
      <c r="MYG14" s="219"/>
      <c r="MYH14" s="219"/>
      <c r="MYI14" s="219"/>
      <c r="MYJ14" s="219"/>
      <c r="MYK14" s="219"/>
      <c r="MYL14" s="219"/>
      <c r="MYM14" s="219"/>
      <c r="MYN14" s="219"/>
      <c r="MYO14" s="219"/>
      <c r="MYP14" s="219"/>
      <c r="MYQ14" s="219"/>
      <c r="MYR14" s="219"/>
      <c r="MYS14" s="219"/>
      <c r="MYT14" s="219"/>
      <c r="MYU14" s="219"/>
      <c r="MYV14" s="219"/>
      <c r="MYW14" s="219"/>
      <c r="MYX14" s="219"/>
      <c r="MYY14" s="219"/>
      <c r="MYZ14" s="219"/>
      <c r="MZA14" s="219"/>
      <c r="MZB14" s="219"/>
      <c r="MZC14" s="219"/>
      <c r="MZD14" s="219"/>
      <c r="MZE14" s="219"/>
      <c r="MZF14" s="219"/>
      <c r="MZG14" s="219"/>
      <c r="MZH14" s="219"/>
      <c r="MZI14" s="219"/>
      <c r="MZJ14" s="219"/>
      <c r="MZK14" s="219"/>
      <c r="MZL14" s="219"/>
      <c r="MZM14" s="219"/>
      <c r="MZN14" s="219"/>
      <c r="MZO14" s="219"/>
      <c r="MZP14" s="219"/>
      <c r="MZQ14" s="219"/>
      <c r="MZR14" s="219"/>
      <c r="MZS14" s="219"/>
      <c r="MZT14" s="219"/>
      <c r="MZU14" s="219"/>
      <c r="MZV14" s="219"/>
      <c r="MZW14" s="219"/>
      <c r="MZX14" s="219"/>
      <c r="MZY14" s="219"/>
      <c r="MZZ14" s="219"/>
      <c r="NAA14" s="219"/>
      <c r="NAB14" s="219"/>
      <c r="NAC14" s="219"/>
      <c r="NAD14" s="219"/>
      <c r="NAE14" s="219"/>
      <c r="NAF14" s="219"/>
      <c r="NAG14" s="219"/>
      <c r="NAH14" s="219"/>
      <c r="NAI14" s="219"/>
      <c r="NAJ14" s="219"/>
      <c r="NAK14" s="219"/>
      <c r="NAL14" s="219"/>
      <c r="NAM14" s="219"/>
      <c r="NAN14" s="219"/>
      <c r="NAO14" s="219"/>
      <c r="NAP14" s="219"/>
      <c r="NAQ14" s="219"/>
      <c r="NAR14" s="219"/>
      <c r="NAS14" s="219"/>
      <c r="NAT14" s="219"/>
      <c r="NAU14" s="219"/>
      <c r="NAV14" s="219"/>
      <c r="NAW14" s="219"/>
      <c r="NAX14" s="219"/>
      <c r="NAY14" s="219"/>
      <c r="NAZ14" s="219"/>
      <c r="NBA14" s="219"/>
      <c r="NBB14" s="219"/>
      <c r="NBC14" s="219"/>
      <c r="NBD14" s="219"/>
      <c r="NBE14" s="219"/>
      <c r="NBF14" s="219"/>
      <c r="NBG14" s="219"/>
      <c r="NBH14" s="219"/>
      <c r="NBI14" s="219"/>
      <c r="NBJ14" s="219"/>
      <c r="NBK14" s="219"/>
      <c r="NBL14" s="219"/>
      <c r="NBM14" s="219"/>
      <c r="NBN14" s="219"/>
      <c r="NBO14" s="219"/>
      <c r="NBP14" s="219"/>
      <c r="NBQ14" s="219"/>
      <c r="NBR14" s="219"/>
      <c r="NBS14" s="219"/>
      <c r="NBT14" s="219"/>
      <c r="NBU14" s="219"/>
      <c r="NBV14" s="219"/>
      <c r="NBW14" s="219"/>
      <c r="NBX14" s="219"/>
      <c r="NBY14" s="219"/>
      <c r="NBZ14" s="219"/>
      <c r="NCA14" s="219"/>
      <c r="NCB14" s="219"/>
      <c r="NCC14" s="219"/>
      <c r="NCD14" s="219"/>
      <c r="NCE14" s="219"/>
      <c r="NCF14" s="219"/>
      <c r="NCG14" s="219"/>
      <c r="NCH14" s="219"/>
      <c r="NCI14" s="219"/>
      <c r="NCJ14" s="219"/>
      <c r="NCK14" s="219"/>
      <c r="NCL14" s="219"/>
      <c r="NCM14" s="219"/>
      <c r="NCN14" s="219"/>
      <c r="NCO14" s="219"/>
      <c r="NCP14" s="219"/>
      <c r="NCQ14" s="219"/>
      <c r="NCR14" s="219"/>
      <c r="NCS14" s="219"/>
      <c r="NCT14" s="219"/>
      <c r="NCU14" s="219"/>
      <c r="NCV14" s="219"/>
      <c r="NCW14" s="219"/>
      <c r="NCX14" s="219"/>
      <c r="NCY14" s="219"/>
      <c r="NCZ14" s="219"/>
      <c r="NDA14" s="219"/>
      <c r="NDB14" s="219"/>
      <c r="NDC14" s="219"/>
      <c r="NDD14" s="219"/>
      <c r="NDE14" s="219"/>
      <c r="NDF14" s="219"/>
      <c r="NDG14" s="219"/>
      <c r="NDH14" s="219"/>
      <c r="NDI14" s="219"/>
      <c r="NDJ14" s="219"/>
      <c r="NDK14" s="219"/>
      <c r="NDL14" s="219"/>
      <c r="NDM14" s="219"/>
      <c r="NDN14" s="219"/>
      <c r="NDO14" s="219"/>
      <c r="NDP14" s="219"/>
      <c r="NDQ14" s="219"/>
      <c r="NDR14" s="219"/>
      <c r="NDS14" s="219"/>
      <c r="NDT14" s="219"/>
      <c r="NDU14" s="219"/>
      <c r="NDV14" s="219"/>
      <c r="NDW14" s="219"/>
      <c r="NDX14" s="219"/>
      <c r="NDY14" s="219"/>
      <c r="NDZ14" s="219"/>
      <c r="NEA14" s="219"/>
      <c r="NEB14" s="219"/>
      <c r="NEC14" s="219"/>
      <c r="NED14" s="219"/>
      <c r="NEE14" s="219"/>
      <c r="NEF14" s="219"/>
      <c r="NEG14" s="219"/>
      <c r="NEH14" s="219"/>
      <c r="NEI14" s="219"/>
      <c r="NEJ14" s="219"/>
      <c r="NEK14" s="219"/>
      <c r="NEL14" s="219"/>
      <c r="NEM14" s="219"/>
      <c r="NEN14" s="219"/>
      <c r="NEO14" s="219"/>
      <c r="NEP14" s="219"/>
      <c r="NEQ14" s="219"/>
      <c r="NER14" s="219"/>
      <c r="NES14" s="219"/>
      <c r="NET14" s="219"/>
      <c r="NEU14" s="219"/>
      <c r="NEV14" s="219"/>
      <c r="NEW14" s="219"/>
      <c r="NEX14" s="219"/>
      <c r="NEY14" s="219"/>
      <c r="NEZ14" s="219"/>
      <c r="NFA14" s="219"/>
      <c r="NFB14" s="219"/>
      <c r="NFC14" s="219"/>
      <c r="NFD14" s="219"/>
      <c r="NFE14" s="219"/>
      <c r="NFF14" s="219"/>
      <c r="NFG14" s="219"/>
      <c r="NFH14" s="219"/>
      <c r="NFI14" s="219"/>
      <c r="NFJ14" s="219"/>
      <c r="NFK14" s="219"/>
      <c r="NFL14" s="219"/>
      <c r="NFM14" s="219"/>
      <c r="NFN14" s="219"/>
      <c r="NFO14" s="219"/>
      <c r="NFP14" s="219"/>
      <c r="NFQ14" s="219"/>
      <c r="NFR14" s="219"/>
      <c r="NFS14" s="219"/>
      <c r="NFT14" s="219"/>
      <c r="NFU14" s="219"/>
      <c r="NFV14" s="219"/>
      <c r="NFW14" s="219"/>
      <c r="NFX14" s="219"/>
      <c r="NFY14" s="219"/>
      <c r="NFZ14" s="219"/>
      <c r="NGA14" s="219"/>
      <c r="NGB14" s="219"/>
      <c r="NGC14" s="219"/>
      <c r="NGD14" s="219"/>
      <c r="NGE14" s="219"/>
      <c r="NGF14" s="219"/>
      <c r="NGG14" s="219"/>
      <c r="NGH14" s="219"/>
      <c r="NGI14" s="219"/>
      <c r="NGJ14" s="219"/>
      <c r="NGK14" s="219"/>
      <c r="NGL14" s="219"/>
      <c r="NGM14" s="219"/>
      <c r="NGN14" s="219"/>
      <c r="NGO14" s="219"/>
      <c r="NGP14" s="219"/>
      <c r="NGQ14" s="219"/>
      <c r="NGR14" s="219"/>
      <c r="NGS14" s="219"/>
      <c r="NGT14" s="219"/>
      <c r="NGU14" s="219"/>
      <c r="NGV14" s="219"/>
      <c r="NGW14" s="219"/>
      <c r="NGX14" s="219"/>
      <c r="NGY14" s="219"/>
      <c r="NGZ14" s="219"/>
      <c r="NHA14" s="219"/>
      <c r="NHB14" s="219"/>
      <c r="NHC14" s="219"/>
      <c r="NHD14" s="219"/>
      <c r="NHE14" s="219"/>
      <c r="NHF14" s="219"/>
      <c r="NHG14" s="219"/>
      <c r="NHH14" s="219"/>
      <c r="NHI14" s="219"/>
      <c r="NHJ14" s="219"/>
      <c r="NHK14" s="219"/>
      <c r="NHL14" s="219"/>
      <c r="NHM14" s="219"/>
      <c r="NHN14" s="219"/>
      <c r="NHO14" s="219"/>
      <c r="NHP14" s="219"/>
      <c r="NHQ14" s="219"/>
      <c r="NHR14" s="219"/>
      <c r="NHS14" s="219"/>
      <c r="NHT14" s="219"/>
      <c r="NHU14" s="219"/>
      <c r="NHV14" s="219"/>
      <c r="NHW14" s="219"/>
      <c r="NHX14" s="219"/>
      <c r="NHY14" s="219"/>
      <c r="NHZ14" s="219"/>
      <c r="NIA14" s="219"/>
      <c r="NIB14" s="219"/>
      <c r="NIC14" s="219"/>
      <c r="NID14" s="219"/>
      <c r="NIE14" s="219"/>
      <c r="NIF14" s="219"/>
      <c r="NIG14" s="219"/>
      <c r="NIH14" s="219"/>
      <c r="NII14" s="219"/>
      <c r="NIJ14" s="219"/>
      <c r="NIK14" s="219"/>
      <c r="NIL14" s="219"/>
      <c r="NIM14" s="219"/>
      <c r="NIN14" s="219"/>
      <c r="NIO14" s="219"/>
      <c r="NIP14" s="219"/>
      <c r="NIQ14" s="219"/>
      <c r="NIR14" s="219"/>
      <c r="NIS14" s="219"/>
      <c r="NIT14" s="219"/>
      <c r="NIU14" s="219"/>
      <c r="NIV14" s="219"/>
      <c r="NIW14" s="219"/>
      <c r="NIX14" s="219"/>
      <c r="NIY14" s="219"/>
      <c r="NIZ14" s="219"/>
      <c r="NJA14" s="219"/>
      <c r="NJB14" s="219"/>
      <c r="NJC14" s="219"/>
      <c r="NJD14" s="219"/>
      <c r="NJE14" s="219"/>
      <c r="NJF14" s="219"/>
      <c r="NJG14" s="219"/>
      <c r="NJH14" s="219"/>
      <c r="NJI14" s="219"/>
      <c r="NJJ14" s="219"/>
      <c r="NJK14" s="219"/>
      <c r="NJL14" s="219"/>
      <c r="NJM14" s="219"/>
      <c r="NJN14" s="219"/>
      <c r="NJO14" s="219"/>
      <c r="NJP14" s="219"/>
      <c r="NJQ14" s="219"/>
      <c r="NJR14" s="219"/>
      <c r="NJS14" s="219"/>
      <c r="NJT14" s="219"/>
      <c r="NJU14" s="219"/>
      <c r="NJV14" s="219"/>
      <c r="NJW14" s="219"/>
      <c r="NJX14" s="219"/>
      <c r="NJY14" s="219"/>
      <c r="NJZ14" s="219"/>
      <c r="NKA14" s="219"/>
      <c r="NKB14" s="219"/>
      <c r="NKC14" s="219"/>
      <c r="NKD14" s="219"/>
      <c r="NKE14" s="219"/>
      <c r="NKF14" s="219"/>
      <c r="NKG14" s="219"/>
      <c r="NKH14" s="219"/>
      <c r="NKI14" s="219"/>
      <c r="NKJ14" s="219"/>
      <c r="NKK14" s="219"/>
      <c r="NKL14" s="219"/>
      <c r="NKM14" s="219"/>
      <c r="NKN14" s="219"/>
      <c r="NKO14" s="219"/>
      <c r="NKP14" s="219"/>
      <c r="NKQ14" s="219"/>
      <c r="NKR14" s="219"/>
      <c r="NKS14" s="219"/>
      <c r="NKT14" s="219"/>
      <c r="NKU14" s="219"/>
      <c r="NKV14" s="219"/>
      <c r="NKW14" s="219"/>
      <c r="NKX14" s="219"/>
      <c r="NKY14" s="219"/>
      <c r="NKZ14" s="219"/>
      <c r="NLA14" s="219"/>
      <c r="NLB14" s="219"/>
      <c r="NLC14" s="219"/>
      <c r="NLD14" s="219"/>
      <c r="NLE14" s="219"/>
      <c r="NLF14" s="219"/>
      <c r="NLG14" s="219"/>
      <c r="NLH14" s="219"/>
      <c r="NLI14" s="219"/>
      <c r="NLJ14" s="219"/>
      <c r="NLK14" s="219"/>
      <c r="NLL14" s="219"/>
      <c r="NLM14" s="219"/>
      <c r="NLN14" s="219"/>
      <c r="NLO14" s="219"/>
      <c r="NLP14" s="219"/>
      <c r="NLQ14" s="219"/>
      <c r="NLR14" s="219"/>
      <c r="NLS14" s="219"/>
      <c r="NLT14" s="219"/>
      <c r="NLU14" s="219"/>
      <c r="NLV14" s="219"/>
      <c r="NLW14" s="219"/>
      <c r="NLX14" s="219"/>
      <c r="NLY14" s="219"/>
      <c r="NLZ14" s="219"/>
      <c r="NMA14" s="219"/>
      <c r="NMB14" s="219"/>
      <c r="NMC14" s="219"/>
      <c r="NMD14" s="219"/>
      <c r="NME14" s="219"/>
      <c r="NMF14" s="219"/>
      <c r="NMG14" s="219"/>
      <c r="NMH14" s="219"/>
      <c r="NMI14" s="219"/>
      <c r="NMJ14" s="219"/>
      <c r="NMK14" s="219"/>
      <c r="NML14" s="219"/>
      <c r="NMM14" s="219"/>
      <c r="NMN14" s="219"/>
      <c r="NMO14" s="219"/>
      <c r="NMP14" s="219"/>
      <c r="NMQ14" s="219"/>
      <c r="NMR14" s="219"/>
      <c r="NMS14" s="219"/>
      <c r="NMT14" s="219"/>
      <c r="NMU14" s="219"/>
      <c r="NMV14" s="219"/>
      <c r="NMW14" s="219"/>
      <c r="NMX14" s="219"/>
      <c r="NMY14" s="219"/>
      <c r="NMZ14" s="219"/>
      <c r="NNA14" s="219"/>
      <c r="NNB14" s="219"/>
      <c r="NNC14" s="219"/>
      <c r="NND14" s="219"/>
      <c r="NNE14" s="219"/>
      <c r="NNF14" s="219"/>
      <c r="NNG14" s="219"/>
      <c r="NNH14" s="219"/>
      <c r="NNI14" s="219"/>
      <c r="NNJ14" s="219"/>
      <c r="NNK14" s="219"/>
      <c r="NNL14" s="219"/>
      <c r="NNM14" s="219"/>
      <c r="NNN14" s="219"/>
      <c r="NNO14" s="219"/>
      <c r="NNP14" s="219"/>
      <c r="NNQ14" s="219"/>
      <c r="NNR14" s="219"/>
      <c r="NNS14" s="219"/>
      <c r="NNT14" s="219"/>
      <c r="NNU14" s="219"/>
      <c r="NNV14" s="219"/>
      <c r="NNW14" s="219"/>
      <c r="NNX14" s="219"/>
      <c r="NNY14" s="219"/>
      <c r="NNZ14" s="219"/>
      <c r="NOA14" s="219"/>
      <c r="NOB14" s="219"/>
      <c r="NOC14" s="219"/>
      <c r="NOD14" s="219"/>
      <c r="NOE14" s="219"/>
      <c r="NOF14" s="219"/>
      <c r="NOG14" s="219"/>
      <c r="NOH14" s="219"/>
      <c r="NOI14" s="219"/>
      <c r="NOJ14" s="219"/>
      <c r="NOK14" s="219"/>
      <c r="NOL14" s="219"/>
      <c r="NOM14" s="219"/>
      <c r="NON14" s="219"/>
      <c r="NOO14" s="219"/>
      <c r="NOP14" s="219"/>
      <c r="NOQ14" s="219"/>
      <c r="NOR14" s="219"/>
      <c r="NOS14" s="219"/>
      <c r="NOT14" s="219"/>
      <c r="NOU14" s="219"/>
      <c r="NOV14" s="219"/>
      <c r="NOW14" s="219"/>
      <c r="NOX14" s="219"/>
      <c r="NOY14" s="219"/>
      <c r="NOZ14" s="219"/>
      <c r="NPA14" s="219"/>
      <c r="NPB14" s="219"/>
      <c r="NPC14" s="219"/>
      <c r="NPD14" s="219"/>
      <c r="NPE14" s="219"/>
      <c r="NPF14" s="219"/>
      <c r="NPG14" s="219"/>
      <c r="NPH14" s="219"/>
      <c r="NPI14" s="219"/>
      <c r="NPJ14" s="219"/>
      <c r="NPK14" s="219"/>
      <c r="NPL14" s="219"/>
      <c r="NPM14" s="219"/>
      <c r="NPN14" s="219"/>
      <c r="NPO14" s="219"/>
      <c r="NPP14" s="219"/>
      <c r="NPQ14" s="219"/>
      <c r="NPR14" s="219"/>
      <c r="NPS14" s="219"/>
      <c r="NPT14" s="219"/>
      <c r="NPU14" s="219"/>
      <c r="NPV14" s="219"/>
      <c r="NPW14" s="219"/>
      <c r="NPX14" s="219"/>
      <c r="NPY14" s="219"/>
      <c r="NPZ14" s="219"/>
      <c r="NQA14" s="219"/>
      <c r="NQB14" s="219"/>
      <c r="NQC14" s="219"/>
      <c r="NQD14" s="219"/>
      <c r="NQE14" s="219"/>
      <c r="NQF14" s="219"/>
      <c r="NQG14" s="219"/>
      <c r="NQH14" s="219"/>
      <c r="NQI14" s="219"/>
      <c r="NQJ14" s="219"/>
      <c r="NQK14" s="219"/>
      <c r="NQL14" s="219"/>
      <c r="NQM14" s="219"/>
      <c r="NQN14" s="219"/>
      <c r="NQO14" s="219"/>
      <c r="NQP14" s="219"/>
      <c r="NQQ14" s="219"/>
      <c r="NQR14" s="219"/>
      <c r="NQS14" s="219"/>
      <c r="NQT14" s="219"/>
      <c r="NQU14" s="219"/>
      <c r="NQV14" s="219"/>
      <c r="NQW14" s="219"/>
      <c r="NQX14" s="219"/>
      <c r="NQY14" s="219"/>
      <c r="NQZ14" s="219"/>
      <c r="NRA14" s="219"/>
      <c r="NRB14" s="219"/>
      <c r="NRC14" s="219"/>
      <c r="NRD14" s="219"/>
      <c r="NRE14" s="219"/>
      <c r="NRF14" s="219"/>
      <c r="NRG14" s="219"/>
      <c r="NRH14" s="219"/>
      <c r="NRI14" s="219"/>
      <c r="NRJ14" s="219"/>
      <c r="NRK14" s="219"/>
      <c r="NRL14" s="219"/>
      <c r="NRM14" s="219"/>
      <c r="NRN14" s="219"/>
      <c r="NRO14" s="219"/>
      <c r="NRP14" s="219"/>
      <c r="NRQ14" s="219"/>
      <c r="NRR14" s="219"/>
      <c r="NRS14" s="219"/>
      <c r="NRT14" s="219"/>
      <c r="NRU14" s="219"/>
      <c r="NRV14" s="219"/>
      <c r="NRW14" s="219"/>
      <c r="NRX14" s="219"/>
      <c r="NRY14" s="219"/>
      <c r="NRZ14" s="219"/>
      <c r="NSA14" s="219"/>
      <c r="NSB14" s="219"/>
      <c r="NSC14" s="219"/>
      <c r="NSD14" s="219"/>
      <c r="NSE14" s="219"/>
      <c r="NSF14" s="219"/>
      <c r="NSG14" s="219"/>
      <c r="NSH14" s="219"/>
      <c r="NSI14" s="219"/>
      <c r="NSJ14" s="219"/>
      <c r="NSK14" s="219"/>
      <c r="NSL14" s="219"/>
      <c r="NSM14" s="219"/>
      <c r="NSN14" s="219"/>
      <c r="NSO14" s="219"/>
      <c r="NSP14" s="219"/>
      <c r="NSQ14" s="219"/>
      <c r="NSR14" s="219"/>
      <c r="NSS14" s="219"/>
      <c r="NST14" s="219"/>
      <c r="NSU14" s="219"/>
      <c r="NSV14" s="219"/>
      <c r="NSW14" s="219"/>
      <c r="NSX14" s="219"/>
      <c r="NSY14" s="219"/>
      <c r="NSZ14" s="219"/>
      <c r="NTA14" s="219"/>
      <c r="NTB14" s="219"/>
      <c r="NTC14" s="219"/>
      <c r="NTD14" s="219"/>
      <c r="NTE14" s="219"/>
      <c r="NTF14" s="219"/>
      <c r="NTG14" s="219"/>
      <c r="NTH14" s="219"/>
      <c r="NTI14" s="219"/>
      <c r="NTJ14" s="219"/>
      <c r="NTK14" s="219"/>
      <c r="NTL14" s="219"/>
      <c r="NTM14" s="219"/>
      <c r="NTN14" s="219"/>
      <c r="NTO14" s="219"/>
      <c r="NTP14" s="219"/>
      <c r="NTQ14" s="219"/>
      <c r="NTR14" s="219"/>
      <c r="NTS14" s="219"/>
      <c r="NTT14" s="219"/>
      <c r="NTU14" s="219"/>
      <c r="NTV14" s="219"/>
      <c r="NTW14" s="219"/>
      <c r="NTX14" s="219"/>
      <c r="NTY14" s="219"/>
      <c r="NTZ14" s="219"/>
      <c r="NUA14" s="219"/>
      <c r="NUB14" s="219"/>
      <c r="NUC14" s="219"/>
      <c r="NUD14" s="219"/>
      <c r="NUE14" s="219"/>
      <c r="NUF14" s="219"/>
      <c r="NUG14" s="219"/>
      <c r="NUH14" s="219"/>
      <c r="NUI14" s="219"/>
      <c r="NUJ14" s="219"/>
      <c r="NUK14" s="219"/>
      <c r="NUL14" s="219"/>
      <c r="NUM14" s="219"/>
      <c r="NUN14" s="219"/>
      <c r="NUO14" s="219"/>
      <c r="NUP14" s="219"/>
      <c r="NUQ14" s="219"/>
      <c r="NUR14" s="219"/>
      <c r="NUS14" s="219"/>
      <c r="NUT14" s="219"/>
      <c r="NUU14" s="219"/>
      <c r="NUV14" s="219"/>
      <c r="NUW14" s="219"/>
      <c r="NUX14" s="219"/>
      <c r="NUY14" s="219"/>
      <c r="NUZ14" s="219"/>
      <c r="NVA14" s="219"/>
      <c r="NVB14" s="219"/>
      <c r="NVC14" s="219"/>
      <c r="NVD14" s="219"/>
      <c r="NVE14" s="219"/>
      <c r="NVF14" s="219"/>
      <c r="NVG14" s="219"/>
      <c r="NVH14" s="219"/>
      <c r="NVI14" s="219"/>
      <c r="NVJ14" s="219"/>
      <c r="NVK14" s="219"/>
      <c r="NVL14" s="219"/>
      <c r="NVM14" s="219"/>
      <c r="NVN14" s="219"/>
      <c r="NVO14" s="219"/>
      <c r="NVP14" s="219"/>
      <c r="NVQ14" s="219"/>
      <c r="NVR14" s="219"/>
      <c r="NVS14" s="219"/>
      <c r="NVT14" s="219"/>
      <c r="NVU14" s="219"/>
      <c r="NVV14" s="219"/>
      <c r="NVW14" s="219"/>
      <c r="NVX14" s="219"/>
      <c r="NVY14" s="219"/>
      <c r="NVZ14" s="219"/>
      <c r="NWA14" s="219"/>
      <c r="NWB14" s="219"/>
      <c r="NWC14" s="219"/>
      <c r="NWD14" s="219"/>
      <c r="NWE14" s="219"/>
      <c r="NWF14" s="219"/>
      <c r="NWG14" s="219"/>
      <c r="NWH14" s="219"/>
      <c r="NWI14" s="219"/>
      <c r="NWJ14" s="219"/>
      <c r="NWK14" s="219"/>
      <c r="NWL14" s="219"/>
      <c r="NWM14" s="219"/>
      <c r="NWN14" s="219"/>
      <c r="NWO14" s="219"/>
      <c r="NWP14" s="219"/>
      <c r="NWQ14" s="219"/>
      <c r="NWR14" s="219"/>
      <c r="NWS14" s="219"/>
      <c r="NWT14" s="219"/>
      <c r="NWU14" s="219"/>
      <c r="NWV14" s="219"/>
      <c r="NWW14" s="219"/>
      <c r="NWX14" s="219"/>
      <c r="NWY14" s="219"/>
      <c r="NWZ14" s="219"/>
      <c r="NXA14" s="219"/>
      <c r="NXB14" s="219"/>
      <c r="NXC14" s="219"/>
      <c r="NXD14" s="219"/>
      <c r="NXE14" s="219"/>
      <c r="NXF14" s="219"/>
      <c r="NXG14" s="219"/>
      <c r="NXH14" s="219"/>
      <c r="NXI14" s="219"/>
      <c r="NXJ14" s="219"/>
      <c r="NXK14" s="219"/>
      <c r="NXL14" s="219"/>
      <c r="NXM14" s="219"/>
      <c r="NXN14" s="219"/>
      <c r="NXO14" s="219"/>
      <c r="NXP14" s="219"/>
      <c r="NXQ14" s="219"/>
      <c r="NXR14" s="219"/>
      <c r="NXS14" s="219"/>
      <c r="NXT14" s="219"/>
      <c r="NXU14" s="219"/>
      <c r="NXV14" s="219"/>
      <c r="NXW14" s="219"/>
      <c r="NXX14" s="219"/>
      <c r="NXY14" s="219"/>
      <c r="NXZ14" s="219"/>
      <c r="NYA14" s="219"/>
      <c r="NYB14" s="219"/>
      <c r="NYC14" s="219"/>
      <c r="NYD14" s="219"/>
      <c r="NYE14" s="219"/>
      <c r="NYF14" s="219"/>
      <c r="NYG14" s="219"/>
      <c r="NYH14" s="219"/>
      <c r="NYI14" s="219"/>
      <c r="NYJ14" s="219"/>
      <c r="NYK14" s="219"/>
      <c r="NYL14" s="219"/>
      <c r="NYM14" s="219"/>
      <c r="NYN14" s="219"/>
      <c r="NYO14" s="219"/>
      <c r="NYP14" s="219"/>
      <c r="NYQ14" s="219"/>
      <c r="NYR14" s="219"/>
      <c r="NYS14" s="219"/>
      <c r="NYT14" s="219"/>
      <c r="NYU14" s="219"/>
      <c r="NYV14" s="219"/>
      <c r="NYW14" s="219"/>
      <c r="NYX14" s="219"/>
      <c r="NYY14" s="219"/>
      <c r="NYZ14" s="219"/>
      <c r="NZA14" s="219"/>
      <c r="NZB14" s="219"/>
      <c r="NZC14" s="219"/>
      <c r="NZD14" s="219"/>
      <c r="NZE14" s="219"/>
      <c r="NZF14" s="219"/>
      <c r="NZG14" s="219"/>
      <c r="NZH14" s="219"/>
      <c r="NZI14" s="219"/>
      <c r="NZJ14" s="219"/>
      <c r="NZK14" s="219"/>
      <c r="NZL14" s="219"/>
      <c r="NZM14" s="219"/>
      <c r="NZN14" s="219"/>
      <c r="NZO14" s="219"/>
      <c r="NZP14" s="219"/>
      <c r="NZQ14" s="219"/>
      <c r="NZR14" s="219"/>
      <c r="NZS14" s="219"/>
      <c r="NZT14" s="219"/>
      <c r="NZU14" s="219"/>
      <c r="NZV14" s="219"/>
      <c r="NZW14" s="219"/>
      <c r="NZX14" s="219"/>
      <c r="NZY14" s="219"/>
      <c r="NZZ14" s="219"/>
      <c r="OAA14" s="219"/>
      <c r="OAB14" s="219"/>
      <c r="OAC14" s="219"/>
      <c r="OAD14" s="219"/>
      <c r="OAE14" s="219"/>
      <c r="OAF14" s="219"/>
      <c r="OAG14" s="219"/>
      <c r="OAH14" s="219"/>
      <c r="OAI14" s="219"/>
      <c r="OAJ14" s="219"/>
      <c r="OAK14" s="219"/>
      <c r="OAL14" s="219"/>
      <c r="OAM14" s="219"/>
      <c r="OAN14" s="219"/>
      <c r="OAO14" s="219"/>
      <c r="OAP14" s="219"/>
      <c r="OAQ14" s="219"/>
      <c r="OAR14" s="219"/>
      <c r="OAS14" s="219"/>
      <c r="OAT14" s="219"/>
      <c r="OAU14" s="219"/>
      <c r="OAV14" s="219"/>
      <c r="OAW14" s="219"/>
      <c r="OAX14" s="219"/>
      <c r="OAY14" s="219"/>
      <c r="OAZ14" s="219"/>
      <c r="OBA14" s="219"/>
      <c r="OBB14" s="219"/>
      <c r="OBC14" s="219"/>
      <c r="OBD14" s="219"/>
      <c r="OBE14" s="219"/>
      <c r="OBF14" s="219"/>
      <c r="OBG14" s="219"/>
      <c r="OBH14" s="219"/>
      <c r="OBI14" s="219"/>
      <c r="OBJ14" s="219"/>
      <c r="OBK14" s="219"/>
      <c r="OBL14" s="219"/>
      <c r="OBM14" s="219"/>
      <c r="OBN14" s="219"/>
      <c r="OBO14" s="219"/>
      <c r="OBP14" s="219"/>
      <c r="OBQ14" s="219"/>
      <c r="OBR14" s="219"/>
      <c r="OBS14" s="219"/>
      <c r="OBT14" s="219"/>
      <c r="OBU14" s="219"/>
      <c r="OBV14" s="219"/>
      <c r="OBW14" s="219"/>
      <c r="OBX14" s="219"/>
      <c r="OBY14" s="219"/>
      <c r="OBZ14" s="219"/>
      <c r="OCA14" s="219"/>
      <c r="OCB14" s="219"/>
      <c r="OCC14" s="219"/>
      <c r="OCD14" s="219"/>
      <c r="OCE14" s="219"/>
      <c r="OCF14" s="219"/>
      <c r="OCG14" s="219"/>
      <c r="OCH14" s="219"/>
      <c r="OCI14" s="219"/>
      <c r="OCJ14" s="219"/>
      <c r="OCK14" s="219"/>
      <c r="OCL14" s="219"/>
      <c r="OCM14" s="219"/>
      <c r="OCN14" s="219"/>
      <c r="OCO14" s="219"/>
      <c r="OCP14" s="219"/>
      <c r="OCQ14" s="219"/>
      <c r="OCR14" s="219"/>
      <c r="OCS14" s="219"/>
      <c r="OCT14" s="219"/>
      <c r="OCU14" s="219"/>
      <c r="OCV14" s="219"/>
      <c r="OCW14" s="219"/>
      <c r="OCX14" s="219"/>
      <c r="OCY14" s="219"/>
      <c r="OCZ14" s="219"/>
      <c r="ODA14" s="219"/>
      <c r="ODB14" s="219"/>
      <c r="ODC14" s="219"/>
      <c r="ODD14" s="219"/>
      <c r="ODE14" s="219"/>
      <c r="ODF14" s="219"/>
      <c r="ODG14" s="219"/>
      <c r="ODH14" s="219"/>
      <c r="ODI14" s="219"/>
      <c r="ODJ14" s="219"/>
      <c r="ODK14" s="219"/>
      <c r="ODL14" s="219"/>
      <c r="ODM14" s="219"/>
      <c r="ODN14" s="219"/>
      <c r="ODO14" s="219"/>
      <c r="ODP14" s="219"/>
      <c r="ODQ14" s="219"/>
      <c r="ODR14" s="219"/>
      <c r="ODS14" s="219"/>
      <c r="ODT14" s="219"/>
      <c r="ODU14" s="219"/>
      <c r="ODV14" s="219"/>
      <c r="ODW14" s="219"/>
      <c r="ODX14" s="219"/>
      <c r="ODY14" s="219"/>
      <c r="ODZ14" s="219"/>
      <c r="OEA14" s="219"/>
      <c r="OEB14" s="219"/>
      <c r="OEC14" s="219"/>
      <c r="OED14" s="219"/>
      <c r="OEE14" s="219"/>
      <c r="OEF14" s="219"/>
      <c r="OEG14" s="219"/>
      <c r="OEH14" s="219"/>
      <c r="OEI14" s="219"/>
      <c r="OEJ14" s="219"/>
      <c r="OEK14" s="219"/>
      <c r="OEL14" s="219"/>
      <c r="OEM14" s="219"/>
      <c r="OEN14" s="219"/>
      <c r="OEO14" s="219"/>
      <c r="OEP14" s="219"/>
      <c r="OEQ14" s="219"/>
      <c r="OER14" s="219"/>
      <c r="OES14" s="219"/>
      <c r="OET14" s="219"/>
      <c r="OEU14" s="219"/>
      <c r="OEV14" s="219"/>
      <c r="OEW14" s="219"/>
      <c r="OEX14" s="219"/>
      <c r="OEY14" s="219"/>
      <c r="OEZ14" s="219"/>
      <c r="OFA14" s="219"/>
      <c r="OFB14" s="219"/>
      <c r="OFC14" s="219"/>
      <c r="OFD14" s="219"/>
      <c r="OFE14" s="219"/>
      <c r="OFF14" s="219"/>
      <c r="OFG14" s="219"/>
      <c r="OFH14" s="219"/>
      <c r="OFI14" s="219"/>
      <c r="OFJ14" s="219"/>
      <c r="OFK14" s="219"/>
      <c r="OFL14" s="219"/>
      <c r="OFM14" s="219"/>
      <c r="OFN14" s="219"/>
      <c r="OFO14" s="219"/>
      <c r="OFP14" s="219"/>
      <c r="OFQ14" s="219"/>
      <c r="OFR14" s="219"/>
      <c r="OFS14" s="219"/>
      <c r="OFT14" s="219"/>
      <c r="OFU14" s="219"/>
      <c r="OFV14" s="219"/>
      <c r="OFW14" s="219"/>
      <c r="OFX14" s="219"/>
      <c r="OFY14" s="219"/>
      <c r="OFZ14" s="219"/>
      <c r="OGA14" s="219"/>
      <c r="OGB14" s="219"/>
      <c r="OGC14" s="219"/>
      <c r="OGD14" s="219"/>
      <c r="OGE14" s="219"/>
      <c r="OGF14" s="219"/>
      <c r="OGG14" s="219"/>
      <c r="OGH14" s="219"/>
      <c r="OGI14" s="219"/>
      <c r="OGJ14" s="219"/>
      <c r="OGK14" s="219"/>
      <c r="OGL14" s="219"/>
      <c r="OGM14" s="219"/>
      <c r="OGN14" s="219"/>
      <c r="OGO14" s="219"/>
      <c r="OGP14" s="219"/>
      <c r="OGQ14" s="219"/>
      <c r="OGR14" s="219"/>
      <c r="OGS14" s="219"/>
      <c r="OGT14" s="219"/>
      <c r="OGU14" s="219"/>
      <c r="OGV14" s="219"/>
      <c r="OGW14" s="219"/>
      <c r="OGX14" s="219"/>
      <c r="OGY14" s="219"/>
      <c r="OGZ14" s="219"/>
      <c r="OHA14" s="219"/>
      <c r="OHB14" s="219"/>
      <c r="OHC14" s="219"/>
      <c r="OHD14" s="219"/>
      <c r="OHE14" s="219"/>
      <c r="OHF14" s="219"/>
      <c r="OHG14" s="219"/>
      <c r="OHH14" s="219"/>
      <c r="OHI14" s="219"/>
      <c r="OHJ14" s="219"/>
      <c r="OHK14" s="219"/>
      <c r="OHL14" s="219"/>
      <c r="OHM14" s="219"/>
      <c r="OHN14" s="219"/>
      <c r="OHO14" s="219"/>
      <c r="OHP14" s="219"/>
      <c r="OHQ14" s="219"/>
      <c r="OHR14" s="219"/>
      <c r="OHS14" s="219"/>
      <c r="OHT14" s="219"/>
      <c r="OHU14" s="219"/>
      <c r="OHV14" s="219"/>
      <c r="OHW14" s="219"/>
      <c r="OHX14" s="219"/>
      <c r="OHY14" s="219"/>
      <c r="OHZ14" s="219"/>
      <c r="OIA14" s="219"/>
      <c r="OIB14" s="219"/>
      <c r="OIC14" s="219"/>
      <c r="OID14" s="219"/>
      <c r="OIE14" s="219"/>
      <c r="OIF14" s="219"/>
      <c r="OIG14" s="219"/>
      <c r="OIH14" s="219"/>
      <c r="OII14" s="219"/>
      <c r="OIJ14" s="219"/>
      <c r="OIK14" s="219"/>
      <c r="OIL14" s="219"/>
      <c r="OIM14" s="219"/>
      <c r="OIN14" s="219"/>
      <c r="OIO14" s="219"/>
      <c r="OIP14" s="219"/>
      <c r="OIQ14" s="219"/>
      <c r="OIR14" s="219"/>
      <c r="OIS14" s="219"/>
      <c r="OIT14" s="219"/>
      <c r="OIU14" s="219"/>
      <c r="OIV14" s="219"/>
      <c r="OIW14" s="219"/>
      <c r="OIX14" s="219"/>
      <c r="OIY14" s="219"/>
      <c r="OIZ14" s="219"/>
      <c r="OJA14" s="219"/>
      <c r="OJB14" s="219"/>
      <c r="OJC14" s="219"/>
      <c r="OJD14" s="219"/>
      <c r="OJE14" s="219"/>
      <c r="OJF14" s="219"/>
      <c r="OJG14" s="219"/>
      <c r="OJH14" s="219"/>
      <c r="OJI14" s="219"/>
      <c r="OJJ14" s="219"/>
      <c r="OJK14" s="219"/>
      <c r="OJL14" s="219"/>
      <c r="OJM14" s="219"/>
      <c r="OJN14" s="219"/>
      <c r="OJO14" s="219"/>
      <c r="OJP14" s="219"/>
      <c r="OJQ14" s="219"/>
      <c r="OJR14" s="219"/>
      <c r="OJS14" s="219"/>
      <c r="OJT14" s="219"/>
      <c r="OJU14" s="219"/>
      <c r="OJV14" s="219"/>
      <c r="OJW14" s="219"/>
      <c r="OJX14" s="219"/>
      <c r="OJY14" s="219"/>
      <c r="OJZ14" s="219"/>
      <c r="OKA14" s="219"/>
      <c r="OKB14" s="219"/>
      <c r="OKC14" s="219"/>
      <c r="OKD14" s="219"/>
      <c r="OKE14" s="219"/>
      <c r="OKF14" s="219"/>
      <c r="OKG14" s="219"/>
      <c r="OKH14" s="219"/>
      <c r="OKI14" s="219"/>
      <c r="OKJ14" s="219"/>
      <c r="OKK14" s="219"/>
      <c r="OKL14" s="219"/>
      <c r="OKM14" s="219"/>
      <c r="OKN14" s="219"/>
      <c r="OKO14" s="219"/>
      <c r="OKP14" s="219"/>
      <c r="OKQ14" s="219"/>
      <c r="OKR14" s="219"/>
      <c r="OKS14" s="219"/>
      <c r="OKT14" s="219"/>
      <c r="OKU14" s="219"/>
      <c r="OKV14" s="219"/>
      <c r="OKW14" s="219"/>
      <c r="OKX14" s="219"/>
      <c r="OKY14" s="219"/>
      <c r="OKZ14" s="219"/>
      <c r="OLA14" s="219"/>
      <c r="OLB14" s="219"/>
      <c r="OLC14" s="219"/>
      <c r="OLD14" s="219"/>
      <c r="OLE14" s="219"/>
      <c r="OLF14" s="219"/>
      <c r="OLG14" s="219"/>
      <c r="OLH14" s="219"/>
      <c r="OLI14" s="219"/>
      <c r="OLJ14" s="219"/>
      <c r="OLK14" s="219"/>
      <c r="OLL14" s="219"/>
      <c r="OLM14" s="219"/>
      <c r="OLN14" s="219"/>
      <c r="OLO14" s="219"/>
      <c r="OLP14" s="219"/>
      <c r="OLQ14" s="219"/>
      <c r="OLR14" s="219"/>
      <c r="OLS14" s="219"/>
      <c r="OLT14" s="219"/>
      <c r="OLU14" s="219"/>
      <c r="OLV14" s="219"/>
      <c r="OLW14" s="219"/>
      <c r="OLX14" s="219"/>
      <c r="OLY14" s="219"/>
      <c r="OLZ14" s="219"/>
      <c r="OMA14" s="219"/>
      <c r="OMB14" s="219"/>
      <c r="OMC14" s="219"/>
      <c r="OMD14" s="219"/>
      <c r="OME14" s="219"/>
      <c r="OMF14" s="219"/>
      <c r="OMG14" s="219"/>
      <c r="OMH14" s="219"/>
      <c r="OMI14" s="219"/>
      <c r="OMJ14" s="219"/>
      <c r="OMK14" s="219"/>
      <c r="OML14" s="219"/>
      <c r="OMM14" s="219"/>
      <c r="OMN14" s="219"/>
      <c r="OMO14" s="219"/>
      <c r="OMP14" s="219"/>
      <c r="OMQ14" s="219"/>
      <c r="OMR14" s="219"/>
      <c r="OMS14" s="219"/>
      <c r="OMT14" s="219"/>
      <c r="OMU14" s="219"/>
      <c r="OMV14" s="219"/>
      <c r="OMW14" s="219"/>
      <c r="OMX14" s="219"/>
      <c r="OMY14" s="219"/>
      <c r="OMZ14" s="219"/>
      <c r="ONA14" s="219"/>
      <c r="ONB14" s="219"/>
      <c r="ONC14" s="219"/>
      <c r="OND14" s="219"/>
      <c r="ONE14" s="219"/>
      <c r="ONF14" s="219"/>
      <c r="ONG14" s="219"/>
      <c r="ONH14" s="219"/>
      <c r="ONI14" s="219"/>
      <c r="ONJ14" s="219"/>
      <c r="ONK14" s="219"/>
      <c r="ONL14" s="219"/>
      <c r="ONM14" s="219"/>
      <c r="ONN14" s="219"/>
      <c r="ONO14" s="219"/>
      <c r="ONP14" s="219"/>
      <c r="ONQ14" s="219"/>
      <c r="ONR14" s="219"/>
      <c r="ONS14" s="219"/>
      <c r="ONT14" s="219"/>
      <c r="ONU14" s="219"/>
      <c r="ONV14" s="219"/>
      <c r="ONW14" s="219"/>
      <c r="ONX14" s="219"/>
      <c r="ONY14" s="219"/>
      <c r="ONZ14" s="219"/>
      <c r="OOA14" s="219"/>
      <c r="OOB14" s="219"/>
      <c r="OOC14" s="219"/>
      <c r="OOD14" s="219"/>
      <c r="OOE14" s="219"/>
      <c r="OOF14" s="219"/>
      <c r="OOG14" s="219"/>
      <c r="OOH14" s="219"/>
      <c r="OOI14" s="219"/>
      <c r="OOJ14" s="219"/>
      <c r="OOK14" s="219"/>
      <c r="OOL14" s="219"/>
      <c r="OOM14" s="219"/>
      <c r="OON14" s="219"/>
      <c r="OOO14" s="219"/>
      <c r="OOP14" s="219"/>
      <c r="OOQ14" s="219"/>
      <c r="OOR14" s="219"/>
      <c r="OOS14" s="219"/>
      <c r="OOT14" s="219"/>
      <c r="OOU14" s="219"/>
      <c r="OOV14" s="219"/>
      <c r="OOW14" s="219"/>
      <c r="OOX14" s="219"/>
      <c r="OOY14" s="219"/>
      <c r="OOZ14" s="219"/>
      <c r="OPA14" s="219"/>
      <c r="OPB14" s="219"/>
      <c r="OPC14" s="219"/>
      <c r="OPD14" s="219"/>
      <c r="OPE14" s="219"/>
      <c r="OPF14" s="219"/>
      <c r="OPG14" s="219"/>
      <c r="OPH14" s="219"/>
      <c r="OPI14" s="219"/>
      <c r="OPJ14" s="219"/>
      <c r="OPK14" s="219"/>
      <c r="OPL14" s="219"/>
      <c r="OPM14" s="219"/>
      <c r="OPN14" s="219"/>
      <c r="OPO14" s="219"/>
      <c r="OPP14" s="219"/>
      <c r="OPQ14" s="219"/>
      <c r="OPR14" s="219"/>
      <c r="OPS14" s="219"/>
      <c r="OPT14" s="219"/>
      <c r="OPU14" s="219"/>
      <c r="OPV14" s="219"/>
      <c r="OPW14" s="219"/>
      <c r="OPX14" s="219"/>
      <c r="OPY14" s="219"/>
      <c r="OPZ14" s="219"/>
      <c r="OQA14" s="219"/>
      <c r="OQB14" s="219"/>
      <c r="OQC14" s="219"/>
      <c r="OQD14" s="219"/>
      <c r="OQE14" s="219"/>
      <c r="OQF14" s="219"/>
      <c r="OQG14" s="219"/>
      <c r="OQH14" s="219"/>
      <c r="OQI14" s="219"/>
      <c r="OQJ14" s="219"/>
      <c r="OQK14" s="219"/>
      <c r="OQL14" s="219"/>
      <c r="OQM14" s="219"/>
      <c r="OQN14" s="219"/>
      <c r="OQO14" s="219"/>
      <c r="OQP14" s="219"/>
      <c r="OQQ14" s="219"/>
      <c r="OQR14" s="219"/>
      <c r="OQS14" s="219"/>
      <c r="OQT14" s="219"/>
      <c r="OQU14" s="219"/>
      <c r="OQV14" s="219"/>
      <c r="OQW14" s="219"/>
      <c r="OQX14" s="219"/>
      <c r="OQY14" s="219"/>
      <c r="OQZ14" s="219"/>
      <c r="ORA14" s="219"/>
      <c r="ORB14" s="219"/>
      <c r="ORC14" s="219"/>
      <c r="ORD14" s="219"/>
      <c r="ORE14" s="219"/>
      <c r="ORF14" s="219"/>
      <c r="ORG14" s="219"/>
      <c r="ORH14" s="219"/>
      <c r="ORI14" s="219"/>
      <c r="ORJ14" s="219"/>
      <c r="ORK14" s="219"/>
      <c r="ORL14" s="219"/>
      <c r="ORM14" s="219"/>
      <c r="ORN14" s="219"/>
      <c r="ORO14" s="219"/>
      <c r="ORP14" s="219"/>
      <c r="ORQ14" s="219"/>
      <c r="ORR14" s="219"/>
      <c r="ORS14" s="219"/>
      <c r="ORT14" s="219"/>
      <c r="ORU14" s="219"/>
      <c r="ORV14" s="219"/>
      <c r="ORW14" s="219"/>
      <c r="ORX14" s="219"/>
      <c r="ORY14" s="219"/>
      <c r="ORZ14" s="219"/>
      <c r="OSA14" s="219"/>
      <c r="OSB14" s="219"/>
      <c r="OSC14" s="219"/>
      <c r="OSD14" s="219"/>
      <c r="OSE14" s="219"/>
      <c r="OSF14" s="219"/>
      <c r="OSG14" s="219"/>
      <c r="OSH14" s="219"/>
      <c r="OSI14" s="219"/>
      <c r="OSJ14" s="219"/>
      <c r="OSK14" s="219"/>
      <c r="OSL14" s="219"/>
      <c r="OSM14" s="219"/>
      <c r="OSN14" s="219"/>
      <c r="OSO14" s="219"/>
      <c r="OSP14" s="219"/>
      <c r="OSQ14" s="219"/>
      <c r="OSR14" s="219"/>
      <c r="OSS14" s="219"/>
      <c r="OST14" s="219"/>
      <c r="OSU14" s="219"/>
      <c r="OSV14" s="219"/>
      <c r="OSW14" s="219"/>
      <c r="OSX14" s="219"/>
      <c r="OSY14" s="219"/>
      <c r="OSZ14" s="219"/>
      <c r="OTA14" s="219"/>
      <c r="OTB14" s="219"/>
      <c r="OTC14" s="219"/>
      <c r="OTD14" s="219"/>
      <c r="OTE14" s="219"/>
      <c r="OTF14" s="219"/>
      <c r="OTG14" s="219"/>
      <c r="OTH14" s="219"/>
      <c r="OTI14" s="219"/>
      <c r="OTJ14" s="219"/>
      <c r="OTK14" s="219"/>
      <c r="OTL14" s="219"/>
      <c r="OTM14" s="219"/>
      <c r="OTN14" s="219"/>
      <c r="OTO14" s="219"/>
      <c r="OTP14" s="219"/>
      <c r="OTQ14" s="219"/>
      <c r="OTR14" s="219"/>
      <c r="OTS14" s="219"/>
      <c r="OTT14" s="219"/>
      <c r="OTU14" s="219"/>
      <c r="OTV14" s="219"/>
      <c r="OTW14" s="219"/>
      <c r="OTX14" s="219"/>
      <c r="OTY14" s="219"/>
      <c r="OTZ14" s="219"/>
      <c r="OUA14" s="219"/>
      <c r="OUB14" s="219"/>
      <c r="OUC14" s="219"/>
      <c r="OUD14" s="219"/>
      <c r="OUE14" s="219"/>
      <c r="OUF14" s="219"/>
      <c r="OUG14" s="219"/>
      <c r="OUH14" s="219"/>
      <c r="OUI14" s="219"/>
      <c r="OUJ14" s="219"/>
      <c r="OUK14" s="219"/>
      <c r="OUL14" s="219"/>
      <c r="OUM14" s="219"/>
      <c r="OUN14" s="219"/>
      <c r="OUO14" s="219"/>
      <c r="OUP14" s="219"/>
      <c r="OUQ14" s="219"/>
      <c r="OUR14" s="219"/>
      <c r="OUS14" s="219"/>
      <c r="OUT14" s="219"/>
      <c r="OUU14" s="219"/>
      <c r="OUV14" s="219"/>
      <c r="OUW14" s="219"/>
      <c r="OUX14" s="219"/>
      <c r="OUY14" s="219"/>
      <c r="OUZ14" s="219"/>
      <c r="OVA14" s="219"/>
      <c r="OVB14" s="219"/>
      <c r="OVC14" s="219"/>
      <c r="OVD14" s="219"/>
      <c r="OVE14" s="219"/>
      <c r="OVF14" s="219"/>
      <c r="OVG14" s="219"/>
      <c r="OVH14" s="219"/>
      <c r="OVI14" s="219"/>
      <c r="OVJ14" s="219"/>
      <c r="OVK14" s="219"/>
      <c r="OVL14" s="219"/>
      <c r="OVM14" s="219"/>
      <c r="OVN14" s="219"/>
      <c r="OVO14" s="219"/>
      <c r="OVP14" s="219"/>
      <c r="OVQ14" s="219"/>
      <c r="OVR14" s="219"/>
      <c r="OVS14" s="219"/>
      <c r="OVT14" s="219"/>
      <c r="OVU14" s="219"/>
      <c r="OVV14" s="219"/>
      <c r="OVW14" s="219"/>
      <c r="OVX14" s="219"/>
      <c r="OVY14" s="219"/>
      <c r="OVZ14" s="219"/>
      <c r="OWA14" s="219"/>
      <c r="OWB14" s="219"/>
      <c r="OWC14" s="219"/>
      <c r="OWD14" s="219"/>
      <c r="OWE14" s="219"/>
      <c r="OWF14" s="219"/>
      <c r="OWG14" s="219"/>
      <c r="OWH14" s="219"/>
      <c r="OWI14" s="219"/>
      <c r="OWJ14" s="219"/>
      <c r="OWK14" s="219"/>
      <c r="OWL14" s="219"/>
      <c r="OWM14" s="219"/>
      <c r="OWN14" s="219"/>
      <c r="OWO14" s="219"/>
      <c r="OWP14" s="219"/>
      <c r="OWQ14" s="219"/>
      <c r="OWR14" s="219"/>
      <c r="OWS14" s="219"/>
      <c r="OWT14" s="219"/>
      <c r="OWU14" s="219"/>
      <c r="OWV14" s="219"/>
      <c r="OWW14" s="219"/>
      <c r="OWX14" s="219"/>
      <c r="OWY14" s="219"/>
      <c r="OWZ14" s="219"/>
      <c r="OXA14" s="219"/>
      <c r="OXB14" s="219"/>
      <c r="OXC14" s="219"/>
      <c r="OXD14" s="219"/>
      <c r="OXE14" s="219"/>
      <c r="OXF14" s="219"/>
      <c r="OXG14" s="219"/>
      <c r="OXH14" s="219"/>
      <c r="OXI14" s="219"/>
      <c r="OXJ14" s="219"/>
      <c r="OXK14" s="219"/>
      <c r="OXL14" s="219"/>
      <c r="OXM14" s="219"/>
      <c r="OXN14" s="219"/>
      <c r="OXO14" s="219"/>
      <c r="OXP14" s="219"/>
      <c r="OXQ14" s="219"/>
      <c r="OXR14" s="219"/>
      <c r="OXS14" s="219"/>
      <c r="OXT14" s="219"/>
      <c r="OXU14" s="219"/>
      <c r="OXV14" s="219"/>
      <c r="OXW14" s="219"/>
      <c r="OXX14" s="219"/>
      <c r="OXY14" s="219"/>
      <c r="OXZ14" s="219"/>
      <c r="OYA14" s="219"/>
      <c r="OYB14" s="219"/>
      <c r="OYC14" s="219"/>
      <c r="OYD14" s="219"/>
      <c r="OYE14" s="219"/>
      <c r="OYF14" s="219"/>
      <c r="OYG14" s="219"/>
      <c r="OYH14" s="219"/>
      <c r="OYI14" s="219"/>
      <c r="OYJ14" s="219"/>
      <c r="OYK14" s="219"/>
      <c r="OYL14" s="219"/>
      <c r="OYM14" s="219"/>
      <c r="OYN14" s="219"/>
      <c r="OYO14" s="219"/>
      <c r="OYP14" s="219"/>
      <c r="OYQ14" s="219"/>
      <c r="OYR14" s="219"/>
      <c r="OYS14" s="219"/>
      <c r="OYT14" s="219"/>
      <c r="OYU14" s="219"/>
      <c r="OYV14" s="219"/>
      <c r="OYW14" s="219"/>
      <c r="OYX14" s="219"/>
      <c r="OYY14" s="219"/>
      <c r="OYZ14" s="219"/>
      <c r="OZA14" s="219"/>
      <c r="OZB14" s="219"/>
      <c r="OZC14" s="219"/>
      <c r="OZD14" s="219"/>
      <c r="OZE14" s="219"/>
      <c r="OZF14" s="219"/>
      <c r="OZG14" s="219"/>
      <c r="OZH14" s="219"/>
      <c r="OZI14" s="219"/>
      <c r="OZJ14" s="219"/>
      <c r="OZK14" s="219"/>
      <c r="OZL14" s="219"/>
      <c r="OZM14" s="219"/>
      <c r="OZN14" s="219"/>
      <c r="OZO14" s="219"/>
      <c r="OZP14" s="219"/>
      <c r="OZQ14" s="219"/>
      <c r="OZR14" s="219"/>
      <c r="OZS14" s="219"/>
      <c r="OZT14" s="219"/>
      <c r="OZU14" s="219"/>
      <c r="OZV14" s="219"/>
      <c r="OZW14" s="219"/>
      <c r="OZX14" s="219"/>
      <c r="OZY14" s="219"/>
      <c r="OZZ14" s="219"/>
      <c r="PAA14" s="219"/>
      <c r="PAB14" s="219"/>
      <c r="PAC14" s="219"/>
      <c r="PAD14" s="219"/>
      <c r="PAE14" s="219"/>
      <c r="PAF14" s="219"/>
      <c r="PAG14" s="219"/>
      <c r="PAH14" s="219"/>
      <c r="PAI14" s="219"/>
      <c r="PAJ14" s="219"/>
      <c r="PAK14" s="219"/>
      <c r="PAL14" s="219"/>
      <c r="PAM14" s="219"/>
      <c r="PAN14" s="219"/>
      <c r="PAO14" s="219"/>
      <c r="PAP14" s="219"/>
      <c r="PAQ14" s="219"/>
      <c r="PAR14" s="219"/>
      <c r="PAS14" s="219"/>
      <c r="PAT14" s="219"/>
      <c r="PAU14" s="219"/>
      <c r="PAV14" s="219"/>
      <c r="PAW14" s="219"/>
      <c r="PAX14" s="219"/>
      <c r="PAY14" s="219"/>
      <c r="PAZ14" s="219"/>
      <c r="PBA14" s="219"/>
      <c r="PBB14" s="219"/>
      <c r="PBC14" s="219"/>
      <c r="PBD14" s="219"/>
      <c r="PBE14" s="219"/>
      <c r="PBF14" s="219"/>
      <c r="PBG14" s="219"/>
      <c r="PBH14" s="219"/>
      <c r="PBI14" s="219"/>
      <c r="PBJ14" s="219"/>
      <c r="PBK14" s="219"/>
      <c r="PBL14" s="219"/>
      <c r="PBM14" s="219"/>
      <c r="PBN14" s="219"/>
      <c r="PBO14" s="219"/>
      <c r="PBP14" s="219"/>
      <c r="PBQ14" s="219"/>
      <c r="PBR14" s="219"/>
      <c r="PBS14" s="219"/>
      <c r="PBT14" s="219"/>
      <c r="PBU14" s="219"/>
      <c r="PBV14" s="219"/>
      <c r="PBW14" s="219"/>
      <c r="PBX14" s="219"/>
      <c r="PBY14" s="219"/>
      <c r="PBZ14" s="219"/>
      <c r="PCA14" s="219"/>
      <c r="PCB14" s="219"/>
      <c r="PCC14" s="219"/>
      <c r="PCD14" s="219"/>
      <c r="PCE14" s="219"/>
      <c r="PCF14" s="219"/>
      <c r="PCG14" s="219"/>
      <c r="PCH14" s="219"/>
      <c r="PCI14" s="219"/>
      <c r="PCJ14" s="219"/>
      <c r="PCK14" s="219"/>
      <c r="PCL14" s="219"/>
      <c r="PCM14" s="219"/>
      <c r="PCN14" s="219"/>
      <c r="PCO14" s="219"/>
      <c r="PCP14" s="219"/>
      <c r="PCQ14" s="219"/>
      <c r="PCR14" s="219"/>
      <c r="PCS14" s="219"/>
      <c r="PCT14" s="219"/>
      <c r="PCU14" s="219"/>
      <c r="PCV14" s="219"/>
      <c r="PCW14" s="219"/>
      <c r="PCX14" s="219"/>
      <c r="PCY14" s="219"/>
      <c r="PCZ14" s="219"/>
      <c r="PDA14" s="219"/>
      <c r="PDB14" s="219"/>
      <c r="PDC14" s="219"/>
      <c r="PDD14" s="219"/>
      <c r="PDE14" s="219"/>
      <c r="PDF14" s="219"/>
      <c r="PDG14" s="219"/>
      <c r="PDH14" s="219"/>
      <c r="PDI14" s="219"/>
      <c r="PDJ14" s="219"/>
      <c r="PDK14" s="219"/>
      <c r="PDL14" s="219"/>
      <c r="PDM14" s="219"/>
      <c r="PDN14" s="219"/>
      <c r="PDO14" s="219"/>
      <c r="PDP14" s="219"/>
      <c r="PDQ14" s="219"/>
      <c r="PDR14" s="219"/>
      <c r="PDS14" s="219"/>
      <c r="PDT14" s="219"/>
      <c r="PDU14" s="219"/>
      <c r="PDV14" s="219"/>
      <c r="PDW14" s="219"/>
      <c r="PDX14" s="219"/>
      <c r="PDY14" s="219"/>
      <c r="PDZ14" s="219"/>
      <c r="PEA14" s="219"/>
      <c r="PEB14" s="219"/>
      <c r="PEC14" s="219"/>
      <c r="PED14" s="219"/>
      <c r="PEE14" s="219"/>
      <c r="PEF14" s="219"/>
      <c r="PEG14" s="219"/>
      <c r="PEH14" s="219"/>
      <c r="PEI14" s="219"/>
      <c r="PEJ14" s="219"/>
      <c r="PEK14" s="219"/>
      <c r="PEL14" s="219"/>
      <c r="PEM14" s="219"/>
      <c r="PEN14" s="219"/>
      <c r="PEO14" s="219"/>
      <c r="PEP14" s="219"/>
      <c r="PEQ14" s="219"/>
      <c r="PER14" s="219"/>
      <c r="PES14" s="219"/>
      <c r="PET14" s="219"/>
      <c r="PEU14" s="219"/>
      <c r="PEV14" s="219"/>
      <c r="PEW14" s="219"/>
      <c r="PEX14" s="219"/>
      <c r="PEY14" s="219"/>
      <c r="PEZ14" s="219"/>
      <c r="PFA14" s="219"/>
      <c r="PFB14" s="219"/>
      <c r="PFC14" s="219"/>
      <c r="PFD14" s="219"/>
      <c r="PFE14" s="219"/>
      <c r="PFF14" s="219"/>
      <c r="PFG14" s="219"/>
      <c r="PFH14" s="219"/>
      <c r="PFI14" s="219"/>
      <c r="PFJ14" s="219"/>
      <c r="PFK14" s="219"/>
      <c r="PFL14" s="219"/>
      <c r="PFM14" s="219"/>
      <c r="PFN14" s="219"/>
      <c r="PFO14" s="219"/>
      <c r="PFP14" s="219"/>
      <c r="PFQ14" s="219"/>
      <c r="PFR14" s="219"/>
      <c r="PFS14" s="219"/>
      <c r="PFT14" s="219"/>
      <c r="PFU14" s="219"/>
      <c r="PFV14" s="219"/>
      <c r="PFW14" s="219"/>
      <c r="PFX14" s="219"/>
      <c r="PFY14" s="219"/>
      <c r="PFZ14" s="219"/>
      <c r="PGA14" s="219"/>
      <c r="PGB14" s="219"/>
      <c r="PGC14" s="219"/>
      <c r="PGD14" s="219"/>
      <c r="PGE14" s="219"/>
      <c r="PGF14" s="219"/>
      <c r="PGG14" s="219"/>
      <c r="PGH14" s="219"/>
      <c r="PGI14" s="219"/>
      <c r="PGJ14" s="219"/>
      <c r="PGK14" s="219"/>
      <c r="PGL14" s="219"/>
      <c r="PGM14" s="219"/>
      <c r="PGN14" s="219"/>
      <c r="PGO14" s="219"/>
      <c r="PGP14" s="219"/>
      <c r="PGQ14" s="219"/>
      <c r="PGR14" s="219"/>
      <c r="PGS14" s="219"/>
      <c r="PGT14" s="219"/>
      <c r="PGU14" s="219"/>
      <c r="PGV14" s="219"/>
      <c r="PGW14" s="219"/>
      <c r="PGX14" s="219"/>
      <c r="PGY14" s="219"/>
      <c r="PGZ14" s="219"/>
      <c r="PHA14" s="219"/>
      <c r="PHB14" s="219"/>
      <c r="PHC14" s="219"/>
      <c r="PHD14" s="219"/>
      <c r="PHE14" s="219"/>
      <c r="PHF14" s="219"/>
      <c r="PHG14" s="219"/>
      <c r="PHH14" s="219"/>
      <c r="PHI14" s="219"/>
      <c r="PHJ14" s="219"/>
      <c r="PHK14" s="219"/>
      <c r="PHL14" s="219"/>
      <c r="PHM14" s="219"/>
      <c r="PHN14" s="219"/>
      <c r="PHO14" s="219"/>
      <c r="PHP14" s="219"/>
      <c r="PHQ14" s="219"/>
      <c r="PHR14" s="219"/>
      <c r="PHS14" s="219"/>
      <c r="PHT14" s="219"/>
      <c r="PHU14" s="219"/>
      <c r="PHV14" s="219"/>
      <c r="PHW14" s="219"/>
      <c r="PHX14" s="219"/>
      <c r="PHY14" s="219"/>
      <c r="PHZ14" s="219"/>
      <c r="PIA14" s="219"/>
      <c r="PIB14" s="219"/>
      <c r="PIC14" s="219"/>
      <c r="PID14" s="219"/>
      <c r="PIE14" s="219"/>
      <c r="PIF14" s="219"/>
      <c r="PIG14" s="219"/>
      <c r="PIH14" s="219"/>
      <c r="PII14" s="219"/>
      <c r="PIJ14" s="219"/>
      <c r="PIK14" s="219"/>
      <c r="PIL14" s="219"/>
      <c r="PIM14" s="219"/>
      <c r="PIN14" s="219"/>
      <c r="PIO14" s="219"/>
      <c r="PIP14" s="219"/>
      <c r="PIQ14" s="219"/>
      <c r="PIR14" s="219"/>
      <c r="PIS14" s="219"/>
      <c r="PIT14" s="219"/>
      <c r="PIU14" s="219"/>
      <c r="PIV14" s="219"/>
      <c r="PIW14" s="219"/>
      <c r="PIX14" s="219"/>
      <c r="PIY14" s="219"/>
      <c r="PIZ14" s="219"/>
      <c r="PJA14" s="219"/>
      <c r="PJB14" s="219"/>
      <c r="PJC14" s="219"/>
      <c r="PJD14" s="219"/>
      <c r="PJE14" s="219"/>
      <c r="PJF14" s="219"/>
      <c r="PJG14" s="219"/>
      <c r="PJH14" s="219"/>
      <c r="PJI14" s="219"/>
      <c r="PJJ14" s="219"/>
      <c r="PJK14" s="219"/>
      <c r="PJL14" s="219"/>
      <c r="PJM14" s="219"/>
      <c r="PJN14" s="219"/>
      <c r="PJO14" s="219"/>
      <c r="PJP14" s="219"/>
      <c r="PJQ14" s="219"/>
      <c r="PJR14" s="219"/>
      <c r="PJS14" s="219"/>
      <c r="PJT14" s="219"/>
      <c r="PJU14" s="219"/>
      <c r="PJV14" s="219"/>
      <c r="PJW14" s="219"/>
      <c r="PJX14" s="219"/>
      <c r="PJY14" s="219"/>
      <c r="PJZ14" s="219"/>
      <c r="PKA14" s="219"/>
      <c r="PKB14" s="219"/>
      <c r="PKC14" s="219"/>
      <c r="PKD14" s="219"/>
      <c r="PKE14" s="219"/>
      <c r="PKF14" s="219"/>
      <c r="PKG14" s="219"/>
      <c r="PKH14" s="219"/>
      <c r="PKI14" s="219"/>
      <c r="PKJ14" s="219"/>
      <c r="PKK14" s="219"/>
      <c r="PKL14" s="219"/>
      <c r="PKM14" s="219"/>
      <c r="PKN14" s="219"/>
      <c r="PKO14" s="219"/>
      <c r="PKP14" s="219"/>
      <c r="PKQ14" s="219"/>
      <c r="PKR14" s="219"/>
      <c r="PKS14" s="219"/>
      <c r="PKT14" s="219"/>
      <c r="PKU14" s="219"/>
      <c r="PKV14" s="219"/>
      <c r="PKW14" s="219"/>
      <c r="PKX14" s="219"/>
      <c r="PKY14" s="219"/>
      <c r="PKZ14" s="219"/>
      <c r="PLA14" s="219"/>
      <c r="PLB14" s="219"/>
      <c r="PLC14" s="219"/>
      <c r="PLD14" s="219"/>
      <c r="PLE14" s="219"/>
      <c r="PLF14" s="219"/>
      <c r="PLG14" s="219"/>
      <c r="PLH14" s="219"/>
      <c r="PLI14" s="219"/>
      <c r="PLJ14" s="219"/>
      <c r="PLK14" s="219"/>
      <c r="PLL14" s="219"/>
      <c r="PLM14" s="219"/>
      <c r="PLN14" s="219"/>
      <c r="PLO14" s="219"/>
      <c r="PLP14" s="219"/>
      <c r="PLQ14" s="219"/>
      <c r="PLR14" s="219"/>
      <c r="PLS14" s="219"/>
      <c r="PLT14" s="219"/>
      <c r="PLU14" s="219"/>
      <c r="PLV14" s="219"/>
      <c r="PLW14" s="219"/>
      <c r="PLX14" s="219"/>
      <c r="PLY14" s="219"/>
      <c r="PLZ14" s="219"/>
      <c r="PMA14" s="219"/>
      <c r="PMB14" s="219"/>
      <c r="PMC14" s="219"/>
      <c r="PMD14" s="219"/>
      <c r="PME14" s="219"/>
      <c r="PMF14" s="219"/>
      <c r="PMG14" s="219"/>
      <c r="PMH14" s="219"/>
      <c r="PMI14" s="219"/>
      <c r="PMJ14" s="219"/>
      <c r="PMK14" s="219"/>
      <c r="PML14" s="219"/>
      <c r="PMM14" s="219"/>
      <c r="PMN14" s="219"/>
      <c r="PMO14" s="219"/>
      <c r="PMP14" s="219"/>
      <c r="PMQ14" s="219"/>
      <c r="PMR14" s="219"/>
      <c r="PMS14" s="219"/>
      <c r="PMT14" s="219"/>
      <c r="PMU14" s="219"/>
      <c r="PMV14" s="219"/>
      <c r="PMW14" s="219"/>
      <c r="PMX14" s="219"/>
      <c r="PMY14" s="219"/>
      <c r="PMZ14" s="219"/>
      <c r="PNA14" s="219"/>
      <c r="PNB14" s="219"/>
      <c r="PNC14" s="219"/>
      <c r="PND14" s="219"/>
      <c r="PNE14" s="219"/>
      <c r="PNF14" s="219"/>
      <c r="PNG14" s="219"/>
      <c r="PNH14" s="219"/>
      <c r="PNI14" s="219"/>
      <c r="PNJ14" s="219"/>
      <c r="PNK14" s="219"/>
      <c r="PNL14" s="219"/>
      <c r="PNM14" s="219"/>
      <c r="PNN14" s="219"/>
      <c r="PNO14" s="219"/>
      <c r="PNP14" s="219"/>
      <c r="PNQ14" s="219"/>
      <c r="PNR14" s="219"/>
      <c r="PNS14" s="219"/>
      <c r="PNT14" s="219"/>
      <c r="PNU14" s="219"/>
      <c r="PNV14" s="219"/>
      <c r="PNW14" s="219"/>
      <c r="PNX14" s="219"/>
      <c r="PNY14" s="219"/>
      <c r="PNZ14" s="219"/>
      <c r="POA14" s="219"/>
      <c r="POB14" s="219"/>
      <c r="POC14" s="219"/>
      <c r="POD14" s="219"/>
      <c r="POE14" s="219"/>
      <c r="POF14" s="219"/>
      <c r="POG14" s="219"/>
      <c r="POH14" s="219"/>
      <c r="POI14" s="219"/>
      <c r="POJ14" s="219"/>
      <c r="POK14" s="219"/>
      <c r="POL14" s="219"/>
      <c r="POM14" s="219"/>
      <c r="PON14" s="219"/>
      <c r="POO14" s="219"/>
      <c r="POP14" s="219"/>
      <c r="POQ14" s="219"/>
      <c r="POR14" s="219"/>
      <c r="POS14" s="219"/>
      <c r="POT14" s="219"/>
      <c r="POU14" s="219"/>
      <c r="POV14" s="219"/>
      <c r="POW14" s="219"/>
      <c r="POX14" s="219"/>
      <c r="POY14" s="219"/>
      <c r="POZ14" s="219"/>
      <c r="PPA14" s="219"/>
      <c r="PPB14" s="219"/>
      <c r="PPC14" s="219"/>
      <c r="PPD14" s="219"/>
      <c r="PPE14" s="219"/>
      <c r="PPF14" s="219"/>
      <c r="PPG14" s="219"/>
      <c r="PPH14" s="219"/>
      <c r="PPI14" s="219"/>
      <c r="PPJ14" s="219"/>
      <c r="PPK14" s="219"/>
      <c r="PPL14" s="219"/>
      <c r="PPM14" s="219"/>
      <c r="PPN14" s="219"/>
      <c r="PPO14" s="219"/>
      <c r="PPP14" s="219"/>
      <c r="PPQ14" s="219"/>
      <c r="PPR14" s="219"/>
      <c r="PPS14" s="219"/>
      <c r="PPT14" s="219"/>
      <c r="PPU14" s="219"/>
      <c r="PPV14" s="219"/>
      <c r="PPW14" s="219"/>
      <c r="PPX14" s="219"/>
      <c r="PPY14" s="219"/>
      <c r="PPZ14" s="219"/>
      <c r="PQA14" s="219"/>
      <c r="PQB14" s="219"/>
      <c r="PQC14" s="219"/>
      <c r="PQD14" s="219"/>
      <c r="PQE14" s="219"/>
      <c r="PQF14" s="219"/>
      <c r="PQG14" s="219"/>
      <c r="PQH14" s="219"/>
      <c r="PQI14" s="219"/>
      <c r="PQJ14" s="219"/>
      <c r="PQK14" s="219"/>
      <c r="PQL14" s="219"/>
      <c r="PQM14" s="219"/>
      <c r="PQN14" s="219"/>
      <c r="PQO14" s="219"/>
      <c r="PQP14" s="219"/>
      <c r="PQQ14" s="219"/>
      <c r="PQR14" s="219"/>
      <c r="PQS14" s="219"/>
      <c r="PQT14" s="219"/>
      <c r="PQU14" s="219"/>
      <c r="PQV14" s="219"/>
      <c r="PQW14" s="219"/>
      <c r="PQX14" s="219"/>
      <c r="PQY14" s="219"/>
      <c r="PQZ14" s="219"/>
      <c r="PRA14" s="219"/>
      <c r="PRB14" s="219"/>
      <c r="PRC14" s="219"/>
      <c r="PRD14" s="219"/>
      <c r="PRE14" s="219"/>
      <c r="PRF14" s="219"/>
      <c r="PRG14" s="219"/>
      <c r="PRH14" s="219"/>
      <c r="PRI14" s="219"/>
      <c r="PRJ14" s="219"/>
      <c r="PRK14" s="219"/>
      <c r="PRL14" s="219"/>
      <c r="PRM14" s="219"/>
      <c r="PRN14" s="219"/>
      <c r="PRO14" s="219"/>
      <c r="PRP14" s="219"/>
      <c r="PRQ14" s="219"/>
      <c r="PRR14" s="219"/>
      <c r="PRS14" s="219"/>
      <c r="PRT14" s="219"/>
      <c r="PRU14" s="219"/>
      <c r="PRV14" s="219"/>
      <c r="PRW14" s="219"/>
      <c r="PRX14" s="219"/>
      <c r="PRY14" s="219"/>
      <c r="PRZ14" s="219"/>
      <c r="PSA14" s="219"/>
      <c r="PSB14" s="219"/>
      <c r="PSC14" s="219"/>
      <c r="PSD14" s="219"/>
      <c r="PSE14" s="219"/>
      <c r="PSF14" s="219"/>
      <c r="PSG14" s="219"/>
      <c r="PSH14" s="219"/>
      <c r="PSI14" s="219"/>
      <c r="PSJ14" s="219"/>
      <c r="PSK14" s="219"/>
      <c r="PSL14" s="219"/>
      <c r="PSM14" s="219"/>
      <c r="PSN14" s="219"/>
      <c r="PSO14" s="219"/>
      <c r="PSP14" s="219"/>
      <c r="PSQ14" s="219"/>
      <c r="PSR14" s="219"/>
      <c r="PSS14" s="219"/>
      <c r="PST14" s="219"/>
      <c r="PSU14" s="219"/>
      <c r="PSV14" s="219"/>
      <c r="PSW14" s="219"/>
      <c r="PSX14" s="219"/>
      <c r="PSY14" s="219"/>
      <c r="PSZ14" s="219"/>
      <c r="PTA14" s="219"/>
      <c r="PTB14" s="219"/>
      <c r="PTC14" s="219"/>
      <c r="PTD14" s="219"/>
      <c r="PTE14" s="219"/>
      <c r="PTF14" s="219"/>
      <c r="PTG14" s="219"/>
      <c r="PTH14" s="219"/>
      <c r="PTI14" s="219"/>
      <c r="PTJ14" s="219"/>
      <c r="PTK14" s="219"/>
      <c r="PTL14" s="219"/>
      <c r="PTM14" s="219"/>
      <c r="PTN14" s="219"/>
      <c r="PTO14" s="219"/>
      <c r="PTP14" s="219"/>
      <c r="PTQ14" s="219"/>
      <c r="PTR14" s="219"/>
      <c r="PTS14" s="219"/>
      <c r="PTT14" s="219"/>
      <c r="PTU14" s="219"/>
      <c r="PTV14" s="219"/>
      <c r="PTW14" s="219"/>
      <c r="PTX14" s="219"/>
      <c r="PTY14" s="219"/>
      <c r="PTZ14" s="219"/>
      <c r="PUA14" s="219"/>
      <c r="PUB14" s="219"/>
      <c r="PUC14" s="219"/>
      <c r="PUD14" s="219"/>
      <c r="PUE14" s="219"/>
      <c r="PUF14" s="219"/>
      <c r="PUG14" s="219"/>
      <c r="PUH14" s="219"/>
      <c r="PUI14" s="219"/>
      <c r="PUJ14" s="219"/>
      <c r="PUK14" s="219"/>
      <c r="PUL14" s="219"/>
      <c r="PUM14" s="219"/>
      <c r="PUN14" s="219"/>
      <c r="PUO14" s="219"/>
      <c r="PUP14" s="219"/>
      <c r="PUQ14" s="219"/>
      <c r="PUR14" s="219"/>
      <c r="PUS14" s="219"/>
      <c r="PUT14" s="219"/>
      <c r="PUU14" s="219"/>
      <c r="PUV14" s="219"/>
      <c r="PUW14" s="219"/>
      <c r="PUX14" s="219"/>
      <c r="PUY14" s="219"/>
      <c r="PUZ14" s="219"/>
      <c r="PVA14" s="219"/>
      <c r="PVB14" s="219"/>
      <c r="PVC14" s="219"/>
      <c r="PVD14" s="219"/>
      <c r="PVE14" s="219"/>
      <c r="PVF14" s="219"/>
      <c r="PVG14" s="219"/>
      <c r="PVH14" s="219"/>
      <c r="PVI14" s="219"/>
      <c r="PVJ14" s="219"/>
      <c r="PVK14" s="219"/>
      <c r="PVL14" s="219"/>
      <c r="PVM14" s="219"/>
      <c r="PVN14" s="219"/>
      <c r="PVO14" s="219"/>
      <c r="PVP14" s="219"/>
      <c r="PVQ14" s="219"/>
      <c r="PVR14" s="219"/>
      <c r="PVS14" s="219"/>
      <c r="PVT14" s="219"/>
      <c r="PVU14" s="219"/>
      <c r="PVV14" s="219"/>
      <c r="PVW14" s="219"/>
      <c r="PVX14" s="219"/>
      <c r="PVY14" s="219"/>
      <c r="PVZ14" s="219"/>
      <c r="PWA14" s="219"/>
      <c r="PWB14" s="219"/>
      <c r="PWC14" s="219"/>
      <c r="PWD14" s="219"/>
      <c r="PWE14" s="219"/>
      <c r="PWF14" s="219"/>
      <c r="PWG14" s="219"/>
      <c r="PWH14" s="219"/>
      <c r="PWI14" s="219"/>
      <c r="PWJ14" s="219"/>
      <c r="PWK14" s="219"/>
      <c r="PWL14" s="219"/>
      <c r="PWM14" s="219"/>
      <c r="PWN14" s="219"/>
      <c r="PWO14" s="219"/>
      <c r="PWP14" s="219"/>
      <c r="PWQ14" s="219"/>
      <c r="PWR14" s="219"/>
      <c r="PWS14" s="219"/>
      <c r="PWT14" s="219"/>
      <c r="PWU14" s="219"/>
      <c r="PWV14" s="219"/>
      <c r="PWW14" s="219"/>
      <c r="PWX14" s="219"/>
      <c r="PWY14" s="219"/>
      <c r="PWZ14" s="219"/>
      <c r="PXA14" s="219"/>
      <c r="PXB14" s="219"/>
      <c r="PXC14" s="219"/>
      <c r="PXD14" s="219"/>
      <c r="PXE14" s="219"/>
      <c r="PXF14" s="219"/>
      <c r="PXG14" s="219"/>
      <c r="PXH14" s="219"/>
      <c r="PXI14" s="219"/>
      <c r="PXJ14" s="219"/>
      <c r="PXK14" s="219"/>
      <c r="PXL14" s="219"/>
      <c r="PXM14" s="219"/>
      <c r="PXN14" s="219"/>
      <c r="PXO14" s="219"/>
      <c r="PXP14" s="219"/>
      <c r="PXQ14" s="219"/>
      <c r="PXR14" s="219"/>
      <c r="PXS14" s="219"/>
      <c r="PXT14" s="219"/>
      <c r="PXU14" s="219"/>
      <c r="PXV14" s="219"/>
      <c r="PXW14" s="219"/>
      <c r="PXX14" s="219"/>
      <c r="PXY14" s="219"/>
      <c r="PXZ14" s="219"/>
      <c r="PYA14" s="219"/>
      <c r="PYB14" s="219"/>
      <c r="PYC14" s="219"/>
      <c r="PYD14" s="219"/>
      <c r="PYE14" s="219"/>
      <c r="PYF14" s="219"/>
      <c r="PYG14" s="219"/>
      <c r="PYH14" s="219"/>
      <c r="PYI14" s="219"/>
      <c r="PYJ14" s="219"/>
      <c r="PYK14" s="219"/>
      <c r="PYL14" s="219"/>
      <c r="PYM14" s="219"/>
      <c r="PYN14" s="219"/>
      <c r="PYO14" s="219"/>
      <c r="PYP14" s="219"/>
      <c r="PYQ14" s="219"/>
      <c r="PYR14" s="219"/>
      <c r="PYS14" s="219"/>
      <c r="PYT14" s="219"/>
      <c r="PYU14" s="219"/>
      <c r="PYV14" s="219"/>
      <c r="PYW14" s="219"/>
      <c r="PYX14" s="219"/>
      <c r="PYY14" s="219"/>
      <c r="PYZ14" s="219"/>
      <c r="PZA14" s="219"/>
      <c r="PZB14" s="219"/>
      <c r="PZC14" s="219"/>
      <c r="PZD14" s="219"/>
      <c r="PZE14" s="219"/>
      <c r="PZF14" s="219"/>
      <c r="PZG14" s="219"/>
      <c r="PZH14" s="219"/>
      <c r="PZI14" s="219"/>
      <c r="PZJ14" s="219"/>
      <c r="PZK14" s="219"/>
      <c r="PZL14" s="219"/>
      <c r="PZM14" s="219"/>
      <c r="PZN14" s="219"/>
      <c r="PZO14" s="219"/>
      <c r="PZP14" s="219"/>
      <c r="PZQ14" s="219"/>
      <c r="PZR14" s="219"/>
      <c r="PZS14" s="219"/>
      <c r="PZT14" s="219"/>
      <c r="PZU14" s="219"/>
      <c r="PZV14" s="219"/>
      <c r="PZW14" s="219"/>
      <c r="PZX14" s="219"/>
      <c r="PZY14" s="219"/>
      <c r="PZZ14" s="219"/>
      <c r="QAA14" s="219"/>
      <c r="QAB14" s="219"/>
      <c r="QAC14" s="219"/>
      <c r="QAD14" s="219"/>
      <c r="QAE14" s="219"/>
      <c r="QAF14" s="219"/>
      <c r="QAG14" s="219"/>
      <c r="QAH14" s="219"/>
      <c r="QAI14" s="219"/>
      <c r="QAJ14" s="219"/>
      <c r="QAK14" s="219"/>
      <c r="QAL14" s="219"/>
      <c r="QAM14" s="219"/>
      <c r="QAN14" s="219"/>
      <c r="QAO14" s="219"/>
      <c r="QAP14" s="219"/>
      <c r="QAQ14" s="219"/>
      <c r="QAR14" s="219"/>
      <c r="QAS14" s="219"/>
      <c r="QAT14" s="219"/>
      <c r="QAU14" s="219"/>
      <c r="QAV14" s="219"/>
      <c r="QAW14" s="219"/>
      <c r="QAX14" s="219"/>
      <c r="QAY14" s="219"/>
      <c r="QAZ14" s="219"/>
      <c r="QBA14" s="219"/>
      <c r="QBB14" s="219"/>
      <c r="QBC14" s="219"/>
      <c r="QBD14" s="219"/>
      <c r="QBE14" s="219"/>
      <c r="QBF14" s="219"/>
      <c r="QBG14" s="219"/>
      <c r="QBH14" s="219"/>
      <c r="QBI14" s="219"/>
      <c r="QBJ14" s="219"/>
      <c r="QBK14" s="219"/>
      <c r="QBL14" s="219"/>
      <c r="QBM14" s="219"/>
      <c r="QBN14" s="219"/>
      <c r="QBO14" s="219"/>
      <c r="QBP14" s="219"/>
      <c r="QBQ14" s="219"/>
      <c r="QBR14" s="219"/>
      <c r="QBS14" s="219"/>
      <c r="QBT14" s="219"/>
      <c r="QBU14" s="219"/>
      <c r="QBV14" s="219"/>
      <c r="QBW14" s="219"/>
      <c r="QBX14" s="219"/>
      <c r="QBY14" s="219"/>
      <c r="QBZ14" s="219"/>
      <c r="QCA14" s="219"/>
      <c r="QCB14" s="219"/>
      <c r="QCC14" s="219"/>
      <c r="QCD14" s="219"/>
      <c r="QCE14" s="219"/>
      <c r="QCF14" s="219"/>
      <c r="QCG14" s="219"/>
      <c r="QCH14" s="219"/>
      <c r="QCI14" s="219"/>
      <c r="QCJ14" s="219"/>
      <c r="QCK14" s="219"/>
      <c r="QCL14" s="219"/>
      <c r="QCM14" s="219"/>
      <c r="QCN14" s="219"/>
      <c r="QCO14" s="219"/>
      <c r="QCP14" s="219"/>
      <c r="QCQ14" s="219"/>
      <c r="QCR14" s="219"/>
      <c r="QCS14" s="219"/>
      <c r="QCT14" s="219"/>
      <c r="QCU14" s="219"/>
      <c r="QCV14" s="219"/>
      <c r="QCW14" s="219"/>
      <c r="QCX14" s="219"/>
      <c r="QCY14" s="219"/>
      <c r="QCZ14" s="219"/>
      <c r="QDA14" s="219"/>
      <c r="QDB14" s="219"/>
      <c r="QDC14" s="219"/>
      <c r="QDD14" s="219"/>
      <c r="QDE14" s="219"/>
      <c r="QDF14" s="219"/>
      <c r="QDG14" s="219"/>
      <c r="QDH14" s="219"/>
      <c r="QDI14" s="219"/>
      <c r="QDJ14" s="219"/>
      <c r="QDK14" s="219"/>
      <c r="QDL14" s="219"/>
      <c r="QDM14" s="219"/>
      <c r="QDN14" s="219"/>
      <c r="QDO14" s="219"/>
      <c r="QDP14" s="219"/>
      <c r="QDQ14" s="219"/>
      <c r="QDR14" s="219"/>
      <c r="QDS14" s="219"/>
      <c r="QDT14" s="219"/>
      <c r="QDU14" s="219"/>
      <c r="QDV14" s="219"/>
      <c r="QDW14" s="219"/>
      <c r="QDX14" s="219"/>
      <c r="QDY14" s="219"/>
      <c r="QDZ14" s="219"/>
      <c r="QEA14" s="219"/>
      <c r="QEB14" s="219"/>
      <c r="QEC14" s="219"/>
      <c r="QED14" s="219"/>
      <c r="QEE14" s="219"/>
      <c r="QEF14" s="219"/>
      <c r="QEG14" s="219"/>
      <c r="QEH14" s="219"/>
      <c r="QEI14" s="219"/>
      <c r="QEJ14" s="219"/>
      <c r="QEK14" s="219"/>
      <c r="QEL14" s="219"/>
      <c r="QEM14" s="219"/>
      <c r="QEN14" s="219"/>
      <c r="QEO14" s="219"/>
      <c r="QEP14" s="219"/>
      <c r="QEQ14" s="219"/>
      <c r="QER14" s="219"/>
      <c r="QES14" s="219"/>
      <c r="QET14" s="219"/>
      <c r="QEU14" s="219"/>
      <c r="QEV14" s="219"/>
      <c r="QEW14" s="219"/>
      <c r="QEX14" s="219"/>
      <c r="QEY14" s="219"/>
      <c r="QEZ14" s="219"/>
      <c r="QFA14" s="219"/>
      <c r="QFB14" s="219"/>
      <c r="QFC14" s="219"/>
      <c r="QFD14" s="219"/>
      <c r="QFE14" s="219"/>
      <c r="QFF14" s="219"/>
      <c r="QFG14" s="219"/>
      <c r="QFH14" s="219"/>
      <c r="QFI14" s="219"/>
      <c r="QFJ14" s="219"/>
      <c r="QFK14" s="219"/>
      <c r="QFL14" s="219"/>
      <c r="QFM14" s="219"/>
      <c r="QFN14" s="219"/>
      <c r="QFO14" s="219"/>
      <c r="QFP14" s="219"/>
      <c r="QFQ14" s="219"/>
      <c r="QFR14" s="219"/>
      <c r="QFS14" s="219"/>
      <c r="QFT14" s="219"/>
      <c r="QFU14" s="219"/>
      <c r="QFV14" s="219"/>
      <c r="QFW14" s="219"/>
      <c r="QFX14" s="219"/>
      <c r="QFY14" s="219"/>
      <c r="QFZ14" s="219"/>
      <c r="QGA14" s="219"/>
      <c r="QGB14" s="219"/>
      <c r="QGC14" s="219"/>
      <c r="QGD14" s="219"/>
      <c r="QGE14" s="219"/>
      <c r="QGF14" s="219"/>
      <c r="QGG14" s="219"/>
      <c r="QGH14" s="219"/>
      <c r="QGI14" s="219"/>
      <c r="QGJ14" s="219"/>
      <c r="QGK14" s="219"/>
      <c r="QGL14" s="219"/>
      <c r="QGM14" s="219"/>
      <c r="QGN14" s="219"/>
      <c r="QGO14" s="219"/>
      <c r="QGP14" s="219"/>
      <c r="QGQ14" s="219"/>
      <c r="QGR14" s="219"/>
      <c r="QGS14" s="219"/>
      <c r="QGT14" s="219"/>
      <c r="QGU14" s="219"/>
      <c r="QGV14" s="219"/>
      <c r="QGW14" s="219"/>
      <c r="QGX14" s="219"/>
      <c r="QGY14" s="219"/>
      <c r="QGZ14" s="219"/>
      <c r="QHA14" s="219"/>
      <c r="QHB14" s="219"/>
      <c r="QHC14" s="219"/>
      <c r="QHD14" s="219"/>
      <c r="QHE14" s="219"/>
      <c r="QHF14" s="219"/>
      <c r="QHG14" s="219"/>
      <c r="QHH14" s="219"/>
      <c r="QHI14" s="219"/>
      <c r="QHJ14" s="219"/>
      <c r="QHK14" s="219"/>
      <c r="QHL14" s="219"/>
      <c r="QHM14" s="219"/>
      <c r="QHN14" s="219"/>
      <c r="QHO14" s="219"/>
      <c r="QHP14" s="219"/>
      <c r="QHQ14" s="219"/>
      <c r="QHR14" s="219"/>
      <c r="QHS14" s="219"/>
      <c r="QHT14" s="219"/>
      <c r="QHU14" s="219"/>
      <c r="QHV14" s="219"/>
      <c r="QHW14" s="219"/>
      <c r="QHX14" s="219"/>
      <c r="QHY14" s="219"/>
      <c r="QHZ14" s="219"/>
      <c r="QIA14" s="219"/>
      <c r="QIB14" s="219"/>
      <c r="QIC14" s="219"/>
      <c r="QID14" s="219"/>
      <c r="QIE14" s="219"/>
      <c r="QIF14" s="219"/>
      <c r="QIG14" s="219"/>
      <c r="QIH14" s="219"/>
      <c r="QII14" s="219"/>
      <c r="QIJ14" s="219"/>
      <c r="QIK14" s="219"/>
      <c r="QIL14" s="219"/>
      <c r="QIM14" s="219"/>
      <c r="QIN14" s="219"/>
      <c r="QIO14" s="219"/>
      <c r="QIP14" s="219"/>
      <c r="QIQ14" s="219"/>
      <c r="QIR14" s="219"/>
      <c r="QIS14" s="219"/>
      <c r="QIT14" s="219"/>
      <c r="QIU14" s="219"/>
      <c r="QIV14" s="219"/>
      <c r="QIW14" s="219"/>
      <c r="QIX14" s="219"/>
      <c r="QIY14" s="219"/>
      <c r="QIZ14" s="219"/>
      <c r="QJA14" s="219"/>
      <c r="QJB14" s="219"/>
      <c r="QJC14" s="219"/>
      <c r="QJD14" s="219"/>
      <c r="QJE14" s="219"/>
      <c r="QJF14" s="219"/>
      <c r="QJG14" s="219"/>
      <c r="QJH14" s="219"/>
      <c r="QJI14" s="219"/>
      <c r="QJJ14" s="219"/>
      <c r="QJK14" s="219"/>
      <c r="QJL14" s="219"/>
      <c r="QJM14" s="219"/>
      <c r="QJN14" s="219"/>
      <c r="QJO14" s="219"/>
      <c r="QJP14" s="219"/>
      <c r="QJQ14" s="219"/>
      <c r="QJR14" s="219"/>
      <c r="QJS14" s="219"/>
      <c r="QJT14" s="219"/>
      <c r="QJU14" s="219"/>
      <c r="QJV14" s="219"/>
      <c r="QJW14" s="219"/>
      <c r="QJX14" s="219"/>
      <c r="QJY14" s="219"/>
      <c r="QJZ14" s="219"/>
      <c r="QKA14" s="219"/>
      <c r="QKB14" s="219"/>
      <c r="QKC14" s="219"/>
      <c r="QKD14" s="219"/>
      <c r="QKE14" s="219"/>
      <c r="QKF14" s="219"/>
      <c r="QKG14" s="219"/>
      <c r="QKH14" s="219"/>
      <c r="QKI14" s="219"/>
      <c r="QKJ14" s="219"/>
      <c r="QKK14" s="219"/>
      <c r="QKL14" s="219"/>
      <c r="QKM14" s="219"/>
      <c r="QKN14" s="219"/>
      <c r="QKO14" s="219"/>
      <c r="QKP14" s="219"/>
      <c r="QKQ14" s="219"/>
      <c r="QKR14" s="219"/>
      <c r="QKS14" s="219"/>
      <c r="QKT14" s="219"/>
      <c r="QKU14" s="219"/>
      <c r="QKV14" s="219"/>
      <c r="QKW14" s="219"/>
      <c r="QKX14" s="219"/>
      <c r="QKY14" s="219"/>
      <c r="QKZ14" s="219"/>
      <c r="QLA14" s="219"/>
      <c r="QLB14" s="219"/>
      <c r="QLC14" s="219"/>
      <c r="QLD14" s="219"/>
      <c r="QLE14" s="219"/>
      <c r="QLF14" s="219"/>
      <c r="QLG14" s="219"/>
      <c r="QLH14" s="219"/>
      <c r="QLI14" s="219"/>
      <c r="QLJ14" s="219"/>
      <c r="QLK14" s="219"/>
      <c r="QLL14" s="219"/>
      <c r="QLM14" s="219"/>
      <c r="QLN14" s="219"/>
      <c r="QLO14" s="219"/>
      <c r="QLP14" s="219"/>
      <c r="QLQ14" s="219"/>
      <c r="QLR14" s="219"/>
      <c r="QLS14" s="219"/>
      <c r="QLT14" s="219"/>
      <c r="QLU14" s="219"/>
      <c r="QLV14" s="219"/>
      <c r="QLW14" s="219"/>
      <c r="QLX14" s="219"/>
      <c r="QLY14" s="219"/>
      <c r="QLZ14" s="219"/>
      <c r="QMA14" s="219"/>
      <c r="QMB14" s="219"/>
      <c r="QMC14" s="219"/>
      <c r="QMD14" s="219"/>
      <c r="QME14" s="219"/>
      <c r="QMF14" s="219"/>
      <c r="QMG14" s="219"/>
      <c r="QMH14" s="219"/>
      <c r="QMI14" s="219"/>
      <c r="QMJ14" s="219"/>
      <c r="QMK14" s="219"/>
      <c r="QML14" s="219"/>
      <c r="QMM14" s="219"/>
      <c r="QMN14" s="219"/>
      <c r="QMO14" s="219"/>
      <c r="QMP14" s="219"/>
      <c r="QMQ14" s="219"/>
      <c r="QMR14" s="219"/>
      <c r="QMS14" s="219"/>
      <c r="QMT14" s="219"/>
      <c r="QMU14" s="219"/>
      <c r="QMV14" s="219"/>
      <c r="QMW14" s="219"/>
      <c r="QMX14" s="219"/>
      <c r="QMY14" s="219"/>
      <c r="QMZ14" s="219"/>
      <c r="QNA14" s="219"/>
      <c r="QNB14" s="219"/>
      <c r="QNC14" s="219"/>
      <c r="QND14" s="219"/>
      <c r="QNE14" s="219"/>
      <c r="QNF14" s="219"/>
      <c r="QNG14" s="219"/>
      <c r="QNH14" s="219"/>
      <c r="QNI14" s="219"/>
      <c r="QNJ14" s="219"/>
      <c r="QNK14" s="219"/>
      <c r="QNL14" s="219"/>
      <c r="QNM14" s="219"/>
      <c r="QNN14" s="219"/>
      <c r="QNO14" s="219"/>
      <c r="QNP14" s="219"/>
      <c r="QNQ14" s="219"/>
      <c r="QNR14" s="219"/>
      <c r="QNS14" s="219"/>
      <c r="QNT14" s="219"/>
      <c r="QNU14" s="219"/>
      <c r="QNV14" s="219"/>
      <c r="QNW14" s="219"/>
      <c r="QNX14" s="219"/>
      <c r="QNY14" s="219"/>
      <c r="QNZ14" s="219"/>
      <c r="QOA14" s="219"/>
      <c r="QOB14" s="219"/>
      <c r="QOC14" s="219"/>
      <c r="QOD14" s="219"/>
      <c r="QOE14" s="219"/>
      <c r="QOF14" s="219"/>
      <c r="QOG14" s="219"/>
      <c r="QOH14" s="219"/>
      <c r="QOI14" s="219"/>
      <c r="QOJ14" s="219"/>
      <c r="QOK14" s="219"/>
      <c r="QOL14" s="219"/>
      <c r="QOM14" s="219"/>
      <c r="QON14" s="219"/>
      <c r="QOO14" s="219"/>
      <c r="QOP14" s="219"/>
      <c r="QOQ14" s="219"/>
      <c r="QOR14" s="219"/>
      <c r="QOS14" s="219"/>
      <c r="QOT14" s="219"/>
      <c r="QOU14" s="219"/>
      <c r="QOV14" s="219"/>
      <c r="QOW14" s="219"/>
      <c r="QOX14" s="219"/>
      <c r="QOY14" s="219"/>
      <c r="QOZ14" s="219"/>
      <c r="QPA14" s="219"/>
      <c r="QPB14" s="219"/>
      <c r="QPC14" s="219"/>
      <c r="QPD14" s="219"/>
      <c r="QPE14" s="219"/>
      <c r="QPF14" s="219"/>
      <c r="QPG14" s="219"/>
      <c r="QPH14" s="219"/>
      <c r="QPI14" s="219"/>
      <c r="QPJ14" s="219"/>
      <c r="QPK14" s="219"/>
      <c r="QPL14" s="219"/>
      <c r="QPM14" s="219"/>
      <c r="QPN14" s="219"/>
      <c r="QPO14" s="219"/>
      <c r="QPP14" s="219"/>
      <c r="QPQ14" s="219"/>
      <c r="QPR14" s="219"/>
      <c r="QPS14" s="219"/>
      <c r="QPT14" s="219"/>
      <c r="QPU14" s="219"/>
      <c r="QPV14" s="219"/>
      <c r="QPW14" s="219"/>
      <c r="QPX14" s="219"/>
      <c r="QPY14" s="219"/>
      <c r="QPZ14" s="219"/>
      <c r="QQA14" s="219"/>
      <c r="QQB14" s="219"/>
      <c r="QQC14" s="219"/>
      <c r="QQD14" s="219"/>
      <c r="QQE14" s="219"/>
      <c r="QQF14" s="219"/>
      <c r="QQG14" s="219"/>
      <c r="QQH14" s="219"/>
      <c r="QQI14" s="219"/>
      <c r="QQJ14" s="219"/>
      <c r="QQK14" s="219"/>
      <c r="QQL14" s="219"/>
      <c r="QQM14" s="219"/>
      <c r="QQN14" s="219"/>
      <c r="QQO14" s="219"/>
      <c r="QQP14" s="219"/>
      <c r="QQQ14" s="219"/>
      <c r="QQR14" s="219"/>
      <c r="QQS14" s="219"/>
      <c r="QQT14" s="219"/>
      <c r="QQU14" s="219"/>
      <c r="QQV14" s="219"/>
      <c r="QQW14" s="219"/>
      <c r="QQX14" s="219"/>
      <c r="QQY14" s="219"/>
      <c r="QQZ14" s="219"/>
      <c r="QRA14" s="219"/>
      <c r="QRB14" s="219"/>
      <c r="QRC14" s="219"/>
      <c r="QRD14" s="219"/>
      <c r="QRE14" s="219"/>
      <c r="QRF14" s="219"/>
      <c r="QRG14" s="219"/>
      <c r="QRH14" s="219"/>
      <c r="QRI14" s="219"/>
      <c r="QRJ14" s="219"/>
      <c r="QRK14" s="219"/>
      <c r="QRL14" s="219"/>
      <c r="QRM14" s="219"/>
      <c r="QRN14" s="219"/>
      <c r="QRO14" s="219"/>
      <c r="QRP14" s="219"/>
      <c r="QRQ14" s="219"/>
      <c r="QRR14" s="219"/>
      <c r="QRS14" s="219"/>
      <c r="QRT14" s="219"/>
      <c r="QRU14" s="219"/>
      <c r="QRV14" s="219"/>
      <c r="QRW14" s="219"/>
      <c r="QRX14" s="219"/>
      <c r="QRY14" s="219"/>
      <c r="QRZ14" s="219"/>
      <c r="QSA14" s="219"/>
      <c r="QSB14" s="219"/>
      <c r="QSC14" s="219"/>
      <c r="QSD14" s="219"/>
      <c r="QSE14" s="219"/>
      <c r="QSF14" s="219"/>
      <c r="QSG14" s="219"/>
      <c r="QSH14" s="219"/>
      <c r="QSI14" s="219"/>
      <c r="QSJ14" s="219"/>
      <c r="QSK14" s="219"/>
      <c r="QSL14" s="219"/>
      <c r="QSM14" s="219"/>
      <c r="QSN14" s="219"/>
      <c r="QSO14" s="219"/>
      <c r="QSP14" s="219"/>
      <c r="QSQ14" s="219"/>
      <c r="QSR14" s="219"/>
      <c r="QSS14" s="219"/>
      <c r="QST14" s="219"/>
      <c r="QSU14" s="219"/>
      <c r="QSV14" s="219"/>
      <c r="QSW14" s="219"/>
      <c r="QSX14" s="219"/>
      <c r="QSY14" s="219"/>
      <c r="QSZ14" s="219"/>
      <c r="QTA14" s="219"/>
      <c r="QTB14" s="219"/>
      <c r="QTC14" s="219"/>
      <c r="QTD14" s="219"/>
      <c r="QTE14" s="219"/>
      <c r="QTF14" s="219"/>
      <c r="QTG14" s="219"/>
      <c r="QTH14" s="219"/>
      <c r="QTI14" s="219"/>
      <c r="QTJ14" s="219"/>
      <c r="QTK14" s="219"/>
      <c r="QTL14" s="219"/>
      <c r="QTM14" s="219"/>
      <c r="QTN14" s="219"/>
      <c r="QTO14" s="219"/>
      <c r="QTP14" s="219"/>
      <c r="QTQ14" s="219"/>
      <c r="QTR14" s="219"/>
      <c r="QTS14" s="219"/>
      <c r="QTT14" s="219"/>
      <c r="QTU14" s="219"/>
      <c r="QTV14" s="219"/>
      <c r="QTW14" s="219"/>
      <c r="QTX14" s="219"/>
      <c r="QTY14" s="219"/>
      <c r="QTZ14" s="219"/>
      <c r="QUA14" s="219"/>
      <c r="QUB14" s="219"/>
      <c r="QUC14" s="219"/>
      <c r="QUD14" s="219"/>
      <c r="QUE14" s="219"/>
      <c r="QUF14" s="219"/>
      <c r="QUG14" s="219"/>
      <c r="QUH14" s="219"/>
      <c r="QUI14" s="219"/>
      <c r="QUJ14" s="219"/>
      <c r="QUK14" s="219"/>
      <c r="QUL14" s="219"/>
      <c r="QUM14" s="219"/>
      <c r="QUN14" s="219"/>
      <c r="QUO14" s="219"/>
      <c r="QUP14" s="219"/>
      <c r="QUQ14" s="219"/>
      <c r="QUR14" s="219"/>
      <c r="QUS14" s="219"/>
      <c r="QUT14" s="219"/>
      <c r="QUU14" s="219"/>
      <c r="QUV14" s="219"/>
      <c r="QUW14" s="219"/>
      <c r="QUX14" s="219"/>
      <c r="QUY14" s="219"/>
      <c r="QUZ14" s="219"/>
      <c r="QVA14" s="219"/>
      <c r="QVB14" s="219"/>
      <c r="QVC14" s="219"/>
      <c r="QVD14" s="219"/>
      <c r="QVE14" s="219"/>
      <c r="QVF14" s="219"/>
      <c r="QVG14" s="219"/>
      <c r="QVH14" s="219"/>
      <c r="QVI14" s="219"/>
      <c r="QVJ14" s="219"/>
      <c r="QVK14" s="219"/>
      <c r="QVL14" s="219"/>
      <c r="QVM14" s="219"/>
      <c r="QVN14" s="219"/>
      <c r="QVO14" s="219"/>
      <c r="QVP14" s="219"/>
      <c r="QVQ14" s="219"/>
      <c r="QVR14" s="219"/>
      <c r="QVS14" s="219"/>
      <c r="QVT14" s="219"/>
      <c r="QVU14" s="219"/>
      <c r="QVV14" s="219"/>
      <c r="QVW14" s="219"/>
      <c r="QVX14" s="219"/>
      <c r="QVY14" s="219"/>
      <c r="QVZ14" s="219"/>
      <c r="QWA14" s="219"/>
      <c r="QWB14" s="219"/>
      <c r="QWC14" s="219"/>
      <c r="QWD14" s="219"/>
      <c r="QWE14" s="219"/>
      <c r="QWF14" s="219"/>
      <c r="QWG14" s="219"/>
      <c r="QWH14" s="219"/>
      <c r="QWI14" s="219"/>
      <c r="QWJ14" s="219"/>
      <c r="QWK14" s="219"/>
      <c r="QWL14" s="219"/>
      <c r="QWM14" s="219"/>
      <c r="QWN14" s="219"/>
      <c r="QWO14" s="219"/>
      <c r="QWP14" s="219"/>
      <c r="QWQ14" s="219"/>
      <c r="QWR14" s="219"/>
      <c r="QWS14" s="219"/>
      <c r="QWT14" s="219"/>
      <c r="QWU14" s="219"/>
      <c r="QWV14" s="219"/>
      <c r="QWW14" s="219"/>
      <c r="QWX14" s="219"/>
      <c r="QWY14" s="219"/>
      <c r="QWZ14" s="219"/>
      <c r="QXA14" s="219"/>
      <c r="QXB14" s="219"/>
      <c r="QXC14" s="219"/>
      <c r="QXD14" s="219"/>
      <c r="QXE14" s="219"/>
      <c r="QXF14" s="219"/>
      <c r="QXG14" s="219"/>
      <c r="QXH14" s="219"/>
      <c r="QXI14" s="219"/>
      <c r="QXJ14" s="219"/>
      <c r="QXK14" s="219"/>
      <c r="QXL14" s="219"/>
      <c r="QXM14" s="219"/>
      <c r="QXN14" s="219"/>
      <c r="QXO14" s="219"/>
      <c r="QXP14" s="219"/>
      <c r="QXQ14" s="219"/>
      <c r="QXR14" s="219"/>
      <c r="QXS14" s="219"/>
      <c r="QXT14" s="219"/>
      <c r="QXU14" s="219"/>
      <c r="QXV14" s="219"/>
      <c r="QXW14" s="219"/>
      <c r="QXX14" s="219"/>
      <c r="QXY14" s="219"/>
      <c r="QXZ14" s="219"/>
      <c r="QYA14" s="219"/>
      <c r="QYB14" s="219"/>
      <c r="QYC14" s="219"/>
      <c r="QYD14" s="219"/>
      <c r="QYE14" s="219"/>
      <c r="QYF14" s="219"/>
      <c r="QYG14" s="219"/>
      <c r="QYH14" s="219"/>
      <c r="QYI14" s="219"/>
      <c r="QYJ14" s="219"/>
      <c r="QYK14" s="219"/>
      <c r="QYL14" s="219"/>
      <c r="QYM14" s="219"/>
      <c r="QYN14" s="219"/>
      <c r="QYO14" s="219"/>
      <c r="QYP14" s="219"/>
      <c r="QYQ14" s="219"/>
      <c r="QYR14" s="219"/>
      <c r="QYS14" s="219"/>
      <c r="QYT14" s="219"/>
      <c r="QYU14" s="219"/>
      <c r="QYV14" s="219"/>
      <c r="QYW14" s="219"/>
      <c r="QYX14" s="219"/>
      <c r="QYY14" s="219"/>
      <c r="QYZ14" s="219"/>
      <c r="QZA14" s="219"/>
      <c r="QZB14" s="219"/>
      <c r="QZC14" s="219"/>
      <c r="QZD14" s="219"/>
      <c r="QZE14" s="219"/>
      <c r="QZF14" s="219"/>
      <c r="QZG14" s="219"/>
      <c r="QZH14" s="219"/>
      <c r="QZI14" s="219"/>
      <c r="QZJ14" s="219"/>
      <c r="QZK14" s="219"/>
      <c r="QZL14" s="219"/>
      <c r="QZM14" s="219"/>
      <c r="QZN14" s="219"/>
      <c r="QZO14" s="219"/>
      <c r="QZP14" s="219"/>
      <c r="QZQ14" s="219"/>
      <c r="QZR14" s="219"/>
      <c r="QZS14" s="219"/>
      <c r="QZT14" s="219"/>
      <c r="QZU14" s="219"/>
      <c r="QZV14" s="219"/>
      <c r="QZW14" s="219"/>
      <c r="QZX14" s="219"/>
      <c r="QZY14" s="219"/>
      <c r="QZZ14" s="219"/>
      <c r="RAA14" s="219"/>
      <c r="RAB14" s="219"/>
      <c r="RAC14" s="219"/>
      <c r="RAD14" s="219"/>
      <c r="RAE14" s="219"/>
      <c r="RAF14" s="219"/>
      <c r="RAG14" s="219"/>
      <c r="RAH14" s="219"/>
      <c r="RAI14" s="219"/>
      <c r="RAJ14" s="219"/>
      <c r="RAK14" s="219"/>
      <c r="RAL14" s="219"/>
      <c r="RAM14" s="219"/>
      <c r="RAN14" s="219"/>
      <c r="RAO14" s="219"/>
      <c r="RAP14" s="219"/>
      <c r="RAQ14" s="219"/>
      <c r="RAR14" s="219"/>
      <c r="RAS14" s="219"/>
      <c r="RAT14" s="219"/>
      <c r="RAU14" s="219"/>
      <c r="RAV14" s="219"/>
      <c r="RAW14" s="219"/>
      <c r="RAX14" s="219"/>
      <c r="RAY14" s="219"/>
      <c r="RAZ14" s="219"/>
      <c r="RBA14" s="219"/>
      <c r="RBB14" s="219"/>
      <c r="RBC14" s="219"/>
      <c r="RBD14" s="219"/>
      <c r="RBE14" s="219"/>
      <c r="RBF14" s="219"/>
      <c r="RBG14" s="219"/>
      <c r="RBH14" s="219"/>
      <c r="RBI14" s="219"/>
      <c r="RBJ14" s="219"/>
      <c r="RBK14" s="219"/>
      <c r="RBL14" s="219"/>
      <c r="RBM14" s="219"/>
      <c r="RBN14" s="219"/>
      <c r="RBO14" s="219"/>
      <c r="RBP14" s="219"/>
      <c r="RBQ14" s="219"/>
      <c r="RBR14" s="219"/>
      <c r="RBS14" s="219"/>
      <c r="RBT14" s="219"/>
      <c r="RBU14" s="219"/>
      <c r="RBV14" s="219"/>
      <c r="RBW14" s="219"/>
      <c r="RBX14" s="219"/>
      <c r="RBY14" s="219"/>
      <c r="RBZ14" s="219"/>
      <c r="RCA14" s="219"/>
      <c r="RCB14" s="219"/>
      <c r="RCC14" s="219"/>
      <c r="RCD14" s="219"/>
      <c r="RCE14" s="219"/>
      <c r="RCF14" s="219"/>
      <c r="RCG14" s="219"/>
      <c r="RCH14" s="219"/>
      <c r="RCI14" s="219"/>
      <c r="RCJ14" s="219"/>
      <c r="RCK14" s="219"/>
      <c r="RCL14" s="219"/>
      <c r="RCM14" s="219"/>
      <c r="RCN14" s="219"/>
      <c r="RCO14" s="219"/>
      <c r="RCP14" s="219"/>
      <c r="RCQ14" s="219"/>
      <c r="RCR14" s="219"/>
      <c r="RCS14" s="219"/>
      <c r="RCT14" s="219"/>
      <c r="RCU14" s="219"/>
      <c r="RCV14" s="219"/>
      <c r="RCW14" s="219"/>
      <c r="RCX14" s="219"/>
      <c r="RCY14" s="219"/>
      <c r="RCZ14" s="219"/>
      <c r="RDA14" s="219"/>
      <c r="RDB14" s="219"/>
      <c r="RDC14" s="219"/>
      <c r="RDD14" s="219"/>
      <c r="RDE14" s="219"/>
      <c r="RDF14" s="219"/>
      <c r="RDG14" s="219"/>
      <c r="RDH14" s="219"/>
      <c r="RDI14" s="219"/>
      <c r="RDJ14" s="219"/>
      <c r="RDK14" s="219"/>
      <c r="RDL14" s="219"/>
      <c r="RDM14" s="219"/>
      <c r="RDN14" s="219"/>
      <c r="RDO14" s="219"/>
      <c r="RDP14" s="219"/>
      <c r="RDQ14" s="219"/>
      <c r="RDR14" s="219"/>
      <c r="RDS14" s="219"/>
      <c r="RDT14" s="219"/>
      <c r="RDU14" s="219"/>
      <c r="RDV14" s="219"/>
      <c r="RDW14" s="219"/>
      <c r="RDX14" s="219"/>
      <c r="RDY14" s="219"/>
      <c r="RDZ14" s="219"/>
      <c r="REA14" s="219"/>
      <c r="REB14" s="219"/>
      <c r="REC14" s="219"/>
      <c r="RED14" s="219"/>
      <c r="REE14" s="219"/>
      <c r="REF14" s="219"/>
      <c r="REG14" s="219"/>
      <c r="REH14" s="219"/>
      <c r="REI14" s="219"/>
      <c r="REJ14" s="219"/>
      <c r="REK14" s="219"/>
      <c r="REL14" s="219"/>
      <c r="REM14" s="219"/>
      <c r="REN14" s="219"/>
      <c r="REO14" s="219"/>
      <c r="REP14" s="219"/>
      <c r="REQ14" s="219"/>
      <c r="RER14" s="219"/>
      <c r="RES14" s="219"/>
      <c r="RET14" s="219"/>
      <c r="REU14" s="219"/>
      <c r="REV14" s="219"/>
      <c r="REW14" s="219"/>
      <c r="REX14" s="219"/>
      <c r="REY14" s="219"/>
      <c r="REZ14" s="219"/>
      <c r="RFA14" s="219"/>
      <c r="RFB14" s="219"/>
      <c r="RFC14" s="219"/>
      <c r="RFD14" s="219"/>
      <c r="RFE14" s="219"/>
      <c r="RFF14" s="219"/>
      <c r="RFG14" s="219"/>
      <c r="RFH14" s="219"/>
      <c r="RFI14" s="219"/>
      <c r="RFJ14" s="219"/>
      <c r="RFK14" s="219"/>
      <c r="RFL14" s="219"/>
      <c r="RFM14" s="219"/>
      <c r="RFN14" s="219"/>
      <c r="RFO14" s="219"/>
      <c r="RFP14" s="219"/>
      <c r="RFQ14" s="219"/>
      <c r="RFR14" s="219"/>
      <c r="RFS14" s="219"/>
      <c r="RFT14" s="219"/>
      <c r="RFU14" s="219"/>
      <c r="RFV14" s="219"/>
      <c r="RFW14" s="219"/>
      <c r="RFX14" s="219"/>
      <c r="RFY14" s="219"/>
      <c r="RFZ14" s="219"/>
      <c r="RGA14" s="219"/>
      <c r="RGB14" s="219"/>
      <c r="RGC14" s="219"/>
      <c r="RGD14" s="219"/>
      <c r="RGE14" s="219"/>
      <c r="RGF14" s="219"/>
      <c r="RGG14" s="219"/>
      <c r="RGH14" s="219"/>
      <c r="RGI14" s="219"/>
      <c r="RGJ14" s="219"/>
      <c r="RGK14" s="219"/>
      <c r="RGL14" s="219"/>
      <c r="RGM14" s="219"/>
      <c r="RGN14" s="219"/>
      <c r="RGO14" s="219"/>
      <c r="RGP14" s="219"/>
      <c r="RGQ14" s="219"/>
      <c r="RGR14" s="219"/>
      <c r="RGS14" s="219"/>
      <c r="RGT14" s="219"/>
      <c r="RGU14" s="219"/>
      <c r="RGV14" s="219"/>
      <c r="RGW14" s="219"/>
      <c r="RGX14" s="219"/>
      <c r="RGY14" s="219"/>
      <c r="RGZ14" s="219"/>
      <c r="RHA14" s="219"/>
      <c r="RHB14" s="219"/>
      <c r="RHC14" s="219"/>
      <c r="RHD14" s="219"/>
      <c r="RHE14" s="219"/>
      <c r="RHF14" s="219"/>
      <c r="RHG14" s="219"/>
      <c r="RHH14" s="219"/>
      <c r="RHI14" s="219"/>
      <c r="RHJ14" s="219"/>
      <c r="RHK14" s="219"/>
      <c r="RHL14" s="219"/>
      <c r="RHM14" s="219"/>
      <c r="RHN14" s="219"/>
      <c r="RHO14" s="219"/>
      <c r="RHP14" s="219"/>
      <c r="RHQ14" s="219"/>
      <c r="RHR14" s="219"/>
      <c r="RHS14" s="219"/>
      <c r="RHT14" s="219"/>
      <c r="RHU14" s="219"/>
      <c r="RHV14" s="219"/>
      <c r="RHW14" s="219"/>
      <c r="RHX14" s="219"/>
      <c r="RHY14" s="219"/>
      <c r="RHZ14" s="219"/>
      <c r="RIA14" s="219"/>
      <c r="RIB14" s="219"/>
      <c r="RIC14" s="219"/>
      <c r="RID14" s="219"/>
      <c r="RIE14" s="219"/>
      <c r="RIF14" s="219"/>
      <c r="RIG14" s="219"/>
      <c r="RIH14" s="219"/>
      <c r="RII14" s="219"/>
      <c r="RIJ14" s="219"/>
      <c r="RIK14" s="219"/>
      <c r="RIL14" s="219"/>
      <c r="RIM14" s="219"/>
      <c r="RIN14" s="219"/>
      <c r="RIO14" s="219"/>
      <c r="RIP14" s="219"/>
      <c r="RIQ14" s="219"/>
      <c r="RIR14" s="219"/>
      <c r="RIS14" s="219"/>
      <c r="RIT14" s="219"/>
      <c r="RIU14" s="219"/>
      <c r="RIV14" s="219"/>
      <c r="RIW14" s="219"/>
      <c r="RIX14" s="219"/>
      <c r="RIY14" s="219"/>
      <c r="RIZ14" s="219"/>
      <c r="RJA14" s="219"/>
      <c r="RJB14" s="219"/>
      <c r="RJC14" s="219"/>
      <c r="RJD14" s="219"/>
      <c r="RJE14" s="219"/>
      <c r="RJF14" s="219"/>
      <c r="RJG14" s="219"/>
      <c r="RJH14" s="219"/>
      <c r="RJI14" s="219"/>
      <c r="RJJ14" s="219"/>
      <c r="RJK14" s="219"/>
      <c r="RJL14" s="219"/>
      <c r="RJM14" s="219"/>
      <c r="RJN14" s="219"/>
      <c r="RJO14" s="219"/>
      <c r="RJP14" s="219"/>
      <c r="RJQ14" s="219"/>
      <c r="RJR14" s="219"/>
      <c r="RJS14" s="219"/>
      <c r="RJT14" s="219"/>
      <c r="RJU14" s="219"/>
      <c r="RJV14" s="219"/>
      <c r="RJW14" s="219"/>
      <c r="RJX14" s="219"/>
      <c r="RJY14" s="219"/>
      <c r="RJZ14" s="219"/>
      <c r="RKA14" s="219"/>
      <c r="RKB14" s="219"/>
      <c r="RKC14" s="219"/>
      <c r="RKD14" s="219"/>
      <c r="RKE14" s="219"/>
      <c r="RKF14" s="219"/>
      <c r="RKG14" s="219"/>
      <c r="RKH14" s="219"/>
      <c r="RKI14" s="219"/>
      <c r="RKJ14" s="219"/>
      <c r="RKK14" s="219"/>
      <c r="RKL14" s="219"/>
      <c r="RKM14" s="219"/>
      <c r="RKN14" s="219"/>
      <c r="RKO14" s="219"/>
      <c r="RKP14" s="219"/>
      <c r="RKQ14" s="219"/>
      <c r="RKR14" s="219"/>
      <c r="RKS14" s="219"/>
      <c r="RKT14" s="219"/>
      <c r="RKU14" s="219"/>
      <c r="RKV14" s="219"/>
      <c r="RKW14" s="219"/>
      <c r="RKX14" s="219"/>
      <c r="RKY14" s="219"/>
      <c r="RKZ14" s="219"/>
      <c r="RLA14" s="219"/>
      <c r="RLB14" s="219"/>
      <c r="RLC14" s="219"/>
      <c r="RLD14" s="219"/>
      <c r="RLE14" s="219"/>
      <c r="RLF14" s="219"/>
      <c r="RLG14" s="219"/>
      <c r="RLH14" s="219"/>
      <c r="RLI14" s="219"/>
      <c r="RLJ14" s="219"/>
      <c r="RLK14" s="219"/>
      <c r="RLL14" s="219"/>
      <c r="RLM14" s="219"/>
      <c r="RLN14" s="219"/>
      <c r="RLO14" s="219"/>
      <c r="RLP14" s="219"/>
      <c r="RLQ14" s="219"/>
      <c r="RLR14" s="219"/>
      <c r="RLS14" s="219"/>
      <c r="RLT14" s="219"/>
      <c r="RLU14" s="219"/>
      <c r="RLV14" s="219"/>
      <c r="RLW14" s="219"/>
      <c r="RLX14" s="219"/>
      <c r="RLY14" s="219"/>
      <c r="RLZ14" s="219"/>
      <c r="RMA14" s="219"/>
      <c r="RMB14" s="219"/>
      <c r="RMC14" s="219"/>
      <c r="RMD14" s="219"/>
      <c r="RME14" s="219"/>
      <c r="RMF14" s="219"/>
      <c r="RMG14" s="219"/>
      <c r="RMH14" s="219"/>
      <c r="RMI14" s="219"/>
      <c r="RMJ14" s="219"/>
      <c r="RMK14" s="219"/>
      <c r="RML14" s="219"/>
      <c r="RMM14" s="219"/>
      <c r="RMN14" s="219"/>
      <c r="RMO14" s="219"/>
      <c r="RMP14" s="219"/>
      <c r="RMQ14" s="219"/>
      <c r="RMR14" s="219"/>
      <c r="RMS14" s="219"/>
      <c r="RMT14" s="219"/>
      <c r="RMU14" s="219"/>
      <c r="RMV14" s="219"/>
      <c r="RMW14" s="219"/>
      <c r="RMX14" s="219"/>
      <c r="RMY14" s="219"/>
      <c r="RMZ14" s="219"/>
      <c r="RNA14" s="219"/>
      <c r="RNB14" s="219"/>
      <c r="RNC14" s="219"/>
      <c r="RND14" s="219"/>
      <c r="RNE14" s="219"/>
      <c r="RNF14" s="219"/>
      <c r="RNG14" s="219"/>
      <c r="RNH14" s="219"/>
      <c r="RNI14" s="219"/>
      <c r="RNJ14" s="219"/>
      <c r="RNK14" s="219"/>
      <c r="RNL14" s="219"/>
      <c r="RNM14" s="219"/>
      <c r="RNN14" s="219"/>
      <c r="RNO14" s="219"/>
      <c r="RNP14" s="219"/>
      <c r="RNQ14" s="219"/>
      <c r="RNR14" s="219"/>
      <c r="RNS14" s="219"/>
      <c r="RNT14" s="219"/>
      <c r="RNU14" s="219"/>
      <c r="RNV14" s="219"/>
      <c r="RNW14" s="219"/>
      <c r="RNX14" s="219"/>
      <c r="RNY14" s="219"/>
      <c r="RNZ14" s="219"/>
      <c r="ROA14" s="219"/>
      <c r="ROB14" s="219"/>
      <c r="ROC14" s="219"/>
      <c r="ROD14" s="219"/>
      <c r="ROE14" s="219"/>
      <c r="ROF14" s="219"/>
      <c r="ROG14" s="219"/>
      <c r="ROH14" s="219"/>
      <c r="ROI14" s="219"/>
      <c r="ROJ14" s="219"/>
      <c r="ROK14" s="219"/>
      <c r="ROL14" s="219"/>
      <c r="ROM14" s="219"/>
      <c r="RON14" s="219"/>
      <c r="ROO14" s="219"/>
      <c r="ROP14" s="219"/>
      <c r="ROQ14" s="219"/>
      <c r="ROR14" s="219"/>
      <c r="ROS14" s="219"/>
      <c r="ROT14" s="219"/>
      <c r="ROU14" s="219"/>
      <c r="ROV14" s="219"/>
      <c r="ROW14" s="219"/>
      <c r="ROX14" s="219"/>
      <c r="ROY14" s="219"/>
      <c r="ROZ14" s="219"/>
      <c r="RPA14" s="219"/>
      <c r="RPB14" s="219"/>
      <c r="RPC14" s="219"/>
      <c r="RPD14" s="219"/>
      <c r="RPE14" s="219"/>
      <c r="RPF14" s="219"/>
      <c r="RPG14" s="219"/>
      <c r="RPH14" s="219"/>
      <c r="RPI14" s="219"/>
      <c r="RPJ14" s="219"/>
      <c r="RPK14" s="219"/>
      <c r="RPL14" s="219"/>
      <c r="RPM14" s="219"/>
      <c r="RPN14" s="219"/>
      <c r="RPO14" s="219"/>
      <c r="RPP14" s="219"/>
      <c r="RPQ14" s="219"/>
      <c r="RPR14" s="219"/>
      <c r="RPS14" s="219"/>
      <c r="RPT14" s="219"/>
      <c r="RPU14" s="219"/>
      <c r="RPV14" s="219"/>
      <c r="RPW14" s="219"/>
      <c r="RPX14" s="219"/>
      <c r="RPY14" s="219"/>
      <c r="RPZ14" s="219"/>
      <c r="RQA14" s="219"/>
      <c r="RQB14" s="219"/>
      <c r="RQC14" s="219"/>
      <c r="RQD14" s="219"/>
      <c r="RQE14" s="219"/>
      <c r="RQF14" s="219"/>
      <c r="RQG14" s="219"/>
      <c r="RQH14" s="219"/>
      <c r="RQI14" s="219"/>
      <c r="RQJ14" s="219"/>
      <c r="RQK14" s="219"/>
      <c r="RQL14" s="219"/>
      <c r="RQM14" s="219"/>
      <c r="RQN14" s="219"/>
      <c r="RQO14" s="219"/>
      <c r="RQP14" s="219"/>
      <c r="RQQ14" s="219"/>
      <c r="RQR14" s="219"/>
      <c r="RQS14" s="219"/>
      <c r="RQT14" s="219"/>
      <c r="RQU14" s="219"/>
      <c r="RQV14" s="219"/>
      <c r="RQW14" s="219"/>
      <c r="RQX14" s="219"/>
      <c r="RQY14" s="219"/>
      <c r="RQZ14" s="219"/>
      <c r="RRA14" s="219"/>
      <c r="RRB14" s="219"/>
      <c r="RRC14" s="219"/>
      <c r="RRD14" s="219"/>
      <c r="RRE14" s="219"/>
      <c r="RRF14" s="219"/>
      <c r="RRG14" s="219"/>
      <c r="RRH14" s="219"/>
      <c r="RRI14" s="219"/>
      <c r="RRJ14" s="219"/>
      <c r="RRK14" s="219"/>
      <c r="RRL14" s="219"/>
      <c r="RRM14" s="219"/>
      <c r="RRN14" s="219"/>
      <c r="RRO14" s="219"/>
      <c r="RRP14" s="219"/>
      <c r="RRQ14" s="219"/>
      <c r="RRR14" s="219"/>
      <c r="RRS14" s="219"/>
      <c r="RRT14" s="219"/>
      <c r="RRU14" s="219"/>
      <c r="RRV14" s="219"/>
      <c r="RRW14" s="219"/>
      <c r="RRX14" s="219"/>
      <c r="RRY14" s="219"/>
      <c r="RRZ14" s="219"/>
      <c r="RSA14" s="219"/>
      <c r="RSB14" s="219"/>
      <c r="RSC14" s="219"/>
      <c r="RSD14" s="219"/>
      <c r="RSE14" s="219"/>
      <c r="RSF14" s="219"/>
      <c r="RSG14" s="219"/>
      <c r="RSH14" s="219"/>
      <c r="RSI14" s="219"/>
      <c r="RSJ14" s="219"/>
      <c r="RSK14" s="219"/>
      <c r="RSL14" s="219"/>
      <c r="RSM14" s="219"/>
      <c r="RSN14" s="219"/>
      <c r="RSO14" s="219"/>
      <c r="RSP14" s="219"/>
      <c r="RSQ14" s="219"/>
      <c r="RSR14" s="219"/>
      <c r="RSS14" s="219"/>
      <c r="RST14" s="219"/>
      <c r="RSU14" s="219"/>
      <c r="RSV14" s="219"/>
      <c r="RSW14" s="219"/>
      <c r="RSX14" s="219"/>
      <c r="RSY14" s="219"/>
      <c r="RSZ14" s="219"/>
      <c r="RTA14" s="219"/>
      <c r="RTB14" s="219"/>
      <c r="RTC14" s="219"/>
      <c r="RTD14" s="219"/>
      <c r="RTE14" s="219"/>
      <c r="RTF14" s="219"/>
      <c r="RTG14" s="219"/>
      <c r="RTH14" s="219"/>
      <c r="RTI14" s="219"/>
      <c r="RTJ14" s="219"/>
      <c r="RTK14" s="219"/>
      <c r="RTL14" s="219"/>
      <c r="RTM14" s="219"/>
      <c r="RTN14" s="219"/>
      <c r="RTO14" s="219"/>
      <c r="RTP14" s="219"/>
      <c r="RTQ14" s="219"/>
      <c r="RTR14" s="219"/>
      <c r="RTS14" s="219"/>
      <c r="RTT14" s="219"/>
      <c r="RTU14" s="219"/>
      <c r="RTV14" s="219"/>
      <c r="RTW14" s="219"/>
      <c r="RTX14" s="219"/>
      <c r="RTY14" s="219"/>
      <c r="RTZ14" s="219"/>
      <c r="RUA14" s="219"/>
      <c r="RUB14" s="219"/>
      <c r="RUC14" s="219"/>
      <c r="RUD14" s="219"/>
      <c r="RUE14" s="219"/>
      <c r="RUF14" s="219"/>
      <c r="RUG14" s="219"/>
      <c r="RUH14" s="219"/>
      <c r="RUI14" s="219"/>
      <c r="RUJ14" s="219"/>
      <c r="RUK14" s="219"/>
      <c r="RUL14" s="219"/>
      <c r="RUM14" s="219"/>
      <c r="RUN14" s="219"/>
      <c r="RUO14" s="219"/>
      <c r="RUP14" s="219"/>
      <c r="RUQ14" s="219"/>
      <c r="RUR14" s="219"/>
      <c r="RUS14" s="219"/>
      <c r="RUT14" s="219"/>
      <c r="RUU14" s="219"/>
      <c r="RUV14" s="219"/>
      <c r="RUW14" s="219"/>
      <c r="RUX14" s="219"/>
      <c r="RUY14" s="219"/>
      <c r="RUZ14" s="219"/>
      <c r="RVA14" s="219"/>
      <c r="RVB14" s="219"/>
      <c r="RVC14" s="219"/>
      <c r="RVD14" s="219"/>
      <c r="RVE14" s="219"/>
      <c r="RVF14" s="219"/>
      <c r="RVG14" s="219"/>
      <c r="RVH14" s="219"/>
      <c r="RVI14" s="219"/>
      <c r="RVJ14" s="219"/>
      <c r="RVK14" s="219"/>
      <c r="RVL14" s="219"/>
      <c r="RVM14" s="219"/>
      <c r="RVN14" s="219"/>
      <c r="RVO14" s="219"/>
      <c r="RVP14" s="219"/>
      <c r="RVQ14" s="219"/>
      <c r="RVR14" s="219"/>
      <c r="RVS14" s="219"/>
      <c r="RVT14" s="219"/>
      <c r="RVU14" s="219"/>
      <c r="RVV14" s="219"/>
      <c r="RVW14" s="219"/>
      <c r="RVX14" s="219"/>
      <c r="RVY14" s="219"/>
      <c r="RVZ14" s="219"/>
      <c r="RWA14" s="219"/>
      <c r="RWB14" s="219"/>
      <c r="RWC14" s="219"/>
      <c r="RWD14" s="219"/>
      <c r="RWE14" s="219"/>
      <c r="RWF14" s="219"/>
      <c r="RWG14" s="219"/>
      <c r="RWH14" s="219"/>
      <c r="RWI14" s="219"/>
      <c r="RWJ14" s="219"/>
      <c r="RWK14" s="219"/>
      <c r="RWL14" s="219"/>
      <c r="RWM14" s="219"/>
      <c r="RWN14" s="219"/>
      <c r="RWO14" s="219"/>
      <c r="RWP14" s="219"/>
      <c r="RWQ14" s="219"/>
      <c r="RWR14" s="219"/>
      <c r="RWS14" s="219"/>
      <c r="RWT14" s="219"/>
      <c r="RWU14" s="219"/>
      <c r="RWV14" s="219"/>
      <c r="RWW14" s="219"/>
      <c r="RWX14" s="219"/>
      <c r="RWY14" s="219"/>
      <c r="RWZ14" s="219"/>
      <c r="RXA14" s="219"/>
      <c r="RXB14" s="219"/>
      <c r="RXC14" s="219"/>
      <c r="RXD14" s="219"/>
      <c r="RXE14" s="219"/>
      <c r="RXF14" s="219"/>
      <c r="RXG14" s="219"/>
      <c r="RXH14" s="219"/>
      <c r="RXI14" s="219"/>
      <c r="RXJ14" s="219"/>
      <c r="RXK14" s="219"/>
      <c r="RXL14" s="219"/>
      <c r="RXM14" s="219"/>
      <c r="RXN14" s="219"/>
      <c r="RXO14" s="219"/>
      <c r="RXP14" s="219"/>
      <c r="RXQ14" s="219"/>
      <c r="RXR14" s="219"/>
      <c r="RXS14" s="219"/>
      <c r="RXT14" s="219"/>
      <c r="RXU14" s="219"/>
      <c r="RXV14" s="219"/>
      <c r="RXW14" s="219"/>
      <c r="RXX14" s="219"/>
      <c r="RXY14" s="219"/>
      <c r="RXZ14" s="219"/>
      <c r="RYA14" s="219"/>
      <c r="RYB14" s="219"/>
      <c r="RYC14" s="219"/>
      <c r="RYD14" s="219"/>
      <c r="RYE14" s="219"/>
      <c r="RYF14" s="219"/>
      <c r="RYG14" s="219"/>
      <c r="RYH14" s="219"/>
      <c r="RYI14" s="219"/>
      <c r="RYJ14" s="219"/>
      <c r="RYK14" s="219"/>
      <c r="RYL14" s="219"/>
      <c r="RYM14" s="219"/>
      <c r="RYN14" s="219"/>
      <c r="RYO14" s="219"/>
      <c r="RYP14" s="219"/>
      <c r="RYQ14" s="219"/>
      <c r="RYR14" s="219"/>
      <c r="RYS14" s="219"/>
      <c r="RYT14" s="219"/>
      <c r="RYU14" s="219"/>
      <c r="RYV14" s="219"/>
      <c r="RYW14" s="219"/>
      <c r="RYX14" s="219"/>
      <c r="RYY14" s="219"/>
      <c r="RYZ14" s="219"/>
      <c r="RZA14" s="219"/>
      <c r="RZB14" s="219"/>
      <c r="RZC14" s="219"/>
      <c r="RZD14" s="219"/>
      <c r="RZE14" s="219"/>
      <c r="RZF14" s="219"/>
      <c r="RZG14" s="219"/>
      <c r="RZH14" s="219"/>
      <c r="RZI14" s="219"/>
      <c r="RZJ14" s="219"/>
      <c r="RZK14" s="219"/>
      <c r="RZL14" s="219"/>
      <c r="RZM14" s="219"/>
      <c r="RZN14" s="219"/>
      <c r="RZO14" s="219"/>
      <c r="RZP14" s="219"/>
      <c r="RZQ14" s="219"/>
      <c r="RZR14" s="219"/>
      <c r="RZS14" s="219"/>
      <c r="RZT14" s="219"/>
      <c r="RZU14" s="219"/>
      <c r="RZV14" s="219"/>
      <c r="RZW14" s="219"/>
      <c r="RZX14" s="219"/>
      <c r="RZY14" s="219"/>
      <c r="RZZ14" s="219"/>
      <c r="SAA14" s="219"/>
      <c r="SAB14" s="219"/>
      <c r="SAC14" s="219"/>
      <c r="SAD14" s="219"/>
      <c r="SAE14" s="219"/>
      <c r="SAF14" s="219"/>
      <c r="SAG14" s="219"/>
      <c r="SAH14" s="219"/>
      <c r="SAI14" s="219"/>
      <c r="SAJ14" s="219"/>
      <c r="SAK14" s="219"/>
      <c r="SAL14" s="219"/>
      <c r="SAM14" s="219"/>
      <c r="SAN14" s="219"/>
      <c r="SAO14" s="219"/>
      <c r="SAP14" s="219"/>
      <c r="SAQ14" s="219"/>
      <c r="SAR14" s="219"/>
      <c r="SAS14" s="219"/>
      <c r="SAT14" s="219"/>
      <c r="SAU14" s="219"/>
      <c r="SAV14" s="219"/>
      <c r="SAW14" s="219"/>
      <c r="SAX14" s="219"/>
      <c r="SAY14" s="219"/>
      <c r="SAZ14" s="219"/>
      <c r="SBA14" s="219"/>
      <c r="SBB14" s="219"/>
      <c r="SBC14" s="219"/>
      <c r="SBD14" s="219"/>
      <c r="SBE14" s="219"/>
      <c r="SBF14" s="219"/>
      <c r="SBG14" s="219"/>
      <c r="SBH14" s="219"/>
      <c r="SBI14" s="219"/>
      <c r="SBJ14" s="219"/>
      <c r="SBK14" s="219"/>
      <c r="SBL14" s="219"/>
      <c r="SBM14" s="219"/>
      <c r="SBN14" s="219"/>
      <c r="SBO14" s="219"/>
      <c r="SBP14" s="219"/>
      <c r="SBQ14" s="219"/>
      <c r="SBR14" s="219"/>
      <c r="SBS14" s="219"/>
      <c r="SBT14" s="219"/>
      <c r="SBU14" s="219"/>
      <c r="SBV14" s="219"/>
      <c r="SBW14" s="219"/>
      <c r="SBX14" s="219"/>
      <c r="SBY14" s="219"/>
      <c r="SBZ14" s="219"/>
      <c r="SCA14" s="219"/>
      <c r="SCB14" s="219"/>
      <c r="SCC14" s="219"/>
      <c r="SCD14" s="219"/>
      <c r="SCE14" s="219"/>
      <c r="SCF14" s="219"/>
      <c r="SCG14" s="219"/>
      <c r="SCH14" s="219"/>
      <c r="SCI14" s="219"/>
      <c r="SCJ14" s="219"/>
      <c r="SCK14" s="219"/>
      <c r="SCL14" s="219"/>
      <c r="SCM14" s="219"/>
      <c r="SCN14" s="219"/>
      <c r="SCO14" s="219"/>
      <c r="SCP14" s="219"/>
      <c r="SCQ14" s="219"/>
      <c r="SCR14" s="219"/>
      <c r="SCS14" s="219"/>
      <c r="SCT14" s="219"/>
      <c r="SCU14" s="219"/>
      <c r="SCV14" s="219"/>
      <c r="SCW14" s="219"/>
      <c r="SCX14" s="219"/>
      <c r="SCY14" s="219"/>
      <c r="SCZ14" s="219"/>
      <c r="SDA14" s="219"/>
      <c r="SDB14" s="219"/>
      <c r="SDC14" s="219"/>
      <c r="SDD14" s="219"/>
      <c r="SDE14" s="219"/>
      <c r="SDF14" s="219"/>
      <c r="SDG14" s="219"/>
      <c r="SDH14" s="219"/>
      <c r="SDI14" s="219"/>
      <c r="SDJ14" s="219"/>
      <c r="SDK14" s="219"/>
      <c r="SDL14" s="219"/>
      <c r="SDM14" s="219"/>
      <c r="SDN14" s="219"/>
      <c r="SDO14" s="219"/>
      <c r="SDP14" s="219"/>
      <c r="SDQ14" s="219"/>
      <c r="SDR14" s="219"/>
      <c r="SDS14" s="219"/>
      <c r="SDT14" s="219"/>
      <c r="SDU14" s="219"/>
      <c r="SDV14" s="219"/>
      <c r="SDW14" s="219"/>
      <c r="SDX14" s="219"/>
      <c r="SDY14" s="219"/>
      <c r="SDZ14" s="219"/>
      <c r="SEA14" s="219"/>
      <c r="SEB14" s="219"/>
      <c r="SEC14" s="219"/>
      <c r="SED14" s="219"/>
      <c r="SEE14" s="219"/>
      <c r="SEF14" s="219"/>
      <c r="SEG14" s="219"/>
      <c r="SEH14" s="219"/>
      <c r="SEI14" s="219"/>
      <c r="SEJ14" s="219"/>
      <c r="SEK14" s="219"/>
      <c r="SEL14" s="219"/>
      <c r="SEM14" s="219"/>
      <c r="SEN14" s="219"/>
      <c r="SEO14" s="219"/>
      <c r="SEP14" s="219"/>
      <c r="SEQ14" s="219"/>
      <c r="SER14" s="219"/>
      <c r="SES14" s="219"/>
      <c r="SET14" s="219"/>
      <c r="SEU14" s="219"/>
      <c r="SEV14" s="219"/>
      <c r="SEW14" s="219"/>
      <c r="SEX14" s="219"/>
      <c r="SEY14" s="219"/>
      <c r="SEZ14" s="219"/>
      <c r="SFA14" s="219"/>
      <c r="SFB14" s="219"/>
      <c r="SFC14" s="219"/>
      <c r="SFD14" s="219"/>
      <c r="SFE14" s="219"/>
      <c r="SFF14" s="219"/>
      <c r="SFG14" s="219"/>
      <c r="SFH14" s="219"/>
      <c r="SFI14" s="219"/>
      <c r="SFJ14" s="219"/>
      <c r="SFK14" s="219"/>
      <c r="SFL14" s="219"/>
      <c r="SFM14" s="219"/>
      <c r="SFN14" s="219"/>
      <c r="SFO14" s="219"/>
      <c r="SFP14" s="219"/>
      <c r="SFQ14" s="219"/>
      <c r="SFR14" s="219"/>
      <c r="SFS14" s="219"/>
      <c r="SFT14" s="219"/>
      <c r="SFU14" s="219"/>
      <c r="SFV14" s="219"/>
      <c r="SFW14" s="219"/>
      <c r="SFX14" s="219"/>
      <c r="SFY14" s="219"/>
      <c r="SFZ14" s="219"/>
      <c r="SGA14" s="219"/>
      <c r="SGB14" s="219"/>
      <c r="SGC14" s="219"/>
      <c r="SGD14" s="219"/>
      <c r="SGE14" s="219"/>
      <c r="SGF14" s="219"/>
      <c r="SGG14" s="219"/>
      <c r="SGH14" s="219"/>
      <c r="SGI14" s="219"/>
      <c r="SGJ14" s="219"/>
      <c r="SGK14" s="219"/>
      <c r="SGL14" s="219"/>
      <c r="SGM14" s="219"/>
      <c r="SGN14" s="219"/>
      <c r="SGO14" s="219"/>
      <c r="SGP14" s="219"/>
      <c r="SGQ14" s="219"/>
      <c r="SGR14" s="219"/>
      <c r="SGS14" s="219"/>
      <c r="SGT14" s="219"/>
      <c r="SGU14" s="219"/>
      <c r="SGV14" s="219"/>
      <c r="SGW14" s="219"/>
      <c r="SGX14" s="219"/>
      <c r="SGY14" s="219"/>
      <c r="SGZ14" s="219"/>
      <c r="SHA14" s="219"/>
      <c r="SHB14" s="219"/>
      <c r="SHC14" s="219"/>
      <c r="SHD14" s="219"/>
      <c r="SHE14" s="219"/>
      <c r="SHF14" s="219"/>
      <c r="SHG14" s="219"/>
      <c r="SHH14" s="219"/>
      <c r="SHI14" s="219"/>
      <c r="SHJ14" s="219"/>
      <c r="SHK14" s="219"/>
      <c r="SHL14" s="219"/>
      <c r="SHM14" s="219"/>
      <c r="SHN14" s="219"/>
      <c r="SHO14" s="219"/>
      <c r="SHP14" s="219"/>
      <c r="SHQ14" s="219"/>
      <c r="SHR14" s="219"/>
      <c r="SHS14" s="219"/>
      <c r="SHT14" s="219"/>
      <c r="SHU14" s="219"/>
      <c r="SHV14" s="219"/>
      <c r="SHW14" s="219"/>
      <c r="SHX14" s="219"/>
      <c r="SHY14" s="219"/>
      <c r="SHZ14" s="219"/>
      <c r="SIA14" s="219"/>
      <c r="SIB14" s="219"/>
      <c r="SIC14" s="219"/>
      <c r="SID14" s="219"/>
      <c r="SIE14" s="219"/>
      <c r="SIF14" s="219"/>
      <c r="SIG14" s="219"/>
      <c r="SIH14" s="219"/>
      <c r="SII14" s="219"/>
      <c r="SIJ14" s="219"/>
      <c r="SIK14" s="219"/>
      <c r="SIL14" s="219"/>
      <c r="SIM14" s="219"/>
      <c r="SIN14" s="219"/>
      <c r="SIO14" s="219"/>
      <c r="SIP14" s="219"/>
      <c r="SIQ14" s="219"/>
      <c r="SIR14" s="219"/>
      <c r="SIS14" s="219"/>
      <c r="SIT14" s="219"/>
      <c r="SIU14" s="219"/>
      <c r="SIV14" s="219"/>
      <c r="SIW14" s="219"/>
      <c r="SIX14" s="219"/>
      <c r="SIY14" s="219"/>
      <c r="SIZ14" s="219"/>
      <c r="SJA14" s="219"/>
      <c r="SJB14" s="219"/>
      <c r="SJC14" s="219"/>
      <c r="SJD14" s="219"/>
      <c r="SJE14" s="219"/>
      <c r="SJF14" s="219"/>
      <c r="SJG14" s="219"/>
      <c r="SJH14" s="219"/>
      <c r="SJI14" s="219"/>
      <c r="SJJ14" s="219"/>
      <c r="SJK14" s="219"/>
      <c r="SJL14" s="219"/>
      <c r="SJM14" s="219"/>
      <c r="SJN14" s="219"/>
      <c r="SJO14" s="219"/>
      <c r="SJP14" s="219"/>
      <c r="SJQ14" s="219"/>
      <c r="SJR14" s="219"/>
      <c r="SJS14" s="219"/>
      <c r="SJT14" s="219"/>
      <c r="SJU14" s="219"/>
      <c r="SJV14" s="219"/>
      <c r="SJW14" s="219"/>
      <c r="SJX14" s="219"/>
      <c r="SJY14" s="219"/>
      <c r="SJZ14" s="219"/>
      <c r="SKA14" s="219"/>
      <c r="SKB14" s="219"/>
      <c r="SKC14" s="219"/>
      <c r="SKD14" s="219"/>
      <c r="SKE14" s="219"/>
      <c r="SKF14" s="219"/>
      <c r="SKG14" s="219"/>
      <c r="SKH14" s="219"/>
      <c r="SKI14" s="219"/>
      <c r="SKJ14" s="219"/>
      <c r="SKK14" s="219"/>
      <c r="SKL14" s="219"/>
      <c r="SKM14" s="219"/>
      <c r="SKN14" s="219"/>
      <c r="SKO14" s="219"/>
      <c r="SKP14" s="219"/>
      <c r="SKQ14" s="219"/>
      <c r="SKR14" s="219"/>
      <c r="SKS14" s="219"/>
      <c r="SKT14" s="219"/>
      <c r="SKU14" s="219"/>
      <c r="SKV14" s="219"/>
      <c r="SKW14" s="219"/>
      <c r="SKX14" s="219"/>
      <c r="SKY14" s="219"/>
      <c r="SKZ14" s="219"/>
      <c r="SLA14" s="219"/>
      <c r="SLB14" s="219"/>
      <c r="SLC14" s="219"/>
      <c r="SLD14" s="219"/>
      <c r="SLE14" s="219"/>
      <c r="SLF14" s="219"/>
      <c r="SLG14" s="219"/>
      <c r="SLH14" s="219"/>
      <c r="SLI14" s="219"/>
      <c r="SLJ14" s="219"/>
      <c r="SLK14" s="219"/>
      <c r="SLL14" s="219"/>
      <c r="SLM14" s="219"/>
      <c r="SLN14" s="219"/>
      <c r="SLO14" s="219"/>
      <c r="SLP14" s="219"/>
      <c r="SLQ14" s="219"/>
      <c r="SLR14" s="219"/>
      <c r="SLS14" s="219"/>
      <c r="SLT14" s="219"/>
      <c r="SLU14" s="219"/>
      <c r="SLV14" s="219"/>
      <c r="SLW14" s="219"/>
      <c r="SLX14" s="219"/>
      <c r="SLY14" s="219"/>
      <c r="SLZ14" s="219"/>
      <c r="SMA14" s="219"/>
      <c r="SMB14" s="219"/>
      <c r="SMC14" s="219"/>
      <c r="SMD14" s="219"/>
      <c r="SME14" s="219"/>
      <c r="SMF14" s="219"/>
      <c r="SMG14" s="219"/>
      <c r="SMH14" s="219"/>
      <c r="SMI14" s="219"/>
      <c r="SMJ14" s="219"/>
      <c r="SMK14" s="219"/>
      <c r="SML14" s="219"/>
      <c r="SMM14" s="219"/>
      <c r="SMN14" s="219"/>
      <c r="SMO14" s="219"/>
      <c r="SMP14" s="219"/>
      <c r="SMQ14" s="219"/>
      <c r="SMR14" s="219"/>
      <c r="SMS14" s="219"/>
      <c r="SMT14" s="219"/>
      <c r="SMU14" s="219"/>
      <c r="SMV14" s="219"/>
      <c r="SMW14" s="219"/>
      <c r="SMX14" s="219"/>
      <c r="SMY14" s="219"/>
      <c r="SMZ14" s="219"/>
      <c r="SNA14" s="219"/>
      <c r="SNB14" s="219"/>
      <c r="SNC14" s="219"/>
      <c r="SND14" s="219"/>
      <c r="SNE14" s="219"/>
      <c r="SNF14" s="219"/>
      <c r="SNG14" s="219"/>
      <c r="SNH14" s="219"/>
      <c r="SNI14" s="219"/>
      <c r="SNJ14" s="219"/>
      <c r="SNK14" s="219"/>
      <c r="SNL14" s="219"/>
      <c r="SNM14" s="219"/>
      <c r="SNN14" s="219"/>
      <c r="SNO14" s="219"/>
      <c r="SNP14" s="219"/>
      <c r="SNQ14" s="219"/>
      <c r="SNR14" s="219"/>
      <c r="SNS14" s="219"/>
      <c r="SNT14" s="219"/>
      <c r="SNU14" s="219"/>
      <c r="SNV14" s="219"/>
      <c r="SNW14" s="219"/>
      <c r="SNX14" s="219"/>
      <c r="SNY14" s="219"/>
      <c r="SNZ14" s="219"/>
      <c r="SOA14" s="219"/>
      <c r="SOB14" s="219"/>
      <c r="SOC14" s="219"/>
      <c r="SOD14" s="219"/>
      <c r="SOE14" s="219"/>
      <c r="SOF14" s="219"/>
      <c r="SOG14" s="219"/>
      <c r="SOH14" s="219"/>
      <c r="SOI14" s="219"/>
      <c r="SOJ14" s="219"/>
      <c r="SOK14" s="219"/>
      <c r="SOL14" s="219"/>
      <c r="SOM14" s="219"/>
      <c r="SON14" s="219"/>
      <c r="SOO14" s="219"/>
      <c r="SOP14" s="219"/>
      <c r="SOQ14" s="219"/>
      <c r="SOR14" s="219"/>
      <c r="SOS14" s="219"/>
      <c r="SOT14" s="219"/>
      <c r="SOU14" s="219"/>
      <c r="SOV14" s="219"/>
      <c r="SOW14" s="219"/>
      <c r="SOX14" s="219"/>
      <c r="SOY14" s="219"/>
      <c r="SOZ14" s="219"/>
      <c r="SPA14" s="219"/>
      <c r="SPB14" s="219"/>
      <c r="SPC14" s="219"/>
      <c r="SPD14" s="219"/>
      <c r="SPE14" s="219"/>
      <c r="SPF14" s="219"/>
      <c r="SPG14" s="219"/>
      <c r="SPH14" s="219"/>
      <c r="SPI14" s="219"/>
      <c r="SPJ14" s="219"/>
      <c r="SPK14" s="219"/>
      <c r="SPL14" s="219"/>
      <c r="SPM14" s="219"/>
      <c r="SPN14" s="219"/>
      <c r="SPO14" s="219"/>
      <c r="SPP14" s="219"/>
      <c r="SPQ14" s="219"/>
      <c r="SPR14" s="219"/>
      <c r="SPS14" s="219"/>
      <c r="SPT14" s="219"/>
      <c r="SPU14" s="219"/>
      <c r="SPV14" s="219"/>
      <c r="SPW14" s="219"/>
      <c r="SPX14" s="219"/>
      <c r="SPY14" s="219"/>
      <c r="SPZ14" s="219"/>
      <c r="SQA14" s="219"/>
      <c r="SQB14" s="219"/>
      <c r="SQC14" s="219"/>
      <c r="SQD14" s="219"/>
      <c r="SQE14" s="219"/>
      <c r="SQF14" s="219"/>
      <c r="SQG14" s="219"/>
      <c r="SQH14" s="219"/>
      <c r="SQI14" s="219"/>
      <c r="SQJ14" s="219"/>
      <c r="SQK14" s="219"/>
      <c r="SQL14" s="219"/>
      <c r="SQM14" s="219"/>
      <c r="SQN14" s="219"/>
      <c r="SQO14" s="219"/>
      <c r="SQP14" s="219"/>
      <c r="SQQ14" s="219"/>
      <c r="SQR14" s="219"/>
      <c r="SQS14" s="219"/>
      <c r="SQT14" s="219"/>
      <c r="SQU14" s="219"/>
      <c r="SQV14" s="219"/>
      <c r="SQW14" s="219"/>
      <c r="SQX14" s="219"/>
      <c r="SQY14" s="219"/>
      <c r="SQZ14" s="219"/>
      <c r="SRA14" s="219"/>
      <c r="SRB14" s="219"/>
      <c r="SRC14" s="219"/>
      <c r="SRD14" s="219"/>
      <c r="SRE14" s="219"/>
      <c r="SRF14" s="219"/>
      <c r="SRG14" s="219"/>
      <c r="SRH14" s="219"/>
      <c r="SRI14" s="219"/>
      <c r="SRJ14" s="219"/>
      <c r="SRK14" s="219"/>
      <c r="SRL14" s="219"/>
      <c r="SRM14" s="219"/>
      <c r="SRN14" s="219"/>
      <c r="SRO14" s="219"/>
      <c r="SRP14" s="219"/>
      <c r="SRQ14" s="219"/>
      <c r="SRR14" s="219"/>
      <c r="SRS14" s="219"/>
      <c r="SRT14" s="219"/>
      <c r="SRU14" s="219"/>
      <c r="SRV14" s="219"/>
      <c r="SRW14" s="219"/>
      <c r="SRX14" s="219"/>
      <c r="SRY14" s="219"/>
      <c r="SRZ14" s="219"/>
      <c r="SSA14" s="219"/>
      <c r="SSB14" s="219"/>
      <c r="SSC14" s="219"/>
      <c r="SSD14" s="219"/>
      <c r="SSE14" s="219"/>
      <c r="SSF14" s="219"/>
      <c r="SSG14" s="219"/>
      <c r="SSH14" s="219"/>
      <c r="SSI14" s="219"/>
      <c r="SSJ14" s="219"/>
      <c r="SSK14" s="219"/>
      <c r="SSL14" s="219"/>
      <c r="SSM14" s="219"/>
      <c r="SSN14" s="219"/>
      <c r="SSO14" s="219"/>
      <c r="SSP14" s="219"/>
      <c r="SSQ14" s="219"/>
      <c r="SSR14" s="219"/>
      <c r="SSS14" s="219"/>
      <c r="SST14" s="219"/>
      <c r="SSU14" s="219"/>
      <c r="SSV14" s="219"/>
      <c r="SSW14" s="219"/>
      <c r="SSX14" s="219"/>
      <c r="SSY14" s="219"/>
      <c r="SSZ14" s="219"/>
      <c r="STA14" s="219"/>
      <c r="STB14" s="219"/>
      <c r="STC14" s="219"/>
      <c r="STD14" s="219"/>
      <c r="STE14" s="219"/>
      <c r="STF14" s="219"/>
      <c r="STG14" s="219"/>
      <c r="STH14" s="219"/>
      <c r="STI14" s="219"/>
      <c r="STJ14" s="219"/>
      <c r="STK14" s="219"/>
      <c r="STL14" s="219"/>
      <c r="STM14" s="219"/>
      <c r="STN14" s="219"/>
      <c r="STO14" s="219"/>
      <c r="STP14" s="219"/>
      <c r="STQ14" s="219"/>
      <c r="STR14" s="219"/>
      <c r="STS14" s="219"/>
      <c r="STT14" s="219"/>
      <c r="STU14" s="219"/>
      <c r="STV14" s="219"/>
      <c r="STW14" s="219"/>
      <c r="STX14" s="219"/>
      <c r="STY14" s="219"/>
      <c r="STZ14" s="219"/>
      <c r="SUA14" s="219"/>
      <c r="SUB14" s="219"/>
      <c r="SUC14" s="219"/>
      <c r="SUD14" s="219"/>
      <c r="SUE14" s="219"/>
      <c r="SUF14" s="219"/>
      <c r="SUG14" s="219"/>
      <c r="SUH14" s="219"/>
      <c r="SUI14" s="219"/>
      <c r="SUJ14" s="219"/>
      <c r="SUK14" s="219"/>
      <c r="SUL14" s="219"/>
      <c r="SUM14" s="219"/>
      <c r="SUN14" s="219"/>
      <c r="SUO14" s="219"/>
      <c r="SUP14" s="219"/>
      <c r="SUQ14" s="219"/>
      <c r="SUR14" s="219"/>
      <c r="SUS14" s="219"/>
      <c r="SUT14" s="219"/>
      <c r="SUU14" s="219"/>
      <c r="SUV14" s="219"/>
      <c r="SUW14" s="219"/>
      <c r="SUX14" s="219"/>
      <c r="SUY14" s="219"/>
      <c r="SUZ14" s="219"/>
      <c r="SVA14" s="219"/>
      <c r="SVB14" s="219"/>
      <c r="SVC14" s="219"/>
      <c r="SVD14" s="219"/>
      <c r="SVE14" s="219"/>
      <c r="SVF14" s="219"/>
      <c r="SVG14" s="219"/>
      <c r="SVH14" s="219"/>
      <c r="SVI14" s="219"/>
      <c r="SVJ14" s="219"/>
      <c r="SVK14" s="219"/>
      <c r="SVL14" s="219"/>
      <c r="SVM14" s="219"/>
      <c r="SVN14" s="219"/>
      <c r="SVO14" s="219"/>
      <c r="SVP14" s="219"/>
      <c r="SVQ14" s="219"/>
      <c r="SVR14" s="219"/>
      <c r="SVS14" s="219"/>
      <c r="SVT14" s="219"/>
      <c r="SVU14" s="219"/>
      <c r="SVV14" s="219"/>
      <c r="SVW14" s="219"/>
      <c r="SVX14" s="219"/>
      <c r="SVY14" s="219"/>
      <c r="SVZ14" s="219"/>
      <c r="SWA14" s="219"/>
      <c r="SWB14" s="219"/>
      <c r="SWC14" s="219"/>
      <c r="SWD14" s="219"/>
      <c r="SWE14" s="219"/>
      <c r="SWF14" s="219"/>
      <c r="SWG14" s="219"/>
      <c r="SWH14" s="219"/>
      <c r="SWI14" s="219"/>
      <c r="SWJ14" s="219"/>
      <c r="SWK14" s="219"/>
      <c r="SWL14" s="219"/>
      <c r="SWM14" s="219"/>
      <c r="SWN14" s="219"/>
      <c r="SWO14" s="219"/>
      <c r="SWP14" s="219"/>
      <c r="SWQ14" s="219"/>
      <c r="SWR14" s="219"/>
      <c r="SWS14" s="219"/>
      <c r="SWT14" s="219"/>
      <c r="SWU14" s="219"/>
      <c r="SWV14" s="219"/>
      <c r="SWW14" s="219"/>
      <c r="SWX14" s="219"/>
      <c r="SWY14" s="219"/>
      <c r="SWZ14" s="219"/>
      <c r="SXA14" s="219"/>
      <c r="SXB14" s="219"/>
      <c r="SXC14" s="219"/>
      <c r="SXD14" s="219"/>
      <c r="SXE14" s="219"/>
      <c r="SXF14" s="219"/>
      <c r="SXG14" s="219"/>
      <c r="SXH14" s="219"/>
      <c r="SXI14" s="219"/>
      <c r="SXJ14" s="219"/>
      <c r="SXK14" s="219"/>
      <c r="SXL14" s="219"/>
      <c r="SXM14" s="219"/>
      <c r="SXN14" s="219"/>
      <c r="SXO14" s="219"/>
      <c r="SXP14" s="219"/>
      <c r="SXQ14" s="219"/>
      <c r="SXR14" s="219"/>
      <c r="SXS14" s="219"/>
      <c r="SXT14" s="219"/>
      <c r="SXU14" s="219"/>
      <c r="SXV14" s="219"/>
      <c r="SXW14" s="219"/>
      <c r="SXX14" s="219"/>
      <c r="SXY14" s="219"/>
      <c r="SXZ14" s="219"/>
      <c r="SYA14" s="219"/>
      <c r="SYB14" s="219"/>
      <c r="SYC14" s="219"/>
      <c r="SYD14" s="219"/>
      <c r="SYE14" s="219"/>
      <c r="SYF14" s="219"/>
      <c r="SYG14" s="219"/>
      <c r="SYH14" s="219"/>
      <c r="SYI14" s="219"/>
      <c r="SYJ14" s="219"/>
      <c r="SYK14" s="219"/>
      <c r="SYL14" s="219"/>
      <c r="SYM14" s="219"/>
      <c r="SYN14" s="219"/>
      <c r="SYO14" s="219"/>
      <c r="SYP14" s="219"/>
      <c r="SYQ14" s="219"/>
      <c r="SYR14" s="219"/>
      <c r="SYS14" s="219"/>
      <c r="SYT14" s="219"/>
      <c r="SYU14" s="219"/>
      <c r="SYV14" s="219"/>
      <c r="SYW14" s="219"/>
      <c r="SYX14" s="219"/>
      <c r="SYY14" s="219"/>
      <c r="SYZ14" s="219"/>
      <c r="SZA14" s="219"/>
      <c r="SZB14" s="219"/>
      <c r="SZC14" s="219"/>
      <c r="SZD14" s="219"/>
      <c r="SZE14" s="219"/>
      <c r="SZF14" s="219"/>
      <c r="SZG14" s="219"/>
      <c r="SZH14" s="219"/>
      <c r="SZI14" s="219"/>
      <c r="SZJ14" s="219"/>
      <c r="SZK14" s="219"/>
      <c r="SZL14" s="219"/>
      <c r="SZM14" s="219"/>
      <c r="SZN14" s="219"/>
      <c r="SZO14" s="219"/>
      <c r="SZP14" s="219"/>
      <c r="SZQ14" s="219"/>
      <c r="SZR14" s="219"/>
      <c r="SZS14" s="219"/>
      <c r="SZT14" s="219"/>
      <c r="SZU14" s="219"/>
      <c r="SZV14" s="219"/>
      <c r="SZW14" s="219"/>
      <c r="SZX14" s="219"/>
      <c r="SZY14" s="219"/>
      <c r="SZZ14" s="219"/>
      <c r="TAA14" s="219"/>
      <c r="TAB14" s="219"/>
      <c r="TAC14" s="219"/>
      <c r="TAD14" s="219"/>
      <c r="TAE14" s="219"/>
      <c r="TAF14" s="219"/>
      <c r="TAG14" s="219"/>
      <c r="TAH14" s="219"/>
      <c r="TAI14" s="219"/>
      <c r="TAJ14" s="219"/>
      <c r="TAK14" s="219"/>
      <c r="TAL14" s="219"/>
      <c r="TAM14" s="219"/>
      <c r="TAN14" s="219"/>
      <c r="TAO14" s="219"/>
      <c r="TAP14" s="219"/>
      <c r="TAQ14" s="219"/>
      <c r="TAR14" s="219"/>
      <c r="TAS14" s="219"/>
      <c r="TAT14" s="219"/>
      <c r="TAU14" s="219"/>
      <c r="TAV14" s="219"/>
      <c r="TAW14" s="219"/>
      <c r="TAX14" s="219"/>
      <c r="TAY14" s="219"/>
      <c r="TAZ14" s="219"/>
      <c r="TBA14" s="219"/>
      <c r="TBB14" s="219"/>
      <c r="TBC14" s="219"/>
      <c r="TBD14" s="219"/>
      <c r="TBE14" s="219"/>
      <c r="TBF14" s="219"/>
      <c r="TBG14" s="219"/>
      <c r="TBH14" s="219"/>
      <c r="TBI14" s="219"/>
      <c r="TBJ14" s="219"/>
      <c r="TBK14" s="219"/>
      <c r="TBL14" s="219"/>
      <c r="TBM14" s="219"/>
      <c r="TBN14" s="219"/>
      <c r="TBO14" s="219"/>
      <c r="TBP14" s="219"/>
      <c r="TBQ14" s="219"/>
      <c r="TBR14" s="219"/>
      <c r="TBS14" s="219"/>
      <c r="TBT14" s="219"/>
      <c r="TBU14" s="219"/>
      <c r="TBV14" s="219"/>
      <c r="TBW14" s="219"/>
      <c r="TBX14" s="219"/>
      <c r="TBY14" s="219"/>
      <c r="TBZ14" s="219"/>
      <c r="TCA14" s="219"/>
      <c r="TCB14" s="219"/>
      <c r="TCC14" s="219"/>
      <c r="TCD14" s="219"/>
      <c r="TCE14" s="219"/>
      <c r="TCF14" s="219"/>
      <c r="TCG14" s="219"/>
      <c r="TCH14" s="219"/>
      <c r="TCI14" s="219"/>
      <c r="TCJ14" s="219"/>
      <c r="TCK14" s="219"/>
      <c r="TCL14" s="219"/>
      <c r="TCM14" s="219"/>
      <c r="TCN14" s="219"/>
      <c r="TCO14" s="219"/>
      <c r="TCP14" s="219"/>
      <c r="TCQ14" s="219"/>
      <c r="TCR14" s="219"/>
      <c r="TCS14" s="219"/>
      <c r="TCT14" s="219"/>
      <c r="TCU14" s="219"/>
      <c r="TCV14" s="219"/>
      <c r="TCW14" s="219"/>
      <c r="TCX14" s="219"/>
      <c r="TCY14" s="219"/>
      <c r="TCZ14" s="219"/>
      <c r="TDA14" s="219"/>
      <c r="TDB14" s="219"/>
      <c r="TDC14" s="219"/>
      <c r="TDD14" s="219"/>
      <c r="TDE14" s="219"/>
      <c r="TDF14" s="219"/>
      <c r="TDG14" s="219"/>
      <c r="TDH14" s="219"/>
      <c r="TDI14" s="219"/>
      <c r="TDJ14" s="219"/>
      <c r="TDK14" s="219"/>
      <c r="TDL14" s="219"/>
      <c r="TDM14" s="219"/>
      <c r="TDN14" s="219"/>
      <c r="TDO14" s="219"/>
      <c r="TDP14" s="219"/>
      <c r="TDQ14" s="219"/>
      <c r="TDR14" s="219"/>
      <c r="TDS14" s="219"/>
      <c r="TDT14" s="219"/>
      <c r="TDU14" s="219"/>
      <c r="TDV14" s="219"/>
      <c r="TDW14" s="219"/>
      <c r="TDX14" s="219"/>
      <c r="TDY14" s="219"/>
      <c r="TDZ14" s="219"/>
      <c r="TEA14" s="219"/>
      <c r="TEB14" s="219"/>
      <c r="TEC14" s="219"/>
      <c r="TED14" s="219"/>
      <c r="TEE14" s="219"/>
      <c r="TEF14" s="219"/>
      <c r="TEG14" s="219"/>
      <c r="TEH14" s="219"/>
      <c r="TEI14" s="219"/>
      <c r="TEJ14" s="219"/>
      <c r="TEK14" s="219"/>
      <c r="TEL14" s="219"/>
      <c r="TEM14" s="219"/>
      <c r="TEN14" s="219"/>
      <c r="TEO14" s="219"/>
      <c r="TEP14" s="219"/>
      <c r="TEQ14" s="219"/>
      <c r="TER14" s="219"/>
      <c r="TES14" s="219"/>
      <c r="TET14" s="219"/>
      <c r="TEU14" s="219"/>
      <c r="TEV14" s="219"/>
      <c r="TEW14" s="219"/>
      <c r="TEX14" s="219"/>
      <c r="TEY14" s="219"/>
      <c r="TEZ14" s="219"/>
      <c r="TFA14" s="219"/>
      <c r="TFB14" s="219"/>
      <c r="TFC14" s="219"/>
      <c r="TFD14" s="219"/>
      <c r="TFE14" s="219"/>
      <c r="TFF14" s="219"/>
      <c r="TFG14" s="219"/>
      <c r="TFH14" s="219"/>
      <c r="TFI14" s="219"/>
      <c r="TFJ14" s="219"/>
      <c r="TFK14" s="219"/>
      <c r="TFL14" s="219"/>
      <c r="TFM14" s="219"/>
      <c r="TFN14" s="219"/>
      <c r="TFO14" s="219"/>
      <c r="TFP14" s="219"/>
      <c r="TFQ14" s="219"/>
      <c r="TFR14" s="219"/>
      <c r="TFS14" s="219"/>
      <c r="TFT14" s="219"/>
      <c r="TFU14" s="219"/>
      <c r="TFV14" s="219"/>
      <c r="TFW14" s="219"/>
      <c r="TFX14" s="219"/>
      <c r="TFY14" s="219"/>
      <c r="TFZ14" s="219"/>
      <c r="TGA14" s="219"/>
      <c r="TGB14" s="219"/>
      <c r="TGC14" s="219"/>
      <c r="TGD14" s="219"/>
      <c r="TGE14" s="219"/>
      <c r="TGF14" s="219"/>
      <c r="TGG14" s="219"/>
      <c r="TGH14" s="219"/>
      <c r="TGI14" s="219"/>
      <c r="TGJ14" s="219"/>
      <c r="TGK14" s="219"/>
      <c r="TGL14" s="219"/>
      <c r="TGM14" s="219"/>
      <c r="TGN14" s="219"/>
      <c r="TGO14" s="219"/>
      <c r="TGP14" s="219"/>
      <c r="TGQ14" s="219"/>
      <c r="TGR14" s="219"/>
      <c r="TGS14" s="219"/>
      <c r="TGT14" s="219"/>
      <c r="TGU14" s="219"/>
      <c r="TGV14" s="219"/>
      <c r="TGW14" s="219"/>
      <c r="TGX14" s="219"/>
      <c r="TGY14" s="219"/>
      <c r="TGZ14" s="219"/>
      <c r="THA14" s="219"/>
      <c r="THB14" s="219"/>
      <c r="THC14" s="219"/>
      <c r="THD14" s="219"/>
      <c r="THE14" s="219"/>
      <c r="THF14" s="219"/>
      <c r="THG14" s="219"/>
      <c r="THH14" s="219"/>
      <c r="THI14" s="219"/>
      <c r="THJ14" s="219"/>
      <c r="THK14" s="219"/>
      <c r="THL14" s="219"/>
      <c r="THM14" s="219"/>
      <c r="THN14" s="219"/>
      <c r="THO14" s="219"/>
      <c r="THP14" s="219"/>
      <c r="THQ14" s="219"/>
      <c r="THR14" s="219"/>
      <c r="THS14" s="219"/>
      <c r="THT14" s="219"/>
      <c r="THU14" s="219"/>
      <c r="THV14" s="219"/>
      <c r="THW14" s="219"/>
      <c r="THX14" s="219"/>
      <c r="THY14" s="219"/>
      <c r="THZ14" s="219"/>
      <c r="TIA14" s="219"/>
      <c r="TIB14" s="219"/>
      <c r="TIC14" s="219"/>
      <c r="TID14" s="219"/>
      <c r="TIE14" s="219"/>
      <c r="TIF14" s="219"/>
      <c r="TIG14" s="219"/>
      <c r="TIH14" s="219"/>
      <c r="TII14" s="219"/>
      <c r="TIJ14" s="219"/>
      <c r="TIK14" s="219"/>
      <c r="TIL14" s="219"/>
      <c r="TIM14" s="219"/>
      <c r="TIN14" s="219"/>
      <c r="TIO14" s="219"/>
      <c r="TIP14" s="219"/>
      <c r="TIQ14" s="219"/>
      <c r="TIR14" s="219"/>
      <c r="TIS14" s="219"/>
      <c r="TIT14" s="219"/>
      <c r="TIU14" s="219"/>
      <c r="TIV14" s="219"/>
      <c r="TIW14" s="219"/>
      <c r="TIX14" s="219"/>
      <c r="TIY14" s="219"/>
      <c r="TIZ14" s="219"/>
      <c r="TJA14" s="219"/>
      <c r="TJB14" s="219"/>
      <c r="TJC14" s="219"/>
      <c r="TJD14" s="219"/>
      <c r="TJE14" s="219"/>
      <c r="TJF14" s="219"/>
      <c r="TJG14" s="219"/>
      <c r="TJH14" s="219"/>
      <c r="TJI14" s="219"/>
      <c r="TJJ14" s="219"/>
      <c r="TJK14" s="219"/>
      <c r="TJL14" s="219"/>
      <c r="TJM14" s="219"/>
      <c r="TJN14" s="219"/>
      <c r="TJO14" s="219"/>
      <c r="TJP14" s="219"/>
      <c r="TJQ14" s="219"/>
      <c r="TJR14" s="219"/>
      <c r="TJS14" s="219"/>
      <c r="TJT14" s="219"/>
      <c r="TJU14" s="219"/>
      <c r="TJV14" s="219"/>
      <c r="TJW14" s="219"/>
      <c r="TJX14" s="219"/>
      <c r="TJY14" s="219"/>
      <c r="TJZ14" s="219"/>
      <c r="TKA14" s="219"/>
      <c r="TKB14" s="219"/>
      <c r="TKC14" s="219"/>
      <c r="TKD14" s="219"/>
      <c r="TKE14" s="219"/>
      <c r="TKF14" s="219"/>
      <c r="TKG14" s="219"/>
      <c r="TKH14" s="219"/>
      <c r="TKI14" s="219"/>
      <c r="TKJ14" s="219"/>
      <c r="TKK14" s="219"/>
      <c r="TKL14" s="219"/>
      <c r="TKM14" s="219"/>
      <c r="TKN14" s="219"/>
      <c r="TKO14" s="219"/>
      <c r="TKP14" s="219"/>
      <c r="TKQ14" s="219"/>
      <c r="TKR14" s="219"/>
      <c r="TKS14" s="219"/>
      <c r="TKT14" s="219"/>
      <c r="TKU14" s="219"/>
      <c r="TKV14" s="219"/>
      <c r="TKW14" s="219"/>
      <c r="TKX14" s="219"/>
      <c r="TKY14" s="219"/>
      <c r="TKZ14" s="219"/>
      <c r="TLA14" s="219"/>
      <c r="TLB14" s="219"/>
      <c r="TLC14" s="219"/>
      <c r="TLD14" s="219"/>
      <c r="TLE14" s="219"/>
      <c r="TLF14" s="219"/>
      <c r="TLG14" s="219"/>
      <c r="TLH14" s="219"/>
      <c r="TLI14" s="219"/>
      <c r="TLJ14" s="219"/>
      <c r="TLK14" s="219"/>
      <c r="TLL14" s="219"/>
      <c r="TLM14" s="219"/>
      <c r="TLN14" s="219"/>
      <c r="TLO14" s="219"/>
      <c r="TLP14" s="219"/>
      <c r="TLQ14" s="219"/>
      <c r="TLR14" s="219"/>
      <c r="TLS14" s="219"/>
      <c r="TLT14" s="219"/>
      <c r="TLU14" s="219"/>
      <c r="TLV14" s="219"/>
      <c r="TLW14" s="219"/>
      <c r="TLX14" s="219"/>
      <c r="TLY14" s="219"/>
      <c r="TLZ14" s="219"/>
      <c r="TMA14" s="219"/>
      <c r="TMB14" s="219"/>
      <c r="TMC14" s="219"/>
      <c r="TMD14" s="219"/>
      <c r="TME14" s="219"/>
      <c r="TMF14" s="219"/>
      <c r="TMG14" s="219"/>
      <c r="TMH14" s="219"/>
      <c r="TMI14" s="219"/>
      <c r="TMJ14" s="219"/>
      <c r="TMK14" s="219"/>
      <c r="TML14" s="219"/>
      <c r="TMM14" s="219"/>
      <c r="TMN14" s="219"/>
      <c r="TMO14" s="219"/>
      <c r="TMP14" s="219"/>
      <c r="TMQ14" s="219"/>
      <c r="TMR14" s="219"/>
      <c r="TMS14" s="219"/>
      <c r="TMT14" s="219"/>
      <c r="TMU14" s="219"/>
      <c r="TMV14" s="219"/>
      <c r="TMW14" s="219"/>
      <c r="TMX14" s="219"/>
      <c r="TMY14" s="219"/>
      <c r="TMZ14" s="219"/>
      <c r="TNA14" s="219"/>
      <c r="TNB14" s="219"/>
      <c r="TNC14" s="219"/>
      <c r="TND14" s="219"/>
      <c r="TNE14" s="219"/>
      <c r="TNF14" s="219"/>
      <c r="TNG14" s="219"/>
      <c r="TNH14" s="219"/>
      <c r="TNI14" s="219"/>
      <c r="TNJ14" s="219"/>
      <c r="TNK14" s="219"/>
      <c r="TNL14" s="219"/>
      <c r="TNM14" s="219"/>
      <c r="TNN14" s="219"/>
      <c r="TNO14" s="219"/>
      <c r="TNP14" s="219"/>
      <c r="TNQ14" s="219"/>
      <c r="TNR14" s="219"/>
      <c r="TNS14" s="219"/>
      <c r="TNT14" s="219"/>
      <c r="TNU14" s="219"/>
      <c r="TNV14" s="219"/>
      <c r="TNW14" s="219"/>
      <c r="TNX14" s="219"/>
      <c r="TNY14" s="219"/>
      <c r="TNZ14" s="219"/>
      <c r="TOA14" s="219"/>
      <c r="TOB14" s="219"/>
      <c r="TOC14" s="219"/>
      <c r="TOD14" s="219"/>
      <c r="TOE14" s="219"/>
      <c r="TOF14" s="219"/>
      <c r="TOG14" s="219"/>
      <c r="TOH14" s="219"/>
      <c r="TOI14" s="219"/>
      <c r="TOJ14" s="219"/>
      <c r="TOK14" s="219"/>
      <c r="TOL14" s="219"/>
      <c r="TOM14" s="219"/>
      <c r="TON14" s="219"/>
      <c r="TOO14" s="219"/>
      <c r="TOP14" s="219"/>
      <c r="TOQ14" s="219"/>
      <c r="TOR14" s="219"/>
      <c r="TOS14" s="219"/>
      <c r="TOT14" s="219"/>
      <c r="TOU14" s="219"/>
      <c r="TOV14" s="219"/>
      <c r="TOW14" s="219"/>
      <c r="TOX14" s="219"/>
      <c r="TOY14" s="219"/>
      <c r="TOZ14" s="219"/>
      <c r="TPA14" s="219"/>
      <c r="TPB14" s="219"/>
      <c r="TPC14" s="219"/>
      <c r="TPD14" s="219"/>
      <c r="TPE14" s="219"/>
      <c r="TPF14" s="219"/>
      <c r="TPG14" s="219"/>
      <c r="TPH14" s="219"/>
      <c r="TPI14" s="219"/>
      <c r="TPJ14" s="219"/>
      <c r="TPK14" s="219"/>
      <c r="TPL14" s="219"/>
      <c r="TPM14" s="219"/>
      <c r="TPN14" s="219"/>
      <c r="TPO14" s="219"/>
      <c r="TPP14" s="219"/>
      <c r="TPQ14" s="219"/>
      <c r="TPR14" s="219"/>
      <c r="TPS14" s="219"/>
      <c r="TPT14" s="219"/>
      <c r="TPU14" s="219"/>
      <c r="TPV14" s="219"/>
      <c r="TPW14" s="219"/>
      <c r="TPX14" s="219"/>
      <c r="TPY14" s="219"/>
      <c r="TPZ14" s="219"/>
      <c r="TQA14" s="219"/>
      <c r="TQB14" s="219"/>
      <c r="TQC14" s="219"/>
      <c r="TQD14" s="219"/>
      <c r="TQE14" s="219"/>
      <c r="TQF14" s="219"/>
      <c r="TQG14" s="219"/>
      <c r="TQH14" s="219"/>
      <c r="TQI14" s="219"/>
      <c r="TQJ14" s="219"/>
      <c r="TQK14" s="219"/>
      <c r="TQL14" s="219"/>
      <c r="TQM14" s="219"/>
      <c r="TQN14" s="219"/>
      <c r="TQO14" s="219"/>
      <c r="TQP14" s="219"/>
      <c r="TQQ14" s="219"/>
      <c r="TQR14" s="219"/>
      <c r="TQS14" s="219"/>
      <c r="TQT14" s="219"/>
      <c r="TQU14" s="219"/>
      <c r="TQV14" s="219"/>
      <c r="TQW14" s="219"/>
      <c r="TQX14" s="219"/>
      <c r="TQY14" s="219"/>
      <c r="TQZ14" s="219"/>
      <c r="TRA14" s="219"/>
      <c r="TRB14" s="219"/>
      <c r="TRC14" s="219"/>
      <c r="TRD14" s="219"/>
      <c r="TRE14" s="219"/>
      <c r="TRF14" s="219"/>
      <c r="TRG14" s="219"/>
      <c r="TRH14" s="219"/>
      <c r="TRI14" s="219"/>
      <c r="TRJ14" s="219"/>
      <c r="TRK14" s="219"/>
      <c r="TRL14" s="219"/>
      <c r="TRM14" s="219"/>
      <c r="TRN14" s="219"/>
      <c r="TRO14" s="219"/>
      <c r="TRP14" s="219"/>
      <c r="TRQ14" s="219"/>
      <c r="TRR14" s="219"/>
      <c r="TRS14" s="219"/>
      <c r="TRT14" s="219"/>
      <c r="TRU14" s="219"/>
      <c r="TRV14" s="219"/>
      <c r="TRW14" s="219"/>
      <c r="TRX14" s="219"/>
      <c r="TRY14" s="219"/>
      <c r="TRZ14" s="219"/>
      <c r="TSA14" s="219"/>
      <c r="TSB14" s="219"/>
      <c r="TSC14" s="219"/>
      <c r="TSD14" s="219"/>
      <c r="TSE14" s="219"/>
      <c r="TSF14" s="219"/>
      <c r="TSG14" s="219"/>
      <c r="TSH14" s="219"/>
      <c r="TSI14" s="219"/>
      <c r="TSJ14" s="219"/>
      <c r="TSK14" s="219"/>
      <c r="TSL14" s="219"/>
      <c r="TSM14" s="219"/>
      <c r="TSN14" s="219"/>
      <c r="TSO14" s="219"/>
      <c r="TSP14" s="219"/>
      <c r="TSQ14" s="219"/>
      <c r="TSR14" s="219"/>
      <c r="TSS14" s="219"/>
      <c r="TST14" s="219"/>
      <c r="TSU14" s="219"/>
      <c r="TSV14" s="219"/>
      <c r="TSW14" s="219"/>
      <c r="TSX14" s="219"/>
      <c r="TSY14" s="219"/>
      <c r="TSZ14" s="219"/>
      <c r="TTA14" s="219"/>
      <c r="TTB14" s="219"/>
      <c r="TTC14" s="219"/>
      <c r="TTD14" s="219"/>
      <c r="TTE14" s="219"/>
      <c r="TTF14" s="219"/>
      <c r="TTG14" s="219"/>
      <c r="TTH14" s="219"/>
      <c r="TTI14" s="219"/>
      <c r="TTJ14" s="219"/>
      <c r="TTK14" s="219"/>
      <c r="TTL14" s="219"/>
      <c r="TTM14" s="219"/>
      <c r="TTN14" s="219"/>
      <c r="TTO14" s="219"/>
      <c r="TTP14" s="219"/>
      <c r="TTQ14" s="219"/>
      <c r="TTR14" s="219"/>
      <c r="TTS14" s="219"/>
      <c r="TTT14" s="219"/>
      <c r="TTU14" s="219"/>
      <c r="TTV14" s="219"/>
      <c r="TTW14" s="219"/>
      <c r="TTX14" s="219"/>
      <c r="TTY14" s="219"/>
      <c r="TTZ14" s="219"/>
      <c r="TUA14" s="219"/>
      <c r="TUB14" s="219"/>
      <c r="TUC14" s="219"/>
      <c r="TUD14" s="219"/>
      <c r="TUE14" s="219"/>
      <c r="TUF14" s="219"/>
      <c r="TUG14" s="219"/>
      <c r="TUH14" s="219"/>
      <c r="TUI14" s="219"/>
      <c r="TUJ14" s="219"/>
      <c r="TUK14" s="219"/>
      <c r="TUL14" s="219"/>
      <c r="TUM14" s="219"/>
      <c r="TUN14" s="219"/>
      <c r="TUO14" s="219"/>
      <c r="TUP14" s="219"/>
      <c r="TUQ14" s="219"/>
      <c r="TUR14" s="219"/>
      <c r="TUS14" s="219"/>
      <c r="TUT14" s="219"/>
      <c r="TUU14" s="219"/>
      <c r="TUV14" s="219"/>
      <c r="TUW14" s="219"/>
      <c r="TUX14" s="219"/>
      <c r="TUY14" s="219"/>
      <c r="TUZ14" s="219"/>
      <c r="TVA14" s="219"/>
      <c r="TVB14" s="219"/>
      <c r="TVC14" s="219"/>
      <c r="TVD14" s="219"/>
      <c r="TVE14" s="219"/>
      <c r="TVF14" s="219"/>
      <c r="TVG14" s="219"/>
      <c r="TVH14" s="219"/>
      <c r="TVI14" s="219"/>
      <c r="TVJ14" s="219"/>
      <c r="TVK14" s="219"/>
      <c r="TVL14" s="219"/>
      <c r="TVM14" s="219"/>
      <c r="TVN14" s="219"/>
      <c r="TVO14" s="219"/>
      <c r="TVP14" s="219"/>
      <c r="TVQ14" s="219"/>
      <c r="TVR14" s="219"/>
      <c r="TVS14" s="219"/>
      <c r="TVT14" s="219"/>
      <c r="TVU14" s="219"/>
      <c r="TVV14" s="219"/>
      <c r="TVW14" s="219"/>
      <c r="TVX14" s="219"/>
      <c r="TVY14" s="219"/>
      <c r="TVZ14" s="219"/>
      <c r="TWA14" s="219"/>
      <c r="TWB14" s="219"/>
      <c r="TWC14" s="219"/>
      <c r="TWD14" s="219"/>
      <c r="TWE14" s="219"/>
      <c r="TWF14" s="219"/>
      <c r="TWG14" s="219"/>
      <c r="TWH14" s="219"/>
      <c r="TWI14" s="219"/>
      <c r="TWJ14" s="219"/>
      <c r="TWK14" s="219"/>
      <c r="TWL14" s="219"/>
      <c r="TWM14" s="219"/>
      <c r="TWN14" s="219"/>
      <c r="TWO14" s="219"/>
      <c r="TWP14" s="219"/>
      <c r="TWQ14" s="219"/>
      <c r="TWR14" s="219"/>
      <c r="TWS14" s="219"/>
      <c r="TWT14" s="219"/>
      <c r="TWU14" s="219"/>
      <c r="TWV14" s="219"/>
      <c r="TWW14" s="219"/>
      <c r="TWX14" s="219"/>
      <c r="TWY14" s="219"/>
      <c r="TWZ14" s="219"/>
      <c r="TXA14" s="219"/>
      <c r="TXB14" s="219"/>
      <c r="TXC14" s="219"/>
      <c r="TXD14" s="219"/>
      <c r="TXE14" s="219"/>
      <c r="TXF14" s="219"/>
      <c r="TXG14" s="219"/>
      <c r="TXH14" s="219"/>
      <c r="TXI14" s="219"/>
      <c r="TXJ14" s="219"/>
      <c r="TXK14" s="219"/>
      <c r="TXL14" s="219"/>
      <c r="TXM14" s="219"/>
      <c r="TXN14" s="219"/>
      <c r="TXO14" s="219"/>
      <c r="TXP14" s="219"/>
      <c r="TXQ14" s="219"/>
      <c r="TXR14" s="219"/>
      <c r="TXS14" s="219"/>
      <c r="TXT14" s="219"/>
      <c r="TXU14" s="219"/>
      <c r="TXV14" s="219"/>
      <c r="TXW14" s="219"/>
      <c r="TXX14" s="219"/>
      <c r="TXY14" s="219"/>
      <c r="TXZ14" s="219"/>
      <c r="TYA14" s="219"/>
      <c r="TYB14" s="219"/>
      <c r="TYC14" s="219"/>
      <c r="TYD14" s="219"/>
      <c r="TYE14" s="219"/>
      <c r="TYF14" s="219"/>
      <c r="TYG14" s="219"/>
      <c r="TYH14" s="219"/>
      <c r="TYI14" s="219"/>
      <c r="TYJ14" s="219"/>
      <c r="TYK14" s="219"/>
      <c r="TYL14" s="219"/>
      <c r="TYM14" s="219"/>
      <c r="TYN14" s="219"/>
      <c r="TYO14" s="219"/>
      <c r="TYP14" s="219"/>
      <c r="TYQ14" s="219"/>
      <c r="TYR14" s="219"/>
      <c r="TYS14" s="219"/>
      <c r="TYT14" s="219"/>
      <c r="TYU14" s="219"/>
      <c r="TYV14" s="219"/>
      <c r="TYW14" s="219"/>
      <c r="TYX14" s="219"/>
      <c r="TYY14" s="219"/>
      <c r="TYZ14" s="219"/>
      <c r="TZA14" s="219"/>
      <c r="TZB14" s="219"/>
      <c r="TZC14" s="219"/>
      <c r="TZD14" s="219"/>
      <c r="TZE14" s="219"/>
      <c r="TZF14" s="219"/>
      <c r="TZG14" s="219"/>
      <c r="TZH14" s="219"/>
      <c r="TZI14" s="219"/>
      <c r="TZJ14" s="219"/>
      <c r="TZK14" s="219"/>
      <c r="TZL14" s="219"/>
      <c r="TZM14" s="219"/>
      <c r="TZN14" s="219"/>
      <c r="TZO14" s="219"/>
      <c r="TZP14" s="219"/>
      <c r="TZQ14" s="219"/>
      <c r="TZR14" s="219"/>
      <c r="TZS14" s="219"/>
      <c r="TZT14" s="219"/>
      <c r="TZU14" s="219"/>
      <c r="TZV14" s="219"/>
      <c r="TZW14" s="219"/>
      <c r="TZX14" s="219"/>
      <c r="TZY14" s="219"/>
      <c r="TZZ14" s="219"/>
      <c r="UAA14" s="219"/>
      <c r="UAB14" s="219"/>
      <c r="UAC14" s="219"/>
      <c r="UAD14" s="219"/>
      <c r="UAE14" s="219"/>
      <c r="UAF14" s="219"/>
      <c r="UAG14" s="219"/>
      <c r="UAH14" s="219"/>
      <c r="UAI14" s="219"/>
      <c r="UAJ14" s="219"/>
      <c r="UAK14" s="219"/>
      <c r="UAL14" s="219"/>
      <c r="UAM14" s="219"/>
      <c r="UAN14" s="219"/>
      <c r="UAO14" s="219"/>
      <c r="UAP14" s="219"/>
      <c r="UAQ14" s="219"/>
      <c r="UAR14" s="219"/>
      <c r="UAS14" s="219"/>
      <c r="UAT14" s="219"/>
      <c r="UAU14" s="219"/>
      <c r="UAV14" s="219"/>
      <c r="UAW14" s="219"/>
      <c r="UAX14" s="219"/>
      <c r="UAY14" s="219"/>
      <c r="UAZ14" s="219"/>
      <c r="UBA14" s="219"/>
      <c r="UBB14" s="219"/>
      <c r="UBC14" s="219"/>
      <c r="UBD14" s="219"/>
      <c r="UBE14" s="219"/>
      <c r="UBF14" s="219"/>
      <c r="UBG14" s="219"/>
      <c r="UBH14" s="219"/>
      <c r="UBI14" s="219"/>
      <c r="UBJ14" s="219"/>
      <c r="UBK14" s="219"/>
      <c r="UBL14" s="219"/>
      <c r="UBM14" s="219"/>
      <c r="UBN14" s="219"/>
      <c r="UBO14" s="219"/>
      <c r="UBP14" s="219"/>
      <c r="UBQ14" s="219"/>
      <c r="UBR14" s="219"/>
      <c r="UBS14" s="219"/>
      <c r="UBT14" s="219"/>
      <c r="UBU14" s="219"/>
      <c r="UBV14" s="219"/>
      <c r="UBW14" s="219"/>
      <c r="UBX14" s="219"/>
      <c r="UBY14" s="219"/>
      <c r="UBZ14" s="219"/>
      <c r="UCA14" s="219"/>
      <c r="UCB14" s="219"/>
      <c r="UCC14" s="219"/>
      <c r="UCD14" s="219"/>
      <c r="UCE14" s="219"/>
      <c r="UCF14" s="219"/>
      <c r="UCG14" s="219"/>
      <c r="UCH14" s="219"/>
      <c r="UCI14" s="219"/>
      <c r="UCJ14" s="219"/>
      <c r="UCK14" s="219"/>
      <c r="UCL14" s="219"/>
      <c r="UCM14" s="219"/>
      <c r="UCN14" s="219"/>
      <c r="UCO14" s="219"/>
      <c r="UCP14" s="219"/>
      <c r="UCQ14" s="219"/>
      <c r="UCR14" s="219"/>
      <c r="UCS14" s="219"/>
      <c r="UCT14" s="219"/>
      <c r="UCU14" s="219"/>
      <c r="UCV14" s="219"/>
      <c r="UCW14" s="219"/>
      <c r="UCX14" s="219"/>
      <c r="UCY14" s="219"/>
      <c r="UCZ14" s="219"/>
      <c r="UDA14" s="219"/>
      <c r="UDB14" s="219"/>
      <c r="UDC14" s="219"/>
      <c r="UDD14" s="219"/>
      <c r="UDE14" s="219"/>
      <c r="UDF14" s="219"/>
      <c r="UDG14" s="219"/>
      <c r="UDH14" s="219"/>
      <c r="UDI14" s="219"/>
      <c r="UDJ14" s="219"/>
      <c r="UDK14" s="219"/>
      <c r="UDL14" s="219"/>
      <c r="UDM14" s="219"/>
      <c r="UDN14" s="219"/>
      <c r="UDO14" s="219"/>
      <c r="UDP14" s="219"/>
      <c r="UDQ14" s="219"/>
      <c r="UDR14" s="219"/>
      <c r="UDS14" s="219"/>
      <c r="UDT14" s="219"/>
      <c r="UDU14" s="219"/>
      <c r="UDV14" s="219"/>
      <c r="UDW14" s="219"/>
      <c r="UDX14" s="219"/>
      <c r="UDY14" s="219"/>
      <c r="UDZ14" s="219"/>
      <c r="UEA14" s="219"/>
      <c r="UEB14" s="219"/>
      <c r="UEC14" s="219"/>
      <c r="UED14" s="219"/>
      <c r="UEE14" s="219"/>
      <c r="UEF14" s="219"/>
      <c r="UEG14" s="219"/>
      <c r="UEH14" s="219"/>
      <c r="UEI14" s="219"/>
      <c r="UEJ14" s="219"/>
      <c r="UEK14" s="219"/>
      <c r="UEL14" s="219"/>
      <c r="UEM14" s="219"/>
      <c r="UEN14" s="219"/>
      <c r="UEO14" s="219"/>
      <c r="UEP14" s="219"/>
      <c r="UEQ14" s="219"/>
      <c r="UER14" s="219"/>
      <c r="UES14" s="219"/>
      <c r="UET14" s="219"/>
      <c r="UEU14" s="219"/>
      <c r="UEV14" s="219"/>
      <c r="UEW14" s="219"/>
      <c r="UEX14" s="219"/>
      <c r="UEY14" s="219"/>
      <c r="UEZ14" s="219"/>
      <c r="UFA14" s="219"/>
      <c r="UFB14" s="219"/>
      <c r="UFC14" s="219"/>
      <c r="UFD14" s="219"/>
      <c r="UFE14" s="219"/>
      <c r="UFF14" s="219"/>
      <c r="UFG14" s="219"/>
      <c r="UFH14" s="219"/>
      <c r="UFI14" s="219"/>
      <c r="UFJ14" s="219"/>
      <c r="UFK14" s="219"/>
      <c r="UFL14" s="219"/>
      <c r="UFM14" s="219"/>
      <c r="UFN14" s="219"/>
      <c r="UFO14" s="219"/>
      <c r="UFP14" s="219"/>
      <c r="UFQ14" s="219"/>
      <c r="UFR14" s="219"/>
      <c r="UFS14" s="219"/>
      <c r="UFT14" s="219"/>
      <c r="UFU14" s="219"/>
      <c r="UFV14" s="219"/>
      <c r="UFW14" s="219"/>
      <c r="UFX14" s="219"/>
      <c r="UFY14" s="219"/>
      <c r="UFZ14" s="219"/>
      <c r="UGA14" s="219"/>
      <c r="UGB14" s="219"/>
      <c r="UGC14" s="219"/>
      <c r="UGD14" s="219"/>
      <c r="UGE14" s="219"/>
      <c r="UGF14" s="219"/>
      <c r="UGG14" s="219"/>
      <c r="UGH14" s="219"/>
      <c r="UGI14" s="219"/>
      <c r="UGJ14" s="219"/>
      <c r="UGK14" s="219"/>
      <c r="UGL14" s="219"/>
      <c r="UGM14" s="219"/>
      <c r="UGN14" s="219"/>
      <c r="UGO14" s="219"/>
      <c r="UGP14" s="219"/>
      <c r="UGQ14" s="219"/>
      <c r="UGR14" s="219"/>
      <c r="UGS14" s="219"/>
      <c r="UGT14" s="219"/>
      <c r="UGU14" s="219"/>
      <c r="UGV14" s="219"/>
      <c r="UGW14" s="219"/>
      <c r="UGX14" s="219"/>
      <c r="UGY14" s="219"/>
      <c r="UGZ14" s="219"/>
      <c r="UHA14" s="219"/>
      <c r="UHB14" s="219"/>
      <c r="UHC14" s="219"/>
      <c r="UHD14" s="219"/>
      <c r="UHE14" s="219"/>
      <c r="UHF14" s="219"/>
      <c r="UHG14" s="219"/>
      <c r="UHH14" s="219"/>
      <c r="UHI14" s="219"/>
      <c r="UHJ14" s="219"/>
      <c r="UHK14" s="219"/>
      <c r="UHL14" s="219"/>
      <c r="UHM14" s="219"/>
      <c r="UHN14" s="219"/>
      <c r="UHO14" s="219"/>
      <c r="UHP14" s="219"/>
      <c r="UHQ14" s="219"/>
      <c r="UHR14" s="219"/>
      <c r="UHS14" s="219"/>
      <c r="UHT14" s="219"/>
      <c r="UHU14" s="219"/>
      <c r="UHV14" s="219"/>
      <c r="UHW14" s="219"/>
      <c r="UHX14" s="219"/>
      <c r="UHY14" s="219"/>
      <c r="UHZ14" s="219"/>
      <c r="UIA14" s="219"/>
      <c r="UIB14" s="219"/>
      <c r="UIC14" s="219"/>
      <c r="UID14" s="219"/>
      <c r="UIE14" s="219"/>
      <c r="UIF14" s="219"/>
      <c r="UIG14" s="219"/>
      <c r="UIH14" s="219"/>
      <c r="UII14" s="219"/>
      <c r="UIJ14" s="219"/>
      <c r="UIK14" s="219"/>
      <c r="UIL14" s="219"/>
      <c r="UIM14" s="219"/>
      <c r="UIN14" s="219"/>
      <c r="UIO14" s="219"/>
      <c r="UIP14" s="219"/>
      <c r="UIQ14" s="219"/>
      <c r="UIR14" s="219"/>
      <c r="UIS14" s="219"/>
      <c r="UIT14" s="219"/>
      <c r="UIU14" s="219"/>
      <c r="UIV14" s="219"/>
      <c r="UIW14" s="219"/>
      <c r="UIX14" s="219"/>
      <c r="UIY14" s="219"/>
      <c r="UIZ14" s="219"/>
      <c r="UJA14" s="219"/>
      <c r="UJB14" s="219"/>
      <c r="UJC14" s="219"/>
      <c r="UJD14" s="219"/>
      <c r="UJE14" s="219"/>
      <c r="UJF14" s="219"/>
      <c r="UJG14" s="219"/>
      <c r="UJH14" s="219"/>
      <c r="UJI14" s="219"/>
      <c r="UJJ14" s="219"/>
      <c r="UJK14" s="219"/>
      <c r="UJL14" s="219"/>
      <c r="UJM14" s="219"/>
      <c r="UJN14" s="219"/>
      <c r="UJO14" s="219"/>
      <c r="UJP14" s="219"/>
      <c r="UJQ14" s="219"/>
      <c r="UJR14" s="219"/>
      <c r="UJS14" s="219"/>
      <c r="UJT14" s="219"/>
      <c r="UJU14" s="219"/>
      <c r="UJV14" s="219"/>
      <c r="UJW14" s="219"/>
      <c r="UJX14" s="219"/>
      <c r="UJY14" s="219"/>
      <c r="UJZ14" s="219"/>
      <c r="UKA14" s="219"/>
      <c r="UKB14" s="219"/>
      <c r="UKC14" s="219"/>
      <c r="UKD14" s="219"/>
      <c r="UKE14" s="219"/>
      <c r="UKF14" s="219"/>
      <c r="UKG14" s="219"/>
      <c r="UKH14" s="219"/>
      <c r="UKI14" s="219"/>
      <c r="UKJ14" s="219"/>
      <c r="UKK14" s="219"/>
      <c r="UKL14" s="219"/>
      <c r="UKM14" s="219"/>
      <c r="UKN14" s="219"/>
      <c r="UKO14" s="219"/>
      <c r="UKP14" s="219"/>
      <c r="UKQ14" s="219"/>
      <c r="UKR14" s="219"/>
      <c r="UKS14" s="219"/>
      <c r="UKT14" s="219"/>
      <c r="UKU14" s="219"/>
      <c r="UKV14" s="219"/>
      <c r="UKW14" s="219"/>
      <c r="UKX14" s="219"/>
      <c r="UKY14" s="219"/>
      <c r="UKZ14" s="219"/>
      <c r="ULA14" s="219"/>
      <c r="ULB14" s="219"/>
      <c r="ULC14" s="219"/>
      <c r="ULD14" s="219"/>
      <c r="ULE14" s="219"/>
      <c r="ULF14" s="219"/>
      <c r="ULG14" s="219"/>
      <c r="ULH14" s="219"/>
      <c r="ULI14" s="219"/>
      <c r="ULJ14" s="219"/>
      <c r="ULK14" s="219"/>
      <c r="ULL14" s="219"/>
      <c r="ULM14" s="219"/>
      <c r="ULN14" s="219"/>
      <c r="ULO14" s="219"/>
      <c r="ULP14" s="219"/>
      <c r="ULQ14" s="219"/>
      <c r="ULR14" s="219"/>
      <c r="ULS14" s="219"/>
      <c r="ULT14" s="219"/>
      <c r="ULU14" s="219"/>
      <c r="ULV14" s="219"/>
      <c r="ULW14" s="219"/>
      <c r="ULX14" s="219"/>
      <c r="ULY14" s="219"/>
      <c r="ULZ14" s="219"/>
      <c r="UMA14" s="219"/>
      <c r="UMB14" s="219"/>
      <c r="UMC14" s="219"/>
      <c r="UMD14" s="219"/>
      <c r="UME14" s="219"/>
      <c r="UMF14" s="219"/>
      <c r="UMG14" s="219"/>
      <c r="UMH14" s="219"/>
      <c r="UMI14" s="219"/>
      <c r="UMJ14" s="219"/>
      <c r="UMK14" s="219"/>
      <c r="UML14" s="219"/>
      <c r="UMM14" s="219"/>
      <c r="UMN14" s="219"/>
      <c r="UMO14" s="219"/>
      <c r="UMP14" s="219"/>
      <c r="UMQ14" s="219"/>
      <c r="UMR14" s="219"/>
      <c r="UMS14" s="219"/>
      <c r="UMT14" s="219"/>
      <c r="UMU14" s="219"/>
      <c r="UMV14" s="219"/>
      <c r="UMW14" s="219"/>
      <c r="UMX14" s="219"/>
      <c r="UMY14" s="219"/>
      <c r="UMZ14" s="219"/>
      <c r="UNA14" s="219"/>
      <c r="UNB14" s="219"/>
      <c r="UNC14" s="219"/>
      <c r="UND14" s="219"/>
      <c r="UNE14" s="219"/>
      <c r="UNF14" s="219"/>
      <c r="UNG14" s="219"/>
      <c r="UNH14" s="219"/>
      <c r="UNI14" s="219"/>
      <c r="UNJ14" s="219"/>
      <c r="UNK14" s="219"/>
      <c r="UNL14" s="219"/>
      <c r="UNM14" s="219"/>
      <c r="UNN14" s="219"/>
      <c r="UNO14" s="219"/>
      <c r="UNP14" s="219"/>
      <c r="UNQ14" s="219"/>
      <c r="UNR14" s="219"/>
      <c r="UNS14" s="219"/>
      <c r="UNT14" s="219"/>
      <c r="UNU14" s="219"/>
      <c r="UNV14" s="219"/>
      <c r="UNW14" s="219"/>
      <c r="UNX14" s="219"/>
      <c r="UNY14" s="219"/>
      <c r="UNZ14" s="219"/>
      <c r="UOA14" s="219"/>
      <c r="UOB14" s="219"/>
      <c r="UOC14" s="219"/>
      <c r="UOD14" s="219"/>
      <c r="UOE14" s="219"/>
      <c r="UOF14" s="219"/>
      <c r="UOG14" s="219"/>
      <c r="UOH14" s="219"/>
      <c r="UOI14" s="219"/>
      <c r="UOJ14" s="219"/>
      <c r="UOK14" s="219"/>
      <c r="UOL14" s="219"/>
      <c r="UOM14" s="219"/>
      <c r="UON14" s="219"/>
      <c r="UOO14" s="219"/>
      <c r="UOP14" s="219"/>
      <c r="UOQ14" s="219"/>
      <c r="UOR14" s="219"/>
      <c r="UOS14" s="219"/>
      <c r="UOT14" s="219"/>
      <c r="UOU14" s="219"/>
      <c r="UOV14" s="219"/>
      <c r="UOW14" s="219"/>
      <c r="UOX14" s="219"/>
      <c r="UOY14" s="219"/>
      <c r="UOZ14" s="219"/>
      <c r="UPA14" s="219"/>
      <c r="UPB14" s="219"/>
      <c r="UPC14" s="219"/>
      <c r="UPD14" s="219"/>
      <c r="UPE14" s="219"/>
      <c r="UPF14" s="219"/>
      <c r="UPG14" s="219"/>
      <c r="UPH14" s="219"/>
      <c r="UPI14" s="219"/>
      <c r="UPJ14" s="219"/>
      <c r="UPK14" s="219"/>
      <c r="UPL14" s="219"/>
      <c r="UPM14" s="219"/>
      <c r="UPN14" s="219"/>
      <c r="UPO14" s="219"/>
      <c r="UPP14" s="219"/>
      <c r="UPQ14" s="219"/>
      <c r="UPR14" s="219"/>
      <c r="UPS14" s="219"/>
      <c r="UPT14" s="219"/>
      <c r="UPU14" s="219"/>
      <c r="UPV14" s="219"/>
      <c r="UPW14" s="219"/>
      <c r="UPX14" s="219"/>
      <c r="UPY14" s="219"/>
      <c r="UPZ14" s="219"/>
      <c r="UQA14" s="219"/>
      <c r="UQB14" s="219"/>
      <c r="UQC14" s="219"/>
      <c r="UQD14" s="219"/>
      <c r="UQE14" s="219"/>
      <c r="UQF14" s="219"/>
      <c r="UQG14" s="219"/>
      <c r="UQH14" s="219"/>
      <c r="UQI14" s="219"/>
      <c r="UQJ14" s="219"/>
      <c r="UQK14" s="219"/>
      <c r="UQL14" s="219"/>
      <c r="UQM14" s="219"/>
      <c r="UQN14" s="219"/>
      <c r="UQO14" s="219"/>
      <c r="UQP14" s="219"/>
      <c r="UQQ14" s="219"/>
      <c r="UQR14" s="219"/>
      <c r="UQS14" s="219"/>
      <c r="UQT14" s="219"/>
      <c r="UQU14" s="219"/>
      <c r="UQV14" s="219"/>
      <c r="UQW14" s="219"/>
      <c r="UQX14" s="219"/>
      <c r="UQY14" s="219"/>
      <c r="UQZ14" s="219"/>
      <c r="URA14" s="219"/>
      <c r="URB14" s="219"/>
      <c r="URC14" s="219"/>
      <c r="URD14" s="219"/>
      <c r="URE14" s="219"/>
      <c r="URF14" s="219"/>
      <c r="URG14" s="219"/>
      <c r="URH14" s="219"/>
      <c r="URI14" s="219"/>
      <c r="URJ14" s="219"/>
      <c r="URK14" s="219"/>
      <c r="URL14" s="219"/>
      <c r="URM14" s="219"/>
      <c r="URN14" s="219"/>
      <c r="URO14" s="219"/>
      <c r="URP14" s="219"/>
      <c r="URQ14" s="219"/>
      <c r="URR14" s="219"/>
      <c r="URS14" s="219"/>
      <c r="URT14" s="219"/>
      <c r="URU14" s="219"/>
      <c r="URV14" s="219"/>
      <c r="URW14" s="219"/>
      <c r="URX14" s="219"/>
      <c r="URY14" s="219"/>
      <c r="URZ14" s="219"/>
      <c r="USA14" s="219"/>
      <c r="USB14" s="219"/>
      <c r="USC14" s="219"/>
      <c r="USD14" s="219"/>
      <c r="USE14" s="219"/>
      <c r="USF14" s="219"/>
      <c r="USG14" s="219"/>
      <c r="USH14" s="219"/>
      <c r="USI14" s="219"/>
      <c r="USJ14" s="219"/>
      <c r="USK14" s="219"/>
      <c r="USL14" s="219"/>
      <c r="USM14" s="219"/>
      <c r="USN14" s="219"/>
      <c r="USO14" s="219"/>
      <c r="USP14" s="219"/>
      <c r="USQ14" s="219"/>
      <c r="USR14" s="219"/>
      <c r="USS14" s="219"/>
      <c r="UST14" s="219"/>
      <c r="USU14" s="219"/>
      <c r="USV14" s="219"/>
      <c r="USW14" s="219"/>
      <c r="USX14" s="219"/>
      <c r="USY14" s="219"/>
      <c r="USZ14" s="219"/>
      <c r="UTA14" s="219"/>
      <c r="UTB14" s="219"/>
      <c r="UTC14" s="219"/>
      <c r="UTD14" s="219"/>
      <c r="UTE14" s="219"/>
      <c r="UTF14" s="219"/>
      <c r="UTG14" s="219"/>
      <c r="UTH14" s="219"/>
      <c r="UTI14" s="219"/>
      <c r="UTJ14" s="219"/>
      <c r="UTK14" s="219"/>
      <c r="UTL14" s="219"/>
      <c r="UTM14" s="219"/>
      <c r="UTN14" s="219"/>
      <c r="UTO14" s="219"/>
      <c r="UTP14" s="219"/>
      <c r="UTQ14" s="219"/>
      <c r="UTR14" s="219"/>
      <c r="UTS14" s="219"/>
      <c r="UTT14" s="219"/>
      <c r="UTU14" s="219"/>
      <c r="UTV14" s="219"/>
      <c r="UTW14" s="219"/>
      <c r="UTX14" s="219"/>
      <c r="UTY14" s="219"/>
      <c r="UTZ14" s="219"/>
      <c r="UUA14" s="219"/>
      <c r="UUB14" s="219"/>
      <c r="UUC14" s="219"/>
      <c r="UUD14" s="219"/>
      <c r="UUE14" s="219"/>
      <c r="UUF14" s="219"/>
      <c r="UUG14" s="219"/>
      <c r="UUH14" s="219"/>
      <c r="UUI14" s="219"/>
      <c r="UUJ14" s="219"/>
      <c r="UUK14" s="219"/>
      <c r="UUL14" s="219"/>
      <c r="UUM14" s="219"/>
      <c r="UUN14" s="219"/>
      <c r="UUO14" s="219"/>
      <c r="UUP14" s="219"/>
      <c r="UUQ14" s="219"/>
      <c r="UUR14" s="219"/>
      <c r="UUS14" s="219"/>
      <c r="UUT14" s="219"/>
      <c r="UUU14" s="219"/>
      <c r="UUV14" s="219"/>
      <c r="UUW14" s="219"/>
      <c r="UUX14" s="219"/>
      <c r="UUY14" s="219"/>
      <c r="UUZ14" s="219"/>
      <c r="UVA14" s="219"/>
      <c r="UVB14" s="219"/>
      <c r="UVC14" s="219"/>
      <c r="UVD14" s="219"/>
      <c r="UVE14" s="219"/>
      <c r="UVF14" s="219"/>
      <c r="UVG14" s="219"/>
      <c r="UVH14" s="219"/>
      <c r="UVI14" s="219"/>
      <c r="UVJ14" s="219"/>
      <c r="UVK14" s="219"/>
      <c r="UVL14" s="219"/>
      <c r="UVM14" s="219"/>
      <c r="UVN14" s="219"/>
      <c r="UVO14" s="219"/>
      <c r="UVP14" s="219"/>
      <c r="UVQ14" s="219"/>
      <c r="UVR14" s="219"/>
      <c r="UVS14" s="219"/>
      <c r="UVT14" s="219"/>
      <c r="UVU14" s="219"/>
      <c r="UVV14" s="219"/>
      <c r="UVW14" s="219"/>
      <c r="UVX14" s="219"/>
      <c r="UVY14" s="219"/>
      <c r="UVZ14" s="219"/>
      <c r="UWA14" s="219"/>
      <c r="UWB14" s="219"/>
      <c r="UWC14" s="219"/>
      <c r="UWD14" s="219"/>
      <c r="UWE14" s="219"/>
      <c r="UWF14" s="219"/>
      <c r="UWG14" s="219"/>
      <c r="UWH14" s="219"/>
      <c r="UWI14" s="219"/>
      <c r="UWJ14" s="219"/>
      <c r="UWK14" s="219"/>
      <c r="UWL14" s="219"/>
      <c r="UWM14" s="219"/>
      <c r="UWN14" s="219"/>
      <c r="UWO14" s="219"/>
      <c r="UWP14" s="219"/>
      <c r="UWQ14" s="219"/>
      <c r="UWR14" s="219"/>
      <c r="UWS14" s="219"/>
      <c r="UWT14" s="219"/>
      <c r="UWU14" s="219"/>
      <c r="UWV14" s="219"/>
      <c r="UWW14" s="219"/>
      <c r="UWX14" s="219"/>
      <c r="UWY14" s="219"/>
      <c r="UWZ14" s="219"/>
      <c r="UXA14" s="219"/>
      <c r="UXB14" s="219"/>
      <c r="UXC14" s="219"/>
      <c r="UXD14" s="219"/>
      <c r="UXE14" s="219"/>
      <c r="UXF14" s="219"/>
      <c r="UXG14" s="219"/>
      <c r="UXH14" s="219"/>
      <c r="UXI14" s="219"/>
      <c r="UXJ14" s="219"/>
      <c r="UXK14" s="219"/>
      <c r="UXL14" s="219"/>
      <c r="UXM14" s="219"/>
      <c r="UXN14" s="219"/>
      <c r="UXO14" s="219"/>
      <c r="UXP14" s="219"/>
      <c r="UXQ14" s="219"/>
      <c r="UXR14" s="219"/>
      <c r="UXS14" s="219"/>
      <c r="UXT14" s="219"/>
      <c r="UXU14" s="219"/>
      <c r="UXV14" s="219"/>
      <c r="UXW14" s="219"/>
      <c r="UXX14" s="219"/>
      <c r="UXY14" s="219"/>
      <c r="UXZ14" s="219"/>
      <c r="UYA14" s="219"/>
      <c r="UYB14" s="219"/>
      <c r="UYC14" s="219"/>
      <c r="UYD14" s="219"/>
      <c r="UYE14" s="219"/>
      <c r="UYF14" s="219"/>
      <c r="UYG14" s="219"/>
      <c r="UYH14" s="219"/>
      <c r="UYI14" s="219"/>
      <c r="UYJ14" s="219"/>
      <c r="UYK14" s="219"/>
      <c r="UYL14" s="219"/>
      <c r="UYM14" s="219"/>
      <c r="UYN14" s="219"/>
      <c r="UYO14" s="219"/>
      <c r="UYP14" s="219"/>
      <c r="UYQ14" s="219"/>
      <c r="UYR14" s="219"/>
      <c r="UYS14" s="219"/>
      <c r="UYT14" s="219"/>
      <c r="UYU14" s="219"/>
      <c r="UYV14" s="219"/>
      <c r="UYW14" s="219"/>
      <c r="UYX14" s="219"/>
      <c r="UYY14" s="219"/>
      <c r="UYZ14" s="219"/>
      <c r="UZA14" s="219"/>
      <c r="UZB14" s="219"/>
      <c r="UZC14" s="219"/>
      <c r="UZD14" s="219"/>
      <c r="UZE14" s="219"/>
      <c r="UZF14" s="219"/>
      <c r="UZG14" s="219"/>
      <c r="UZH14" s="219"/>
      <c r="UZI14" s="219"/>
      <c r="UZJ14" s="219"/>
      <c r="UZK14" s="219"/>
      <c r="UZL14" s="219"/>
      <c r="UZM14" s="219"/>
      <c r="UZN14" s="219"/>
      <c r="UZO14" s="219"/>
      <c r="UZP14" s="219"/>
      <c r="UZQ14" s="219"/>
      <c r="UZR14" s="219"/>
      <c r="UZS14" s="219"/>
      <c r="UZT14" s="219"/>
      <c r="UZU14" s="219"/>
      <c r="UZV14" s="219"/>
      <c r="UZW14" s="219"/>
      <c r="UZX14" s="219"/>
      <c r="UZY14" s="219"/>
      <c r="UZZ14" s="219"/>
      <c r="VAA14" s="219"/>
      <c r="VAB14" s="219"/>
      <c r="VAC14" s="219"/>
      <c r="VAD14" s="219"/>
      <c r="VAE14" s="219"/>
      <c r="VAF14" s="219"/>
      <c r="VAG14" s="219"/>
      <c r="VAH14" s="219"/>
      <c r="VAI14" s="219"/>
      <c r="VAJ14" s="219"/>
      <c r="VAK14" s="219"/>
      <c r="VAL14" s="219"/>
      <c r="VAM14" s="219"/>
      <c r="VAN14" s="219"/>
      <c r="VAO14" s="219"/>
      <c r="VAP14" s="219"/>
      <c r="VAQ14" s="219"/>
      <c r="VAR14" s="219"/>
      <c r="VAS14" s="219"/>
      <c r="VAT14" s="219"/>
      <c r="VAU14" s="219"/>
      <c r="VAV14" s="219"/>
      <c r="VAW14" s="219"/>
      <c r="VAX14" s="219"/>
      <c r="VAY14" s="219"/>
      <c r="VAZ14" s="219"/>
      <c r="VBA14" s="219"/>
      <c r="VBB14" s="219"/>
      <c r="VBC14" s="219"/>
      <c r="VBD14" s="219"/>
      <c r="VBE14" s="219"/>
      <c r="VBF14" s="219"/>
      <c r="VBG14" s="219"/>
      <c r="VBH14" s="219"/>
      <c r="VBI14" s="219"/>
      <c r="VBJ14" s="219"/>
      <c r="VBK14" s="219"/>
      <c r="VBL14" s="219"/>
      <c r="VBM14" s="219"/>
      <c r="VBN14" s="219"/>
      <c r="VBO14" s="219"/>
      <c r="VBP14" s="219"/>
      <c r="VBQ14" s="219"/>
      <c r="VBR14" s="219"/>
      <c r="VBS14" s="219"/>
      <c r="VBT14" s="219"/>
      <c r="VBU14" s="219"/>
      <c r="VBV14" s="219"/>
      <c r="VBW14" s="219"/>
      <c r="VBX14" s="219"/>
      <c r="VBY14" s="219"/>
      <c r="VBZ14" s="219"/>
      <c r="VCA14" s="219"/>
      <c r="VCB14" s="219"/>
      <c r="VCC14" s="219"/>
      <c r="VCD14" s="219"/>
      <c r="VCE14" s="219"/>
      <c r="VCF14" s="219"/>
      <c r="VCG14" s="219"/>
      <c r="VCH14" s="219"/>
      <c r="VCI14" s="219"/>
      <c r="VCJ14" s="219"/>
      <c r="VCK14" s="219"/>
      <c r="VCL14" s="219"/>
      <c r="VCM14" s="219"/>
      <c r="VCN14" s="219"/>
      <c r="VCO14" s="219"/>
      <c r="VCP14" s="219"/>
      <c r="VCQ14" s="219"/>
      <c r="VCR14" s="219"/>
      <c r="VCS14" s="219"/>
      <c r="VCT14" s="219"/>
      <c r="VCU14" s="219"/>
      <c r="VCV14" s="219"/>
      <c r="VCW14" s="219"/>
      <c r="VCX14" s="219"/>
      <c r="VCY14" s="219"/>
      <c r="VCZ14" s="219"/>
      <c r="VDA14" s="219"/>
      <c r="VDB14" s="219"/>
      <c r="VDC14" s="219"/>
      <c r="VDD14" s="219"/>
      <c r="VDE14" s="219"/>
      <c r="VDF14" s="219"/>
      <c r="VDG14" s="219"/>
      <c r="VDH14" s="219"/>
      <c r="VDI14" s="219"/>
      <c r="VDJ14" s="219"/>
      <c r="VDK14" s="219"/>
      <c r="VDL14" s="219"/>
      <c r="VDM14" s="219"/>
      <c r="VDN14" s="219"/>
      <c r="VDO14" s="219"/>
      <c r="VDP14" s="219"/>
      <c r="VDQ14" s="219"/>
      <c r="VDR14" s="219"/>
      <c r="VDS14" s="219"/>
      <c r="VDT14" s="219"/>
      <c r="VDU14" s="219"/>
      <c r="VDV14" s="219"/>
      <c r="VDW14" s="219"/>
      <c r="VDX14" s="219"/>
      <c r="VDY14" s="219"/>
      <c r="VDZ14" s="219"/>
      <c r="VEA14" s="219"/>
      <c r="VEB14" s="219"/>
      <c r="VEC14" s="219"/>
      <c r="VED14" s="219"/>
      <c r="VEE14" s="219"/>
      <c r="VEF14" s="219"/>
      <c r="VEG14" s="219"/>
      <c r="VEH14" s="219"/>
      <c r="VEI14" s="219"/>
      <c r="VEJ14" s="219"/>
      <c r="VEK14" s="219"/>
      <c r="VEL14" s="219"/>
      <c r="VEM14" s="219"/>
      <c r="VEN14" s="219"/>
      <c r="VEO14" s="219"/>
      <c r="VEP14" s="219"/>
      <c r="VEQ14" s="219"/>
      <c r="VER14" s="219"/>
      <c r="VES14" s="219"/>
      <c r="VET14" s="219"/>
      <c r="VEU14" s="219"/>
      <c r="VEV14" s="219"/>
      <c r="VEW14" s="219"/>
      <c r="VEX14" s="219"/>
      <c r="VEY14" s="219"/>
      <c r="VEZ14" s="219"/>
      <c r="VFA14" s="219"/>
      <c r="VFB14" s="219"/>
      <c r="VFC14" s="219"/>
      <c r="VFD14" s="219"/>
      <c r="VFE14" s="219"/>
      <c r="VFF14" s="219"/>
      <c r="VFG14" s="219"/>
      <c r="VFH14" s="219"/>
      <c r="VFI14" s="219"/>
      <c r="VFJ14" s="219"/>
      <c r="VFK14" s="219"/>
      <c r="VFL14" s="219"/>
      <c r="VFM14" s="219"/>
      <c r="VFN14" s="219"/>
      <c r="VFO14" s="219"/>
      <c r="VFP14" s="219"/>
      <c r="VFQ14" s="219"/>
      <c r="VFR14" s="219"/>
      <c r="VFS14" s="219"/>
      <c r="VFT14" s="219"/>
      <c r="VFU14" s="219"/>
      <c r="VFV14" s="219"/>
      <c r="VFW14" s="219"/>
      <c r="VFX14" s="219"/>
      <c r="VFY14" s="219"/>
      <c r="VFZ14" s="219"/>
      <c r="VGA14" s="219"/>
      <c r="VGB14" s="219"/>
      <c r="VGC14" s="219"/>
      <c r="VGD14" s="219"/>
      <c r="VGE14" s="219"/>
      <c r="VGF14" s="219"/>
      <c r="VGG14" s="219"/>
      <c r="VGH14" s="219"/>
      <c r="VGI14" s="219"/>
      <c r="VGJ14" s="219"/>
      <c r="VGK14" s="219"/>
      <c r="VGL14" s="219"/>
      <c r="VGM14" s="219"/>
      <c r="VGN14" s="219"/>
      <c r="VGO14" s="219"/>
      <c r="VGP14" s="219"/>
      <c r="VGQ14" s="219"/>
      <c r="VGR14" s="219"/>
      <c r="VGS14" s="219"/>
      <c r="VGT14" s="219"/>
      <c r="VGU14" s="219"/>
      <c r="VGV14" s="219"/>
      <c r="VGW14" s="219"/>
      <c r="VGX14" s="219"/>
      <c r="VGY14" s="219"/>
      <c r="VGZ14" s="219"/>
      <c r="VHA14" s="219"/>
      <c r="VHB14" s="219"/>
      <c r="VHC14" s="219"/>
      <c r="VHD14" s="219"/>
      <c r="VHE14" s="219"/>
      <c r="VHF14" s="219"/>
      <c r="VHG14" s="219"/>
      <c r="VHH14" s="219"/>
      <c r="VHI14" s="219"/>
      <c r="VHJ14" s="219"/>
      <c r="VHK14" s="219"/>
      <c r="VHL14" s="219"/>
      <c r="VHM14" s="219"/>
      <c r="VHN14" s="219"/>
      <c r="VHO14" s="219"/>
      <c r="VHP14" s="219"/>
      <c r="VHQ14" s="219"/>
      <c r="VHR14" s="219"/>
      <c r="VHS14" s="219"/>
      <c r="VHT14" s="219"/>
      <c r="VHU14" s="219"/>
      <c r="VHV14" s="219"/>
      <c r="VHW14" s="219"/>
      <c r="VHX14" s="219"/>
      <c r="VHY14" s="219"/>
      <c r="VHZ14" s="219"/>
      <c r="VIA14" s="219"/>
      <c r="VIB14" s="219"/>
      <c r="VIC14" s="219"/>
      <c r="VID14" s="219"/>
      <c r="VIE14" s="219"/>
      <c r="VIF14" s="219"/>
      <c r="VIG14" s="219"/>
      <c r="VIH14" s="219"/>
      <c r="VII14" s="219"/>
      <c r="VIJ14" s="219"/>
      <c r="VIK14" s="219"/>
      <c r="VIL14" s="219"/>
      <c r="VIM14" s="219"/>
      <c r="VIN14" s="219"/>
      <c r="VIO14" s="219"/>
      <c r="VIP14" s="219"/>
      <c r="VIQ14" s="219"/>
      <c r="VIR14" s="219"/>
      <c r="VIS14" s="219"/>
      <c r="VIT14" s="219"/>
      <c r="VIU14" s="219"/>
      <c r="VIV14" s="219"/>
      <c r="VIW14" s="219"/>
      <c r="VIX14" s="219"/>
      <c r="VIY14" s="219"/>
      <c r="VIZ14" s="219"/>
      <c r="VJA14" s="219"/>
      <c r="VJB14" s="219"/>
      <c r="VJC14" s="219"/>
      <c r="VJD14" s="219"/>
      <c r="VJE14" s="219"/>
      <c r="VJF14" s="219"/>
      <c r="VJG14" s="219"/>
      <c r="VJH14" s="219"/>
      <c r="VJI14" s="219"/>
      <c r="VJJ14" s="219"/>
      <c r="VJK14" s="219"/>
      <c r="VJL14" s="219"/>
      <c r="VJM14" s="219"/>
      <c r="VJN14" s="219"/>
      <c r="VJO14" s="219"/>
      <c r="VJP14" s="219"/>
      <c r="VJQ14" s="219"/>
      <c r="VJR14" s="219"/>
      <c r="VJS14" s="219"/>
      <c r="VJT14" s="219"/>
      <c r="VJU14" s="219"/>
      <c r="VJV14" s="219"/>
      <c r="VJW14" s="219"/>
      <c r="VJX14" s="219"/>
      <c r="VJY14" s="219"/>
      <c r="VJZ14" s="219"/>
      <c r="VKA14" s="219"/>
      <c r="VKB14" s="219"/>
      <c r="VKC14" s="219"/>
      <c r="VKD14" s="219"/>
      <c r="VKE14" s="219"/>
      <c r="VKF14" s="219"/>
      <c r="VKG14" s="219"/>
      <c r="VKH14" s="219"/>
      <c r="VKI14" s="219"/>
      <c r="VKJ14" s="219"/>
      <c r="VKK14" s="219"/>
      <c r="VKL14" s="219"/>
      <c r="VKM14" s="219"/>
      <c r="VKN14" s="219"/>
      <c r="VKO14" s="219"/>
      <c r="VKP14" s="219"/>
      <c r="VKQ14" s="219"/>
      <c r="VKR14" s="219"/>
      <c r="VKS14" s="219"/>
      <c r="VKT14" s="219"/>
      <c r="VKU14" s="219"/>
      <c r="VKV14" s="219"/>
      <c r="VKW14" s="219"/>
      <c r="VKX14" s="219"/>
      <c r="VKY14" s="219"/>
      <c r="VKZ14" s="219"/>
      <c r="VLA14" s="219"/>
      <c r="VLB14" s="219"/>
      <c r="VLC14" s="219"/>
      <c r="VLD14" s="219"/>
      <c r="VLE14" s="219"/>
      <c r="VLF14" s="219"/>
      <c r="VLG14" s="219"/>
      <c r="VLH14" s="219"/>
      <c r="VLI14" s="219"/>
      <c r="VLJ14" s="219"/>
      <c r="VLK14" s="219"/>
      <c r="VLL14" s="219"/>
      <c r="VLM14" s="219"/>
      <c r="VLN14" s="219"/>
      <c r="VLO14" s="219"/>
      <c r="VLP14" s="219"/>
      <c r="VLQ14" s="219"/>
      <c r="VLR14" s="219"/>
      <c r="VLS14" s="219"/>
      <c r="VLT14" s="219"/>
      <c r="VLU14" s="219"/>
      <c r="VLV14" s="219"/>
      <c r="VLW14" s="219"/>
      <c r="VLX14" s="219"/>
      <c r="VLY14" s="219"/>
      <c r="VLZ14" s="219"/>
      <c r="VMA14" s="219"/>
      <c r="VMB14" s="219"/>
      <c r="VMC14" s="219"/>
      <c r="VMD14" s="219"/>
      <c r="VME14" s="219"/>
      <c r="VMF14" s="219"/>
      <c r="VMG14" s="219"/>
      <c r="VMH14" s="219"/>
      <c r="VMI14" s="219"/>
      <c r="VMJ14" s="219"/>
      <c r="VMK14" s="219"/>
      <c r="VML14" s="219"/>
      <c r="VMM14" s="219"/>
      <c r="VMN14" s="219"/>
      <c r="VMO14" s="219"/>
      <c r="VMP14" s="219"/>
      <c r="VMQ14" s="219"/>
      <c r="VMR14" s="219"/>
      <c r="VMS14" s="219"/>
      <c r="VMT14" s="219"/>
      <c r="VMU14" s="219"/>
      <c r="VMV14" s="219"/>
      <c r="VMW14" s="219"/>
      <c r="VMX14" s="219"/>
      <c r="VMY14" s="219"/>
      <c r="VMZ14" s="219"/>
      <c r="VNA14" s="219"/>
      <c r="VNB14" s="219"/>
      <c r="VNC14" s="219"/>
      <c r="VND14" s="219"/>
      <c r="VNE14" s="219"/>
      <c r="VNF14" s="219"/>
      <c r="VNG14" s="219"/>
      <c r="VNH14" s="219"/>
      <c r="VNI14" s="219"/>
      <c r="VNJ14" s="219"/>
      <c r="VNK14" s="219"/>
      <c r="VNL14" s="219"/>
      <c r="VNM14" s="219"/>
      <c r="VNN14" s="219"/>
      <c r="VNO14" s="219"/>
      <c r="VNP14" s="219"/>
      <c r="VNQ14" s="219"/>
      <c r="VNR14" s="219"/>
      <c r="VNS14" s="219"/>
      <c r="VNT14" s="219"/>
      <c r="VNU14" s="219"/>
      <c r="VNV14" s="219"/>
      <c r="VNW14" s="219"/>
      <c r="VNX14" s="219"/>
      <c r="VNY14" s="219"/>
      <c r="VNZ14" s="219"/>
      <c r="VOA14" s="219"/>
      <c r="VOB14" s="219"/>
      <c r="VOC14" s="219"/>
      <c r="VOD14" s="219"/>
      <c r="VOE14" s="219"/>
      <c r="VOF14" s="219"/>
      <c r="VOG14" s="219"/>
      <c r="VOH14" s="219"/>
      <c r="VOI14" s="219"/>
      <c r="VOJ14" s="219"/>
      <c r="VOK14" s="219"/>
      <c r="VOL14" s="219"/>
      <c r="VOM14" s="219"/>
      <c r="VON14" s="219"/>
      <c r="VOO14" s="219"/>
      <c r="VOP14" s="219"/>
      <c r="VOQ14" s="219"/>
      <c r="VOR14" s="219"/>
      <c r="VOS14" s="219"/>
      <c r="VOT14" s="219"/>
      <c r="VOU14" s="219"/>
      <c r="VOV14" s="219"/>
      <c r="VOW14" s="219"/>
      <c r="VOX14" s="219"/>
      <c r="VOY14" s="219"/>
      <c r="VOZ14" s="219"/>
      <c r="VPA14" s="219"/>
      <c r="VPB14" s="219"/>
      <c r="VPC14" s="219"/>
      <c r="VPD14" s="219"/>
      <c r="VPE14" s="219"/>
      <c r="VPF14" s="219"/>
      <c r="VPG14" s="219"/>
      <c r="VPH14" s="219"/>
      <c r="VPI14" s="219"/>
      <c r="VPJ14" s="219"/>
      <c r="VPK14" s="219"/>
      <c r="VPL14" s="219"/>
      <c r="VPM14" s="219"/>
      <c r="VPN14" s="219"/>
      <c r="VPO14" s="219"/>
      <c r="VPP14" s="219"/>
      <c r="VPQ14" s="219"/>
      <c r="VPR14" s="219"/>
      <c r="VPS14" s="219"/>
      <c r="VPT14" s="219"/>
      <c r="VPU14" s="219"/>
      <c r="VPV14" s="219"/>
      <c r="VPW14" s="219"/>
      <c r="VPX14" s="219"/>
      <c r="VPY14" s="219"/>
      <c r="VPZ14" s="219"/>
      <c r="VQA14" s="219"/>
      <c r="VQB14" s="219"/>
      <c r="VQC14" s="219"/>
      <c r="VQD14" s="219"/>
      <c r="VQE14" s="219"/>
      <c r="VQF14" s="219"/>
      <c r="VQG14" s="219"/>
      <c r="VQH14" s="219"/>
      <c r="VQI14" s="219"/>
      <c r="VQJ14" s="219"/>
      <c r="VQK14" s="219"/>
      <c r="VQL14" s="219"/>
      <c r="VQM14" s="219"/>
      <c r="VQN14" s="219"/>
      <c r="VQO14" s="219"/>
      <c r="VQP14" s="219"/>
      <c r="VQQ14" s="219"/>
      <c r="VQR14" s="219"/>
      <c r="VQS14" s="219"/>
      <c r="VQT14" s="219"/>
      <c r="VQU14" s="219"/>
      <c r="VQV14" s="219"/>
      <c r="VQW14" s="219"/>
      <c r="VQX14" s="219"/>
      <c r="VQY14" s="219"/>
      <c r="VQZ14" s="219"/>
      <c r="VRA14" s="219"/>
      <c r="VRB14" s="219"/>
      <c r="VRC14" s="219"/>
      <c r="VRD14" s="219"/>
      <c r="VRE14" s="219"/>
      <c r="VRF14" s="219"/>
      <c r="VRG14" s="219"/>
      <c r="VRH14" s="219"/>
      <c r="VRI14" s="219"/>
      <c r="VRJ14" s="219"/>
      <c r="VRK14" s="219"/>
      <c r="VRL14" s="219"/>
      <c r="VRM14" s="219"/>
      <c r="VRN14" s="219"/>
      <c r="VRO14" s="219"/>
      <c r="VRP14" s="219"/>
      <c r="VRQ14" s="219"/>
      <c r="VRR14" s="219"/>
      <c r="VRS14" s="219"/>
      <c r="VRT14" s="219"/>
      <c r="VRU14" s="219"/>
      <c r="VRV14" s="219"/>
      <c r="VRW14" s="219"/>
      <c r="VRX14" s="219"/>
      <c r="VRY14" s="219"/>
      <c r="VRZ14" s="219"/>
      <c r="VSA14" s="219"/>
      <c r="VSB14" s="219"/>
      <c r="VSC14" s="219"/>
      <c r="VSD14" s="219"/>
      <c r="VSE14" s="219"/>
      <c r="VSF14" s="219"/>
      <c r="VSG14" s="219"/>
      <c r="VSH14" s="219"/>
      <c r="VSI14" s="219"/>
      <c r="VSJ14" s="219"/>
      <c r="VSK14" s="219"/>
      <c r="VSL14" s="219"/>
      <c r="VSM14" s="219"/>
      <c r="VSN14" s="219"/>
      <c r="VSO14" s="219"/>
      <c r="VSP14" s="219"/>
      <c r="VSQ14" s="219"/>
      <c r="VSR14" s="219"/>
      <c r="VSS14" s="219"/>
      <c r="VST14" s="219"/>
      <c r="VSU14" s="219"/>
      <c r="VSV14" s="219"/>
      <c r="VSW14" s="219"/>
      <c r="VSX14" s="219"/>
      <c r="VSY14" s="219"/>
      <c r="VSZ14" s="219"/>
      <c r="VTA14" s="219"/>
      <c r="VTB14" s="219"/>
      <c r="VTC14" s="219"/>
      <c r="VTD14" s="219"/>
      <c r="VTE14" s="219"/>
      <c r="VTF14" s="219"/>
      <c r="VTG14" s="219"/>
      <c r="VTH14" s="219"/>
      <c r="VTI14" s="219"/>
      <c r="VTJ14" s="219"/>
      <c r="VTK14" s="219"/>
      <c r="VTL14" s="219"/>
      <c r="VTM14" s="219"/>
      <c r="VTN14" s="219"/>
      <c r="VTO14" s="219"/>
      <c r="VTP14" s="219"/>
      <c r="VTQ14" s="219"/>
      <c r="VTR14" s="219"/>
      <c r="VTS14" s="219"/>
      <c r="VTT14" s="219"/>
      <c r="VTU14" s="219"/>
      <c r="VTV14" s="219"/>
      <c r="VTW14" s="219"/>
      <c r="VTX14" s="219"/>
      <c r="VTY14" s="219"/>
      <c r="VTZ14" s="219"/>
      <c r="VUA14" s="219"/>
      <c r="VUB14" s="219"/>
      <c r="VUC14" s="219"/>
      <c r="VUD14" s="219"/>
      <c r="VUE14" s="219"/>
      <c r="VUF14" s="219"/>
      <c r="VUG14" s="219"/>
      <c r="VUH14" s="219"/>
      <c r="VUI14" s="219"/>
      <c r="VUJ14" s="219"/>
      <c r="VUK14" s="219"/>
      <c r="VUL14" s="219"/>
      <c r="VUM14" s="219"/>
      <c r="VUN14" s="219"/>
      <c r="VUO14" s="219"/>
      <c r="VUP14" s="219"/>
      <c r="VUQ14" s="219"/>
      <c r="VUR14" s="219"/>
      <c r="VUS14" s="219"/>
      <c r="VUT14" s="219"/>
      <c r="VUU14" s="219"/>
      <c r="VUV14" s="219"/>
      <c r="VUW14" s="219"/>
      <c r="VUX14" s="219"/>
      <c r="VUY14" s="219"/>
      <c r="VUZ14" s="219"/>
      <c r="VVA14" s="219"/>
      <c r="VVB14" s="219"/>
      <c r="VVC14" s="219"/>
      <c r="VVD14" s="219"/>
      <c r="VVE14" s="219"/>
      <c r="VVF14" s="219"/>
      <c r="VVG14" s="219"/>
      <c r="VVH14" s="219"/>
      <c r="VVI14" s="219"/>
      <c r="VVJ14" s="219"/>
      <c r="VVK14" s="219"/>
      <c r="VVL14" s="219"/>
      <c r="VVM14" s="219"/>
      <c r="VVN14" s="219"/>
      <c r="VVO14" s="219"/>
      <c r="VVP14" s="219"/>
      <c r="VVQ14" s="219"/>
      <c r="VVR14" s="219"/>
      <c r="VVS14" s="219"/>
      <c r="VVT14" s="219"/>
      <c r="VVU14" s="219"/>
      <c r="VVV14" s="219"/>
      <c r="VVW14" s="219"/>
      <c r="VVX14" s="219"/>
      <c r="VVY14" s="219"/>
      <c r="VVZ14" s="219"/>
      <c r="VWA14" s="219"/>
      <c r="VWB14" s="219"/>
      <c r="VWC14" s="219"/>
      <c r="VWD14" s="219"/>
      <c r="VWE14" s="219"/>
      <c r="VWF14" s="219"/>
      <c r="VWG14" s="219"/>
      <c r="VWH14" s="219"/>
      <c r="VWI14" s="219"/>
      <c r="VWJ14" s="219"/>
      <c r="VWK14" s="219"/>
      <c r="VWL14" s="219"/>
      <c r="VWM14" s="219"/>
      <c r="VWN14" s="219"/>
      <c r="VWO14" s="219"/>
      <c r="VWP14" s="219"/>
      <c r="VWQ14" s="219"/>
      <c r="VWR14" s="219"/>
      <c r="VWS14" s="219"/>
      <c r="VWT14" s="219"/>
      <c r="VWU14" s="219"/>
      <c r="VWV14" s="219"/>
      <c r="VWW14" s="219"/>
      <c r="VWX14" s="219"/>
      <c r="VWY14" s="219"/>
      <c r="VWZ14" s="219"/>
      <c r="VXA14" s="219"/>
      <c r="VXB14" s="219"/>
      <c r="VXC14" s="219"/>
      <c r="VXD14" s="219"/>
      <c r="VXE14" s="219"/>
      <c r="VXF14" s="219"/>
      <c r="VXG14" s="219"/>
      <c r="VXH14" s="219"/>
      <c r="VXI14" s="219"/>
      <c r="VXJ14" s="219"/>
      <c r="VXK14" s="219"/>
      <c r="VXL14" s="219"/>
      <c r="VXM14" s="219"/>
      <c r="VXN14" s="219"/>
      <c r="VXO14" s="219"/>
      <c r="VXP14" s="219"/>
      <c r="VXQ14" s="219"/>
      <c r="VXR14" s="219"/>
      <c r="VXS14" s="219"/>
      <c r="VXT14" s="219"/>
      <c r="VXU14" s="219"/>
      <c r="VXV14" s="219"/>
      <c r="VXW14" s="219"/>
      <c r="VXX14" s="219"/>
      <c r="VXY14" s="219"/>
      <c r="VXZ14" s="219"/>
      <c r="VYA14" s="219"/>
      <c r="VYB14" s="219"/>
      <c r="VYC14" s="219"/>
      <c r="VYD14" s="219"/>
      <c r="VYE14" s="219"/>
      <c r="VYF14" s="219"/>
      <c r="VYG14" s="219"/>
      <c r="VYH14" s="219"/>
      <c r="VYI14" s="219"/>
      <c r="VYJ14" s="219"/>
      <c r="VYK14" s="219"/>
      <c r="VYL14" s="219"/>
      <c r="VYM14" s="219"/>
      <c r="VYN14" s="219"/>
      <c r="VYO14" s="219"/>
      <c r="VYP14" s="219"/>
      <c r="VYQ14" s="219"/>
      <c r="VYR14" s="219"/>
      <c r="VYS14" s="219"/>
      <c r="VYT14" s="219"/>
      <c r="VYU14" s="219"/>
      <c r="VYV14" s="219"/>
      <c r="VYW14" s="219"/>
      <c r="VYX14" s="219"/>
      <c r="VYY14" s="219"/>
      <c r="VYZ14" s="219"/>
      <c r="VZA14" s="219"/>
      <c r="VZB14" s="219"/>
      <c r="VZC14" s="219"/>
      <c r="VZD14" s="219"/>
      <c r="VZE14" s="219"/>
      <c r="VZF14" s="219"/>
      <c r="VZG14" s="219"/>
      <c r="VZH14" s="219"/>
      <c r="VZI14" s="219"/>
      <c r="VZJ14" s="219"/>
      <c r="VZK14" s="219"/>
      <c r="VZL14" s="219"/>
      <c r="VZM14" s="219"/>
      <c r="VZN14" s="219"/>
      <c r="VZO14" s="219"/>
      <c r="VZP14" s="219"/>
      <c r="VZQ14" s="219"/>
      <c r="VZR14" s="219"/>
      <c r="VZS14" s="219"/>
      <c r="VZT14" s="219"/>
      <c r="VZU14" s="219"/>
      <c r="VZV14" s="219"/>
      <c r="VZW14" s="219"/>
      <c r="VZX14" s="219"/>
      <c r="VZY14" s="219"/>
      <c r="VZZ14" s="219"/>
      <c r="WAA14" s="219"/>
      <c r="WAB14" s="219"/>
      <c r="WAC14" s="219"/>
      <c r="WAD14" s="219"/>
      <c r="WAE14" s="219"/>
      <c r="WAF14" s="219"/>
      <c r="WAG14" s="219"/>
      <c r="WAH14" s="219"/>
      <c r="WAI14" s="219"/>
      <c r="WAJ14" s="219"/>
      <c r="WAK14" s="219"/>
      <c r="WAL14" s="219"/>
      <c r="WAM14" s="219"/>
      <c r="WAN14" s="219"/>
      <c r="WAO14" s="219"/>
      <c r="WAP14" s="219"/>
      <c r="WAQ14" s="219"/>
      <c r="WAR14" s="219"/>
      <c r="WAS14" s="219"/>
      <c r="WAT14" s="219"/>
      <c r="WAU14" s="219"/>
      <c r="WAV14" s="219"/>
      <c r="WAW14" s="219"/>
      <c r="WAX14" s="219"/>
      <c r="WAY14" s="219"/>
      <c r="WAZ14" s="219"/>
      <c r="WBA14" s="219"/>
      <c r="WBB14" s="219"/>
      <c r="WBC14" s="219"/>
      <c r="WBD14" s="219"/>
      <c r="WBE14" s="219"/>
      <c r="WBF14" s="219"/>
      <c r="WBG14" s="219"/>
      <c r="WBH14" s="219"/>
      <c r="WBI14" s="219"/>
      <c r="WBJ14" s="219"/>
      <c r="WBK14" s="219"/>
      <c r="WBL14" s="219"/>
      <c r="WBM14" s="219"/>
      <c r="WBN14" s="219"/>
      <c r="WBO14" s="219"/>
      <c r="WBP14" s="219"/>
      <c r="WBQ14" s="219"/>
      <c r="WBR14" s="219"/>
      <c r="WBS14" s="219"/>
      <c r="WBT14" s="219"/>
      <c r="WBU14" s="219"/>
      <c r="WBV14" s="219"/>
      <c r="WBW14" s="219"/>
      <c r="WBX14" s="219"/>
      <c r="WBY14" s="219"/>
      <c r="WBZ14" s="219"/>
      <c r="WCA14" s="219"/>
      <c r="WCB14" s="219"/>
      <c r="WCC14" s="219"/>
      <c r="WCD14" s="219"/>
      <c r="WCE14" s="219"/>
      <c r="WCF14" s="219"/>
      <c r="WCG14" s="219"/>
      <c r="WCH14" s="219"/>
      <c r="WCI14" s="219"/>
      <c r="WCJ14" s="219"/>
      <c r="WCK14" s="219"/>
      <c r="WCL14" s="219"/>
      <c r="WCM14" s="219"/>
      <c r="WCN14" s="219"/>
      <c r="WCO14" s="219"/>
      <c r="WCP14" s="219"/>
      <c r="WCQ14" s="219"/>
      <c r="WCR14" s="219"/>
      <c r="WCS14" s="219"/>
      <c r="WCT14" s="219"/>
      <c r="WCU14" s="219"/>
      <c r="WCV14" s="219"/>
      <c r="WCW14" s="219"/>
      <c r="WCX14" s="219"/>
      <c r="WCY14" s="219"/>
      <c r="WCZ14" s="219"/>
      <c r="WDA14" s="219"/>
      <c r="WDB14" s="219"/>
      <c r="WDC14" s="219"/>
      <c r="WDD14" s="219"/>
      <c r="WDE14" s="219"/>
      <c r="WDF14" s="219"/>
      <c r="WDG14" s="219"/>
      <c r="WDH14" s="219"/>
      <c r="WDI14" s="219"/>
      <c r="WDJ14" s="219"/>
      <c r="WDK14" s="219"/>
      <c r="WDL14" s="219"/>
      <c r="WDM14" s="219"/>
      <c r="WDN14" s="219"/>
      <c r="WDO14" s="219"/>
      <c r="WDP14" s="219"/>
      <c r="WDQ14" s="219"/>
      <c r="WDR14" s="219"/>
      <c r="WDS14" s="219"/>
      <c r="WDT14" s="219"/>
      <c r="WDU14" s="219"/>
      <c r="WDV14" s="219"/>
      <c r="WDW14" s="219"/>
      <c r="WDX14" s="219"/>
      <c r="WDY14" s="219"/>
      <c r="WDZ14" s="219"/>
      <c r="WEA14" s="219"/>
      <c r="WEB14" s="219"/>
      <c r="WEC14" s="219"/>
      <c r="WED14" s="219"/>
      <c r="WEE14" s="219"/>
      <c r="WEF14" s="219"/>
      <c r="WEG14" s="219"/>
      <c r="WEH14" s="219"/>
      <c r="WEI14" s="219"/>
      <c r="WEJ14" s="219"/>
      <c r="WEK14" s="219"/>
      <c r="WEL14" s="219"/>
      <c r="WEM14" s="219"/>
      <c r="WEN14" s="219"/>
      <c r="WEO14" s="219"/>
      <c r="WEP14" s="219"/>
      <c r="WEQ14" s="219"/>
      <c r="WER14" s="219"/>
      <c r="WES14" s="219"/>
      <c r="WET14" s="219"/>
      <c r="WEU14" s="219"/>
      <c r="WEV14" s="219"/>
      <c r="WEW14" s="219"/>
      <c r="WEX14" s="219"/>
      <c r="WEY14" s="219"/>
      <c r="WEZ14" s="219"/>
      <c r="WFA14" s="219"/>
      <c r="WFB14" s="219"/>
      <c r="WFC14" s="219"/>
      <c r="WFD14" s="219"/>
      <c r="WFE14" s="219"/>
      <c r="WFF14" s="219"/>
      <c r="WFG14" s="219"/>
      <c r="WFH14" s="219"/>
      <c r="WFI14" s="219"/>
      <c r="WFJ14" s="219"/>
      <c r="WFK14" s="219"/>
      <c r="WFL14" s="219"/>
      <c r="WFM14" s="219"/>
      <c r="WFN14" s="219"/>
      <c r="WFO14" s="219"/>
      <c r="WFP14" s="219"/>
      <c r="WFQ14" s="219"/>
      <c r="WFR14" s="219"/>
      <c r="WFS14" s="219"/>
      <c r="WFT14" s="219"/>
      <c r="WFU14" s="219"/>
      <c r="WFV14" s="219"/>
      <c r="WFW14" s="219"/>
      <c r="WFX14" s="219"/>
      <c r="WFY14" s="219"/>
      <c r="WFZ14" s="219"/>
      <c r="WGA14" s="219"/>
      <c r="WGB14" s="219"/>
      <c r="WGC14" s="219"/>
      <c r="WGD14" s="219"/>
      <c r="WGE14" s="219"/>
      <c r="WGF14" s="219"/>
      <c r="WGG14" s="219"/>
      <c r="WGH14" s="219"/>
      <c r="WGI14" s="219"/>
      <c r="WGJ14" s="219"/>
      <c r="WGK14" s="219"/>
      <c r="WGL14" s="219"/>
      <c r="WGM14" s="219"/>
      <c r="WGN14" s="219"/>
      <c r="WGO14" s="219"/>
      <c r="WGP14" s="219"/>
      <c r="WGQ14" s="219"/>
      <c r="WGR14" s="219"/>
      <c r="WGS14" s="219"/>
      <c r="WGT14" s="219"/>
      <c r="WGU14" s="219"/>
      <c r="WGV14" s="219"/>
      <c r="WGW14" s="219"/>
      <c r="WGX14" s="219"/>
      <c r="WGY14" s="219"/>
      <c r="WGZ14" s="219"/>
      <c r="WHA14" s="219"/>
      <c r="WHB14" s="219"/>
      <c r="WHC14" s="219"/>
      <c r="WHD14" s="219"/>
      <c r="WHE14" s="219"/>
      <c r="WHF14" s="219"/>
      <c r="WHG14" s="219"/>
      <c r="WHH14" s="219"/>
      <c r="WHI14" s="219"/>
      <c r="WHJ14" s="219"/>
      <c r="WHK14" s="219"/>
      <c r="WHL14" s="219"/>
      <c r="WHM14" s="219"/>
      <c r="WHN14" s="219"/>
      <c r="WHO14" s="219"/>
      <c r="WHP14" s="219"/>
      <c r="WHQ14" s="219"/>
      <c r="WHR14" s="219"/>
      <c r="WHS14" s="219"/>
      <c r="WHT14" s="219"/>
      <c r="WHU14" s="219"/>
      <c r="WHV14" s="219"/>
      <c r="WHW14" s="219"/>
      <c r="WHX14" s="219"/>
      <c r="WHY14" s="219"/>
      <c r="WHZ14" s="219"/>
      <c r="WIA14" s="219"/>
      <c r="WIB14" s="219"/>
      <c r="WIC14" s="219"/>
      <c r="WID14" s="219"/>
      <c r="WIE14" s="219"/>
      <c r="WIF14" s="219"/>
      <c r="WIG14" s="219"/>
      <c r="WIH14" s="219"/>
      <c r="WII14" s="219"/>
      <c r="WIJ14" s="219"/>
      <c r="WIK14" s="219"/>
      <c r="WIL14" s="219"/>
      <c r="WIM14" s="219"/>
      <c r="WIN14" s="219"/>
      <c r="WIO14" s="219"/>
      <c r="WIP14" s="219"/>
      <c r="WIQ14" s="219"/>
      <c r="WIR14" s="219"/>
      <c r="WIS14" s="219"/>
      <c r="WIT14" s="219"/>
      <c r="WIU14" s="219"/>
      <c r="WIV14" s="219"/>
      <c r="WIW14" s="219"/>
      <c r="WIX14" s="219"/>
      <c r="WIY14" s="219"/>
      <c r="WIZ14" s="219"/>
      <c r="WJA14" s="219"/>
      <c r="WJB14" s="219"/>
      <c r="WJC14" s="219"/>
      <c r="WJD14" s="219"/>
      <c r="WJE14" s="219"/>
      <c r="WJF14" s="219"/>
      <c r="WJG14" s="219"/>
      <c r="WJH14" s="219"/>
      <c r="WJI14" s="219"/>
      <c r="WJJ14" s="219"/>
      <c r="WJK14" s="219"/>
      <c r="WJL14" s="219"/>
      <c r="WJM14" s="219"/>
      <c r="WJN14" s="219"/>
      <c r="WJO14" s="219"/>
      <c r="WJP14" s="219"/>
      <c r="WJQ14" s="219"/>
      <c r="WJR14" s="219"/>
      <c r="WJS14" s="219"/>
      <c r="WJT14" s="219"/>
      <c r="WJU14" s="219"/>
      <c r="WJV14" s="219"/>
      <c r="WJW14" s="219"/>
      <c r="WJX14" s="219"/>
      <c r="WJY14" s="219"/>
      <c r="WJZ14" s="219"/>
      <c r="WKA14" s="219"/>
      <c r="WKB14" s="219"/>
      <c r="WKC14" s="219"/>
      <c r="WKD14" s="219"/>
      <c r="WKE14" s="219"/>
      <c r="WKF14" s="219"/>
      <c r="WKG14" s="219"/>
      <c r="WKH14" s="219"/>
      <c r="WKI14" s="219"/>
      <c r="WKJ14" s="219"/>
      <c r="WKK14" s="219"/>
      <c r="WKL14" s="219"/>
      <c r="WKM14" s="219"/>
      <c r="WKN14" s="219"/>
      <c r="WKO14" s="219"/>
      <c r="WKP14" s="219"/>
      <c r="WKQ14" s="219"/>
      <c r="WKR14" s="219"/>
      <c r="WKS14" s="219"/>
      <c r="WKT14" s="219"/>
      <c r="WKU14" s="219"/>
      <c r="WKV14" s="219"/>
      <c r="WKW14" s="219"/>
      <c r="WKX14" s="219"/>
      <c r="WKY14" s="219"/>
      <c r="WKZ14" s="219"/>
      <c r="WLA14" s="219"/>
      <c r="WLB14" s="219"/>
      <c r="WLC14" s="219"/>
      <c r="WLD14" s="219"/>
      <c r="WLE14" s="219"/>
      <c r="WLF14" s="219"/>
      <c r="WLG14" s="219"/>
      <c r="WLH14" s="219"/>
      <c r="WLI14" s="219"/>
      <c r="WLJ14" s="219"/>
      <c r="WLK14" s="219"/>
      <c r="WLL14" s="219"/>
      <c r="WLM14" s="219"/>
      <c r="WLN14" s="219"/>
      <c r="WLO14" s="219"/>
      <c r="WLP14" s="219"/>
      <c r="WLQ14" s="219"/>
      <c r="WLR14" s="219"/>
      <c r="WLS14" s="219"/>
      <c r="WLT14" s="219"/>
      <c r="WLU14" s="219"/>
      <c r="WLV14" s="219"/>
      <c r="WLW14" s="219"/>
      <c r="WLX14" s="219"/>
      <c r="WLY14" s="219"/>
      <c r="WLZ14" s="219"/>
      <c r="WMA14" s="219"/>
      <c r="WMB14" s="219"/>
      <c r="WMC14" s="219"/>
      <c r="WMD14" s="219"/>
      <c r="WME14" s="219"/>
      <c r="WMF14" s="219"/>
      <c r="WMG14" s="219"/>
      <c r="WMH14" s="219"/>
      <c r="WMI14" s="219"/>
      <c r="WMJ14" s="219"/>
      <c r="WMK14" s="219"/>
      <c r="WML14" s="219"/>
      <c r="WMM14" s="219"/>
      <c r="WMN14" s="219"/>
      <c r="WMO14" s="219"/>
      <c r="WMP14" s="219"/>
      <c r="WMQ14" s="219"/>
      <c r="WMR14" s="219"/>
      <c r="WMS14" s="219"/>
      <c r="WMT14" s="219"/>
      <c r="WMU14" s="219"/>
      <c r="WMV14" s="219"/>
      <c r="WMW14" s="219"/>
      <c r="WMX14" s="219"/>
      <c r="WMY14" s="219"/>
      <c r="WMZ14" s="219"/>
      <c r="WNA14" s="219"/>
      <c r="WNB14" s="219"/>
      <c r="WNC14" s="219"/>
      <c r="WND14" s="219"/>
      <c r="WNE14" s="219"/>
      <c r="WNF14" s="219"/>
      <c r="WNG14" s="219"/>
      <c r="WNH14" s="219"/>
      <c r="WNI14" s="219"/>
      <c r="WNJ14" s="219"/>
      <c r="WNK14" s="219"/>
      <c r="WNL14" s="219"/>
      <c r="WNM14" s="219"/>
      <c r="WNN14" s="219"/>
      <c r="WNO14" s="219"/>
      <c r="WNP14" s="219"/>
      <c r="WNQ14" s="219"/>
      <c r="WNR14" s="219"/>
      <c r="WNS14" s="219"/>
      <c r="WNT14" s="219"/>
      <c r="WNU14" s="219"/>
      <c r="WNV14" s="219"/>
      <c r="WNW14" s="219"/>
      <c r="WNX14" s="219"/>
      <c r="WNY14" s="219"/>
      <c r="WNZ14" s="219"/>
      <c r="WOA14" s="219"/>
      <c r="WOB14" s="219"/>
      <c r="WOC14" s="219"/>
      <c r="WOD14" s="219"/>
      <c r="WOE14" s="219"/>
      <c r="WOF14" s="219"/>
      <c r="WOG14" s="219"/>
      <c r="WOH14" s="219"/>
      <c r="WOI14" s="219"/>
      <c r="WOJ14" s="219"/>
      <c r="WOK14" s="219"/>
      <c r="WOL14" s="219"/>
      <c r="WOM14" s="219"/>
      <c r="WON14" s="219"/>
      <c r="WOO14" s="219"/>
      <c r="WOP14" s="219"/>
      <c r="WOQ14" s="219"/>
      <c r="WOR14" s="219"/>
      <c r="WOS14" s="219"/>
      <c r="WOT14" s="219"/>
      <c r="WOU14" s="219"/>
      <c r="WOV14" s="219"/>
      <c r="WOW14" s="219"/>
      <c r="WOX14" s="219"/>
      <c r="WOY14" s="219"/>
      <c r="WOZ14" s="219"/>
      <c r="WPA14" s="219"/>
      <c r="WPB14" s="219"/>
      <c r="WPC14" s="219"/>
      <c r="WPD14" s="219"/>
      <c r="WPE14" s="219"/>
      <c r="WPF14" s="219"/>
      <c r="WPG14" s="219"/>
      <c r="WPH14" s="219"/>
      <c r="WPI14" s="219"/>
      <c r="WPJ14" s="219"/>
      <c r="WPK14" s="219"/>
      <c r="WPL14" s="219"/>
      <c r="WPM14" s="219"/>
      <c r="WPN14" s="219"/>
      <c r="WPO14" s="219"/>
      <c r="WPP14" s="219"/>
      <c r="WPQ14" s="219"/>
      <c r="WPR14" s="219"/>
      <c r="WPS14" s="219"/>
      <c r="WPT14" s="219"/>
      <c r="WPU14" s="219"/>
      <c r="WPV14" s="219"/>
      <c r="WPW14" s="219"/>
      <c r="WPX14" s="219"/>
      <c r="WPY14" s="219"/>
      <c r="WPZ14" s="219"/>
      <c r="WQA14" s="219"/>
      <c r="WQB14" s="219"/>
      <c r="WQC14" s="219"/>
      <c r="WQD14" s="219"/>
      <c r="WQE14" s="219"/>
      <c r="WQF14" s="219"/>
      <c r="WQG14" s="219"/>
      <c r="WQH14" s="219"/>
      <c r="WQI14" s="219"/>
      <c r="WQJ14" s="219"/>
      <c r="WQK14" s="219"/>
      <c r="WQL14" s="219"/>
      <c r="WQM14" s="219"/>
      <c r="WQN14" s="219"/>
      <c r="WQO14" s="219"/>
      <c r="WQP14" s="219"/>
      <c r="WQQ14" s="219"/>
      <c r="WQR14" s="219"/>
      <c r="WQS14" s="219"/>
      <c r="WQT14" s="219"/>
      <c r="WQU14" s="219"/>
      <c r="WQV14" s="219"/>
      <c r="WQW14" s="219"/>
      <c r="WQX14" s="219"/>
      <c r="WQY14" s="219"/>
      <c r="WQZ14" s="219"/>
      <c r="WRA14" s="219"/>
      <c r="WRB14" s="219"/>
      <c r="WRC14" s="219"/>
      <c r="WRD14" s="219"/>
      <c r="WRE14" s="219"/>
      <c r="WRF14" s="219"/>
      <c r="WRG14" s="219"/>
      <c r="WRH14" s="219"/>
      <c r="WRI14" s="219"/>
      <c r="WRJ14" s="219"/>
      <c r="WRK14" s="219"/>
      <c r="WRL14" s="219"/>
      <c r="WRM14" s="219"/>
      <c r="WRN14" s="219"/>
      <c r="WRO14" s="219"/>
      <c r="WRP14" s="219"/>
      <c r="WRQ14" s="219"/>
      <c r="WRR14" s="219"/>
      <c r="WRS14" s="219"/>
      <c r="WRT14" s="219"/>
      <c r="WRU14" s="219"/>
      <c r="WRV14" s="219"/>
      <c r="WRW14" s="219"/>
      <c r="WRX14" s="219"/>
      <c r="WRY14" s="219"/>
      <c r="WRZ14" s="219"/>
      <c r="WSA14" s="219"/>
      <c r="WSB14" s="219"/>
      <c r="WSC14" s="219"/>
      <c r="WSD14" s="219"/>
      <c r="WSE14" s="219"/>
      <c r="WSF14" s="219"/>
      <c r="WSG14" s="219"/>
      <c r="WSH14" s="219"/>
      <c r="WSI14" s="219"/>
      <c r="WSJ14" s="219"/>
      <c r="WSK14" s="219"/>
      <c r="WSL14" s="219"/>
      <c r="WSM14" s="219"/>
      <c r="WSN14" s="219"/>
      <c r="WSO14" s="219"/>
      <c r="WSP14" s="219"/>
      <c r="WSQ14" s="219"/>
      <c r="WSR14" s="219"/>
      <c r="WSS14" s="219"/>
      <c r="WST14" s="219"/>
      <c r="WSU14" s="219"/>
      <c r="WSV14" s="219"/>
      <c r="WSW14" s="219"/>
      <c r="WSX14" s="219"/>
      <c r="WSY14" s="219"/>
      <c r="WSZ14" s="219"/>
      <c r="WTA14" s="219"/>
      <c r="WTB14" s="219"/>
      <c r="WTC14" s="219"/>
      <c r="WTD14" s="219"/>
      <c r="WTE14" s="219"/>
      <c r="WTF14" s="219"/>
      <c r="WTG14" s="219"/>
      <c r="WTH14" s="219"/>
      <c r="WTI14" s="219"/>
      <c r="WTJ14" s="219"/>
      <c r="WTK14" s="219"/>
      <c r="WTL14" s="219"/>
      <c r="WTM14" s="219"/>
      <c r="WTN14" s="219"/>
      <c r="WTO14" s="219"/>
      <c r="WTP14" s="219"/>
      <c r="WTQ14" s="219"/>
      <c r="WTR14" s="219"/>
      <c r="WTS14" s="219"/>
      <c r="WTT14" s="219"/>
      <c r="WTU14" s="219"/>
      <c r="WTV14" s="219"/>
      <c r="WTW14" s="219"/>
      <c r="WTX14" s="219"/>
      <c r="WTY14" s="219"/>
      <c r="WTZ14" s="219"/>
      <c r="WUA14" s="219"/>
      <c r="WUB14" s="219"/>
      <c r="WUC14" s="219"/>
      <c r="WUD14" s="219"/>
      <c r="WUE14" s="219"/>
      <c r="WUF14" s="219"/>
      <c r="WUG14" s="219"/>
      <c r="WUH14" s="219"/>
      <c r="WUI14" s="219"/>
      <c r="WUJ14" s="219"/>
      <c r="WUK14" s="219"/>
      <c r="WUL14" s="219"/>
      <c r="WUM14" s="219"/>
      <c r="WUN14" s="219"/>
      <c r="WUO14" s="219"/>
      <c r="WUP14" s="219"/>
      <c r="WUQ14" s="219"/>
      <c r="WUR14" s="219"/>
      <c r="WUS14" s="219"/>
      <c r="WUT14" s="219"/>
      <c r="WUU14" s="219"/>
      <c r="WUV14" s="219"/>
      <c r="WUW14" s="219"/>
      <c r="WUX14" s="219"/>
      <c r="WUY14" s="219"/>
      <c r="WUZ14" s="219"/>
      <c r="WVA14" s="219"/>
      <c r="WVB14" s="219"/>
      <c r="WVC14" s="219"/>
      <c r="WVD14" s="219"/>
      <c r="WVE14" s="219"/>
      <c r="WVF14" s="219"/>
      <c r="WVG14" s="219"/>
      <c r="WVH14" s="219"/>
      <c r="WVI14" s="219"/>
      <c r="WVJ14" s="219"/>
      <c r="WVK14" s="219"/>
      <c r="WVL14" s="219"/>
      <c r="WVM14" s="219"/>
      <c r="WVN14" s="219"/>
      <c r="WVO14" s="219"/>
      <c r="WVP14" s="219"/>
      <c r="WVQ14" s="219"/>
      <c r="WVR14" s="219"/>
      <c r="WVS14" s="219"/>
      <c r="WVT14" s="219"/>
      <c r="WVU14" s="219"/>
      <c r="WVV14" s="219"/>
      <c r="WVW14" s="219"/>
      <c r="WVX14" s="219"/>
      <c r="WVY14" s="219"/>
      <c r="WVZ14" s="219"/>
      <c r="WWA14" s="219"/>
      <c r="WWB14" s="219"/>
      <c r="WWC14" s="219"/>
      <c r="WWD14" s="219"/>
      <c r="WWE14" s="219"/>
      <c r="WWF14" s="219"/>
      <c r="WWG14" s="219"/>
      <c r="WWH14" s="219"/>
      <c r="WWI14" s="219"/>
      <c r="WWJ14" s="219"/>
      <c r="WWK14" s="219"/>
      <c r="WWL14" s="219"/>
      <c r="WWM14" s="219"/>
      <c r="WWN14" s="219"/>
      <c r="WWO14" s="219"/>
      <c r="WWP14" s="219"/>
      <c r="WWQ14" s="219"/>
      <c r="WWR14" s="219"/>
      <c r="WWS14" s="219"/>
      <c r="WWT14" s="219"/>
      <c r="WWU14" s="219"/>
      <c r="WWV14" s="219"/>
      <c r="WWW14" s="219"/>
      <c r="WWX14" s="219"/>
      <c r="WWY14" s="219"/>
      <c r="WWZ14" s="219"/>
      <c r="WXA14" s="219"/>
      <c r="WXB14" s="219"/>
      <c r="WXC14" s="219"/>
      <c r="WXD14" s="219"/>
      <c r="WXE14" s="219"/>
      <c r="WXF14" s="219"/>
      <c r="WXG14" s="219"/>
      <c r="WXH14" s="219"/>
      <c r="WXI14" s="219"/>
      <c r="WXJ14" s="219"/>
      <c r="WXK14" s="219"/>
      <c r="WXL14" s="219"/>
      <c r="WXM14" s="219"/>
      <c r="WXN14" s="219"/>
      <c r="WXO14" s="219"/>
      <c r="WXP14" s="219"/>
      <c r="WXQ14" s="219"/>
      <c r="WXR14" s="219"/>
      <c r="WXS14" s="219"/>
      <c r="WXT14" s="219"/>
      <c r="WXU14" s="219"/>
      <c r="WXV14" s="219"/>
      <c r="WXW14" s="219"/>
      <c r="WXX14" s="219"/>
      <c r="WXY14" s="219"/>
      <c r="WXZ14" s="219"/>
      <c r="WYA14" s="219"/>
      <c r="WYB14" s="219"/>
      <c r="WYC14" s="219"/>
      <c r="WYD14" s="219"/>
      <c r="WYE14" s="219"/>
      <c r="WYF14" s="219"/>
      <c r="WYG14" s="219"/>
      <c r="WYH14" s="219"/>
      <c r="WYI14" s="219"/>
      <c r="WYJ14" s="219"/>
      <c r="WYK14" s="219"/>
      <c r="WYL14" s="219"/>
      <c r="WYM14" s="219"/>
      <c r="WYN14" s="219"/>
      <c r="WYO14" s="219"/>
      <c r="WYP14" s="219"/>
      <c r="WYQ14" s="219"/>
      <c r="WYR14" s="219"/>
      <c r="WYS14" s="219"/>
      <c r="WYT14" s="219"/>
      <c r="WYU14" s="219"/>
      <c r="WYV14" s="219"/>
      <c r="WYW14" s="219"/>
      <c r="WYX14" s="219"/>
      <c r="WYY14" s="219"/>
      <c r="WYZ14" s="219"/>
      <c r="WZA14" s="219"/>
      <c r="WZB14" s="219"/>
      <c r="WZC14" s="219"/>
      <c r="WZD14" s="219"/>
      <c r="WZE14" s="219"/>
      <c r="WZF14" s="219"/>
      <c r="WZG14" s="219"/>
      <c r="WZH14" s="219"/>
      <c r="WZI14" s="219"/>
      <c r="WZJ14" s="219"/>
      <c r="WZK14" s="219"/>
      <c r="WZL14" s="219"/>
      <c r="WZM14" s="219"/>
      <c r="WZN14" s="219"/>
      <c r="WZO14" s="219"/>
      <c r="WZP14" s="219"/>
      <c r="WZQ14" s="219"/>
      <c r="WZR14" s="219"/>
      <c r="WZS14" s="219"/>
      <c r="WZT14" s="219"/>
      <c r="WZU14" s="219"/>
      <c r="WZV14" s="219"/>
      <c r="WZW14" s="219"/>
      <c r="WZX14" s="219"/>
      <c r="WZY14" s="219"/>
      <c r="WZZ14" s="219"/>
      <c r="XAA14" s="219"/>
      <c r="XAB14" s="219"/>
      <c r="XAC14" s="219"/>
      <c r="XAD14" s="219"/>
      <c r="XAE14" s="219"/>
      <c r="XAF14" s="219"/>
      <c r="XAG14" s="219"/>
      <c r="XAH14" s="219"/>
      <c r="XAI14" s="219"/>
      <c r="XAJ14" s="219"/>
      <c r="XAK14" s="219"/>
      <c r="XAL14" s="219"/>
      <c r="XAM14" s="219"/>
      <c r="XAN14" s="219"/>
      <c r="XAO14" s="219"/>
      <c r="XAP14" s="219"/>
      <c r="XAQ14" s="219"/>
      <c r="XAR14" s="219"/>
      <c r="XAS14" s="219"/>
      <c r="XAT14" s="219"/>
      <c r="XAU14" s="219"/>
      <c r="XAV14" s="219"/>
      <c r="XAW14" s="219"/>
      <c r="XAX14" s="219"/>
      <c r="XAY14" s="219"/>
      <c r="XAZ14" s="219"/>
      <c r="XBA14" s="219"/>
      <c r="XBB14" s="219"/>
      <c r="XBC14" s="219"/>
      <c r="XBD14" s="219"/>
      <c r="XBE14" s="219"/>
      <c r="XBF14" s="219"/>
      <c r="XBG14" s="219"/>
      <c r="XBH14" s="219"/>
      <c r="XBI14" s="219"/>
      <c r="XBJ14" s="219"/>
      <c r="XBK14" s="219"/>
      <c r="XBL14" s="219"/>
      <c r="XBM14" s="219"/>
      <c r="XBN14" s="219"/>
      <c r="XBO14" s="219"/>
      <c r="XBP14" s="219"/>
      <c r="XBQ14" s="219"/>
      <c r="XBR14" s="219"/>
      <c r="XBS14" s="219"/>
      <c r="XBT14" s="219"/>
      <c r="XBU14" s="219"/>
      <c r="XBV14" s="219"/>
      <c r="XBW14" s="219"/>
      <c r="XBX14" s="219"/>
      <c r="XBY14" s="219"/>
      <c r="XBZ14" s="219"/>
      <c r="XCA14" s="219"/>
      <c r="XCB14" s="219"/>
      <c r="XCC14" s="219"/>
      <c r="XCD14" s="219"/>
      <c r="XCE14" s="219"/>
      <c r="XCF14" s="219"/>
      <c r="XCG14" s="219"/>
      <c r="XCH14" s="219"/>
      <c r="XCI14" s="219"/>
      <c r="XCJ14" s="219"/>
      <c r="XCK14" s="219"/>
      <c r="XCL14" s="219"/>
      <c r="XCM14" s="219"/>
      <c r="XCN14" s="219"/>
      <c r="XCO14" s="219"/>
      <c r="XCP14" s="219"/>
      <c r="XCQ14" s="219"/>
      <c r="XCR14" s="219"/>
      <c r="XCS14" s="219"/>
      <c r="XCT14" s="219"/>
      <c r="XCU14" s="219"/>
      <c r="XCV14" s="219"/>
      <c r="XCW14" s="219"/>
      <c r="XCX14" s="219"/>
      <c r="XCY14" s="219"/>
      <c r="XCZ14" s="219"/>
      <c r="XDA14" s="219"/>
      <c r="XDB14" s="219"/>
      <c r="XDC14" s="219"/>
      <c r="XDD14" s="219"/>
      <c r="XDE14" s="219"/>
      <c r="XDF14" s="219"/>
      <c r="XDG14" s="219"/>
      <c r="XDH14" s="219"/>
      <c r="XDI14" s="219"/>
      <c r="XDJ14" s="219"/>
      <c r="XDK14" s="219"/>
      <c r="XDL14" s="219"/>
      <c r="XDM14" s="219"/>
      <c r="XDN14" s="219"/>
      <c r="XDO14" s="219"/>
      <c r="XDP14" s="219"/>
      <c r="XDQ14" s="219"/>
      <c r="XDR14" s="219"/>
      <c r="XDS14" s="219"/>
      <c r="XDT14" s="219"/>
      <c r="XDU14" s="219"/>
      <c r="XDV14" s="219"/>
      <c r="XDW14" s="219"/>
      <c r="XDX14" s="219"/>
      <c r="XDY14" s="219"/>
      <c r="XDZ14" s="219"/>
      <c r="XEA14" s="219"/>
      <c r="XEB14" s="219"/>
      <c r="XEC14" s="219"/>
      <c r="XED14" s="219"/>
      <c r="XEE14" s="219"/>
      <c r="XEF14" s="219"/>
      <c r="XEG14" s="219"/>
      <c r="XEH14" s="219"/>
      <c r="XEI14" s="219"/>
      <c r="XEJ14" s="219"/>
      <c r="XEK14" s="219"/>
      <c r="XEL14" s="219"/>
      <c r="XEM14" s="219"/>
      <c r="XEN14" s="219"/>
      <c r="XEO14" s="219"/>
      <c r="XEP14" s="219"/>
      <c r="XEQ14" s="219"/>
      <c r="XER14" s="219"/>
      <c r="XES14" s="219"/>
      <c r="XET14" s="219"/>
      <c r="XEU14" s="219"/>
      <c r="XEV14" s="219"/>
      <c r="XEW14" s="219"/>
      <c r="XEX14" s="219"/>
      <c r="XEY14" s="219"/>
      <c r="XEZ14" s="219"/>
      <c r="XFA14" s="219"/>
      <c r="XFB14" s="219"/>
      <c r="XFC14" s="219"/>
    </row>
    <row r="15" spans="1:16383" ht="19.5" customHeight="1">
      <c r="A15" s="1256"/>
      <c r="C15" s="220" t="s">
        <v>469</v>
      </c>
      <c r="D15" s="206"/>
      <c r="E15" s="232">
        <f>SUM(E14:XFD14)</f>
        <v>1999.9965662809318</v>
      </c>
      <c r="F15" s="220" t="s">
        <v>470</v>
      </c>
      <c r="G15" s="205"/>
      <c r="H15" s="206"/>
      <c r="I15" s="205"/>
      <c r="J15" s="205"/>
      <c r="K15" s="205"/>
      <c r="L15" s="205"/>
      <c r="M15" s="205"/>
      <c r="N15" s="205"/>
      <c r="O15" s="205"/>
      <c r="P15" s="205"/>
      <c r="Q15" s="205"/>
      <c r="R15" s="205"/>
      <c r="S15" s="205"/>
      <c r="T15" s="205"/>
      <c r="U15" s="205"/>
      <c r="V15" s="205"/>
      <c r="W15" s="205"/>
      <c r="X15" s="205"/>
      <c r="Y15" s="205"/>
      <c r="Z15" s="205"/>
      <c r="AA15" s="205"/>
      <c r="AB15" s="205"/>
      <c r="AC15" s="205"/>
      <c r="AD15" s="205"/>
      <c r="AE15" s="205"/>
      <c r="AF15" s="205"/>
      <c r="AG15" s="205"/>
      <c r="AH15" s="205"/>
      <c r="AI15" s="205"/>
      <c r="AJ15" s="205"/>
      <c r="AK15" s="205"/>
      <c r="AL15" s="205"/>
      <c r="AM15" s="205"/>
      <c r="AN15" s="205"/>
      <c r="AO15" s="205"/>
      <c r="AP15" s="205"/>
      <c r="AQ15" s="205"/>
      <c r="AR15" s="205"/>
      <c r="AS15" s="205"/>
      <c r="AT15" s="205"/>
      <c r="AU15" s="205"/>
      <c r="AV15" s="205"/>
      <c r="AW15" s="205"/>
      <c r="AX15" s="205"/>
      <c r="AY15" s="205"/>
      <c r="AZ15" s="205"/>
      <c r="BA15" s="205"/>
      <c r="BB15" s="205"/>
      <c r="BC15" s="205"/>
      <c r="BD15" s="205"/>
      <c r="BE15" s="205"/>
      <c r="BF15" s="205"/>
      <c r="BG15" s="205"/>
      <c r="BH15" s="205"/>
      <c r="BI15" s="205"/>
      <c r="BJ15" s="205"/>
      <c r="BK15" s="205"/>
      <c r="BL15" s="205"/>
      <c r="BM15" s="205"/>
      <c r="BN15" s="205"/>
      <c r="BO15" s="205"/>
      <c r="BP15" s="205"/>
      <c r="BQ15" s="205"/>
      <c r="BR15" s="205"/>
      <c r="BS15" s="205"/>
      <c r="BT15" s="205"/>
      <c r="BU15" s="205"/>
      <c r="BV15" s="205"/>
      <c r="BW15" s="205"/>
      <c r="BX15" s="205"/>
      <c r="BY15" s="205"/>
      <c r="BZ15" s="205"/>
      <c r="CA15" s="205"/>
      <c r="CB15" s="205"/>
      <c r="CC15" s="205"/>
      <c r="CD15" s="205"/>
      <c r="CE15" s="205"/>
      <c r="CF15" s="205"/>
      <c r="CG15" s="205"/>
      <c r="CH15" s="205"/>
      <c r="CI15" s="205"/>
      <c r="CJ15" s="205"/>
      <c r="CK15" s="205"/>
      <c r="CL15" s="205"/>
      <c r="CM15" s="205"/>
      <c r="CN15" s="205"/>
      <c r="CO15" s="205"/>
      <c r="CP15" s="205"/>
      <c r="CQ15" s="205"/>
      <c r="CR15" s="205"/>
      <c r="CS15" s="205"/>
      <c r="CT15" s="205"/>
      <c r="CU15" s="205"/>
      <c r="CV15" s="205"/>
      <c r="CW15" s="205"/>
      <c r="CX15" s="205"/>
      <c r="CY15" s="205"/>
      <c r="CZ15" s="205"/>
      <c r="DA15" s="205"/>
      <c r="DB15" s="205"/>
      <c r="DC15" s="205"/>
      <c r="DD15" s="205"/>
      <c r="DE15" s="205"/>
      <c r="DF15" s="205"/>
      <c r="DG15" s="205"/>
      <c r="DH15" s="205"/>
      <c r="DI15" s="205"/>
      <c r="DJ15" s="205"/>
      <c r="DK15" s="205"/>
      <c r="DL15" s="205"/>
      <c r="DM15" s="205"/>
      <c r="DN15" s="205"/>
      <c r="DO15" s="205"/>
      <c r="DP15" s="205"/>
      <c r="DQ15" s="205"/>
      <c r="DR15" s="205"/>
      <c r="DS15" s="205"/>
      <c r="DT15" s="205"/>
      <c r="DU15" s="205"/>
      <c r="DV15" s="205"/>
      <c r="DW15" s="205"/>
      <c r="DX15" s="205"/>
      <c r="DY15" s="205"/>
      <c r="DZ15" s="205"/>
      <c r="EA15" s="205"/>
      <c r="EB15" s="205"/>
      <c r="EC15" s="205"/>
      <c r="ED15" s="205"/>
      <c r="EE15" s="205"/>
      <c r="EF15" s="205"/>
      <c r="EG15" s="205"/>
      <c r="EH15" s="205"/>
      <c r="EI15" s="205"/>
      <c r="EJ15" s="205"/>
      <c r="EK15" s="205"/>
      <c r="EL15" s="205"/>
      <c r="EM15" s="205"/>
      <c r="EN15" s="205"/>
      <c r="EO15" s="205"/>
      <c r="EP15" s="205"/>
      <c r="EQ15" s="205"/>
      <c r="ER15" s="205"/>
      <c r="ES15" s="205"/>
      <c r="ET15" s="205"/>
      <c r="EU15" s="205"/>
      <c r="EV15" s="205"/>
      <c r="EW15" s="205"/>
      <c r="EX15" s="205"/>
      <c r="EY15" s="205"/>
      <c r="EZ15" s="205"/>
      <c r="FA15" s="205"/>
      <c r="FB15" s="205"/>
      <c r="FC15" s="205"/>
      <c r="FD15" s="205"/>
      <c r="FE15" s="205"/>
      <c r="FF15" s="205"/>
      <c r="FG15" s="205"/>
      <c r="FH15" s="205"/>
      <c r="FI15" s="205"/>
      <c r="FJ15" s="205"/>
      <c r="FK15" s="205"/>
      <c r="FL15" s="205"/>
      <c r="FM15" s="205"/>
      <c r="FN15" s="205"/>
      <c r="FO15" s="205"/>
      <c r="FP15" s="205"/>
      <c r="FQ15" s="205"/>
      <c r="FR15" s="205"/>
      <c r="FS15" s="205"/>
      <c r="FT15" s="205"/>
      <c r="FU15" s="205"/>
      <c r="FV15" s="205"/>
      <c r="FW15" s="205"/>
      <c r="FX15" s="205"/>
      <c r="FY15" s="205"/>
      <c r="FZ15" s="205"/>
      <c r="GA15" s="205"/>
      <c r="GB15" s="205"/>
      <c r="GC15" s="205"/>
      <c r="GD15" s="205"/>
      <c r="GE15" s="205"/>
      <c r="GF15" s="205"/>
      <c r="GG15" s="205"/>
      <c r="GH15" s="205"/>
      <c r="GI15" s="205"/>
      <c r="GJ15" s="205"/>
      <c r="GK15" s="205"/>
      <c r="GL15" s="205"/>
      <c r="GM15" s="205"/>
      <c r="GN15" s="205"/>
      <c r="GO15" s="205"/>
      <c r="GP15" s="205"/>
      <c r="GQ15" s="205"/>
      <c r="GR15" s="205"/>
      <c r="GS15" s="205"/>
      <c r="GT15" s="205"/>
      <c r="GU15" s="205"/>
      <c r="GV15" s="205"/>
      <c r="GW15" s="205"/>
      <c r="GX15" s="205"/>
    </row>
    <row r="16" spans="1:16383" ht="19.5" customHeight="1">
      <c r="A16" s="1256"/>
      <c r="C16" s="220" t="s">
        <v>471</v>
      </c>
      <c r="D16" s="205"/>
      <c r="E16" s="232">
        <f>E10/D11</f>
        <v>1999.9999999999998</v>
      </c>
      <c r="F16" s="220" t="s">
        <v>473</v>
      </c>
      <c r="G16" s="205"/>
      <c r="H16" s="205"/>
      <c r="I16" s="205"/>
      <c r="J16" s="205"/>
      <c r="K16" s="205"/>
      <c r="L16" s="205"/>
      <c r="M16" s="205"/>
      <c r="N16" s="205"/>
      <c r="O16" s="205"/>
      <c r="P16" s="205"/>
      <c r="Q16" s="205"/>
      <c r="R16" s="205"/>
      <c r="S16" s="205"/>
      <c r="T16" s="205"/>
      <c r="U16" s="205"/>
      <c r="V16" s="205"/>
      <c r="W16" s="205"/>
      <c r="X16" s="205"/>
      <c r="Y16" s="205"/>
      <c r="Z16" s="205"/>
      <c r="AA16" s="205"/>
      <c r="AB16" s="205"/>
      <c r="AC16" s="205"/>
      <c r="AD16" s="205"/>
      <c r="AE16" s="205"/>
      <c r="AF16" s="205"/>
      <c r="AG16" s="205"/>
      <c r="AH16" s="205"/>
      <c r="AI16" s="205"/>
      <c r="AJ16" s="205"/>
      <c r="AK16" s="205"/>
      <c r="AL16" s="205"/>
      <c r="AM16" s="205"/>
      <c r="AN16" s="205"/>
      <c r="AO16" s="205"/>
      <c r="AP16" s="205"/>
      <c r="AQ16" s="205"/>
      <c r="AR16" s="205"/>
      <c r="AS16" s="205"/>
      <c r="AT16" s="205"/>
      <c r="AU16" s="205"/>
      <c r="AV16" s="205"/>
      <c r="AW16" s="205"/>
      <c r="AX16" s="205"/>
      <c r="AY16" s="205"/>
      <c r="AZ16" s="205"/>
      <c r="BA16" s="205"/>
      <c r="BB16" s="205"/>
      <c r="BC16" s="205"/>
      <c r="BD16" s="205"/>
      <c r="BE16" s="205"/>
      <c r="BF16" s="205"/>
      <c r="BG16" s="205"/>
      <c r="BH16" s="205"/>
      <c r="BI16" s="205"/>
      <c r="BJ16" s="205"/>
      <c r="BK16" s="205"/>
      <c r="BL16" s="205"/>
      <c r="BM16" s="205"/>
      <c r="BN16" s="205"/>
      <c r="BO16" s="205"/>
      <c r="BP16" s="205"/>
      <c r="BQ16" s="205"/>
      <c r="BR16" s="205"/>
      <c r="BS16" s="205"/>
      <c r="BT16" s="205"/>
      <c r="BU16" s="205"/>
      <c r="BV16" s="205"/>
      <c r="BW16" s="205"/>
      <c r="BX16" s="205"/>
      <c r="BY16" s="205"/>
      <c r="BZ16" s="205"/>
      <c r="CA16" s="205"/>
      <c r="CB16" s="205"/>
      <c r="CC16" s="205"/>
      <c r="CD16" s="205"/>
      <c r="CE16" s="205"/>
      <c r="CF16" s="205"/>
      <c r="CG16" s="205"/>
      <c r="CH16" s="205"/>
      <c r="CI16" s="205"/>
      <c r="CJ16" s="205"/>
      <c r="CK16" s="205"/>
      <c r="CL16" s="205"/>
      <c r="CM16" s="205"/>
      <c r="CN16" s="205"/>
      <c r="CO16" s="205"/>
      <c r="CP16" s="205"/>
      <c r="CQ16" s="205"/>
      <c r="CR16" s="205"/>
      <c r="CS16" s="205"/>
      <c r="CT16" s="205"/>
      <c r="CU16" s="205"/>
      <c r="CV16" s="205"/>
      <c r="CW16" s="205"/>
      <c r="CX16" s="205"/>
      <c r="CY16" s="205"/>
      <c r="CZ16" s="205"/>
      <c r="DA16" s="205"/>
      <c r="DB16" s="205"/>
      <c r="DC16" s="205"/>
      <c r="DD16" s="205"/>
      <c r="DE16" s="205"/>
      <c r="DF16" s="205"/>
      <c r="DG16" s="205"/>
      <c r="DH16" s="205"/>
      <c r="DI16" s="205"/>
      <c r="DJ16" s="205"/>
      <c r="DK16" s="205"/>
      <c r="DL16" s="205"/>
      <c r="DM16" s="205"/>
      <c r="DN16" s="205"/>
      <c r="DO16" s="205"/>
      <c r="DP16" s="205"/>
      <c r="DQ16" s="205"/>
      <c r="DR16" s="205"/>
      <c r="DS16" s="205"/>
      <c r="DT16" s="205"/>
      <c r="DU16" s="205"/>
      <c r="DV16" s="205"/>
      <c r="DW16" s="205"/>
      <c r="DX16" s="205"/>
      <c r="DY16" s="205"/>
      <c r="DZ16" s="205"/>
      <c r="EA16" s="205"/>
      <c r="EB16" s="205"/>
      <c r="EC16" s="205"/>
      <c r="ED16" s="205"/>
      <c r="EE16" s="205"/>
      <c r="EF16" s="205"/>
      <c r="EG16" s="205"/>
      <c r="EH16" s="205"/>
      <c r="EI16" s="205"/>
      <c r="EJ16" s="205"/>
      <c r="EK16" s="205"/>
      <c r="EL16" s="205"/>
      <c r="EM16" s="205"/>
      <c r="EN16" s="205"/>
      <c r="EO16" s="205"/>
      <c r="EP16" s="205"/>
      <c r="EQ16" s="205"/>
      <c r="ER16" s="205"/>
      <c r="ES16" s="205"/>
      <c r="ET16" s="205"/>
      <c r="EU16" s="205"/>
      <c r="EV16" s="205"/>
      <c r="EW16" s="205"/>
      <c r="EX16" s="205"/>
      <c r="EY16" s="205"/>
      <c r="EZ16" s="205"/>
      <c r="FA16" s="205"/>
      <c r="FB16" s="205"/>
      <c r="FC16" s="205"/>
      <c r="FD16" s="205"/>
      <c r="FE16" s="205"/>
      <c r="FF16" s="205"/>
      <c r="FG16" s="205"/>
      <c r="FH16" s="205"/>
      <c r="FI16" s="205"/>
      <c r="FJ16" s="205"/>
      <c r="FK16" s="205"/>
      <c r="FL16" s="205"/>
      <c r="FM16" s="205"/>
      <c r="FN16" s="205"/>
      <c r="FO16" s="205"/>
      <c r="FP16" s="205"/>
      <c r="FQ16" s="205"/>
      <c r="FR16" s="205"/>
      <c r="FS16" s="205"/>
      <c r="FT16" s="205"/>
      <c r="FU16" s="205"/>
      <c r="FV16" s="205"/>
      <c r="FW16" s="205"/>
      <c r="FX16" s="205"/>
      <c r="FY16" s="205"/>
      <c r="FZ16" s="205"/>
      <c r="GA16" s="205"/>
      <c r="GB16" s="205"/>
      <c r="GC16" s="205"/>
      <c r="GD16" s="205"/>
      <c r="GE16" s="205"/>
      <c r="GF16" s="205"/>
      <c r="GG16" s="205"/>
      <c r="GH16" s="205"/>
      <c r="GI16" s="205"/>
      <c r="GJ16" s="205"/>
      <c r="GK16" s="205"/>
      <c r="GL16" s="205"/>
      <c r="GM16" s="205"/>
      <c r="GN16" s="205"/>
      <c r="GO16" s="205"/>
      <c r="GP16" s="205"/>
      <c r="GQ16" s="205"/>
      <c r="GR16" s="205"/>
      <c r="GS16" s="205"/>
      <c r="GT16" s="205"/>
      <c r="GU16" s="205"/>
      <c r="GV16" s="205"/>
      <c r="GW16" s="205"/>
      <c r="GX16" s="205"/>
    </row>
    <row r="17" spans="1:206" ht="19.5" customHeight="1">
      <c r="A17" s="1256"/>
      <c r="C17" s="233" t="s">
        <v>472</v>
      </c>
      <c r="D17" s="234"/>
      <c r="E17" s="235">
        <f>E15-E16</f>
        <v>-3.4337190679707419E-3</v>
      </c>
      <c r="F17" s="236"/>
      <c r="G17" s="237"/>
      <c r="H17" s="237"/>
      <c r="I17" s="237"/>
      <c r="J17" s="237"/>
      <c r="K17" s="237"/>
      <c r="L17" s="237"/>
      <c r="M17" s="237"/>
      <c r="N17" s="237"/>
      <c r="O17" s="237"/>
      <c r="P17" s="237"/>
      <c r="Q17" s="237"/>
      <c r="R17" s="237"/>
      <c r="S17" s="237"/>
      <c r="T17" s="237"/>
      <c r="U17" s="237"/>
      <c r="V17" s="237"/>
      <c r="W17" s="237"/>
      <c r="X17" s="237"/>
      <c r="Y17" s="237"/>
      <c r="Z17" s="237"/>
      <c r="AA17" s="237"/>
      <c r="AB17" s="237"/>
      <c r="AC17" s="237"/>
      <c r="AD17" s="237"/>
      <c r="AE17" s="237"/>
      <c r="AF17" s="237"/>
      <c r="AG17" s="237"/>
      <c r="AH17" s="237"/>
      <c r="AI17" s="237"/>
      <c r="AJ17" s="237"/>
      <c r="AK17" s="237"/>
      <c r="AL17" s="237"/>
      <c r="AM17" s="237"/>
      <c r="AN17" s="237"/>
      <c r="AO17" s="237"/>
      <c r="AP17" s="237"/>
      <c r="AQ17" s="237"/>
      <c r="AR17" s="237"/>
      <c r="AS17" s="237"/>
      <c r="AT17" s="237"/>
      <c r="AU17" s="237"/>
      <c r="AV17" s="237"/>
      <c r="AW17" s="237"/>
      <c r="AX17" s="237"/>
      <c r="AY17" s="237"/>
      <c r="AZ17" s="237"/>
      <c r="BA17" s="237"/>
      <c r="BB17" s="237"/>
      <c r="BC17" s="237"/>
      <c r="BD17" s="237"/>
      <c r="BE17" s="237"/>
      <c r="BF17" s="237"/>
      <c r="BG17" s="237"/>
      <c r="BH17" s="237"/>
      <c r="BI17" s="237"/>
      <c r="BJ17" s="237"/>
      <c r="BK17" s="237"/>
      <c r="BL17" s="237"/>
      <c r="BM17" s="237"/>
      <c r="BN17" s="237"/>
      <c r="BO17" s="237"/>
      <c r="BP17" s="237"/>
      <c r="BQ17" s="237"/>
      <c r="BR17" s="237"/>
      <c r="BS17" s="237"/>
      <c r="BT17" s="237"/>
      <c r="BU17" s="237"/>
      <c r="BV17" s="237"/>
      <c r="BW17" s="237"/>
      <c r="BX17" s="237"/>
      <c r="BY17" s="237"/>
      <c r="BZ17" s="237"/>
      <c r="CA17" s="237"/>
      <c r="CB17" s="237"/>
      <c r="CC17" s="237"/>
      <c r="CD17" s="237"/>
      <c r="CE17" s="237"/>
      <c r="CF17" s="237"/>
      <c r="CG17" s="237"/>
      <c r="CH17" s="237"/>
      <c r="CI17" s="237"/>
      <c r="CJ17" s="237"/>
      <c r="CK17" s="237"/>
      <c r="CL17" s="237"/>
      <c r="CM17" s="237"/>
      <c r="CN17" s="237"/>
      <c r="CO17" s="237"/>
      <c r="CP17" s="237"/>
      <c r="CQ17" s="237"/>
      <c r="CR17" s="237"/>
      <c r="CS17" s="237"/>
      <c r="CT17" s="237"/>
      <c r="CU17" s="237"/>
      <c r="CV17" s="237"/>
      <c r="CW17" s="237"/>
      <c r="CX17" s="237"/>
      <c r="CY17" s="237"/>
      <c r="CZ17" s="237"/>
      <c r="DA17" s="237"/>
      <c r="DB17" s="237"/>
      <c r="DC17" s="237"/>
      <c r="DD17" s="237"/>
      <c r="DE17" s="237"/>
      <c r="DF17" s="237"/>
      <c r="DG17" s="237"/>
      <c r="DH17" s="237"/>
      <c r="DI17" s="237"/>
      <c r="DJ17" s="237"/>
      <c r="DK17" s="237"/>
      <c r="DL17" s="237"/>
      <c r="DM17" s="237"/>
      <c r="DN17" s="237"/>
      <c r="DO17" s="237"/>
      <c r="DP17" s="237"/>
      <c r="DQ17" s="237"/>
      <c r="DR17" s="237"/>
      <c r="DS17" s="237"/>
      <c r="DT17" s="237"/>
      <c r="DU17" s="237"/>
      <c r="DV17" s="237"/>
      <c r="DW17" s="237"/>
      <c r="DX17" s="237"/>
      <c r="DY17" s="237"/>
      <c r="DZ17" s="237"/>
      <c r="EA17" s="237"/>
      <c r="EB17" s="237"/>
      <c r="EC17" s="237"/>
      <c r="ED17" s="237"/>
      <c r="EE17" s="237"/>
      <c r="EF17" s="237"/>
      <c r="EG17" s="237"/>
      <c r="EH17" s="237"/>
      <c r="EI17" s="237"/>
      <c r="EJ17" s="237"/>
      <c r="EK17" s="237"/>
      <c r="EL17" s="237"/>
      <c r="EM17" s="237"/>
      <c r="EN17" s="237"/>
      <c r="EO17" s="237"/>
      <c r="EP17" s="237"/>
      <c r="EQ17" s="237"/>
      <c r="ER17" s="237"/>
      <c r="ES17" s="237"/>
      <c r="ET17" s="237"/>
      <c r="EU17" s="237"/>
      <c r="EV17" s="237"/>
      <c r="EW17" s="237"/>
      <c r="EX17" s="237"/>
      <c r="EY17" s="237"/>
      <c r="EZ17" s="237"/>
      <c r="FA17" s="237"/>
      <c r="FB17" s="237"/>
      <c r="FC17" s="237"/>
      <c r="FD17" s="237"/>
      <c r="FE17" s="237"/>
      <c r="FF17" s="237"/>
      <c r="FG17" s="237"/>
      <c r="FH17" s="237"/>
      <c r="FI17" s="237"/>
      <c r="FJ17" s="237"/>
      <c r="FK17" s="237"/>
      <c r="FL17" s="237"/>
      <c r="FM17" s="237"/>
      <c r="FN17" s="237"/>
      <c r="FO17" s="237"/>
      <c r="FP17" s="237"/>
      <c r="FQ17" s="237"/>
      <c r="FR17" s="237"/>
      <c r="FS17" s="237"/>
      <c r="FT17" s="237"/>
      <c r="FU17" s="237"/>
      <c r="FV17" s="237"/>
      <c r="FW17" s="237"/>
      <c r="FX17" s="237"/>
      <c r="FY17" s="237"/>
      <c r="FZ17" s="237"/>
      <c r="GA17" s="237"/>
      <c r="GB17" s="237"/>
      <c r="GC17" s="237"/>
      <c r="GD17" s="237"/>
      <c r="GE17" s="237"/>
      <c r="GF17" s="237"/>
      <c r="GG17" s="237"/>
      <c r="GH17" s="237"/>
      <c r="GI17" s="237"/>
      <c r="GJ17" s="237"/>
      <c r="GK17" s="237"/>
      <c r="GL17" s="237"/>
      <c r="GM17" s="237"/>
      <c r="GN17" s="237"/>
      <c r="GO17" s="237"/>
      <c r="GP17" s="237"/>
      <c r="GQ17" s="237"/>
      <c r="GR17" s="237"/>
      <c r="GS17" s="237"/>
      <c r="GT17" s="237"/>
      <c r="GU17" s="237"/>
      <c r="GV17" s="237"/>
      <c r="GW17" s="237"/>
      <c r="GX17" s="205"/>
    </row>
    <row r="18" spans="1:206">
      <c r="A18" s="1256"/>
      <c r="C18" s="205"/>
      <c r="D18" s="205"/>
      <c r="E18" s="205"/>
      <c r="F18" s="205"/>
      <c r="G18" s="205"/>
      <c r="H18" s="205"/>
      <c r="I18" s="205"/>
      <c r="J18" s="205"/>
      <c r="K18" s="205"/>
      <c r="L18" s="205"/>
      <c r="M18" s="205"/>
      <c r="N18" s="205"/>
      <c r="O18" s="205"/>
      <c r="P18" s="205"/>
      <c r="Q18" s="205"/>
      <c r="R18" s="205"/>
      <c r="S18" s="205"/>
      <c r="T18" s="205"/>
      <c r="U18" s="205"/>
      <c r="V18" s="205"/>
      <c r="W18" s="205"/>
      <c r="X18" s="205"/>
      <c r="Y18" s="205"/>
      <c r="Z18" s="205"/>
      <c r="AA18" s="205"/>
      <c r="AB18" s="205"/>
      <c r="AC18" s="205"/>
      <c r="AD18" s="205"/>
      <c r="AE18" s="205"/>
      <c r="AF18" s="205"/>
      <c r="AG18" s="205"/>
      <c r="AH18" s="205"/>
      <c r="AI18" s="205"/>
      <c r="AJ18" s="205"/>
      <c r="AK18" s="205"/>
      <c r="AL18" s="205"/>
      <c r="AM18" s="205"/>
      <c r="AN18" s="205"/>
      <c r="AO18" s="205"/>
      <c r="AP18" s="205"/>
      <c r="AQ18" s="205"/>
      <c r="AR18" s="205"/>
      <c r="AS18" s="205"/>
      <c r="AT18" s="205"/>
      <c r="AU18" s="205"/>
      <c r="AV18" s="205"/>
      <c r="AW18" s="205"/>
      <c r="AX18" s="205"/>
      <c r="AY18" s="205"/>
      <c r="AZ18" s="205"/>
      <c r="BA18" s="205"/>
      <c r="BB18" s="205"/>
      <c r="BC18" s="205"/>
      <c r="BD18" s="205"/>
      <c r="BE18" s="205"/>
      <c r="BF18" s="205"/>
      <c r="BG18" s="205"/>
      <c r="BH18" s="205"/>
      <c r="BI18" s="205"/>
      <c r="BJ18" s="205"/>
      <c r="BK18" s="205"/>
      <c r="BL18" s="205"/>
      <c r="BM18" s="205"/>
      <c r="BN18" s="205"/>
      <c r="BO18" s="205"/>
      <c r="BP18" s="205"/>
      <c r="BQ18" s="205"/>
      <c r="BR18" s="205"/>
      <c r="BS18" s="205"/>
      <c r="BT18" s="205"/>
      <c r="BU18" s="205"/>
      <c r="BV18" s="205"/>
      <c r="BW18" s="205"/>
      <c r="BX18" s="205"/>
      <c r="BY18" s="205"/>
      <c r="BZ18" s="205"/>
      <c r="CA18" s="205"/>
      <c r="CB18" s="205"/>
      <c r="CC18" s="205"/>
      <c r="CD18" s="205"/>
      <c r="CE18" s="205"/>
      <c r="CF18" s="205"/>
      <c r="CG18" s="205"/>
      <c r="CH18" s="205"/>
      <c r="CI18" s="205"/>
      <c r="CJ18" s="205"/>
      <c r="CK18" s="205"/>
      <c r="CL18" s="205"/>
      <c r="CM18" s="205"/>
      <c r="CN18" s="205"/>
      <c r="CO18" s="205"/>
      <c r="CP18" s="205"/>
      <c r="CQ18" s="205"/>
      <c r="CR18" s="205"/>
      <c r="CS18" s="205"/>
      <c r="CT18" s="205"/>
      <c r="CU18" s="205"/>
      <c r="CV18" s="205"/>
      <c r="CW18" s="205"/>
      <c r="CX18" s="205"/>
      <c r="CY18" s="205"/>
      <c r="CZ18" s="205"/>
      <c r="DA18" s="205"/>
      <c r="DB18" s="205"/>
      <c r="DC18" s="205"/>
      <c r="DD18" s="205"/>
      <c r="DE18" s="205"/>
      <c r="DF18" s="205"/>
      <c r="DG18" s="205"/>
      <c r="DH18" s="205"/>
      <c r="DI18" s="205"/>
      <c r="DJ18" s="205"/>
      <c r="DK18" s="205"/>
      <c r="DL18" s="205"/>
      <c r="DM18" s="205"/>
      <c r="DN18" s="205"/>
      <c r="DO18" s="205"/>
      <c r="DP18" s="205"/>
      <c r="DQ18" s="205"/>
      <c r="DR18" s="205"/>
      <c r="DS18" s="205"/>
      <c r="DT18" s="205"/>
      <c r="DU18" s="205"/>
      <c r="DV18" s="205"/>
      <c r="DW18" s="205"/>
      <c r="DX18" s="205"/>
      <c r="DY18" s="205"/>
      <c r="DZ18" s="205"/>
      <c r="EA18" s="205"/>
      <c r="EB18" s="205"/>
      <c r="EC18" s="205"/>
      <c r="ED18" s="205"/>
      <c r="EE18" s="205"/>
      <c r="EF18" s="205"/>
      <c r="EG18" s="205"/>
      <c r="EH18" s="205"/>
      <c r="EI18" s="205"/>
      <c r="EJ18" s="205"/>
      <c r="EK18" s="205"/>
      <c r="EL18" s="205"/>
      <c r="EM18" s="205"/>
      <c r="EN18" s="205"/>
      <c r="EO18" s="205"/>
      <c r="EP18" s="205"/>
      <c r="EQ18" s="205"/>
      <c r="ER18" s="205"/>
      <c r="ES18" s="205"/>
      <c r="ET18" s="205"/>
      <c r="EU18" s="205"/>
      <c r="EV18" s="205"/>
      <c r="EW18" s="205"/>
      <c r="EX18" s="205"/>
      <c r="EY18" s="205"/>
      <c r="EZ18" s="205"/>
      <c r="FA18" s="205"/>
      <c r="FB18" s="205"/>
      <c r="FC18" s="205"/>
      <c r="FD18" s="205"/>
      <c r="FE18" s="205"/>
      <c r="FF18" s="205"/>
      <c r="FG18" s="205"/>
      <c r="FH18" s="205"/>
      <c r="FI18" s="205"/>
      <c r="FJ18" s="205"/>
      <c r="FK18" s="205"/>
      <c r="FL18" s="205"/>
      <c r="FM18" s="205"/>
      <c r="FN18" s="205"/>
      <c r="FO18" s="205"/>
      <c r="FP18" s="205"/>
      <c r="FQ18" s="205"/>
      <c r="FR18" s="205"/>
      <c r="FS18" s="205"/>
      <c r="FT18" s="205"/>
      <c r="FU18" s="205"/>
      <c r="FV18" s="205"/>
      <c r="FW18" s="205"/>
      <c r="FX18" s="205"/>
      <c r="FY18" s="205"/>
      <c r="FZ18" s="205"/>
      <c r="GA18" s="205"/>
      <c r="GB18" s="205"/>
      <c r="GC18" s="205"/>
      <c r="GD18" s="205"/>
      <c r="GE18" s="205"/>
      <c r="GF18" s="205"/>
      <c r="GG18" s="205"/>
      <c r="GH18" s="205"/>
      <c r="GI18" s="205"/>
      <c r="GJ18" s="205"/>
      <c r="GK18" s="205"/>
      <c r="GL18" s="205"/>
      <c r="GM18" s="205"/>
      <c r="GN18" s="205"/>
      <c r="GO18" s="205"/>
      <c r="GP18" s="205"/>
      <c r="GQ18" s="205"/>
      <c r="GR18" s="205"/>
      <c r="GS18" s="205"/>
      <c r="GT18" s="205"/>
      <c r="GU18" s="205"/>
      <c r="GV18" s="205"/>
      <c r="GW18" s="205"/>
      <c r="GX18" s="205"/>
    </row>
    <row r="19" spans="1:206">
      <c r="A19" s="1256"/>
    </row>
    <row r="20" spans="1:206">
      <c r="A20" s="1256"/>
    </row>
    <row r="21" spans="1:206">
      <c r="A21" s="1256"/>
    </row>
    <row r="22" spans="1:206">
      <c r="A22" s="1256"/>
    </row>
    <row r="23" spans="1:206">
      <c r="A23" s="1256"/>
    </row>
    <row r="24" spans="1:206">
      <c r="A24" s="1256"/>
    </row>
    <row r="25" spans="1:206">
      <c r="A25" s="1256"/>
    </row>
    <row r="26" spans="1:206">
      <c r="A26" s="1256"/>
    </row>
    <row r="27" spans="1:206">
      <c r="A27" s="1256"/>
    </row>
    <row r="28" spans="1:206">
      <c r="A28" s="1256"/>
    </row>
    <row r="29" spans="1:206">
      <c r="A29" s="1256"/>
    </row>
    <row r="30" spans="1:206">
      <c r="A30" s="1256"/>
    </row>
    <row r="31" spans="1:206">
      <c r="A31" s="1256"/>
    </row>
    <row r="32" spans="1:206">
      <c r="A32" s="1256"/>
    </row>
  </sheetData>
  <sheetProtection algorithmName="SHA-512" hashValue="475ickLEDjf5Vv0zmKE6QtD3OgtJBQOZx3gmMvGMBBeKNssbCCKOT+NOtGWfXk8PYereibj8xBOe573fpKPh6w==" saltValue="emN8s/mR7H5z6XPG/9kcOQ==" spinCount="100000" sheet="1" objects="1" scenarios="1"/>
  <mergeCells count="4">
    <mergeCell ref="C4:GW4"/>
    <mergeCell ref="C5:GW7"/>
    <mergeCell ref="A4:A32"/>
    <mergeCell ref="C1:J1"/>
  </mergeCells>
  <hyperlinks>
    <hyperlink ref="A4" r:id="rId1" xr:uid="{00000000-0004-0000-5100-000000000000}"/>
  </hyperlinks>
  <pageMargins left="0.7" right="0.7" top="0.75" bottom="0.75" header="0.3" footer="0.3"/>
  <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 codeName="Foglio83">
    <tabColor theme="9"/>
  </sheetPr>
  <dimension ref="A1:J41"/>
  <sheetViews>
    <sheetView showGridLines="0" zoomScaleNormal="100" workbookViewId="0">
      <selection activeCell="N37" sqref="N37"/>
    </sheetView>
  </sheetViews>
  <sheetFormatPr baseColWidth="10" defaultColWidth="8.5" defaultRowHeight="15"/>
  <cols>
    <col min="1" max="1" width="11.5" style="1221" customWidth="1"/>
    <col min="2" max="2" width="4" style="64" customWidth="1"/>
    <col min="3" max="3" width="27.5" style="64" customWidth="1"/>
    <col min="4" max="4" width="11.5" style="62" bestFit="1" customWidth="1"/>
    <col min="5" max="9" width="11.5" style="63" bestFit="1" customWidth="1"/>
    <col min="10" max="16384" width="8.5" style="64"/>
  </cols>
  <sheetData>
    <row r="1" spans="1:10" s="1221" customFormat="1" ht="60" customHeight="1">
      <c r="C1" s="1266" t="s">
        <v>1220</v>
      </c>
      <c r="D1" s="1267"/>
      <c r="E1" s="1267"/>
      <c r="F1" s="1267"/>
      <c r="G1" s="1267"/>
      <c r="H1" s="1267"/>
      <c r="I1" s="1267"/>
      <c r="J1" s="1267"/>
    </row>
    <row r="2" spans="1:10">
      <c r="C2" s="199"/>
      <c r="D2" s="200"/>
      <c r="E2" s="201"/>
      <c r="F2" s="201"/>
      <c r="G2" s="201"/>
      <c r="H2" s="201"/>
      <c r="I2" s="201"/>
    </row>
    <row r="3" spans="1:10">
      <c r="C3" s="65" t="s">
        <v>1103</v>
      </c>
      <c r="D3" s="66">
        <v>0.04</v>
      </c>
      <c r="E3" s="67"/>
      <c r="F3" s="67"/>
      <c r="G3" s="67"/>
      <c r="H3" s="67"/>
      <c r="I3" s="67"/>
    </row>
    <row r="4" spans="1:10">
      <c r="A4" s="1255" t="s">
        <v>1264</v>
      </c>
      <c r="C4" s="68" t="s">
        <v>1112</v>
      </c>
      <c r="D4" s="69">
        <v>10000000</v>
      </c>
      <c r="E4" s="67"/>
      <c r="F4" s="67"/>
      <c r="G4" s="67"/>
      <c r="H4" s="67"/>
      <c r="I4" s="67"/>
    </row>
    <row r="5" spans="1:10">
      <c r="A5" s="1256"/>
      <c r="C5" s="70"/>
      <c r="D5" s="71"/>
      <c r="E5" s="67"/>
      <c r="F5" s="67"/>
      <c r="G5" s="67"/>
      <c r="H5" s="67"/>
      <c r="I5" s="67"/>
    </row>
    <row r="6" spans="1:10">
      <c r="A6" s="1256"/>
      <c r="C6" s="61" t="s">
        <v>1105</v>
      </c>
      <c r="D6" s="72">
        <v>0.05</v>
      </c>
      <c r="E6" s="73">
        <v>1</v>
      </c>
      <c r="F6" s="73">
        <v>2</v>
      </c>
      <c r="G6" s="73">
        <v>3</v>
      </c>
      <c r="H6" s="73">
        <v>4</v>
      </c>
      <c r="I6" s="73">
        <v>5</v>
      </c>
    </row>
    <row r="7" spans="1:10">
      <c r="A7" s="1256"/>
      <c r="C7" s="74" t="s">
        <v>1113</v>
      </c>
      <c r="D7" s="71"/>
      <c r="E7" s="71"/>
      <c r="F7" s="71"/>
      <c r="G7" s="71"/>
      <c r="H7" s="71"/>
      <c r="I7" s="71"/>
    </row>
    <row r="8" spans="1:10">
      <c r="A8" s="1256"/>
      <c r="C8" s="74" t="s">
        <v>575</v>
      </c>
      <c r="D8" s="75"/>
      <c r="E8" s="75">
        <f>D13</f>
        <v>10000000</v>
      </c>
      <c r="F8" s="75">
        <f t="shared" ref="F8:I8" si="0">E13</f>
        <v>10000000</v>
      </c>
      <c r="G8" s="75">
        <f t="shared" si="0"/>
        <v>10000000</v>
      </c>
      <c r="H8" s="75">
        <f t="shared" si="0"/>
        <v>10000000</v>
      </c>
      <c r="I8" s="75">
        <f t="shared" si="0"/>
        <v>10000000</v>
      </c>
    </row>
    <row r="9" spans="1:10">
      <c r="A9" s="1256"/>
      <c r="C9" s="74" t="s">
        <v>1104</v>
      </c>
      <c r="D9" s="75">
        <f>D4</f>
        <v>10000000</v>
      </c>
      <c r="E9" s="75"/>
      <c r="F9" s="75"/>
      <c r="G9" s="75"/>
      <c r="H9" s="75"/>
      <c r="I9" s="75"/>
    </row>
    <row r="10" spans="1:10">
      <c r="A10" s="1256"/>
      <c r="C10" s="74" t="s">
        <v>1106</v>
      </c>
      <c r="D10" s="75"/>
      <c r="E10" s="75">
        <f>E8*$D$3</f>
        <v>400000</v>
      </c>
      <c r="F10" s="75">
        <f t="shared" ref="F10:I10" si="1">F8*$D$3</f>
        <v>400000</v>
      </c>
      <c r="G10" s="75">
        <f t="shared" si="1"/>
        <v>400000</v>
      </c>
      <c r="H10" s="75">
        <f t="shared" si="1"/>
        <v>400000</v>
      </c>
      <c r="I10" s="75">
        <f t="shared" si="1"/>
        <v>400000</v>
      </c>
    </row>
    <row r="11" spans="1:10">
      <c r="A11" s="1256"/>
      <c r="C11" s="74" t="s">
        <v>1107</v>
      </c>
      <c r="D11" s="75"/>
      <c r="E11" s="75"/>
      <c r="F11" s="75"/>
      <c r="G11" s="75"/>
      <c r="H11" s="75"/>
      <c r="I11" s="75">
        <f>I8</f>
        <v>10000000</v>
      </c>
    </row>
    <row r="12" spans="1:10">
      <c r="A12" s="1256"/>
      <c r="C12" s="74" t="s">
        <v>1108</v>
      </c>
      <c r="D12" s="75"/>
      <c r="E12" s="75">
        <f>E11+E10</f>
        <v>400000</v>
      </c>
      <c r="F12" s="75">
        <f>F11+F10</f>
        <v>400000</v>
      </c>
      <c r="G12" s="75">
        <f>G11+G10</f>
        <v>400000</v>
      </c>
      <c r="H12" s="75">
        <f>H11+H10</f>
        <v>400000</v>
      </c>
      <c r="I12" s="75">
        <f>I11+I10</f>
        <v>10400000</v>
      </c>
    </row>
    <row r="13" spans="1:10">
      <c r="A13" s="1256"/>
      <c r="C13" s="74" t="s">
        <v>579</v>
      </c>
      <c r="D13" s="75">
        <f t="shared" ref="D13:I13" si="2">D8+D9-D11</f>
        <v>10000000</v>
      </c>
      <c r="E13" s="75">
        <f t="shared" si="2"/>
        <v>10000000</v>
      </c>
      <c r="F13" s="75">
        <f t="shared" si="2"/>
        <v>10000000</v>
      </c>
      <c r="G13" s="75">
        <f t="shared" si="2"/>
        <v>10000000</v>
      </c>
      <c r="H13" s="75">
        <f t="shared" si="2"/>
        <v>10000000</v>
      </c>
      <c r="I13" s="75">
        <f t="shared" si="2"/>
        <v>0</v>
      </c>
    </row>
    <row r="14" spans="1:10">
      <c r="A14" s="1256"/>
      <c r="C14" s="70"/>
      <c r="D14" s="71"/>
      <c r="E14" s="67"/>
      <c r="F14" s="67"/>
      <c r="G14" s="67"/>
      <c r="H14" s="67"/>
      <c r="I14" s="67"/>
    </row>
    <row r="15" spans="1:10">
      <c r="A15" s="1256"/>
      <c r="C15" s="61" t="s">
        <v>1109</v>
      </c>
      <c r="D15" s="72">
        <v>0.5</v>
      </c>
      <c r="E15" s="73">
        <v>1</v>
      </c>
      <c r="F15" s="73">
        <v>2</v>
      </c>
      <c r="G15" s="73">
        <v>3</v>
      </c>
      <c r="H15" s="73">
        <v>4</v>
      </c>
      <c r="I15" s="73">
        <v>5</v>
      </c>
    </row>
    <row r="16" spans="1:10">
      <c r="A16" s="1256"/>
      <c r="C16" s="74" t="s">
        <v>1114</v>
      </c>
      <c r="D16" s="71"/>
      <c r="E16" s="71"/>
      <c r="F16" s="71"/>
      <c r="G16" s="71"/>
      <c r="H16" s="71"/>
      <c r="I16" s="71"/>
    </row>
    <row r="17" spans="1:9">
      <c r="A17" s="1256"/>
      <c r="C17" s="74" t="s">
        <v>575</v>
      </c>
      <c r="D17" s="75"/>
      <c r="E17" s="75">
        <f>D22</f>
        <v>10000000</v>
      </c>
      <c r="F17" s="75">
        <f t="shared" ref="F17:I17" si="3">E22</f>
        <v>8750000</v>
      </c>
      <c r="G17" s="75">
        <f t="shared" si="3"/>
        <v>7500000</v>
      </c>
      <c r="H17" s="75">
        <f t="shared" si="3"/>
        <v>6250000</v>
      </c>
      <c r="I17" s="75">
        <f t="shared" si="3"/>
        <v>5000000</v>
      </c>
    </row>
    <row r="18" spans="1:9">
      <c r="A18" s="1256"/>
      <c r="C18" s="74" t="s">
        <v>1104</v>
      </c>
      <c r="D18" s="75">
        <f>$D$4</f>
        <v>10000000</v>
      </c>
      <c r="E18" s="75"/>
      <c r="F18" s="75"/>
      <c r="G18" s="75"/>
      <c r="H18" s="75"/>
      <c r="I18" s="75"/>
    </row>
    <row r="19" spans="1:9">
      <c r="A19" s="1256"/>
      <c r="C19" s="74" t="s">
        <v>1106</v>
      </c>
      <c r="D19" s="75"/>
      <c r="E19" s="75">
        <f>E17*$D$3</f>
        <v>400000</v>
      </c>
      <c r="F19" s="75">
        <f>F17*$D$3</f>
        <v>350000</v>
      </c>
      <c r="G19" s="75">
        <f>G17*$D$3</f>
        <v>300000</v>
      </c>
      <c r="H19" s="75">
        <f>H17*$D$3</f>
        <v>250000</v>
      </c>
      <c r="I19" s="75">
        <f>I17*$D$3</f>
        <v>200000</v>
      </c>
    </row>
    <row r="20" spans="1:9">
      <c r="A20" s="1256"/>
      <c r="C20" s="74" t="s">
        <v>1107</v>
      </c>
      <c r="D20" s="75"/>
      <c r="E20" s="75">
        <f>$D$4*$D$15/($I$15-1)</f>
        <v>1250000</v>
      </c>
      <c r="F20" s="75">
        <f>$D$4*$D$15/($I$15-1)</f>
        <v>1250000</v>
      </c>
      <c r="G20" s="75">
        <f>$D$4*$D$15/($I$15-1)</f>
        <v>1250000</v>
      </c>
      <c r="H20" s="75">
        <f>$D$4*$D$15/($I$15-1)</f>
        <v>1250000</v>
      </c>
      <c r="I20" s="75">
        <f>I17</f>
        <v>5000000</v>
      </c>
    </row>
    <row r="21" spans="1:9">
      <c r="A21" s="1256"/>
      <c r="C21" s="74" t="s">
        <v>1108</v>
      </c>
      <c r="D21" s="75"/>
      <c r="E21" s="75">
        <f>E20+E19</f>
        <v>1650000</v>
      </c>
      <c r="F21" s="75">
        <f>F20+F19</f>
        <v>1600000</v>
      </c>
      <c r="G21" s="75">
        <f>G20+G19</f>
        <v>1550000</v>
      </c>
      <c r="H21" s="75">
        <f>H20+H19</f>
        <v>1500000</v>
      </c>
      <c r="I21" s="75">
        <f>I20+I19</f>
        <v>5200000</v>
      </c>
    </row>
    <row r="22" spans="1:9">
      <c r="A22" s="1256"/>
      <c r="C22" s="74" t="s">
        <v>579</v>
      </c>
      <c r="D22" s="75">
        <f t="shared" ref="D22:I22" si="4">D17+D18-D20</f>
        <v>10000000</v>
      </c>
      <c r="E22" s="75">
        <f t="shared" si="4"/>
        <v>8750000</v>
      </c>
      <c r="F22" s="75">
        <f t="shared" si="4"/>
        <v>7500000</v>
      </c>
      <c r="G22" s="75">
        <f t="shared" si="4"/>
        <v>6250000</v>
      </c>
      <c r="H22" s="75">
        <f t="shared" si="4"/>
        <v>5000000</v>
      </c>
      <c r="I22" s="75">
        <f t="shared" si="4"/>
        <v>0</v>
      </c>
    </row>
    <row r="23" spans="1:9">
      <c r="A23" s="1256"/>
      <c r="C23" s="70"/>
      <c r="D23" s="75"/>
      <c r="E23" s="75"/>
      <c r="F23" s="75"/>
      <c r="G23" s="75"/>
      <c r="H23" s="75"/>
      <c r="I23" s="75"/>
    </row>
    <row r="24" spans="1:9">
      <c r="A24" s="1256"/>
      <c r="C24" s="61" t="s">
        <v>1110</v>
      </c>
      <c r="D24" s="76"/>
      <c r="E24" s="73">
        <v>1</v>
      </c>
      <c r="F24" s="73">
        <v>2</v>
      </c>
      <c r="G24" s="73">
        <v>3</v>
      </c>
      <c r="H24" s="73">
        <v>4</v>
      </c>
      <c r="I24" s="73">
        <v>5</v>
      </c>
    </row>
    <row r="25" spans="1:9">
      <c r="A25" s="1256"/>
      <c r="C25" s="74" t="s">
        <v>1115</v>
      </c>
      <c r="D25" s="67"/>
      <c r="E25" s="67"/>
      <c r="F25" s="67"/>
      <c r="G25" s="67"/>
      <c r="H25" s="67"/>
      <c r="I25" s="67"/>
    </row>
    <row r="26" spans="1:9">
      <c r="A26" s="1256"/>
      <c r="C26" s="74" t="s">
        <v>575</v>
      </c>
      <c r="D26" s="75"/>
      <c r="E26" s="75">
        <f>D31</f>
        <v>10000000</v>
      </c>
      <c r="F26" s="75">
        <f>E31</f>
        <v>8000000</v>
      </c>
      <c r="G26" s="75">
        <f>F31</f>
        <v>6000000</v>
      </c>
      <c r="H26" s="75">
        <f>G31</f>
        <v>4000000</v>
      </c>
      <c r="I26" s="75">
        <f>H31</f>
        <v>2000000</v>
      </c>
    </row>
    <row r="27" spans="1:9">
      <c r="A27" s="1256"/>
      <c r="C27" s="74" t="s">
        <v>1104</v>
      </c>
      <c r="D27" s="75">
        <f>$D$4</f>
        <v>10000000</v>
      </c>
      <c r="E27" s="75"/>
      <c r="F27" s="75"/>
      <c r="G27" s="75"/>
      <c r="H27" s="75"/>
      <c r="I27" s="75"/>
    </row>
    <row r="28" spans="1:9">
      <c r="A28" s="1256"/>
      <c r="C28" s="74" t="s">
        <v>1106</v>
      </c>
      <c r="D28" s="75"/>
      <c r="E28" s="75">
        <f>E26*$D$3</f>
        <v>400000</v>
      </c>
      <c r="F28" s="75">
        <f t="shared" ref="F28:I28" si="5">F26*$D$3</f>
        <v>320000</v>
      </c>
      <c r="G28" s="75">
        <f t="shared" si="5"/>
        <v>240000</v>
      </c>
      <c r="H28" s="75">
        <f t="shared" si="5"/>
        <v>160000</v>
      </c>
      <c r="I28" s="75">
        <f t="shared" si="5"/>
        <v>80000</v>
      </c>
    </row>
    <row r="29" spans="1:9">
      <c r="A29" s="1256"/>
      <c r="C29" s="74" t="s">
        <v>1107</v>
      </c>
      <c r="D29" s="75"/>
      <c r="E29" s="75">
        <f>$D$27/$I$24</f>
        <v>2000000</v>
      </c>
      <c r="F29" s="75">
        <f t="shared" ref="F29:I29" si="6">$D$27/$I$24</f>
        <v>2000000</v>
      </c>
      <c r="G29" s="75">
        <f t="shared" si="6"/>
        <v>2000000</v>
      </c>
      <c r="H29" s="75">
        <f t="shared" si="6"/>
        <v>2000000</v>
      </c>
      <c r="I29" s="75">
        <f t="shared" si="6"/>
        <v>2000000</v>
      </c>
    </row>
    <row r="30" spans="1:9">
      <c r="A30" s="1256"/>
      <c r="C30" s="74" t="s">
        <v>1108</v>
      </c>
      <c r="D30" s="75"/>
      <c r="E30" s="75">
        <f>E29+E28</f>
        <v>2400000</v>
      </c>
      <c r="F30" s="75">
        <f>F29+F28</f>
        <v>2320000</v>
      </c>
      <c r="G30" s="75">
        <f>G29+G28</f>
        <v>2240000</v>
      </c>
      <c r="H30" s="75">
        <f>H29+H28</f>
        <v>2160000</v>
      </c>
      <c r="I30" s="75">
        <f>I29+I28</f>
        <v>2080000</v>
      </c>
    </row>
    <row r="31" spans="1:9">
      <c r="A31" s="1256"/>
      <c r="C31" s="74" t="s">
        <v>579</v>
      </c>
      <c r="D31" s="75">
        <f t="shared" ref="D31:I31" si="7">D26+D27-D29</f>
        <v>10000000</v>
      </c>
      <c r="E31" s="75">
        <f t="shared" si="7"/>
        <v>8000000</v>
      </c>
      <c r="F31" s="75">
        <f t="shared" si="7"/>
        <v>6000000</v>
      </c>
      <c r="G31" s="75">
        <f t="shared" si="7"/>
        <v>4000000</v>
      </c>
      <c r="H31" s="75">
        <f t="shared" si="7"/>
        <v>2000000</v>
      </c>
      <c r="I31" s="75">
        <f t="shared" si="7"/>
        <v>0</v>
      </c>
    </row>
    <row r="32" spans="1:9">
      <c r="A32" s="1256"/>
      <c r="C32" s="70"/>
      <c r="D32" s="67"/>
      <c r="E32" s="67"/>
      <c r="F32" s="67"/>
      <c r="G32" s="67"/>
      <c r="H32" s="67"/>
      <c r="I32" s="67"/>
    </row>
    <row r="33" spans="3:9">
      <c r="C33" s="61" t="s">
        <v>1111</v>
      </c>
      <c r="D33" s="76"/>
      <c r="E33" s="73">
        <v>1</v>
      </c>
      <c r="F33" s="73">
        <v>2</v>
      </c>
      <c r="G33" s="73">
        <v>3</v>
      </c>
      <c r="H33" s="73">
        <v>4</v>
      </c>
      <c r="I33" s="73">
        <v>5</v>
      </c>
    </row>
    <row r="34" spans="3:9">
      <c r="C34" s="74" t="s">
        <v>1116</v>
      </c>
      <c r="D34" s="67"/>
      <c r="E34" s="67"/>
      <c r="F34" s="67"/>
      <c r="G34" s="67"/>
      <c r="H34" s="67"/>
      <c r="I34" s="67"/>
    </row>
    <row r="35" spans="3:9">
      <c r="C35" s="74" t="s">
        <v>575</v>
      </c>
      <c r="D35" s="75"/>
      <c r="E35" s="75">
        <f>D40</f>
        <v>10000000</v>
      </c>
      <c r="F35" s="75">
        <f t="shared" ref="F35:I35" si="8">E40</f>
        <v>8153728.8650696604</v>
      </c>
      <c r="G35" s="75">
        <f t="shared" si="8"/>
        <v>6233606.8847421072</v>
      </c>
      <c r="H35" s="75">
        <f t="shared" si="8"/>
        <v>4236680.025201452</v>
      </c>
      <c r="I35" s="75">
        <f t="shared" si="8"/>
        <v>2159876.0912791705</v>
      </c>
    </row>
    <row r="36" spans="3:9">
      <c r="C36" s="74" t="s">
        <v>1104</v>
      </c>
      <c r="D36" s="75">
        <f>$D$4</f>
        <v>10000000</v>
      </c>
      <c r="E36" s="75"/>
      <c r="F36" s="75"/>
      <c r="G36" s="75"/>
      <c r="H36" s="75"/>
      <c r="I36" s="75"/>
    </row>
    <row r="37" spans="3:9">
      <c r="C37" s="74" t="s">
        <v>1106</v>
      </c>
      <c r="D37" s="75"/>
      <c r="E37" s="75">
        <f>E35*$D$3</f>
        <v>400000</v>
      </c>
      <c r="F37" s="75">
        <f t="shared" ref="F37:I37" si="9">F35*$D$3</f>
        <v>326149.15460278641</v>
      </c>
      <c r="G37" s="75">
        <f t="shared" si="9"/>
        <v>249344.27538968431</v>
      </c>
      <c r="H37" s="75">
        <f t="shared" si="9"/>
        <v>169467.20100805809</v>
      </c>
      <c r="I37" s="75">
        <f t="shared" si="9"/>
        <v>86395.043651166823</v>
      </c>
    </row>
    <row r="38" spans="3:9">
      <c r="C38" s="74" t="s">
        <v>1107</v>
      </c>
      <c r="D38" s="75"/>
      <c r="E38" s="75">
        <f>-PPMT($D$3,E33,$I$33,$D$4)</f>
        <v>1846271.1349303394</v>
      </c>
      <c r="F38" s="75">
        <f>-PPMT($D$3,F33,$I$33,$D$4)</f>
        <v>1920121.9803275529</v>
      </c>
      <c r="G38" s="75">
        <f>-PPMT($D$3,G33,$I$33,$D$4)</f>
        <v>1996926.859540655</v>
      </c>
      <c r="H38" s="75">
        <f>-PPMT($D$3,H33,$I$33,$D$4)</f>
        <v>2076803.9339222813</v>
      </c>
      <c r="I38" s="75">
        <f>-PPMT($D$3,I33,$I$33,$D$4)</f>
        <v>2159876.0912791728</v>
      </c>
    </row>
    <row r="39" spans="3:9">
      <c r="C39" s="74" t="s">
        <v>1108</v>
      </c>
      <c r="D39" s="75"/>
      <c r="E39" s="75">
        <f>E38+E37</f>
        <v>2246271.1349303396</v>
      </c>
      <c r="F39" s="75">
        <f t="shared" ref="F39:I39" si="10">F38+F37</f>
        <v>2246271.1349303392</v>
      </c>
      <c r="G39" s="75">
        <f t="shared" si="10"/>
        <v>2246271.1349303392</v>
      </c>
      <c r="H39" s="75">
        <f t="shared" si="10"/>
        <v>2246271.1349303392</v>
      </c>
      <c r="I39" s="75">
        <f t="shared" si="10"/>
        <v>2246271.1349303396</v>
      </c>
    </row>
    <row r="40" spans="3:9">
      <c r="C40" s="74" t="s">
        <v>579</v>
      </c>
      <c r="D40" s="75">
        <f t="shared" ref="D40:I40" si="11">D35+D36-D38</f>
        <v>10000000</v>
      </c>
      <c r="E40" s="75">
        <f t="shared" si="11"/>
        <v>8153728.8650696604</v>
      </c>
      <c r="F40" s="75">
        <f t="shared" si="11"/>
        <v>6233606.8847421072</v>
      </c>
      <c r="G40" s="75">
        <f t="shared" si="11"/>
        <v>4236680.025201452</v>
      </c>
      <c r="H40" s="75">
        <f t="shared" si="11"/>
        <v>2159876.0912791705</v>
      </c>
      <c r="I40" s="75">
        <f t="shared" si="11"/>
        <v>0</v>
      </c>
    </row>
    <row r="41" spans="3:9">
      <c r="C41" s="77"/>
      <c r="D41" s="78"/>
      <c r="E41" s="79"/>
      <c r="F41" s="79"/>
      <c r="G41" s="79"/>
      <c r="H41" s="79"/>
      <c r="I41" s="79"/>
    </row>
  </sheetData>
  <sheetProtection algorithmName="SHA-512" hashValue="1DRkQ6WzPV+vPyN4KTriLyyDepie6zAFMVtvtYocrP4iWX4egztXcvx2MTZjH552hOBdYlqbP8pUmrpLI1zLIw==" saltValue="RsUS0gGfOcDrRTun7kvIYQ==" spinCount="100000" sheet="1" objects="1" scenarios="1"/>
  <mergeCells count="2">
    <mergeCell ref="A4:A32"/>
    <mergeCell ref="C1:J1"/>
  </mergeCells>
  <hyperlinks>
    <hyperlink ref="A4" r:id="rId1" xr:uid="{00000000-0004-0000-5200-000000000000}"/>
  </hyperlinks>
  <pageMargins left="0.7" right="0.7" top="0.75" bottom="0.75" header="0.3" footer="0.3"/>
  <pageSetup paperSize="9" orientation="portrait" r:id="rId2"/>
  <drawing r:id="rId3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 codeName="Foglio84">
    <tabColor theme="9"/>
  </sheetPr>
  <dimension ref="A1:J32"/>
  <sheetViews>
    <sheetView showGridLines="0" workbookViewId="0">
      <selection activeCell="J28" sqref="J28"/>
    </sheetView>
  </sheetViews>
  <sheetFormatPr baseColWidth="10" defaultColWidth="9.1640625" defaultRowHeight="15"/>
  <cols>
    <col min="1" max="1" width="11.5" style="1222" customWidth="1"/>
    <col min="2" max="2" width="4" style="64" customWidth="1"/>
    <col min="3" max="3" width="18.5" style="162" customWidth="1"/>
    <col min="4" max="4" width="69.83203125" style="162" customWidth="1"/>
    <col min="5" max="16384" width="9.1640625" style="162"/>
  </cols>
  <sheetData>
    <row r="1" spans="1:10" s="1222" customFormat="1" ht="60" customHeight="1">
      <c r="B1" s="1221"/>
      <c r="C1" s="1266" t="s">
        <v>1220</v>
      </c>
      <c r="D1" s="1267"/>
      <c r="E1" s="1267"/>
      <c r="F1" s="1267"/>
      <c r="G1" s="1267"/>
      <c r="H1" s="1267"/>
      <c r="I1" s="1267"/>
      <c r="J1" s="1267"/>
    </row>
    <row r="2" spans="1:10">
      <c r="C2" s="105"/>
      <c r="D2" s="105"/>
      <c r="E2" s="80"/>
    </row>
    <row r="3" spans="1:10" ht="16">
      <c r="C3" s="198" t="s">
        <v>665</v>
      </c>
      <c r="D3" s="198" t="s">
        <v>666</v>
      </c>
      <c r="E3" s="80"/>
    </row>
    <row r="4" spans="1:10" ht="27.75" customHeight="1">
      <c r="A4" s="1255" t="s">
        <v>1264</v>
      </c>
      <c r="C4" s="191" t="s">
        <v>667</v>
      </c>
      <c r="D4" s="191" t="s">
        <v>668</v>
      </c>
      <c r="E4" s="80"/>
    </row>
    <row r="5" spans="1:10" ht="37.5" customHeight="1">
      <c r="A5" s="1256"/>
      <c r="C5" s="191" t="s">
        <v>477</v>
      </c>
      <c r="D5" s="191" t="s">
        <v>669</v>
      </c>
      <c r="E5" s="80"/>
    </row>
    <row r="6" spans="1:10" ht="25.5" customHeight="1">
      <c r="A6" s="1256"/>
      <c r="C6" s="191" t="s">
        <v>670</v>
      </c>
      <c r="D6" s="191" t="s">
        <v>671</v>
      </c>
      <c r="E6" s="80"/>
    </row>
    <row r="7" spans="1:10" ht="25.5" customHeight="1">
      <c r="A7" s="1256"/>
      <c r="C7" s="191" t="s">
        <v>672</v>
      </c>
      <c r="D7" s="191" t="s">
        <v>673</v>
      </c>
      <c r="E7" s="80"/>
    </row>
    <row r="8" spans="1:10" ht="25.5" customHeight="1">
      <c r="A8" s="1256"/>
      <c r="C8" s="194" t="s">
        <v>674</v>
      </c>
      <c r="D8" s="194" t="s">
        <v>675</v>
      </c>
      <c r="E8" s="80"/>
    </row>
    <row r="9" spans="1:10">
      <c r="A9" s="1256"/>
      <c r="C9" s="80"/>
      <c r="D9" s="80"/>
      <c r="E9" s="80"/>
    </row>
    <row r="10" spans="1:10">
      <c r="A10" s="1256"/>
    </row>
    <row r="11" spans="1:10">
      <c r="A11" s="1256"/>
    </row>
    <row r="12" spans="1:10">
      <c r="A12" s="1256"/>
    </row>
    <row r="13" spans="1:10">
      <c r="A13" s="1256"/>
    </row>
    <row r="14" spans="1:10">
      <c r="A14" s="1256"/>
    </row>
    <row r="15" spans="1:10">
      <c r="A15" s="1256"/>
    </row>
    <row r="16" spans="1:10">
      <c r="A16" s="1256"/>
    </row>
    <row r="17" spans="1:1">
      <c r="A17" s="1256"/>
    </row>
    <row r="18" spans="1:1">
      <c r="A18" s="1256"/>
    </row>
    <row r="19" spans="1:1">
      <c r="A19" s="1256"/>
    </row>
    <row r="20" spans="1:1">
      <c r="A20" s="1256"/>
    </row>
    <row r="21" spans="1:1">
      <c r="A21" s="1256"/>
    </row>
    <row r="22" spans="1:1">
      <c r="A22" s="1256"/>
    </row>
    <row r="23" spans="1:1">
      <c r="A23" s="1256"/>
    </row>
    <row r="24" spans="1:1">
      <c r="A24" s="1256"/>
    </row>
    <row r="25" spans="1:1">
      <c r="A25" s="1256"/>
    </row>
    <row r="26" spans="1:1">
      <c r="A26" s="1256"/>
    </row>
    <row r="27" spans="1:1">
      <c r="A27" s="1256"/>
    </row>
    <row r="28" spans="1:1">
      <c r="A28" s="1256"/>
    </row>
    <row r="29" spans="1:1">
      <c r="A29" s="1256"/>
    </row>
    <row r="30" spans="1:1">
      <c r="A30" s="1256"/>
    </row>
    <row r="31" spans="1:1">
      <c r="A31" s="1256"/>
    </row>
    <row r="32" spans="1:1">
      <c r="A32" s="1256"/>
    </row>
  </sheetData>
  <sheetProtection algorithmName="SHA-512" hashValue="8VKgS1SK9WY7uNL6tX2E1ryk07rb+0F9b5yw3I02fbcrOYNszxTaahY9zHqC59gH8/CeXAxP/uVSJGo5SN04LQ==" saltValue="uWBk6R5uA+hJrLsuEyYT5Q==" spinCount="100000" sheet="1" objects="1" scenarios="1"/>
  <mergeCells count="2">
    <mergeCell ref="A4:A32"/>
    <mergeCell ref="C1:J1"/>
  </mergeCells>
  <hyperlinks>
    <hyperlink ref="A4" r:id="rId1" xr:uid="{00000000-0004-0000-5300-000000000000}"/>
  </hyperlinks>
  <pageMargins left="0.7" right="0.7" top="0.75" bottom="0.75" header="0.3" footer="0.3"/>
  <pageSetup paperSize="9" orientation="portrait" verticalDpi="0" r:id="rId2"/>
  <drawing r:id="rId3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 codeName="Foglio85">
    <tabColor theme="9"/>
  </sheetPr>
  <dimension ref="A1:J32"/>
  <sheetViews>
    <sheetView showGridLines="0" workbookViewId="0">
      <selection activeCell="J28" sqref="J28"/>
    </sheetView>
  </sheetViews>
  <sheetFormatPr baseColWidth="10" defaultColWidth="9.1640625" defaultRowHeight="15"/>
  <cols>
    <col min="1" max="1" width="11.5" style="1222" customWidth="1"/>
    <col min="2" max="2" width="4" style="64" customWidth="1"/>
    <col min="3" max="3" width="20" style="162" bestFit="1" customWidth="1"/>
    <col min="4" max="5" width="18.5" style="162" customWidth="1"/>
    <col min="6" max="16384" width="9.1640625" style="162"/>
  </cols>
  <sheetData>
    <row r="1" spans="1:10" s="1222" customFormat="1" ht="60" customHeight="1">
      <c r="B1" s="1221"/>
      <c r="C1" s="1266" t="s">
        <v>1220</v>
      </c>
      <c r="D1" s="1267"/>
      <c r="E1" s="1267"/>
      <c r="F1" s="1267"/>
      <c r="G1" s="1267"/>
      <c r="H1" s="1267"/>
      <c r="I1" s="1267"/>
      <c r="J1" s="1267"/>
    </row>
    <row r="2" spans="1:10">
      <c r="C2" s="105"/>
      <c r="D2" s="105"/>
      <c r="E2" s="105"/>
      <c r="F2" s="80"/>
    </row>
    <row r="3" spans="1:10" ht="16">
      <c r="C3" s="116" t="s">
        <v>676</v>
      </c>
      <c r="D3" s="116" t="s">
        <v>478</v>
      </c>
      <c r="E3" s="116" t="s">
        <v>677</v>
      </c>
      <c r="F3" s="80"/>
    </row>
    <row r="4" spans="1:10" ht="16">
      <c r="A4" s="1255" t="s">
        <v>1264</v>
      </c>
      <c r="C4" s="191" t="s">
        <v>678</v>
      </c>
      <c r="D4" s="191">
        <v>120</v>
      </c>
      <c r="E4" s="191">
        <v>19</v>
      </c>
      <c r="F4" s="80"/>
    </row>
    <row r="5" spans="1:10" ht="16">
      <c r="A5" s="1256"/>
      <c r="C5" s="191" t="s">
        <v>679</v>
      </c>
      <c r="D5" s="191">
        <v>130</v>
      </c>
      <c r="E5" s="191">
        <v>24</v>
      </c>
      <c r="F5" s="80"/>
    </row>
    <row r="6" spans="1:10" ht="16">
      <c r="A6" s="1256"/>
      <c r="C6" s="191" t="s">
        <v>680</v>
      </c>
      <c r="D6" s="191">
        <v>40</v>
      </c>
      <c r="E6" s="191">
        <v>38</v>
      </c>
      <c r="F6" s="80"/>
    </row>
    <row r="7" spans="1:10" ht="16">
      <c r="A7" s="1256"/>
      <c r="C7" s="194" t="s">
        <v>0</v>
      </c>
      <c r="D7" s="194">
        <v>10</v>
      </c>
      <c r="E7" s="194">
        <v>65</v>
      </c>
      <c r="F7" s="80"/>
    </row>
    <row r="8" spans="1:10" ht="16">
      <c r="A8" s="1256"/>
      <c r="C8" s="198" t="s">
        <v>479</v>
      </c>
      <c r="D8" s="198">
        <v>300</v>
      </c>
      <c r="E8" s="198" t="s">
        <v>681</v>
      </c>
      <c r="F8" s="80"/>
    </row>
    <row r="9" spans="1:10">
      <c r="A9" s="1256"/>
      <c r="C9" s="80"/>
      <c r="D9" s="80"/>
      <c r="E9" s="80"/>
      <c r="F9" s="80"/>
    </row>
    <row r="10" spans="1:10">
      <c r="A10" s="1256"/>
    </row>
    <row r="11" spans="1:10">
      <c r="A11" s="1256"/>
    </row>
    <row r="12" spans="1:10">
      <c r="A12" s="1256"/>
    </row>
    <row r="13" spans="1:10">
      <c r="A13" s="1256"/>
    </row>
    <row r="14" spans="1:10">
      <c r="A14" s="1256"/>
    </row>
    <row r="15" spans="1:10">
      <c r="A15" s="1256"/>
    </row>
    <row r="16" spans="1:10">
      <c r="A16" s="1256"/>
    </row>
    <row r="17" spans="1:1">
      <c r="A17" s="1256"/>
    </row>
    <row r="18" spans="1:1">
      <c r="A18" s="1256"/>
    </row>
    <row r="19" spans="1:1">
      <c r="A19" s="1256"/>
    </row>
    <row r="20" spans="1:1">
      <c r="A20" s="1256"/>
    </row>
    <row r="21" spans="1:1">
      <c r="A21" s="1256"/>
    </row>
    <row r="22" spans="1:1">
      <c r="A22" s="1256"/>
    </row>
    <row r="23" spans="1:1">
      <c r="A23" s="1256"/>
    </row>
    <row r="24" spans="1:1">
      <c r="A24" s="1256"/>
    </row>
    <row r="25" spans="1:1">
      <c r="A25" s="1256"/>
    </row>
    <row r="26" spans="1:1">
      <c r="A26" s="1256"/>
    </row>
    <row r="27" spans="1:1">
      <c r="A27" s="1256"/>
    </row>
    <row r="28" spans="1:1">
      <c r="A28" s="1256"/>
    </row>
    <row r="29" spans="1:1">
      <c r="A29" s="1256"/>
    </row>
    <row r="30" spans="1:1">
      <c r="A30" s="1256"/>
    </row>
    <row r="31" spans="1:1">
      <c r="A31" s="1256"/>
    </row>
    <row r="32" spans="1:1">
      <c r="A32" s="1256"/>
    </row>
  </sheetData>
  <sheetProtection algorithmName="SHA-512" hashValue="ZtThV2/Le8984YYoH7aw8MXT7CaiXU7jeCIpzkOL4GS4ifxMesZqmjVraVMM1UF/THP7NHFTq29G5u/biVwI/A==" saltValue="1R3RmxcAvgsexCudk3OZkA==" spinCount="100000" sheet="1" objects="1" scenarios="1"/>
  <mergeCells count="2">
    <mergeCell ref="A4:A32"/>
    <mergeCell ref="C1:J1"/>
  </mergeCells>
  <hyperlinks>
    <hyperlink ref="A4" r:id="rId1" xr:uid="{00000000-0004-0000-5400-000000000000}"/>
  </hyperlinks>
  <pageMargins left="0.7" right="0.7" top="0.75" bottom="0.75" header="0.3" footer="0.3"/>
  <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 codeName="Foglio86">
    <tabColor theme="9"/>
  </sheetPr>
  <dimension ref="A1:J32"/>
  <sheetViews>
    <sheetView showGridLines="0" workbookViewId="0">
      <selection activeCell="J28" sqref="J28"/>
    </sheetView>
  </sheetViews>
  <sheetFormatPr baseColWidth="10" defaultColWidth="11.83203125" defaultRowHeight="15"/>
  <cols>
    <col min="1" max="1" width="11.5" style="1222" customWidth="1"/>
    <col min="2" max="2" width="4" style="64" customWidth="1"/>
    <col min="3" max="6" width="21.1640625" style="162" customWidth="1"/>
    <col min="7" max="7" width="17.5" style="162" customWidth="1"/>
    <col min="8" max="16384" width="11.83203125" style="162"/>
  </cols>
  <sheetData>
    <row r="1" spans="1:10" s="1222" customFormat="1" ht="60" customHeight="1">
      <c r="B1" s="1221"/>
      <c r="C1" s="1266" t="s">
        <v>1220</v>
      </c>
      <c r="D1" s="1267"/>
      <c r="E1" s="1267"/>
      <c r="F1" s="1267"/>
      <c r="G1" s="1267"/>
      <c r="H1" s="1267"/>
      <c r="I1" s="1267"/>
      <c r="J1" s="1267"/>
    </row>
    <row r="2" spans="1:10">
      <c r="C2" s="105"/>
      <c r="D2" s="105"/>
      <c r="E2" s="105"/>
      <c r="F2" s="105"/>
      <c r="G2" s="80"/>
    </row>
    <row r="3" spans="1:10" ht="16">
      <c r="C3" s="198" t="s">
        <v>682</v>
      </c>
      <c r="D3" s="198" t="s">
        <v>683</v>
      </c>
      <c r="E3" s="198" t="s">
        <v>684</v>
      </c>
      <c r="F3" s="198" t="s">
        <v>685</v>
      </c>
      <c r="G3" s="80"/>
    </row>
    <row r="4" spans="1:10" ht="21.75" customHeight="1">
      <c r="A4" s="1255" t="s">
        <v>1264</v>
      </c>
      <c r="C4" s="191" t="s">
        <v>686</v>
      </c>
      <c r="D4" s="191">
        <v>70</v>
      </c>
      <c r="E4" s="191">
        <v>60</v>
      </c>
      <c r="F4" s="191">
        <v>110</v>
      </c>
      <c r="G4" s="80"/>
    </row>
    <row r="5" spans="1:10" ht="21.75" customHeight="1">
      <c r="A5" s="1256"/>
      <c r="C5" s="191" t="s">
        <v>687</v>
      </c>
      <c r="D5" s="191">
        <v>280</v>
      </c>
      <c r="E5" s="191">
        <v>240</v>
      </c>
      <c r="F5" s="191">
        <v>340</v>
      </c>
      <c r="G5" s="80"/>
    </row>
    <row r="6" spans="1:10" ht="21.75" customHeight="1">
      <c r="A6" s="1256"/>
      <c r="C6" s="191" t="s">
        <v>688</v>
      </c>
      <c r="D6" s="191">
        <v>95</v>
      </c>
      <c r="E6" s="191">
        <v>85</v>
      </c>
      <c r="F6" s="191">
        <v>180</v>
      </c>
      <c r="G6" s="80"/>
    </row>
    <row r="7" spans="1:10" ht="21.75" customHeight="1">
      <c r="A7" s="1256"/>
      <c r="C7" s="194" t="s">
        <v>689</v>
      </c>
      <c r="D7" s="194">
        <v>70</v>
      </c>
      <c r="E7" s="194">
        <v>50</v>
      </c>
      <c r="F7" s="194">
        <v>90</v>
      </c>
      <c r="G7" s="80"/>
    </row>
    <row r="8" spans="1:10">
      <c r="A8" s="1256"/>
      <c r="C8" s="80"/>
      <c r="D8" s="80"/>
      <c r="E8" s="80"/>
      <c r="F8" s="80"/>
      <c r="G8" s="80"/>
    </row>
    <row r="9" spans="1:10">
      <c r="A9" s="1256"/>
    </row>
    <row r="10" spans="1:10">
      <c r="A10" s="1256"/>
    </row>
    <row r="11" spans="1:10">
      <c r="A11" s="1256"/>
    </row>
    <row r="12" spans="1:10">
      <c r="A12" s="1256"/>
    </row>
    <row r="13" spans="1:10">
      <c r="A13" s="1256"/>
    </row>
    <row r="14" spans="1:10">
      <c r="A14" s="1256"/>
    </row>
    <row r="15" spans="1:10">
      <c r="A15" s="1256"/>
    </row>
    <row r="16" spans="1:10">
      <c r="A16" s="1256"/>
    </row>
    <row r="17" spans="1:1">
      <c r="A17" s="1256"/>
    </row>
    <row r="18" spans="1:1">
      <c r="A18" s="1256"/>
    </row>
    <row r="19" spans="1:1">
      <c r="A19" s="1256"/>
    </row>
    <row r="20" spans="1:1">
      <c r="A20" s="1256"/>
    </row>
    <row r="21" spans="1:1">
      <c r="A21" s="1256"/>
    </row>
    <row r="22" spans="1:1">
      <c r="A22" s="1256"/>
    </row>
    <row r="23" spans="1:1">
      <c r="A23" s="1256"/>
    </row>
    <row r="24" spans="1:1">
      <c r="A24" s="1256"/>
    </row>
    <row r="25" spans="1:1">
      <c r="A25" s="1256"/>
    </row>
    <row r="26" spans="1:1">
      <c r="A26" s="1256"/>
    </row>
    <row r="27" spans="1:1">
      <c r="A27" s="1256"/>
    </row>
    <row r="28" spans="1:1">
      <c r="A28" s="1256"/>
    </row>
    <row r="29" spans="1:1">
      <c r="A29" s="1256"/>
    </row>
    <row r="30" spans="1:1">
      <c r="A30" s="1256"/>
    </row>
    <row r="31" spans="1:1">
      <c r="A31" s="1256"/>
    </row>
    <row r="32" spans="1:1">
      <c r="A32" s="1256"/>
    </row>
  </sheetData>
  <sheetProtection algorithmName="SHA-512" hashValue="SpHgwL3uQR9nkX+95JJ0+cWv5e7mqAkphzYbqqcaxqxCKGF3cWBYJ4Xg036xEphh58Om7QlYAQ+WLVlfS2hg9g==" saltValue="Rp4fjKWCr88fwMbIIs2T4Q==" spinCount="100000" sheet="1" objects="1" scenarios="1"/>
  <mergeCells count="2">
    <mergeCell ref="A4:A32"/>
    <mergeCell ref="C1:J1"/>
  </mergeCells>
  <hyperlinks>
    <hyperlink ref="A4" r:id="rId1" xr:uid="{00000000-0004-0000-5500-000000000000}"/>
  </hyperlinks>
  <pageMargins left="0.7" right="0.7" top="0.75" bottom="0.75" header="0.3" footer="0.3"/>
  <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 codeName="Foglio87">
    <tabColor theme="9"/>
  </sheetPr>
  <dimension ref="A1:K32"/>
  <sheetViews>
    <sheetView showGridLines="0" workbookViewId="0">
      <selection activeCell="J28" sqref="J28"/>
    </sheetView>
  </sheetViews>
  <sheetFormatPr baseColWidth="10" defaultColWidth="90" defaultRowHeight="15"/>
  <cols>
    <col min="1" max="1" width="11.5" style="1222" customWidth="1"/>
    <col min="2" max="2" width="4" style="64" customWidth="1"/>
    <col min="3" max="3" width="31.5" style="162" bestFit="1" customWidth="1"/>
    <col min="4" max="4" width="11.1640625" style="162" bestFit="1" customWidth="1"/>
    <col min="5" max="5" width="15" style="162" bestFit="1" customWidth="1"/>
    <col min="6" max="6" width="11.1640625" style="162" bestFit="1" customWidth="1"/>
    <col min="7" max="7" width="6.83203125" style="162" bestFit="1" customWidth="1"/>
    <col min="8" max="8" width="13.83203125" style="162" bestFit="1" customWidth="1"/>
    <col min="9" max="9" width="9.5" style="162" bestFit="1" customWidth="1"/>
    <col min="10" max="10" width="8.5" style="162" bestFit="1" customWidth="1"/>
    <col min="11" max="11" width="12.5" style="162" customWidth="1"/>
    <col min="12" max="16384" width="90" style="162"/>
  </cols>
  <sheetData>
    <row r="1" spans="1:11" s="1222" customFormat="1" ht="60" customHeight="1">
      <c r="B1" s="1221"/>
      <c r="C1" s="1266" t="s">
        <v>1220</v>
      </c>
      <c r="D1" s="1267"/>
      <c r="E1" s="1267"/>
      <c r="F1" s="1267"/>
      <c r="G1" s="1267"/>
      <c r="H1" s="1267"/>
      <c r="I1" s="1267"/>
      <c r="J1" s="1267"/>
    </row>
    <row r="2" spans="1:11">
      <c r="C2" s="105"/>
      <c r="D2" s="105"/>
      <c r="E2" s="105"/>
      <c r="F2" s="105"/>
      <c r="G2" s="105"/>
      <c r="H2" s="105"/>
      <c r="I2" s="105"/>
      <c r="J2" s="105"/>
      <c r="K2" s="80"/>
    </row>
    <row r="3" spans="1:11" ht="16">
      <c r="C3" s="197"/>
      <c r="D3" s="198" t="s">
        <v>690</v>
      </c>
      <c r="E3" s="198" t="s">
        <v>685</v>
      </c>
      <c r="F3" s="198" t="s">
        <v>691</v>
      </c>
      <c r="G3" s="198" t="s">
        <v>480</v>
      </c>
      <c r="H3" s="198" t="s">
        <v>692</v>
      </c>
      <c r="I3" s="198" t="s">
        <v>481</v>
      </c>
      <c r="J3" s="198" t="s">
        <v>693</v>
      </c>
      <c r="K3" s="80"/>
    </row>
    <row r="4" spans="1:11" ht="16">
      <c r="A4" s="1255" t="s">
        <v>1264</v>
      </c>
      <c r="C4" s="191" t="s">
        <v>694</v>
      </c>
      <c r="D4" s="191" t="s">
        <v>477</v>
      </c>
      <c r="E4" s="191">
        <v>250</v>
      </c>
      <c r="F4" s="191">
        <v>50</v>
      </c>
      <c r="G4" s="191">
        <v>200</v>
      </c>
      <c r="H4" s="191">
        <v>80</v>
      </c>
      <c r="I4" s="191">
        <v>150</v>
      </c>
      <c r="J4" s="191">
        <v>200</v>
      </c>
      <c r="K4" s="80"/>
    </row>
    <row r="5" spans="1:11" ht="16">
      <c r="A5" s="1256"/>
      <c r="C5" s="191" t="s">
        <v>695</v>
      </c>
      <c r="D5" s="191" t="s">
        <v>477</v>
      </c>
      <c r="E5" s="191">
        <v>130</v>
      </c>
      <c r="F5" s="191">
        <v>40</v>
      </c>
      <c r="G5" s="191">
        <v>150</v>
      </c>
      <c r="H5" s="191">
        <v>50</v>
      </c>
      <c r="I5" s="191">
        <v>60</v>
      </c>
      <c r="J5" s="191">
        <v>90</v>
      </c>
      <c r="K5" s="80"/>
    </row>
    <row r="6" spans="1:11" ht="16">
      <c r="A6" s="1256"/>
      <c r="C6" s="191" t="s">
        <v>696</v>
      </c>
      <c r="D6" s="191" t="s">
        <v>477</v>
      </c>
      <c r="E6" s="191">
        <v>200</v>
      </c>
      <c r="F6" s="191">
        <v>50</v>
      </c>
      <c r="G6" s="191">
        <v>150</v>
      </c>
      <c r="H6" s="191">
        <v>70</v>
      </c>
      <c r="I6" s="191">
        <v>110</v>
      </c>
      <c r="J6" s="191">
        <v>130</v>
      </c>
      <c r="K6" s="80"/>
    </row>
    <row r="7" spans="1:11" ht="16">
      <c r="A7" s="1256"/>
      <c r="C7" s="191" t="s">
        <v>697</v>
      </c>
      <c r="D7" s="191" t="s">
        <v>477</v>
      </c>
      <c r="E7" s="191">
        <v>580</v>
      </c>
      <c r="F7" s="191">
        <v>140</v>
      </c>
      <c r="G7" s="191">
        <v>500</v>
      </c>
      <c r="H7" s="191">
        <v>200</v>
      </c>
      <c r="I7" s="191">
        <v>320</v>
      </c>
      <c r="J7" s="191">
        <v>410</v>
      </c>
      <c r="K7" s="80"/>
    </row>
    <row r="8" spans="1:11" ht="16">
      <c r="A8" s="1256"/>
      <c r="C8" s="191" t="s">
        <v>698</v>
      </c>
      <c r="D8" s="191" t="s">
        <v>477</v>
      </c>
      <c r="E8" s="191">
        <v>70</v>
      </c>
      <c r="F8" s="191">
        <v>30</v>
      </c>
      <c r="G8" s="191">
        <v>45</v>
      </c>
      <c r="H8" s="191">
        <v>30</v>
      </c>
      <c r="I8" s="191">
        <v>40</v>
      </c>
      <c r="J8" s="191">
        <v>60</v>
      </c>
      <c r="K8" s="80"/>
    </row>
    <row r="9" spans="1:11" ht="16">
      <c r="A9" s="1256"/>
      <c r="C9" s="191" t="s">
        <v>699</v>
      </c>
      <c r="D9" s="191" t="s">
        <v>477</v>
      </c>
      <c r="E9" s="191">
        <v>70</v>
      </c>
      <c r="F9" s="191">
        <v>30</v>
      </c>
      <c r="G9" s="191">
        <v>45</v>
      </c>
      <c r="H9" s="191">
        <v>30</v>
      </c>
      <c r="I9" s="191">
        <v>40</v>
      </c>
      <c r="J9" s="191">
        <v>60</v>
      </c>
      <c r="K9" s="80"/>
    </row>
    <row r="10" spans="1:11" ht="16">
      <c r="A10" s="1256"/>
      <c r="C10" s="194" t="s">
        <v>700</v>
      </c>
      <c r="D10" s="194" t="s">
        <v>477</v>
      </c>
      <c r="E10" s="194">
        <v>140</v>
      </c>
      <c r="F10" s="194">
        <v>60</v>
      </c>
      <c r="G10" s="194">
        <v>90</v>
      </c>
      <c r="H10" s="194">
        <v>60</v>
      </c>
      <c r="I10" s="194">
        <v>80</v>
      </c>
      <c r="J10" s="194">
        <v>120</v>
      </c>
      <c r="K10" s="80"/>
    </row>
    <row r="11" spans="1:11">
      <c r="A11" s="1256"/>
      <c r="C11" s="80"/>
      <c r="D11" s="80"/>
      <c r="E11" s="80"/>
      <c r="F11" s="80"/>
      <c r="G11" s="80"/>
      <c r="H11" s="80"/>
      <c r="I11" s="80"/>
      <c r="J11" s="80"/>
      <c r="K11" s="80"/>
    </row>
    <row r="12" spans="1:11">
      <c r="A12" s="1256"/>
    </row>
    <row r="13" spans="1:11">
      <c r="A13" s="1256"/>
    </row>
    <row r="14" spans="1:11">
      <c r="A14" s="1256"/>
    </row>
    <row r="15" spans="1:11">
      <c r="A15" s="1256"/>
    </row>
    <row r="16" spans="1:11">
      <c r="A16" s="1256"/>
    </row>
    <row r="17" spans="1:1">
      <c r="A17" s="1256"/>
    </row>
    <row r="18" spans="1:1">
      <c r="A18" s="1256"/>
    </row>
    <row r="19" spans="1:1">
      <c r="A19" s="1256"/>
    </row>
    <row r="20" spans="1:1">
      <c r="A20" s="1256"/>
    </row>
    <row r="21" spans="1:1">
      <c r="A21" s="1256"/>
    </row>
    <row r="22" spans="1:1">
      <c r="A22" s="1256"/>
    </row>
    <row r="23" spans="1:1">
      <c r="A23" s="1256"/>
    </row>
    <row r="24" spans="1:1">
      <c r="A24" s="1256"/>
    </row>
    <row r="25" spans="1:1">
      <c r="A25" s="1256"/>
    </row>
    <row r="26" spans="1:1">
      <c r="A26" s="1256"/>
    </row>
    <row r="27" spans="1:1">
      <c r="A27" s="1256"/>
    </row>
    <row r="28" spans="1:1">
      <c r="A28" s="1256"/>
    </row>
    <row r="29" spans="1:1">
      <c r="A29" s="1256"/>
    </row>
    <row r="30" spans="1:1">
      <c r="A30" s="1256"/>
    </row>
    <row r="31" spans="1:1">
      <c r="A31" s="1256"/>
    </row>
    <row r="32" spans="1:1">
      <c r="A32" s="1256"/>
    </row>
  </sheetData>
  <sheetProtection algorithmName="SHA-512" hashValue="p5qqZ9J4/VgjoT0n/VGFiLe+t9m58cU4upCFQSfopF32Gbry69g/IXjXKkuMosee3dale0gNwQ1wmCOPiEBJvQ==" saltValue="xdzuG1DfGIFPsxSXyhj1Ww==" spinCount="100000" sheet="1" objects="1" scenarios="1"/>
  <mergeCells count="2">
    <mergeCell ref="A4:A32"/>
    <mergeCell ref="C1:J1"/>
  </mergeCells>
  <hyperlinks>
    <hyperlink ref="A4" r:id="rId1" xr:uid="{00000000-0004-0000-5600-000000000000}"/>
  </hyperlinks>
  <pageMargins left="0.7" right="0.7" top="0.75" bottom="0.75" header="0.3" footer="0.3"/>
  <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 codeName="Foglio88">
    <tabColor theme="9"/>
  </sheetPr>
  <dimension ref="A1:J32"/>
  <sheetViews>
    <sheetView showGridLines="0" workbookViewId="0">
      <selection activeCell="J28" sqref="J28"/>
    </sheetView>
  </sheetViews>
  <sheetFormatPr baseColWidth="10" defaultColWidth="9.1640625" defaultRowHeight="15"/>
  <cols>
    <col min="1" max="1" width="11.5" style="1222" customWidth="1"/>
    <col min="2" max="2" width="4" style="64" customWidth="1"/>
    <col min="3" max="3" width="22" style="162" bestFit="1" customWidth="1"/>
    <col min="4" max="4" width="83.5" style="162" customWidth="1"/>
    <col min="5" max="16384" width="9.1640625" style="162"/>
  </cols>
  <sheetData>
    <row r="1" spans="1:10" s="1222" customFormat="1" ht="60" customHeight="1">
      <c r="B1" s="1221"/>
      <c r="C1" s="1266" t="s">
        <v>1220</v>
      </c>
      <c r="D1" s="1267"/>
      <c r="E1" s="1267"/>
      <c r="F1" s="1267"/>
      <c r="G1" s="1267"/>
      <c r="H1" s="1267"/>
      <c r="I1" s="1267"/>
      <c r="J1" s="1267"/>
    </row>
    <row r="2" spans="1:10">
      <c r="C2" s="105"/>
      <c r="D2" s="105"/>
      <c r="E2" s="80"/>
    </row>
    <row r="3" spans="1:10" ht="16">
      <c r="C3" s="116" t="s">
        <v>482</v>
      </c>
      <c r="D3" s="116" t="s">
        <v>701</v>
      </c>
      <c r="E3" s="80"/>
    </row>
    <row r="4" spans="1:10" ht="29.25" customHeight="1">
      <c r="A4" s="1255" t="s">
        <v>1264</v>
      </c>
      <c r="C4" s="195" t="s">
        <v>247</v>
      </c>
      <c r="D4" s="195" t="s">
        <v>707</v>
      </c>
      <c r="E4" s="80"/>
    </row>
    <row r="5" spans="1:10" ht="26.5" customHeight="1">
      <c r="A5" s="1256"/>
      <c r="C5" s="195" t="s">
        <v>702</v>
      </c>
      <c r="D5" s="195" t="s">
        <v>1023</v>
      </c>
      <c r="E5" s="80"/>
    </row>
    <row r="6" spans="1:10" ht="26.5" customHeight="1">
      <c r="A6" s="1256"/>
      <c r="C6" s="195" t="s">
        <v>483</v>
      </c>
      <c r="D6" s="195" t="s">
        <v>1022</v>
      </c>
      <c r="E6" s="80"/>
    </row>
    <row r="7" spans="1:10" ht="26.5" customHeight="1">
      <c r="A7" s="1256"/>
      <c r="C7" s="195" t="s">
        <v>703</v>
      </c>
      <c r="D7" s="195" t="s">
        <v>708</v>
      </c>
      <c r="E7" s="80"/>
    </row>
    <row r="8" spans="1:10" ht="26.5" customHeight="1">
      <c r="A8" s="1256"/>
      <c r="C8" s="195" t="s">
        <v>704</v>
      </c>
      <c r="D8" s="195" t="s">
        <v>709</v>
      </c>
      <c r="E8" s="80"/>
    </row>
    <row r="9" spans="1:10" ht="42.75" customHeight="1">
      <c r="A9" s="1256"/>
      <c r="C9" s="195" t="s">
        <v>705</v>
      </c>
      <c r="D9" s="195" t="s">
        <v>710</v>
      </c>
      <c r="E9" s="80"/>
    </row>
    <row r="10" spans="1:10" ht="26.5" customHeight="1">
      <c r="A10" s="1256"/>
      <c r="C10" s="196" t="s">
        <v>706</v>
      </c>
      <c r="D10" s="196" t="s">
        <v>711</v>
      </c>
      <c r="E10" s="80"/>
    </row>
    <row r="11" spans="1:10">
      <c r="A11" s="1256"/>
      <c r="C11" s="80"/>
      <c r="D11" s="80"/>
      <c r="E11" s="80"/>
    </row>
    <row r="12" spans="1:10">
      <c r="A12" s="1256"/>
    </row>
    <row r="13" spans="1:10">
      <c r="A13" s="1256"/>
    </row>
    <row r="14" spans="1:10">
      <c r="A14" s="1256"/>
    </row>
    <row r="15" spans="1:10">
      <c r="A15" s="1256"/>
    </row>
    <row r="16" spans="1:10">
      <c r="A16" s="1256"/>
    </row>
    <row r="17" spans="1:1">
      <c r="A17" s="1256"/>
    </row>
    <row r="18" spans="1:1">
      <c r="A18" s="1256"/>
    </row>
    <row r="19" spans="1:1">
      <c r="A19" s="1256"/>
    </row>
    <row r="20" spans="1:1">
      <c r="A20" s="1256"/>
    </row>
    <row r="21" spans="1:1">
      <c r="A21" s="1256"/>
    </row>
    <row r="22" spans="1:1">
      <c r="A22" s="1256"/>
    </row>
    <row r="23" spans="1:1">
      <c r="A23" s="1256"/>
    </row>
    <row r="24" spans="1:1">
      <c r="A24" s="1256"/>
    </row>
    <row r="25" spans="1:1">
      <c r="A25" s="1256"/>
    </row>
    <row r="26" spans="1:1">
      <c r="A26" s="1256"/>
    </row>
    <row r="27" spans="1:1">
      <c r="A27" s="1256"/>
    </row>
    <row r="28" spans="1:1">
      <c r="A28" s="1256"/>
    </row>
    <row r="29" spans="1:1">
      <c r="A29" s="1256"/>
    </row>
    <row r="30" spans="1:1">
      <c r="A30" s="1256"/>
    </row>
    <row r="31" spans="1:1">
      <c r="A31" s="1256"/>
    </row>
    <row r="32" spans="1:1">
      <c r="A32" s="1256"/>
    </row>
  </sheetData>
  <sheetProtection algorithmName="SHA-512" hashValue="xGLsjEsn316Io+AB4Ag4LPC96RM3qIQxBvBgXCFxAkJUABYDtwzcbI6oawezDkQejD1yABdLFkENSnlb/8BPMQ==" saltValue="wdxSGiey/v8uGbiCKePEGg==" spinCount="100000" sheet="1" objects="1" scenarios="1"/>
  <mergeCells count="2">
    <mergeCell ref="A4:A32"/>
    <mergeCell ref="C1:J1"/>
  </mergeCells>
  <hyperlinks>
    <hyperlink ref="A4" r:id="rId1" xr:uid="{00000000-0004-0000-5700-000000000000}"/>
  </hyperlinks>
  <pageMargins left="0.7" right="0.7" top="0.75" bottom="0.75" header="0.3" footer="0.3"/>
  <drawing r:id="rId2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 codeName="Foglio89">
    <tabColor theme="9"/>
  </sheetPr>
  <dimension ref="A1:J32"/>
  <sheetViews>
    <sheetView showGridLines="0" workbookViewId="0">
      <selection activeCell="J28" sqref="J28"/>
    </sheetView>
  </sheetViews>
  <sheetFormatPr baseColWidth="10" defaultColWidth="9.1640625" defaultRowHeight="15"/>
  <cols>
    <col min="1" max="1" width="11.5" style="1222" customWidth="1"/>
    <col min="2" max="2" width="4" style="64" customWidth="1"/>
    <col min="3" max="3" width="28.5" style="162" bestFit="1" customWidth="1"/>
    <col min="4" max="4" width="79.5" style="162" bestFit="1" customWidth="1"/>
    <col min="5" max="16384" width="9.1640625" style="162"/>
  </cols>
  <sheetData>
    <row r="1" spans="1:10" s="1222" customFormat="1" ht="60" customHeight="1">
      <c r="B1" s="1221"/>
      <c r="C1" s="1266" t="s">
        <v>1220</v>
      </c>
      <c r="D1" s="1267"/>
      <c r="E1" s="1267"/>
      <c r="F1" s="1267"/>
      <c r="G1" s="1267"/>
      <c r="H1" s="1267"/>
      <c r="I1" s="1267"/>
      <c r="J1" s="1267"/>
    </row>
    <row r="2" spans="1:10">
      <c r="C2" s="105"/>
      <c r="D2" s="105"/>
      <c r="E2" s="80"/>
    </row>
    <row r="3" spans="1:10" ht="15" customHeight="1">
      <c r="C3" s="1312" t="s">
        <v>721</v>
      </c>
      <c r="D3" s="1312"/>
      <c r="E3" s="80"/>
    </row>
    <row r="4" spans="1:10" ht="20.25" customHeight="1">
      <c r="A4" s="1255" t="s">
        <v>1264</v>
      </c>
      <c r="C4" s="191" t="s">
        <v>712</v>
      </c>
      <c r="D4" s="164" t="s">
        <v>739</v>
      </c>
      <c r="E4" s="80"/>
    </row>
    <row r="5" spans="1:10" ht="20.25" customHeight="1">
      <c r="A5" s="1256"/>
      <c r="C5" s="191" t="s">
        <v>713</v>
      </c>
      <c r="D5" s="164" t="s">
        <v>714</v>
      </c>
      <c r="E5" s="80"/>
    </row>
    <row r="6" spans="1:10" ht="48">
      <c r="A6" s="1256"/>
      <c r="C6" s="191" t="s">
        <v>484</v>
      </c>
      <c r="D6" s="192" t="s">
        <v>715</v>
      </c>
      <c r="E6" s="80"/>
    </row>
    <row r="7" spans="1:10" ht="32">
      <c r="A7" s="1256"/>
      <c r="C7" s="1326" t="s">
        <v>1024</v>
      </c>
      <c r="D7" s="193" t="s">
        <v>719</v>
      </c>
      <c r="E7" s="80"/>
    </row>
    <row r="8" spans="1:10" ht="48">
      <c r="A8" s="1256"/>
      <c r="C8" s="1326"/>
      <c r="D8" s="193" t="s">
        <v>1027</v>
      </c>
      <c r="E8" s="80"/>
    </row>
    <row r="9" spans="1:10" ht="16">
      <c r="A9" s="1256"/>
      <c r="C9" s="1326"/>
      <c r="D9" s="192" t="s">
        <v>718</v>
      </c>
      <c r="E9" s="80"/>
    </row>
    <row r="10" spans="1:10" ht="20.25" customHeight="1">
      <c r="A10" s="1256"/>
      <c r="C10" s="1326" t="s">
        <v>716</v>
      </c>
      <c r="D10" s="193" t="s">
        <v>1028</v>
      </c>
      <c r="E10" s="80"/>
    </row>
    <row r="11" spans="1:10" ht="29.25" customHeight="1">
      <c r="A11" s="1256"/>
      <c r="C11" s="1326"/>
      <c r="D11" s="193" t="s">
        <v>720</v>
      </c>
      <c r="E11" s="80"/>
    </row>
    <row r="12" spans="1:10" ht="21.75" customHeight="1">
      <c r="A12" s="1256"/>
      <c r="C12" s="1326" t="s">
        <v>717</v>
      </c>
      <c r="D12" s="193" t="s">
        <v>1029</v>
      </c>
      <c r="E12" s="80"/>
    </row>
    <row r="13" spans="1:10" ht="32">
      <c r="A13" s="1256"/>
      <c r="C13" s="1326"/>
      <c r="D13" s="193" t="s">
        <v>1030</v>
      </c>
      <c r="E13" s="80"/>
    </row>
    <row r="14" spans="1:10" ht="48">
      <c r="A14" s="1256"/>
      <c r="C14" s="1326"/>
      <c r="D14" s="193" t="s">
        <v>1031</v>
      </c>
      <c r="E14" s="80"/>
    </row>
    <row r="15" spans="1:10" ht="26" customHeight="1">
      <c r="A15" s="1256"/>
      <c r="C15" s="191" t="s">
        <v>1025</v>
      </c>
      <c r="D15" s="164" t="s">
        <v>1032</v>
      </c>
      <c r="E15" s="80"/>
    </row>
    <row r="16" spans="1:10" ht="32">
      <c r="A16" s="1256"/>
      <c r="C16" s="194" t="s">
        <v>1026</v>
      </c>
      <c r="D16" s="165" t="s">
        <v>1033</v>
      </c>
      <c r="E16" s="80"/>
    </row>
    <row r="17" spans="1:5">
      <c r="A17" s="1256"/>
      <c r="C17" s="80"/>
      <c r="D17" s="80"/>
      <c r="E17" s="80"/>
    </row>
    <row r="18" spans="1:5">
      <c r="A18" s="1256"/>
    </row>
    <row r="19" spans="1:5">
      <c r="A19" s="1256"/>
    </row>
    <row r="20" spans="1:5">
      <c r="A20" s="1256"/>
    </row>
    <row r="21" spans="1:5">
      <c r="A21" s="1256"/>
    </row>
    <row r="22" spans="1:5">
      <c r="A22" s="1256"/>
    </row>
    <row r="23" spans="1:5">
      <c r="A23" s="1256"/>
    </row>
    <row r="24" spans="1:5">
      <c r="A24" s="1256"/>
    </row>
    <row r="25" spans="1:5">
      <c r="A25" s="1256"/>
    </row>
    <row r="26" spans="1:5">
      <c r="A26" s="1256"/>
    </row>
    <row r="27" spans="1:5">
      <c r="A27" s="1256"/>
    </row>
    <row r="28" spans="1:5">
      <c r="A28" s="1256"/>
    </row>
    <row r="29" spans="1:5">
      <c r="A29" s="1256"/>
    </row>
    <row r="30" spans="1:5">
      <c r="A30" s="1256"/>
    </row>
    <row r="31" spans="1:5">
      <c r="A31" s="1256"/>
    </row>
    <row r="32" spans="1:5">
      <c r="A32" s="1256"/>
    </row>
  </sheetData>
  <sheetProtection algorithmName="SHA-512" hashValue="yqU1yHtWUvqL1laq6gEz7BajoCYrpw6laeDLTE5upfznWdft6cqB5+IyWLIfvOyNLFDKyjw/p7pgWMJG0+rrQw==" saltValue="1pjPv47wIyGMU4a5cuxOIA==" spinCount="100000" sheet="1" objects="1" scenarios="1"/>
  <mergeCells count="6">
    <mergeCell ref="C1:J1"/>
    <mergeCell ref="A4:A32"/>
    <mergeCell ref="C7:C9"/>
    <mergeCell ref="C10:C11"/>
    <mergeCell ref="C12:C14"/>
    <mergeCell ref="C3:D3"/>
  </mergeCells>
  <hyperlinks>
    <hyperlink ref="A4" r:id="rId1" xr:uid="{00000000-0004-0000-5800-000000000000}"/>
  </hyperlinks>
  <pageMargins left="0.7" right="0.7" top="0.75" bottom="0.75" header="0.3" footer="0.3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Foglio9">
    <tabColor theme="9"/>
  </sheetPr>
  <dimension ref="A1:K32"/>
  <sheetViews>
    <sheetView showGridLines="0" workbookViewId="0">
      <selection activeCell="C37" sqref="C37"/>
    </sheetView>
  </sheetViews>
  <sheetFormatPr baseColWidth="10" defaultColWidth="9.1640625" defaultRowHeight="15"/>
  <cols>
    <col min="1" max="1" width="11.5" style="1221" customWidth="1"/>
    <col min="2" max="2" width="4" style="64" customWidth="1"/>
    <col min="3" max="3" width="18.5" style="64" customWidth="1"/>
    <col min="4" max="4" width="13.83203125" style="64" bestFit="1" customWidth="1"/>
    <col min="5" max="5" width="17.5" style="64" customWidth="1"/>
    <col min="6" max="6" width="10.5" style="64" bestFit="1" customWidth="1"/>
    <col min="7" max="8" width="21.5" style="64" customWidth="1"/>
    <col min="9" max="9" width="13" style="64" customWidth="1"/>
    <col min="10" max="10" width="17.83203125" style="64" bestFit="1" customWidth="1"/>
    <col min="11" max="11" width="5.5" style="64" customWidth="1"/>
    <col min="12" max="16384" width="9.1640625" style="64"/>
  </cols>
  <sheetData>
    <row r="1" spans="1:11" s="1221" customFormat="1" ht="60" customHeight="1">
      <c r="B1" s="1266" t="s">
        <v>1220</v>
      </c>
      <c r="C1" s="1267"/>
      <c r="D1" s="1267"/>
      <c r="E1" s="1267"/>
      <c r="F1" s="1267"/>
      <c r="G1" s="1267"/>
      <c r="H1" s="1267"/>
      <c r="I1" s="1267"/>
    </row>
    <row r="2" spans="1:11">
      <c r="C2" s="1169"/>
      <c r="D2" s="1170"/>
      <c r="E2" s="1170"/>
      <c r="F2" s="1170"/>
      <c r="G2" s="1170"/>
      <c r="H2" s="1170"/>
      <c r="I2" s="1171"/>
      <c r="J2" s="1172"/>
      <c r="K2" s="1173"/>
    </row>
    <row r="3" spans="1:11" ht="43.5" customHeight="1">
      <c r="B3" s="63"/>
      <c r="C3" s="198" t="s">
        <v>3</v>
      </c>
      <c r="D3" s="198" t="s">
        <v>4</v>
      </c>
      <c r="E3" s="198" t="s">
        <v>5</v>
      </c>
      <c r="F3" s="198" t="s">
        <v>6</v>
      </c>
      <c r="G3" s="198" t="s">
        <v>7</v>
      </c>
      <c r="H3" s="198" t="s">
        <v>8</v>
      </c>
      <c r="I3" s="198" t="s">
        <v>9</v>
      </c>
      <c r="J3" s="1174"/>
      <c r="K3" s="1174"/>
    </row>
    <row r="4" spans="1:11" ht="38.25" customHeight="1">
      <c r="A4" s="1255" t="s">
        <v>1264</v>
      </c>
      <c r="B4" s="63"/>
      <c r="C4" s="1175" t="s">
        <v>10</v>
      </c>
      <c r="D4" s="1176">
        <v>4000000</v>
      </c>
      <c r="E4" s="1177" t="s">
        <v>11</v>
      </c>
      <c r="F4" s="1177">
        <v>67</v>
      </c>
      <c r="G4" s="1177" t="s">
        <v>12</v>
      </c>
      <c r="H4" s="287" t="s">
        <v>13</v>
      </c>
      <c r="I4" s="1178">
        <f t="shared" ref="I4:I9" si="0">+D4/F4</f>
        <v>59701.492537313432</v>
      </c>
      <c r="J4" s="1179"/>
      <c r="K4" s="1179"/>
    </row>
    <row r="5" spans="1:11" ht="38.25" customHeight="1">
      <c r="A5" s="1256"/>
      <c r="B5" s="63"/>
      <c r="C5" s="1175" t="s">
        <v>14</v>
      </c>
      <c r="D5" s="1176">
        <v>11200000</v>
      </c>
      <c r="E5" s="1177" t="s">
        <v>15</v>
      </c>
      <c r="F5" s="1177">
        <v>102</v>
      </c>
      <c r="G5" s="1177" t="s">
        <v>16</v>
      </c>
      <c r="H5" s="287" t="s">
        <v>17</v>
      </c>
      <c r="I5" s="1178">
        <f t="shared" si="0"/>
        <v>109803.92156862745</v>
      </c>
      <c r="J5" s="1179"/>
      <c r="K5" s="1179"/>
    </row>
    <row r="6" spans="1:11" ht="38.25" customHeight="1">
      <c r="A6" s="1256"/>
      <c r="B6" s="63"/>
      <c r="C6" s="1175" t="s">
        <v>18</v>
      </c>
      <c r="D6" s="1176">
        <v>7500000</v>
      </c>
      <c r="E6" s="1177" t="s">
        <v>11</v>
      </c>
      <c r="F6" s="1177">
        <v>85</v>
      </c>
      <c r="G6" s="1177" t="s">
        <v>12</v>
      </c>
      <c r="H6" s="287" t="s">
        <v>12</v>
      </c>
      <c r="I6" s="1178">
        <f t="shared" si="0"/>
        <v>88235.294117647063</v>
      </c>
      <c r="J6" s="1179"/>
      <c r="K6" s="1179"/>
    </row>
    <row r="7" spans="1:11" ht="38.25" customHeight="1">
      <c r="A7" s="1256"/>
      <c r="B7" s="63"/>
      <c r="C7" s="1175" t="s">
        <v>19</v>
      </c>
      <c r="D7" s="1176">
        <v>6900000</v>
      </c>
      <c r="E7" s="1177" t="s">
        <v>11</v>
      </c>
      <c r="F7" s="1177">
        <v>75</v>
      </c>
      <c r="G7" s="1177" t="s">
        <v>16</v>
      </c>
      <c r="H7" s="287" t="s">
        <v>12</v>
      </c>
      <c r="I7" s="1178">
        <f t="shared" si="0"/>
        <v>92000</v>
      </c>
      <c r="J7" s="1179"/>
      <c r="K7" s="1179"/>
    </row>
    <row r="8" spans="1:11" ht="38.25" customHeight="1">
      <c r="A8" s="1256"/>
      <c r="B8" s="63"/>
      <c r="C8" s="1175" t="s">
        <v>20</v>
      </c>
      <c r="D8" s="1176">
        <v>10560000</v>
      </c>
      <c r="E8" s="1177" t="s">
        <v>15</v>
      </c>
      <c r="F8" s="1177">
        <v>90</v>
      </c>
      <c r="G8" s="1177" t="s">
        <v>12</v>
      </c>
      <c r="H8" s="287" t="s">
        <v>17</v>
      </c>
      <c r="I8" s="1178">
        <f t="shared" si="0"/>
        <v>117333.33333333333</v>
      </c>
      <c r="J8" s="1179"/>
      <c r="K8" s="1179"/>
    </row>
    <row r="9" spans="1:11" ht="38.25" customHeight="1">
      <c r="A9" s="1256"/>
      <c r="B9" s="63"/>
      <c r="C9" s="194" t="s">
        <v>21</v>
      </c>
      <c r="D9" s="1180">
        <v>18500000</v>
      </c>
      <c r="E9" s="1181" t="s">
        <v>11</v>
      </c>
      <c r="F9" s="1181">
        <v>120</v>
      </c>
      <c r="G9" s="1181" t="s">
        <v>22</v>
      </c>
      <c r="H9" s="291" t="s">
        <v>12</v>
      </c>
      <c r="I9" s="1182">
        <f t="shared" si="0"/>
        <v>154166.66666666666</v>
      </c>
      <c r="J9" s="76"/>
      <c r="K9" s="76"/>
    </row>
    <row r="10" spans="1:11">
      <c r="A10" s="1256"/>
      <c r="C10" s="285"/>
      <c r="D10" s="1183"/>
      <c r="E10" s="1183"/>
      <c r="F10" s="1183"/>
      <c r="G10" s="1183"/>
      <c r="H10" s="285"/>
      <c r="J10" s="62"/>
      <c r="K10" s="62"/>
    </row>
    <row r="11" spans="1:11">
      <c r="A11" s="1256"/>
      <c r="C11" s="285"/>
      <c r="D11" s="285"/>
      <c r="E11" s="285"/>
      <c r="F11" s="285"/>
      <c r="G11" s="285"/>
      <c r="H11" s="285"/>
    </row>
    <row r="12" spans="1:11">
      <c r="A12" s="1256"/>
      <c r="C12" s="285"/>
      <c r="D12" s="285"/>
      <c r="E12" s="285"/>
      <c r="F12" s="285"/>
      <c r="G12" s="285"/>
      <c r="H12" s="285"/>
    </row>
    <row r="13" spans="1:11">
      <c r="A13" s="1256"/>
      <c r="C13" s="285"/>
      <c r="D13" s="285"/>
      <c r="E13" s="285"/>
      <c r="F13" s="285"/>
      <c r="G13" s="285"/>
      <c r="H13" s="285"/>
    </row>
    <row r="14" spans="1:11">
      <c r="A14" s="1256"/>
    </row>
    <row r="15" spans="1:11">
      <c r="A15" s="1256"/>
      <c r="D15" s="285"/>
      <c r="F15" s="285"/>
      <c r="H15" s="285"/>
    </row>
    <row r="16" spans="1:11">
      <c r="A16" s="1256"/>
    </row>
    <row r="17" spans="1:1">
      <c r="A17" s="1256"/>
    </row>
    <row r="18" spans="1:1">
      <c r="A18" s="1256"/>
    </row>
    <row r="19" spans="1:1">
      <c r="A19" s="1256"/>
    </row>
    <row r="20" spans="1:1">
      <c r="A20" s="1256"/>
    </row>
    <row r="21" spans="1:1">
      <c r="A21" s="1256"/>
    </row>
    <row r="22" spans="1:1">
      <c r="A22" s="1256"/>
    </row>
    <row r="23" spans="1:1">
      <c r="A23" s="1256"/>
    </row>
    <row r="24" spans="1:1">
      <c r="A24" s="1256"/>
    </row>
    <row r="25" spans="1:1">
      <c r="A25" s="1256"/>
    </row>
    <row r="26" spans="1:1">
      <c r="A26" s="1256"/>
    </row>
    <row r="27" spans="1:1">
      <c r="A27" s="1256"/>
    </row>
    <row r="28" spans="1:1">
      <c r="A28" s="1256"/>
    </row>
    <row r="29" spans="1:1">
      <c r="A29" s="1256"/>
    </row>
    <row r="30" spans="1:1">
      <c r="A30" s="1256"/>
    </row>
    <row r="31" spans="1:1">
      <c r="A31" s="1256"/>
    </row>
    <row r="32" spans="1:1">
      <c r="A32" s="1256"/>
    </row>
  </sheetData>
  <sheetProtection algorithmName="SHA-512" hashValue="/RQKtdvBO9WYnC7vVc1hMQb8wUXHAfAnBYZZqsSFWKnUPVXS+Bp65TJ74ZNPXVSx+2S/h9/6ncRJBnbAGUpjOg==" saltValue="vnyX8wPFVwOGRwNP3IOqcA==" spinCount="100000" sheet="1" objects="1" scenarios="1"/>
  <mergeCells count="2">
    <mergeCell ref="A4:A32"/>
    <mergeCell ref="B1:I1"/>
  </mergeCells>
  <hyperlinks>
    <hyperlink ref="A4" r:id="rId1" xr:uid="{00000000-0004-0000-0800-000000000000}"/>
  </hyperlinks>
  <pageMargins left="0.7" right="0.7" top="0.75" bottom="0.75" header="0.3" footer="0.3"/>
  <drawing r:id="rId2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 codeName="Foglio90">
    <tabColor theme="9"/>
  </sheetPr>
  <dimension ref="A1:O32"/>
  <sheetViews>
    <sheetView showGridLines="0" workbookViewId="0">
      <selection activeCell="J28" sqref="J28"/>
    </sheetView>
  </sheetViews>
  <sheetFormatPr baseColWidth="10" defaultColWidth="8.83203125" defaultRowHeight="15"/>
  <cols>
    <col min="1" max="1" width="11.5" style="1221" customWidth="1"/>
    <col min="2" max="2" width="4" style="64" customWidth="1"/>
    <col min="3" max="3" width="18.1640625" style="64" bestFit="1" customWidth="1"/>
    <col min="4" max="13" width="10.5" style="64" customWidth="1"/>
    <col min="14" max="16384" width="8.83203125" style="64"/>
  </cols>
  <sheetData>
    <row r="1" spans="1:15" s="1221" customFormat="1" ht="60" customHeight="1">
      <c r="C1" s="1266" t="s">
        <v>1220</v>
      </c>
      <c r="D1" s="1267"/>
      <c r="E1" s="1267"/>
      <c r="F1" s="1267"/>
      <c r="G1" s="1267"/>
      <c r="H1" s="1267"/>
      <c r="I1" s="1267"/>
      <c r="J1" s="1267"/>
    </row>
    <row r="2" spans="1:15">
      <c r="C2" s="113"/>
      <c r="D2" s="113"/>
      <c r="E2" s="113"/>
      <c r="F2" s="113"/>
      <c r="G2" s="113"/>
      <c r="H2" s="113"/>
      <c r="I2" s="113"/>
      <c r="J2" s="113"/>
      <c r="K2" s="113"/>
      <c r="L2" s="113"/>
      <c r="M2" s="113"/>
      <c r="N2" s="113"/>
      <c r="O2" s="113"/>
    </row>
    <row r="3" spans="1:15">
      <c r="C3" s="1269" t="s">
        <v>640</v>
      </c>
      <c r="D3" s="1269"/>
      <c r="E3" s="1269"/>
      <c r="F3" s="1269"/>
      <c r="G3" s="1269"/>
      <c r="H3" s="1269"/>
      <c r="I3" s="1269"/>
      <c r="J3" s="1269"/>
      <c r="K3" s="1269"/>
      <c r="L3" s="1269"/>
      <c r="M3" s="1269"/>
      <c r="N3" s="1269"/>
      <c r="O3" s="113"/>
    </row>
    <row r="4" spans="1:15" ht="16">
      <c r="A4" s="1255" t="s">
        <v>1264</v>
      </c>
      <c r="C4" s="113"/>
      <c r="D4" s="166" t="s">
        <v>485</v>
      </c>
      <c r="E4" s="166" t="s">
        <v>486</v>
      </c>
      <c r="F4" s="166" t="s">
        <v>487</v>
      </c>
      <c r="G4" s="166" t="s">
        <v>488</v>
      </c>
      <c r="H4" s="166" t="s">
        <v>489</v>
      </c>
      <c r="I4" s="166" t="s">
        <v>490</v>
      </c>
      <c r="J4" s="166" t="s">
        <v>491</v>
      </c>
      <c r="K4" s="166" t="s">
        <v>492</v>
      </c>
      <c r="L4" s="166" t="s">
        <v>493</v>
      </c>
      <c r="M4" s="166" t="s">
        <v>494</v>
      </c>
      <c r="N4" s="185" t="s">
        <v>495</v>
      </c>
      <c r="O4" s="113"/>
    </row>
    <row r="5" spans="1:15">
      <c r="A5" s="1256"/>
      <c r="C5" s="186" t="s">
        <v>496</v>
      </c>
      <c r="D5" s="113"/>
      <c r="E5" s="113"/>
      <c r="F5" s="113"/>
      <c r="G5" s="113"/>
      <c r="H5" s="113"/>
      <c r="I5" s="113"/>
      <c r="J5" s="113"/>
      <c r="K5" s="113"/>
      <c r="L5" s="113"/>
      <c r="M5" s="113"/>
      <c r="N5" s="113"/>
      <c r="O5" s="113"/>
    </row>
    <row r="6" spans="1:15">
      <c r="A6" s="1256"/>
      <c r="C6" s="103" t="s">
        <v>497</v>
      </c>
      <c r="D6" s="187">
        <v>2942</v>
      </c>
      <c r="E6" s="187">
        <v>3210.5659999999998</v>
      </c>
      <c r="F6" s="187">
        <v>3444</v>
      </c>
      <c r="G6" s="187">
        <v>3609</v>
      </c>
      <c r="H6" s="187">
        <v>3745</v>
      </c>
      <c r="I6" s="187">
        <v>3919.5610000000001</v>
      </c>
      <c r="J6" s="187">
        <v>4048</v>
      </c>
      <c r="K6" s="187">
        <v>4085</v>
      </c>
      <c r="L6" s="187">
        <v>4176.87</v>
      </c>
      <c r="M6" s="187">
        <v>4288.3999999999996</v>
      </c>
      <c r="N6" s="188">
        <f>(M6/D6)^(1/10)-1</f>
        <v>3.8401392614107799E-2</v>
      </c>
      <c r="O6" s="113"/>
    </row>
    <row r="7" spans="1:15">
      <c r="A7" s="1256"/>
      <c r="C7" s="103" t="s">
        <v>498</v>
      </c>
      <c r="D7" s="187">
        <v>4795</v>
      </c>
      <c r="E7" s="187">
        <v>5301.6270000000004</v>
      </c>
      <c r="F7" s="187">
        <v>5801</v>
      </c>
      <c r="G7" s="187">
        <v>6111</v>
      </c>
      <c r="H7" s="187">
        <v>6487</v>
      </c>
      <c r="I7" s="187">
        <v>6893</v>
      </c>
      <c r="J7" s="187">
        <v>7250</v>
      </c>
      <c r="K7" s="187">
        <v>7451</v>
      </c>
      <c r="L7" s="187">
        <v>7715.3</v>
      </c>
      <c r="M7" s="187">
        <v>7981.8</v>
      </c>
      <c r="N7" s="188">
        <f>(M7/D7)^(1/10)-1</f>
        <v>5.2279774352163244E-2</v>
      </c>
      <c r="O7" s="113"/>
    </row>
    <row r="8" spans="1:15">
      <c r="A8" s="1256"/>
      <c r="C8" s="103" t="s">
        <v>499</v>
      </c>
      <c r="D8" s="189">
        <f t="shared" ref="D8:M8" si="0">+D6+D7</f>
        <v>7737</v>
      </c>
      <c r="E8" s="189">
        <f t="shared" si="0"/>
        <v>8512.1929999999993</v>
      </c>
      <c r="F8" s="189">
        <f t="shared" si="0"/>
        <v>9245</v>
      </c>
      <c r="G8" s="189">
        <f t="shared" si="0"/>
        <v>9720</v>
      </c>
      <c r="H8" s="189">
        <f t="shared" si="0"/>
        <v>10232</v>
      </c>
      <c r="I8" s="189">
        <f t="shared" si="0"/>
        <v>10812.561</v>
      </c>
      <c r="J8" s="189">
        <f t="shared" si="0"/>
        <v>11298</v>
      </c>
      <c r="K8" s="189">
        <f t="shared" si="0"/>
        <v>11536</v>
      </c>
      <c r="L8" s="189">
        <f t="shared" si="0"/>
        <v>11892.17</v>
      </c>
      <c r="M8" s="189">
        <f t="shared" si="0"/>
        <v>12270.2</v>
      </c>
      <c r="N8" s="188">
        <f>(M8/D8)^(1/10)-1</f>
        <v>4.719583077058509E-2</v>
      </c>
      <c r="O8" s="113"/>
    </row>
    <row r="9" spans="1:15">
      <c r="A9" s="1256"/>
      <c r="C9" s="168" t="s">
        <v>500</v>
      </c>
      <c r="D9" s="190"/>
      <c r="E9" s="190">
        <f>E8/D8-1</f>
        <v>0.10019296885097573</v>
      </c>
      <c r="F9" s="190">
        <f t="shared" ref="F9:M9" si="1">F8/E8-1</f>
        <v>8.6089095959172912E-2</v>
      </c>
      <c r="G9" s="190">
        <f t="shared" si="1"/>
        <v>5.137912385073018E-2</v>
      </c>
      <c r="H9" s="190">
        <f t="shared" si="1"/>
        <v>5.267489711934159E-2</v>
      </c>
      <c r="I9" s="190">
        <f t="shared" si="1"/>
        <v>5.6739738076622359E-2</v>
      </c>
      <c r="J9" s="190">
        <f t="shared" si="1"/>
        <v>4.4895839200352228E-2</v>
      </c>
      <c r="K9" s="190">
        <f t="shared" si="1"/>
        <v>2.1065675340768308E-2</v>
      </c>
      <c r="L9" s="190">
        <f t="shared" si="1"/>
        <v>3.0874653259362006E-2</v>
      </c>
      <c r="M9" s="190">
        <f t="shared" si="1"/>
        <v>3.178814295456589E-2</v>
      </c>
      <c r="N9" s="113"/>
      <c r="O9" s="113"/>
    </row>
    <row r="10" spans="1:15">
      <c r="A10" s="1256"/>
      <c r="C10" s="113"/>
      <c r="D10" s="113"/>
      <c r="E10" s="113"/>
      <c r="F10" s="113"/>
      <c r="G10" s="113"/>
      <c r="H10" s="113"/>
      <c r="I10" s="113"/>
      <c r="J10" s="113"/>
      <c r="K10" s="113"/>
      <c r="L10" s="113"/>
      <c r="M10" s="113"/>
      <c r="N10" s="113"/>
      <c r="O10" s="113"/>
    </row>
    <row r="11" spans="1:15">
      <c r="A11" s="1256"/>
      <c r="C11" s="186" t="s">
        <v>501</v>
      </c>
      <c r="D11" s="113"/>
      <c r="E11" s="113"/>
      <c r="F11" s="113"/>
      <c r="G11" s="113"/>
      <c r="H11" s="113"/>
      <c r="I11" s="113"/>
      <c r="J11" s="113"/>
      <c r="K11" s="113"/>
      <c r="L11" s="113"/>
      <c r="M11" s="113"/>
      <c r="N11" s="113"/>
      <c r="O11" s="113"/>
    </row>
    <row r="12" spans="1:15">
      <c r="A12" s="1256"/>
      <c r="C12" s="103" t="s">
        <v>497</v>
      </c>
      <c r="D12" s="187">
        <v>5637</v>
      </c>
      <c r="E12" s="187">
        <v>6113.6130000000003</v>
      </c>
      <c r="F12" s="187">
        <v>6506</v>
      </c>
      <c r="G12" s="187">
        <v>6743</v>
      </c>
      <c r="H12" s="187">
        <v>6965.7640000000001</v>
      </c>
      <c r="I12" s="187">
        <v>7220</v>
      </c>
      <c r="J12" s="187">
        <v>7409</v>
      </c>
      <c r="K12" s="187">
        <v>7452</v>
      </c>
      <c r="L12" s="187">
        <v>7611.9</v>
      </c>
      <c r="M12" s="187">
        <v>7803.8</v>
      </c>
      <c r="N12" s="188">
        <f>(M12/D12)^(1/10)-1</f>
        <v>3.3060626903965495E-2</v>
      </c>
      <c r="O12" s="113"/>
    </row>
    <row r="13" spans="1:15">
      <c r="A13" s="1256"/>
      <c r="C13" s="103" t="s">
        <v>498</v>
      </c>
      <c r="D13" s="187">
        <v>12994</v>
      </c>
      <c r="E13" s="187">
        <v>14281.748</v>
      </c>
      <c r="F13" s="187">
        <v>15516</v>
      </c>
      <c r="G13" s="187">
        <v>16219</v>
      </c>
      <c r="H13" s="187">
        <v>17194</v>
      </c>
      <c r="I13" s="187">
        <v>18157</v>
      </c>
      <c r="J13" s="187">
        <v>19011</v>
      </c>
      <c r="K13" s="187">
        <v>19483</v>
      </c>
      <c r="L13" s="187">
        <v>20083.5</v>
      </c>
      <c r="M13" s="187">
        <v>20745.2</v>
      </c>
      <c r="N13" s="188">
        <f>(M13/D13)^(1/10)-1</f>
        <v>4.7894295999242331E-2</v>
      </c>
      <c r="O13" s="113"/>
    </row>
    <row r="14" spans="1:15">
      <c r="A14" s="1256"/>
      <c r="C14" s="103" t="s">
        <v>502</v>
      </c>
      <c r="D14" s="189">
        <f t="shared" ref="D14:M14" si="2">+D12+D13</f>
        <v>18631</v>
      </c>
      <c r="E14" s="189">
        <f t="shared" si="2"/>
        <v>20395.361000000001</v>
      </c>
      <c r="F14" s="189">
        <f t="shared" si="2"/>
        <v>22022</v>
      </c>
      <c r="G14" s="189">
        <f t="shared" si="2"/>
        <v>22962</v>
      </c>
      <c r="H14" s="189">
        <f t="shared" si="2"/>
        <v>24159.763999999999</v>
      </c>
      <c r="I14" s="189">
        <f t="shared" si="2"/>
        <v>25377</v>
      </c>
      <c r="J14" s="189">
        <f t="shared" si="2"/>
        <v>26420</v>
      </c>
      <c r="K14" s="189">
        <f t="shared" si="2"/>
        <v>26935</v>
      </c>
      <c r="L14" s="189">
        <f t="shared" si="2"/>
        <v>27695.4</v>
      </c>
      <c r="M14" s="189">
        <f t="shared" si="2"/>
        <v>28549</v>
      </c>
      <c r="N14" s="188">
        <f>(M14/D14)^(1/10)-1</f>
        <v>4.3603371498877053E-2</v>
      </c>
      <c r="O14" s="113"/>
    </row>
    <row r="15" spans="1:15">
      <c r="A15" s="1256"/>
      <c r="C15" s="107" t="s">
        <v>500</v>
      </c>
      <c r="D15" s="136"/>
      <c r="E15" s="136">
        <f t="shared" ref="E15:M15" si="3">E14/D14-1</f>
        <v>9.4700284472116314E-2</v>
      </c>
      <c r="F15" s="136">
        <f t="shared" si="3"/>
        <v>7.9755342403598606E-2</v>
      </c>
      <c r="G15" s="136">
        <f t="shared" si="3"/>
        <v>4.2684588139133561E-2</v>
      </c>
      <c r="H15" s="136">
        <f t="shared" si="3"/>
        <v>5.2162877798101137E-2</v>
      </c>
      <c r="I15" s="136">
        <f t="shared" si="3"/>
        <v>5.0382776917853977E-2</v>
      </c>
      <c r="J15" s="136">
        <f t="shared" si="3"/>
        <v>4.1100208850533893E-2</v>
      </c>
      <c r="K15" s="136">
        <f t="shared" si="3"/>
        <v>1.9492808478425383E-2</v>
      </c>
      <c r="L15" s="136">
        <f t="shared" si="3"/>
        <v>2.8230926304065429E-2</v>
      </c>
      <c r="M15" s="136">
        <f t="shared" si="3"/>
        <v>3.0821002765802241E-2</v>
      </c>
      <c r="N15" s="105"/>
      <c r="O15" s="113"/>
    </row>
    <row r="16" spans="1:15">
      <c r="A16" s="1256"/>
      <c r="C16" s="113"/>
      <c r="D16" s="113"/>
      <c r="E16" s="113"/>
      <c r="F16" s="113"/>
      <c r="G16" s="113"/>
      <c r="H16" s="113"/>
      <c r="I16" s="113"/>
      <c r="J16" s="113"/>
      <c r="K16" s="113"/>
      <c r="L16" s="113"/>
      <c r="M16" s="113"/>
      <c r="N16" s="113"/>
      <c r="O16" s="113"/>
    </row>
    <row r="17" spans="1:1">
      <c r="A17" s="1256"/>
    </row>
    <row r="18" spans="1:1">
      <c r="A18" s="1256"/>
    </row>
    <row r="19" spans="1:1">
      <c r="A19" s="1256"/>
    </row>
    <row r="20" spans="1:1">
      <c r="A20" s="1256"/>
    </row>
    <row r="21" spans="1:1">
      <c r="A21" s="1256"/>
    </row>
    <row r="22" spans="1:1">
      <c r="A22" s="1256"/>
    </row>
    <row r="23" spans="1:1">
      <c r="A23" s="1256"/>
    </row>
    <row r="24" spans="1:1">
      <c r="A24" s="1256"/>
    </row>
    <row r="25" spans="1:1">
      <c r="A25" s="1256"/>
    </row>
    <row r="26" spans="1:1">
      <c r="A26" s="1256"/>
    </row>
    <row r="27" spans="1:1">
      <c r="A27" s="1256"/>
    </row>
    <row r="28" spans="1:1">
      <c r="A28" s="1256"/>
    </row>
    <row r="29" spans="1:1">
      <c r="A29" s="1256"/>
    </row>
    <row r="30" spans="1:1">
      <c r="A30" s="1256"/>
    </row>
    <row r="31" spans="1:1">
      <c r="A31" s="1256"/>
    </row>
    <row r="32" spans="1:1">
      <c r="A32" s="1256"/>
    </row>
  </sheetData>
  <sheetProtection algorithmName="SHA-512" hashValue="u7pi/cvJa1dRtDaHUDa7YQC+NRnfkqZMl5/Yg3/tyXv31jFEPCoBT5oMzyFWeDa+yjkgOeK/VDekEyAL1H1Q/A==" saltValue="zP3C6CR/R56t5khJZ2Nj3Q==" spinCount="100000" sheet="1" objects="1" scenarios="1"/>
  <mergeCells count="3">
    <mergeCell ref="C3:N3"/>
    <mergeCell ref="A4:A32"/>
    <mergeCell ref="C1:J1"/>
  </mergeCells>
  <hyperlinks>
    <hyperlink ref="A4" r:id="rId1" xr:uid="{00000000-0004-0000-5900-000000000000}"/>
  </hyperlinks>
  <pageMargins left="0.7" right="0.7" top="0.75" bottom="0.75" header="0.3" footer="0.3"/>
  <drawing r:id="rId2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 codeName="Foglio91">
    <tabColor theme="9"/>
  </sheetPr>
  <dimension ref="A1:J32"/>
  <sheetViews>
    <sheetView showGridLines="0" workbookViewId="0">
      <selection activeCell="J28" sqref="J28"/>
    </sheetView>
  </sheetViews>
  <sheetFormatPr baseColWidth="10" defaultColWidth="9.5" defaultRowHeight="15"/>
  <cols>
    <col min="1" max="1" width="11.5" style="1221" customWidth="1"/>
    <col min="2" max="2" width="4" style="64" customWidth="1"/>
    <col min="3" max="3" width="28.83203125" style="64" bestFit="1" customWidth="1"/>
    <col min="4" max="4" width="9.5" style="64"/>
    <col min="5" max="5" width="12.5" style="64" customWidth="1"/>
    <col min="6" max="6" width="9.5" style="64" bestFit="1" customWidth="1"/>
    <col min="7" max="16384" width="9.5" style="64"/>
  </cols>
  <sheetData>
    <row r="1" spans="1:10" s="1221" customFormat="1" ht="60" customHeight="1">
      <c r="C1" s="1266" t="s">
        <v>1220</v>
      </c>
      <c r="D1" s="1267"/>
      <c r="E1" s="1267"/>
      <c r="F1" s="1267"/>
      <c r="G1" s="1267"/>
      <c r="H1" s="1267"/>
      <c r="I1" s="1267"/>
      <c r="J1" s="1267"/>
    </row>
    <row r="2" spans="1:10">
      <c r="C2" s="105"/>
      <c r="D2" s="105"/>
      <c r="E2" s="105"/>
      <c r="F2" s="105"/>
      <c r="G2" s="105"/>
      <c r="H2" s="113"/>
    </row>
    <row r="3" spans="1:10">
      <c r="C3" s="1270" t="s">
        <v>722</v>
      </c>
      <c r="D3" s="1270"/>
      <c r="E3" s="1270"/>
      <c r="F3" s="1270"/>
      <c r="G3" s="1270"/>
      <c r="H3" s="113"/>
    </row>
    <row r="4" spans="1:10">
      <c r="A4" s="1255" t="s">
        <v>1264</v>
      </c>
      <c r="C4" s="176" t="s">
        <v>503</v>
      </c>
      <c r="D4" s="1270" t="s">
        <v>478</v>
      </c>
      <c r="E4" s="1270"/>
      <c r="F4" s="176" t="s">
        <v>504</v>
      </c>
      <c r="G4" s="176" t="s">
        <v>505</v>
      </c>
      <c r="H4" s="113"/>
    </row>
    <row r="5" spans="1:10">
      <c r="A5" s="1256"/>
      <c r="C5" s="177" t="s">
        <v>506</v>
      </c>
      <c r="D5" s="178">
        <v>46</v>
      </c>
      <c r="E5" s="179">
        <f>+D5/$D$10</f>
        <v>4.4530493707647625E-2</v>
      </c>
      <c r="F5" s="178">
        <v>9332</v>
      </c>
      <c r="G5" s="178">
        <v>4505</v>
      </c>
      <c r="H5" s="113"/>
      <c r="J5" s="145"/>
    </row>
    <row r="6" spans="1:10">
      <c r="A6" s="1256"/>
      <c r="C6" s="177" t="s">
        <v>507</v>
      </c>
      <c r="D6" s="178">
        <v>309</v>
      </c>
      <c r="E6" s="179">
        <f>+D6/$D$10</f>
        <v>0.29912875121006777</v>
      </c>
      <c r="F6" s="178">
        <v>55978</v>
      </c>
      <c r="G6" s="178">
        <v>27751</v>
      </c>
      <c r="H6" s="113"/>
      <c r="J6" s="145"/>
    </row>
    <row r="7" spans="1:10">
      <c r="A7" s="1256"/>
      <c r="C7" s="177" t="s">
        <v>508</v>
      </c>
      <c r="D7" s="178">
        <v>401</v>
      </c>
      <c r="E7" s="179">
        <f>+D7/$D$10</f>
        <v>0.38818973862536305</v>
      </c>
      <c r="F7" s="178">
        <v>28348</v>
      </c>
      <c r="G7" s="178">
        <v>14188</v>
      </c>
      <c r="H7" s="113"/>
      <c r="J7" s="145"/>
    </row>
    <row r="8" spans="1:10">
      <c r="A8" s="1256"/>
      <c r="C8" s="177" t="s">
        <v>509</v>
      </c>
      <c r="D8" s="178">
        <v>175</v>
      </c>
      <c r="E8" s="179">
        <f>+D8/$D$10</f>
        <v>0.16940948693126814</v>
      </c>
      <c r="F8" s="178">
        <v>5997</v>
      </c>
      <c r="G8" s="178">
        <v>3070</v>
      </c>
      <c r="H8" s="113"/>
      <c r="J8" s="145"/>
    </row>
    <row r="9" spans="1:10">
      <c r="A9" s="1256"/>
      <c r="C9" s="120" t="s">
        <v>510</v>
      </c>
      <c r="D9" s="180">
        <v>102</v>
      </c>
      <c r="E9" s="174">
        <f>+D9/$D$10</f>
        <v>9.8741529525653432E-2</v>
      </c>
      <c r="F9" s="180">
        <v>2120</v>
      </c>
      <c r="G9" s="180">
        <v>1110</v>
      </c>
      <c r="H9" s="113"/>
      <c r="J9" s="145"/>
    </row>
    <row r="10" spans="1:10">
      <c r="A10" s="1256"/>
      <c r="C10" s="181" t="s">
        <v>511</v>
      </c>
      <c r="D10" s="182">
        <f>SUM(D5:D9)</f>
        <v>1033</v>
      </c>
      <c r="E10" s="183">
        <f>SUM(E5:E9)</f>
        <v>0.99999999999999989</v>
      </c>
      <c r="F10" s="182">
        <f>SUM(F5:F9)</f>
        <v>101775</v>
      </c>
      <c r="G10" s="182">
        <f>SUM(G5:G9)</f>
        <v>50624</v>
      </c>
      <c r="H10" s="113"/>
    </row>
    <row r="11" spans="1:10">
      <c r="A11" s="1256"/>
      <c r="C11" s="113"/>
      <c r="D11" s="113"/>
      <c r="E11" s="113"/>
      <c r="F11" s="113"/>
      <c r="G11" s="113"/>
      <c r="H11" s="113"/>
      <c r="J11" s="184"/>
    </row>
    <row r="12" spans="1:10">
      <c r="A12" s="1256"/>
    </row>
    <row r="13" spans="1:10">
      <c r="A13" s="1256"/>
    </row>
    <row r="14" spans="1:10">
      <c r="A14" s="1256"/>
    </row>
    <row r="15" spans="1:10">
      <c r="A15" s="1256"/>
    </row>
    <row r="16" spans="1:10">
      <c r="A16" s="1256"/>
    </row>
    <row r="17" spans="1:1">
      <c r="A17" s="1256"/>
    </row>
    <row r="18" spans="1:1">
      <c r="A18" s="1256"/>
    </row>
    <row r="19" spans="1:1">
      <c r="A19" s="1256"/>
    </row>
    <row r="20" spans="1:1">
      <c r="A20" s="1256"/>
    </row>
    <row r="21" spans="1:1">
      <c r="A21" s="1256"/>
    </row>
    <row r="22" spans="1:1">
      <c r="A22" s="1256"/>
    </row>
    <row r="23" spans="1:1">
      <c r="A23" s="1256"/>
    </row>
    <row r="24" spans="1:1">
      <c r="A24" s="1256"/>
    </row>
    <row r="25" spans="1:1">
      <c r="A25" s="1256"/>
    </row>
    <row r="26" spans="1:1">
      <c r="A26" s="1256"/>
    </row>
    <row r="27" spans="1:1">
      <c r="A27" s="1256"/>
    </row>
    <row r="28" spans="1:1">
      <c r="A28" s="1256"/>
    </row>
    <row r="29" spans="1:1">
      <c r="A29" s="1256"/>
    </row>
    <row r="30" spans="1:1">
      <c r="A30" s="1256"/>
    </row>
    <row r="31" spans="1:1">
      <c r="A31" s="1256"/>
    </row>
    <row r="32" spans="1:1">
      <c r="A32" s="1256"/>
    </row>
  </sheetData>
  <sheetProtection algorithmName="SHA-512" hashValue="IpHCb/HQtKVcIrS+Xcpa0wtXuaLyLSqtXc7EzrtzZi1FHdTcaeINk7q9mKbkaDQJ3Y/9BakrzYzCmqbhNoF2FA==" saltValue="EX7pxgv3QjX98eywgNCV9A==" spinCount="100000" sheet="1" objects="1" scenarios="1"/>
  <mergeCells count="4">
    <mergeCell ref="C3:G3"/>
    <mergeCell ref="D4:E4"/>
    <mergeCell ref="A4:A32"/>
    <mergeCell ref="C1:J1"/>
  </mergeCells>
  <hyperlinks>
    <hyperlink ref="A4" r:id="rId1" xr:uid="{00000000-0004-0000-5A00-000000000000}"/>
  </hyperlinks>
  <pageMargins left="0.7" right="0.7" top="0.75" bottom="0.75" header="0.3" footer="0.3"/>
  <drawing r:id="rId2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 codeName="Foglio92">
    <tabColor theme="9"/>
  </sheetPr>
  <dimension ref="A1:L32"/>
  <sheetViews>
    <sheetView showGridLines="0" workbookViewId="0">
      <selection activeCell="J28" sqref="J28"/>
    </sheetView>
  </sheetViews>
  <sheetFormatPr baseColWidth="10" defaultColWidth="8.83203125" defaultRowHeight="15"/>
  <cols>
    <col min="1" max="1" width="11.5" style="1221" customWidth="1"/>
    <col min="2" max="2" width="4" style="64" customWidth="1"/>
    <col min="3" max="3" width="30.5" style="64" bestFit="1" customWidth="1"/>
    <col min="4" max="16384" width="8.83203125" style="64"/>
  </cols>
  <sheetData>
    <row r="1" spans="1:12" s="1221" customFormat="1" ht="60" customHeight="1">
      <c r="C1" s="1266" t="s">
        <v>1220</v>
      </c>
      <c r="D1" s="1267"/>
      <c r="E1" s="1267"/>
      <c r="F1" s="1267"/>
      <c r="G1" s="1267"/>
      <c r="H1" s="1267"/>
      <c r="I1" s="1267"/>
      <c r="J1" s="1267"/>
    </row>
    <row r="2" spans="1:12">
      <c r="C2" s="113"/>
      <c r="D2" s="113"/>
      <c r="E2" s="113"/>
      <c r="F2" s="113"/>
      <c r="G2" s="113"/>
      <c r="H2" s="113"/>
      <c r="I2" s="113"/>
    </row>
    <row r="3" spans="1:12">
      <c r="C3" s="1269" t="s">
        <v>1227</v>
      </c>
      <c r="D3" s="1269"/>
      <c r="E3" s="1269"/>
      <c r="F3" s="1269"/>
      <c r="G3" s="1269"/>
      <c r="H3" s="1269"/>
      <c r="I3" s="113"/>
    </row>
    <row r="4" spans="1:12" ht="16">
      <c r="A4" s="1255" t="s">
        <v>1264</v>
      </c>
      <c r="C4" s="113"/>
      <c r="D4" s="166" t="s">
        <v>490</v>
      </c>
      <c r="E4" s="166" t="s">
        <v>491</v>
      </c>
      <c r="F4" s="166" t="s">
        <v>492</v>
      </c>
      <c r="G4" s="166" t="s">
        <v>493</v>
      </c>
      <c r="H4" s="166" t="s">
        <v>494</v>
      </c>
      <c r="I4" s="113"/>
    </row>
    <row r="5" spans="1:12">
      <c r="A5" s="1256"/>
      <c r="C5" s="103" t="s">
        <v>512</v>
      </c>
      <c r="D5" s="167">
        <v>0.66</v>
      </c>
      <c r="E5" s="167">
        <v>0.67</v>
      </c>
      <c r="F5" s="167">
        <v>0.69</v>
      </c>
      <c r="G5" s="167">
        <v>0.68</v>
      </c>
      <c r="H5" s="167">
        <v>0.68</v>
      </c>
      <c r="I5" s="113"/>
    </row>
    <row r="6" spans="1:12">
      <c r="A6" s="1256"/>
      <c r="C6" s="168" t="s">
        <v>513</v>
      </c>
      <c r="D6" s="169"/>
      <c r="E6" s="170">
        <f>E5/D5-1</f>
        <v>1.5151515151515138E-2</v>
      </c>
      <c r="F6" s="170">
        <f t="shared" ref="F6:H6" si="0">F5/E5-1</f>
        <v>2.9850746268656581E-2</v>
      </c>
      <c r="G6" s="170">
        <f t="shared" si="0"/>
        <v>-1.4492753623188248E-2</v>
      </c>
      <c r="H6" s="170">
        <f t="shared" si="0"/>
        <v>0</v>
      </c>
      <c r="I6" s="113"/>
    </row>
    <row r="7" spans="1:12">
      <c r="A7" s="1256"/>
      <c r="C7" s="103" t="s">
        <v>318</v>
      </c>
      <c r="D7" s="171">
        <v>142</v>
      </c>
      <c r="E7" s="171">
        <v>142</v>
      </c>
      <c r="F7" s="171">
        <v>142</v>
      </c>
      <c r="G7" s="171">
        <v>149</v>
      </c>
      <c r="H7" s="171">
        <v>156</v>
      </c>
      <c r="I7" s="113"/>
    </row>
    <row r="8" spans="1:12">
      <c r="A8" s="1256"/>
      <c r="C8" s="168" t="s">
        <v>513</v>
      </c>
      <c r="D8" s="169"/>
      <c r="E8" s="170">
        <f>E7/D7-1</f>
        <v>0</v>
      </c>
      <c r="F8" s="170">
        <f t="shared" ref="F8:H8" si="1">F7/E7-1</f>
        <v>0</v>
      </c>
      <c r="G8" s="170">
        <f t="shared" si="1"/>
        <v>4.9295774647887258E-2</v>
      </c>
      <c r="H8" s="170">
        <f t="shared" si="1"/>
        <v>4.6979865771812124E-2</v>
      </c>
      <c r="I8" s="113"/>
    </row>
    <row r="9" spans="1:12">
      <c r="A9" s="1256"/>
      <c r="C9" s="103" t="s">
        <v>514</v>
      </c>
      <c r="D9" s="172">
        <f>+D5*D7</f>
        <v>93.72</v>
      </c>
      <c r="E9" s="172">
        <f>+E5*E7</f>
        <v>95.14</v>
      </c>
      <c r="F9" s="172">
        <f>+F5*F7</f>
        <v>97.97999999999999</v>
      </c>
      <c r="G9" s="172">
        <f>+G5*G7</f>
        <v>101.32000000000001</v>
      </c>
      <c r="H9" s="172">
        <f>+H5*H7</f>
        <v>106.08000000000001</v>
      </c>
      <c r="I9" s="113"/>
    </row>
    <row r="10" spans="1:12">
      <c r="A10" s="1256"/>
      <c r="C10" s="107" t="s">
        <v>513</v>
      </c>
      <c r="D10" s="173"/>
      <c r="E10" s="174">
        <f>E9/D9-1</f>
        <v>1.5151515151515138E-2</v>
      </c>
      <c r="F10" s="174">
        <f t="shared" ref="F10:H10" si="2">F9/E9-1</f>
        <v>2.9850746268656581E-2</v>
      </c>
      <c r="G10" s="174">
        <f t="shared" si="2"/>
        <v>3.408858950806315E-2</v>
      </c>
      <c r="H10" s="174">
        <f t="shared" si="2"/>
        <v>4.6979865771812124E-2</v>
      </c>
      <c r="I10" s="113"/>
    </row>
    <row r="11" spans="1:12">
      <c r="A11" s="1256"/>
      <c r="C11" s="113"/>
      <c r="D11" s="113"/>
      <c r="E11" s="113"/>
      <c r="F11" s="113"/>
      <c r="G11" s="113"/>
      <c r="H11" s="113"/>
      <c r="I11" s="113"/>
    </row>
    <row r="12" spans="1:12">
      <c r="A12" s="1256"/>
    </row>
    <row r="13" spans="1:12">
      <c r="A13" s="1256"/>
    </row>
    <row r="14" spans="1:12">
      <c r="A14" s="1256"/>
    </row>
    <row r="15" spans="1:12">
      <c r="A15" s="1256"/>
    </row>
    <row r="16" spans="1:12">
      <c r="A16" s="1256"/>
      <c r="K16" s="175"/>
      <c r="L16" s="175"/>
    </row>
    <row r="17" spans="1:12">
      <c r="A17" s="1256"/>
      <c r="K17" s="175"/>
      <c r="L17" s="175"/>
    </row>
    <row r="18" spans="1:12">
      <c r="A18" s="1256"/>
      <c r="K18" s="175"/>
      <c r="L18" s="175"/>
    </row>
    <row r="19" spans="1:12">
      <c r="A19" s="1256"/>
      <c r="K19" s="175"/>
      <c r="L19" s="175"/>
    </row>
    <row r="20" spans="1:12">
      <c r="A20" s="1256"/>
      <c r="K20" s="175"/>
      <c r="L20" s="175"/>
    </row>
    <row r="21" spans="1:12">
      <c r="A21" s="1256"/>
      <c r="K21" s="175"/>
      <c r="L21" s="175"/>
    </row>
    <row r="22" spans="1:12">
      <c r="A22" s="1256"/>
      <c r="K22" s="175"/>
      <c r="L22" s="175"/>
    </row>
    <row r="23" spans="1:12">
      <c r="A23" s="1256"/>
      <c r="K23" s="175"/>
      <c r="L23" s="175"/>
    </row>
    <row r="24" spans="1:12">
      <c r="A24" s="1256"/>
      <c r="K24" s="175"/>
      <c r="L24" s="175"/>
    </row>
    <row r="25" spans="1:12">
      <c r="A25" s="1256"/>
      <c r="K25" s="175"/>
      <c r="L25" s="175"/>
    </row>
    <row r="26" spans="1:12">
      <c r="A26" s="1256"/>
    </row>
    <row r="27" spans="1:12">
      <c r="A27" s="1256"/>
    </row>
    <row r="28" spans="1:12">
      <c r="A28" s="1256"/>
    </row>
    <row r="29" spans="1:12">
      <c r="A29" s="1256"/>
    </row>
    <row r="30" spans="1:12">
      <c r="A30" s="1256"/>
    </row>
    <row r="31" spans="1:12">
      <c r="A31" s="1256"/>
    </row>
    <row r="32" spans="1:12" ht="48.25" customHeight="1">
      <c r="A32" s="1256"/>
    </row>
  </sheetData>
  <sheetProtection algorithmName="SHA-512" hashValue="ObfoaDfyWkocOwElOySbOFpnGd/+PJmrggkNxyiP6oBV+D5QuodopBE176CIudAI4F1Fguxe+ycqdfmWTJGIAA==" saltValue="ZB9uKrcrBtQpwa86UsVprA==" spinCount="100000" sheet="1" objects="1" scenarios="1"/>
  <mergeCells count="3">
    <mergeCell ref="C3:H3"/>
    <mergeCell ref="A4:A32"/>
    <mergeCell ref="C1:J1"/>
  </mergeCells>
  <hyperlinks>
    <hyperlink ref="A4" r:id="rId1" xr:uid="{00000000-0004-0000-5B00-000000000000}"/>
  </hyperlinks>
  <pageMargins left="0.7" right="0.7" top="0.75" bottom="0.75" header="0.3" footer="0.3"/>
  <ignoredErrors>
    <ignoredError sqref="E9:I9" formula="1"/>
  </ignoredErrors>
  <drawing r:id="rId2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 codeName="Foglio93">
    <tabColor theme="9"/>
  </sheetPr>
  <dimension ref="A1:J32"/>
  <sheetViews>
    <sheetView showGridLines="0" workbookViewId="0">
      <selection activeCell="J28" sqref="J28"/>
    </sheetView>
  </sheetViews>
  <sheetFormatPr baseColWidth="10" defaultColWidth="11.5" defaultRowHeight="15"/>
  <cols>
    <col min="1" max="1" width="11.5" style="1222" customWidth="1"/>
    <col min="2" max="2" width="4" style="64" customWidth="1"/>
    <col min="3" max="3" width="25.1640625" style="162" customWidth="1"/>
    <col min="4" max="4" width="102.5" style="162" customWidth="1"/>
    <col min="5" max="16384" width="11.5" style="162"/>
  </cols>
  <sheetData>
    <row r="1" spans="1:10" s="1222" customFormat="1" ht="60" customHeight="1">
      <c r="B1" s="1221"/>
      <c r="C1" s="1266" t="s">
        <v>1220</v>
      </c>
      <c r="D1" s="1267"/>
      <c r="E1" s="1267"/>
      <c r="F1" s="1267"/>
      <c r="G1" s="1267"/>
      <c r="H1" s="1267"/>
      <c r="I1" s="1267"/>
      <c r="J1" s="1267"/>
    </row>
    <row r="2" spans="1:10">
      <c r="C2" s="105"/>
      <c r="D2" s="105"/>
      <c r="E2" s="80"/>
    </row>
    <row r="3" spans="1:10" ht="14.75" customHeight="1">
      <c r="C3" s="1312" t="s">
        <v>1</v>
      </c>
      <c r="D3" s="1312"/>
      <c r="E3" s="80"/>
    </row>
    <row r="4" spans="1:10" ht="64.5" customHeight="1">
      <c r="A4" s="1255" t="s">
        <v>1264</v>
      </c>
      <c r="C4" s="163" t="s">
        <v>515</v>
      </c>
      <c r="D4" s="164" t="s">
        <v>1224</v>
      </c>
      <c r="E4" s="80"/>
    </row>
    <row r="5" spans="1:10" ht="63" customHeight="1">
      <c r="A5" s="1256"/>
      <c r="C5" s="163" t="s">
        <v>516</v>
      </c>
      <c r="D5" s="164" t="s">
        <v>1225</v>
      </c>
      <c r="E5" s="80"/>
    </row>
    <row r="6" spans="1:10" ht="51" customHeight="1">
      <c r="A6" s="1256"/>
      <c r="C6" s="163" t="s">
        <v>517</v>
      </c>
      <c r="D6" s="164" t="s">
        <v>723</v>
      </c>
      <c r="E6" s="80"/>
    </row>
    <row r="7" spans="1:10" ht="66.25" customHeight="1">
      <c r="A7" s="1256"/>
      <c r="C7" s="116" t="s">
        <v>518</v>
      </c>
      <c r="D7" s="165" t="s">
        <v>1226</v>
      </c>
      <c r="E7" s="80"/>
    </row>
    <row r="8" spans="1:10">
      <c r="A8" s="1256"/>
      <c r="C8" s="80"/>
      <c r="D8" s="80"/>
      <c r="E8" s="80"/>
    </row>
    <row r="9" spans="1:10">
      <c r="A9" s="1256"/>
    </row>
    <row r="10" spans="1:10">
      <c r="A10" s="1256"/>
    </row>
    <row r="11" spans="1:10">
      <c r="A11" s="1256"/>
    </row>
    <row r="12" spans="1:10">
      <c r="A12" s="1256"/>
    </row>
    <row r="13" spans="1:10">
      <c r="A13" s="1256"/>
    </row>
    <row r="14" spans="1:10">
      <c r="A14" s="1256"/>
    </row>
    <row r="15" spans="1:10">
      <c r="A15" s="1256"/>
    </row>
    <row r="16" spans="1:10">
      <c r="A16" s="1256"/>
    </row>
    <row r="17" spans="1:1">
      <c r="A17" s="1256"/>
    </row>
    <row r="18" spans="1:1">
      <c r="A18" s="1256"/>
    </row>
    <row r="19" spans="1:1">
      <c r="A19" s="1256"/>
    </row>
    <row r="20" spans="1:1">
      <c r="A20" s="1256"/>
    </row>
    <row r="21" spans="1:1">
      <c r="A21" s="1256"/>
    </row>
    <row r="22" spans="1:1">
      <c r="A22" s="1256"/>
    </row>
    <row r="23" spans="1:1">
      <c r="A23" s="1256"/>
    </row>
    <row r="24" spans="1:1">
      <c r="A24" s="1256"/>
    </row>
    <row r="25" spans="1:1">
      <c r="A25" s="1256"/>
    </row>
    <row r="26" spans="1:1">
      <c r="A26" s="1256"/>
    </row>
    <row r="27" spans="1:1">
      <c r="A27" s="1256"/>
    </row>
    <row r="28" spans="1:1">
      <c r="A28" s="1256"/>
    </row>
    <row r="29" spans="1:1">
      <c r="A29" s="1256"/>
    </row>
    <row r="30" spans="1:1">
      <c r="A30" s="1256"/>
    </row>
    <row r="31" spans="1:1">
      <c r="A31" s="1256"/>
    </row>
    <row r="32" spans="1:1">
      <c r="A32" s="1256"/>
    </row>
  </sheetData>
  <sheetProtection algorithmName="SHA-512" hashValue="e7Cogw3zFhd6mCBJ3d0el8E7T6Ib4lv2s+cuwvPqa74R0i5wwLI5EKW+hTR0XxheVxY31HwU9MLHn9xK0HlSJQ==" saltValue="67vF10gJwTmg/4dG5GbzEg==" spinCount="100000" sheet="1" objects="1" scenarios="1"/>
  <mergeCells count="3">
    <mergeCell ref="C3:D3"/>
    <mergeCell ref="A4:A32"/>
    <mergeCell ref="C1:J1"/>
  </mergeCells>
  <hyperlinks>
    <hyperlink ref="A4" r:id="rId1" xr:uid="{00000000-0004-0000-5C00-000000000000}"/>
  </hyperlinks>
  <pageMargins left="0.7" right="0.7" top="0.75" bottom="0.75" header="0.3" footer="0.3"/>
  <drawing r:id="rId2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 codeName="Foglio94">
    <tabColor theme="9"/>
  </sheetPr>
  <dimension ref="A1:U58"/>
  <sheetViews>
    <sheetView showGridLines="0" zoomScale="90" zoomScaleNormal="90" workbookViewId="0">
      <selection activeCell="J28" sqref="J28"/>
    </sheetView>
  </sheetViews>
  <sheetFormatPr baseColWidth="10" defaultColWidth="9.1640625" defaultRowHeight="15"/>
  <cols>
    <col min="1" max="1" width="11.5" style="1221" customWidth="1"/>
    <col min="2" max="2" width="4" style="64" customWidth="1"/>
    <col min="3" max="3" width="49.5" style="64" bestFit="1" customWidth="1"/>
    <col min="4" max="13" width="12.83203125" style="64" customWidth="1"/>
    <col min="14" max="16384" width="9.1640625" style="64"/>
  </cols>
  <sheetData>
    <row r="1" spans="1:15" s="1221" customFormat="1" ht="60" customHeight="1">
      <c r="C1" s="1266" t="s">
        <v>1220</v>
      </c>
      <c r="D1" s="1267"/>
      <c r="E1" s="1267"/>
      <c r="F1" s="1267"/>
      <c r="G1" s="1267"/>
      <c r="H1" s="1267"/>
      <c r="I1" s="1267"/>
      <c r="J1" s="1267"/>
    </row>
    <row r="2" spans="1:15"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105"/>
      <c r="N2" s="113"/>
    </row>
    <row r="3" spans="1:15" s="131" customFormat="1" ht="19.5" customHeight="1">
      <c r="A3" s="1223"/>
      <c r="B3" s="64"/>
      <c r="C3" s="1273" t="s">
        <v>725</v>
      </c>
      <c r="D3" s="1273"/>
      <c r="E3" s="1273"/>
      <c r="F3" s="1273"/>
      <c r="G3" s="1273"/>
      <c r="H3" s="1273"/>
      <c r="I3" s="1273"/>
      <c r="J3" s="1273"/>
      <c r="K3" s="1273"/>
      <c r="L3" s="1273"/>
      <c r="M3" s="1273"/>
      <c r="N3" s="130"/>
    </row>
    <row r="4" spans="1:15">
      <c r="A4" s="1255" t="s">
        <v>1264</v>
      </c>
      <c r="C4" s="113"/>
      <c r="D4" s="1270" t="s">
        <v>490</v>
      </c>
      <c r="E4" s="1270"/>
      <c r="F4" s="1270" t="s">
        <v>491</v>
      </c>
      <c r="G4" s="1270"/>
      <c r="H4" s="1270" t="s">
        <v>492</v>
      </c>
      <c r="I4" s="1270"/>
      <c r="J4" s="1270" t="s">
        <v>493</v>
      </c>
      <c r="K4" s="1270"/>
      <c r="L4" s="1270" t="s">
        <v>494</v>
      </c>
      <c r="M4" s="1270"/>
      <c r="N4" s="113"/>
    </row>
    <row r="5" spans="1:15">
      <c r="A5" s="1256"/>
      <c r="C5" s="132" t="s">
        <v>520</v>
      </c>
      <c r="D5" s="103">
        <v>300</v>
      </c>
      <c r="E5" s="113"/>
      <c r="F5" s="103">
        <v>300</v>
      </c>
      <c r="G5" s="113"/>
      <c r="H5" s="103">
        <v>300</v>
      </c>
      <c r="I5" s="113"/>
      <c r="J5" s="103">
        <v>300</v>
      </c>
      <c r="K5" s="113"/>
      <c r="L5" s="103">
        <v>300</v>
      </c>
      <c r="M5" s="113"/>
      <c r="N5" s="113"/>
    </row>
    <row r="6" spans="1:15">
      <c r="A6" s="1256"/>
      <c r="C6" s="132" t="s">
        <v>521</v>
      </c>
      <c r="D6" s="133">
        <v>0.65</v>
      </c>
      <c r="E6" s="113"/>
      <c r="F6" s="133">
        <v>0.65</v>
      </c>
      <c r="G6" s="113"/>
      <c r="H6" s="133">
        <v>0.66</v>
      </c>
      <c r="I6" s="113"/>
      <c r="J6" s="133">
        <v>0.66</v>
      </c>
      <c r="K6" s="113"/>
      <c r="L6" s="133">
        <v>0.67</v>
      </c>
      <c r="M6" s="113"/>
      <c r="N6" s="113"/>
    </row>
    <row r="7" spans="1:15">
      <c r="A7" s="1256"/>
      <c r="C7" s="132" t="s">
        <v>522</v>
      </c>
      <c r="D7" s="134">
        <v>69</v>
      </c>
      <c r="E7" s="8">
        <f>+D7*D6</f>
        <v>44.85</v>
      </c>
      <c r="F7" s="134">
        <v>70</v>
      </c>
      <c r="G7" s="8">
        <f>+F7*F6</f>
        <v>45.5</v>
      </c>
      <c r="H7" s="134">
        <v>72</v>
      </c>
      <c r="I7" s="8">
        <f>+H7*H6</f>
        <v>47.52</v>
      </c>
      <c r="J7" s="134">
        <v>74</v>
      </c>
      <c r="K7" s="8">
        <f>+J7*J6</f>
        <v>48.84</v>
      </c>
      <c r="L7" s="134">
        <v>76</v>
      </c>
      <c r="M7" s="8">
        <f>+L7*L6</f>
        <v>50.92</v>
      </c>
      <c r="N7" s="113"/>
    </row>
    <row r="8" spans="1:15">
      <c r="A8" s="1256"/>
      <c r="C8" s="132" t="s">
        <v>523</v>
      </c>
      <c r="D8" s="105"/>
      <c r="E8" s="105"/>
      <c r="F8" s="135">
        <f t="shared" ref="F8:M8" si="0">+(F7-D7)/D7</f>
        <v>1.4492753623188406E-2</v>
      </c>
      <c r="G8" s="136">
        <f t="shared" si="0"/>
        <v>1.4492753623188373E-2</v>
      </c>
      <c r="H8" s="135">
        <f t="shared" si="0"/>
        <v>2.8571428571428571E-2</v>
      </c>
      <c r="I8" s="136">
        <f t="shared" si="0"/>
        <v>4.4395604395604464E-2</v>
      </c>
      <c r="J8" s="135">
        <f t="shared" si="0"/>
        <v>2.7777777777777776E-2</v>
      </c>
      <c r="K8" s="136">
        <f t="shared" si="0"/>
        <v>2.7777777777777783E-2</v>
      </c>
      <c r="L8" s="135">
        <f t="shared" si="0"/>
        <v>2.7027027027027029E-2</v>
      </c>
      <c r="M8" s="136">
        <f t="shared" si="0"/>
        <v>4.2588042588042552E-2</v>
      </c>
      <c r="N8" s="113"/>
    </row>
    <row r="9" spans="1:15">
      <c r="A9" s="1256"/>
      <c r="C9" s="137"/>
      <c r="D9" s="137"/>
      <c r="E9" s="137"/>
      <c r="F9" s="137"/>
      <c r="G9" s="137"/>
      <c r="H9" s="137"/>
      <c r="I9" s="137"/>
      <c r="J9" s="137"/>
      <c r="K9" s="137"/>
      <c r="L9" s="137"/>
      <c r="M9" s="137"/>
      <c r="N9" s="113"/>
    </row>
    <row r="10" spans="1:15">
      <c r="A10" s="1256"/>
      <c r="C10" s="104" t="s">
        <v>105</v>
      </c>
      <c r="D10" s="138"/>
      <c r="E10" s="139"/>
      <c r="F10" s="138"/>
      <c r="G10" s="139"/>
      <c r="H10" s="138"/>
      <c r="I10" s="139"/>
      <c r="J10" s="138"/>
      <c r="K10" s="139"/>
      <c r="L10" s="138"/>
      <c r="M10" s="139"/>
      <c r="N10" s="113"/>
      <c r="O10" s="140"/>
    </row>
    <row r="11" spans="1:15">
      <c r="A11" s="1256"/>
      <c r="C11" s="113"/>
      <c r="D11" s="141"/>
      <c r="E11" s="142"/>
      <c r="F11" s="141"/>
      <c r="G11" s="142"/>
      <c r="H11" s="141"/>
      <c r="I11" s="142"/>
      <c r="J11" s="141"/>
      <c r="K11" s="142"/>
      <c r="L11" s="141"/>
      <c r="M11" s="142"/>
      <c r="N11" s="113"/>
    </row>
    <row r="12" spans="1:15">
      <c r="A12" s="1256"/>
      <c r="C12" s="104" t="s">
        <v>106</v>
      </c>
      <c r="D12" s="141"/>
      <c r="E12" s="142"/>
      <c r="F12" s="141"/>
      <c r="G12" s="142"/>
      <c r="H12" s="141"/>
      <c r="I12" s="142"/>
      <c r="J12" s="141"/>
      <c r="K12" s="142"/>
      <c r="L12" s="141"/>
      <c r="M12" s="142"/>
      <c r="N12" s="113"/>
    </row>
    <row r="13" spans="1:15">
      <c r="A13" s="1256"/>
      <c r="C13" s="103" t="s">
        <v>107</v>
      </c>
      <c r="D13" s="143">
        <f>ROUND((+D5*365*D6*D7),-1)</f>
        <v>4911080</v>
      </c>
      <c r="E13" s="144">
        <f>+D13/D17</f>
        <v>0.65884455224521332</v>
      </c>
      <c r="F13" s="143">
        <f>ROUND((+F5*365*F6*F7),-1)</f>
        <v>4982250</v>
      </c>
      <c r="G13" s="144">
        <f>+F13/F17</f>
        <v>0.65566532478282669</v>
      </c>
      <c r="H13" s="143">
        <f>ROUND((+H5*365*H6*H7),-1)</f>
        <v>5203440</v>
      </c>
      <c r="I13" s="144">
        <f>+H13/H17</f>
        <v>0.65156698438775662</v>
      </c>
      <c r="J13" s="143">
        <f>ROUND((+J5*365*J6*J7),-1)</f>
        <v>5347980</v>
      </c>
      <c r="K13" s="144">
        <f>+J13/J17</f>
        <v>0.65511032059856822</v>
      </c>
      <c r="L13" s="143">
        <f>ROUND((+L5*365*L6*L7),-1)</f>
        <v>5575740</v>
      </c>
      <c r="M13" s="144">
        <f>+L13/L17</f>
        <v>0.65747464194497052</v>
      </c>
      <c r="N13" s="113"/>
      <c r="O13" s="145"/>
    </row>
    <row r="14" spans="1:15">
      <c r="A14" s="1256"/>
      <c r="C14" s="103" t="s">
        <v>108</v>
      </c>
      <c r="D14" s="146">
        <v>2368000</v>
      </c>
      <c r="E14" s="144">
        <f>+D14/D17</f>
        <v>0.31767837211299049</v>
      </c>
      <c r="F14" s="146">
        <v>2436520</v>
      </c>
      <c r="G14" s="144">
        <f>+F14/F17</f>
        <v>0.32064663096790663</v>
      </c>
      <c r="H14" s="146">
        <v>2587600</v>
      </c>
      <c r="I14" s="144">
        <f>+H14/H17</f>
        <v>0.32401540688501435</v>
      </c>
      <c r="J14" s="146">
        <v>2610500</v>
      </c>
      <c r="K14" s="144">
        <f>+J14/J17</f>
        <v>0.31977783984281216</v>
      </c>
      <c r="L14" s="146">
        <v>2694800</v>
      </c>
      <c r="M14" s="144">
        <f>+L14/L17</f>
        <v>0.31776278397366203</v>
      </c>
      <c r="N14" s="113"/>
    </row>
    <row r="15" spans="1:15">
      <c r="A15" s="1256"/>
      <c r="C15" s="103" t="s">
        <v>109</v>
      </c>
      <c r="D15" s="146">
        <v>175000</v>
      </c>
      <c r="E15" s="144">
        <f>+D15/D17</f>
        <v>2.3477075641796172E-2</v>
      </c>
      <c r="F15" s="146">
        <v>180000</v>
      </c>
      <c r="G15" s="144">
        <f>+F15/F17</f>
        <v>2.3688044249266658E-2</v>
      </c>
      <c r="H15" s="146">
        <v>195000</v>
      </c>
      <c r="I15" s="144">
        <f>+H15/H17</f>
        <v>2.4417608727229013E-2</v>
      </c>
      <c r="J15" s="146">
        <v>205000</v>
      </c>
      <c r="K15" s="144">
        <f>+J15/J17</f>
        <v>2.5111839558619609E-2</v>
      </c>
      <c r="L15" s="146">
        <v>210000</v>
      </c>
      <c r="M15" s="144">
        <f>+L15/L17</f>
        <v>2.476257408136746E-2</v>
      </c>
      <c r="N15" s="113"/>
    </row>
    <row r="16" spans="1:15">
      <c r="A16" s="1256"/>
      <c r="C16" s="103" t="s">
        <v>110</v>
      </c>
      <c r="D16" s="146">
        <v>0</v>
      </c>
      <c r="E16" s="144">
        <f>+D16/D17</f>
        <v>0</v>
      </c>
      <c r="F16" s="146">
        <v>0</v>
      </c>
      <c r="G16" s="144">
        <f>+F16/F17</f>
        <v>0</v>
      </c>
      <c r="H16" s="146">
        <v>0</v>
      </c>
      <c r="I16" s="144">
        <f>+H16/H17</f>
        <v>0</v>
      </c>
      <c r="J16" s="146">
        <v>0</v>
      </c>
      <c r="K16" s="144">
        <f>+J16/J17</f>
        <v>0</v>
      </c>
      <c r="L16" s="146">
        <v>0</v>
      </c>
      <c r="M16" s="144">
        <f>+L16/L17</f>
        <v>0</v>
      </c>
      <c r="N16" s="113"/>
    </row>
    <row r="17" spans="1:14">
      <c r="A17" s="1256"/>
      <c r="C17" s="147" t="s">
        <v>1020</v>
      </c>
      <c r="D17" s="148">
        <f t="shared" ref="D17:M17" si="1">SUM(D13:D16)</f>
        <v>7454080</v>
      </c>
      <c r="E17" s="149">
        <f t="shared" si="1"/>
        <v>1</v>
      </c>
      <c r="F17" s="148">
        <f t="shared" si="1"/>
        <v>7598770</v>
      </c>
      <c r="G17" s="149">
        <f t="shared" si="1"/>
        <v>1</v>
      </c>
      <c r="H17" s="148">
        <f t="shared" si="1"/>
        <v>7986040</v>
      </c>
      <c r="I17" s="149">
        <f t="shared" si="1"/>
        <v>1</v>
      </c>
      <c r="J17" s="148">
        <f t="shared" si="1"/>
        <v>8163480</v>
      </c>
      <c r="K17" s="149">
        <f t="shared" si="1"/>
        <v>1</v>
      </c>
      <c r="L17" s="148">
        <f t="shared" si="1"/>
        <v>8480540</v>
      </c>
      <c r="M17" s="149">
        <f t="shared" si="1"/>
        <v>1</v>
      </c>
      <c r="N17" s="113"/>
    </row>
    <row r="18" spans="1:14">
      <c r="A18" s="1256"/>
      <c r="C18" s="113"/>
      <c r="D18" s="150"/>
      <c r="E18" s="151"/>
      <c r="F18" s="150"/>
      <c r="G18" s="151"/>
      <c r="H18" s="150"/>
      <c r="I18" s="151"/>
      <c r="J18" s="150"/>
      <c r="K18" s="151"/>
      <c r="L18" s="150"/>
      <c r="M18" s="151"/>
      <c r="N18" s="113"/>
    </row>
    <row r="19" spans="1:14">
      <c r="A19" s="1256"/>
      <c r="C19" s="104" t="s">
        <v>112</v>
      </c>
      <c r="D19" s="150"/>
      <c r="E19" s="151"/>
      <c r="F19" s="150"/>
      <c r="G19" s="151"/>
      <c r="H19" s="150"/>
      <c r="I19" s="151"/>
      <c r="J19" s="150"/>
      <c r="K19" s="151"/>
      <c r="L19" s="150"/>
      <c r="M19" s="151"/>
      <c r="N19" s="113"/>
    </row>
    <row r="20" spans="1:14">
      <c r="A20" s="1256"/>
      <c r="C20" s="103" t="s">
        <v>107</v>
      </c>
      <c r="D20" s="143">
        <f>+D13*E20</f>
        <v>1748344.48</v>
      </c>
      <c r="E20" s="152">
        <v>0.35599999999999998</v>
      </c>
      <c r="F20" s="143">
        <f>+F13*G20</f>
        <v>1750264.425</v>
      </c>
      <c r="G20" s="152">
        <v>0.3513</v>
      </c>
      <c r="H20" s="143">
        <f>+H13*I20</f>
        <v>1789463.0159999998</v>
      </c>
      <c r="I20" s="152">
        <v>0.34389999999999998</v>
      </c>
      <c r="J20" s="143">
        <f>+J13*K20</f>
        <v>1841309.514</v>
      </c>
      <c r="K20" s="152">
        <v>0.34429999999999999</v>
      </c>
      <c r="L20" s="143">
        <f>+L13*M20</f>
        <v>1850588.1059999999</v>
      </c>
      <c r="M20" s="152">
        <v>0.33189999999999997</v>
      </c>
      <c r="N20" s="113"/>
    </row>
    <row r="21" spans="1:14">
      <c r="A21" s="1256"/>
      <c r="C21" s="103" t="s">
        <v>113</v>
      </c>
      <c r="D21" s="143">
        <f>+D14*E21</f>
        <v>1950048</v>
      </c>
      <c r="E21" s="152">
        <v>0.82350000000000001</v>
      </c>
      <c r="F21" s="143">
        <f>+F14*G21</f>
        <v>1985763.7999999998</v>
      </c>
      <c r="G21" s="152">
        <v>0.81499999999999995</v>
      </c>
      <c r="H21" s="143">
        <f>+H14*I21</f>
        <v>2090522.0399999998</v>
      </c>
      <c r="I21" s="152">
        <v>0.80789999999999995</v>
      </c>
      <c r="J21" s="143">
        <f>+J14*K21</f>
        <v>2101452.5</v>
      </c>
      <c r="K21" s="152">
        <v>0.80500000000000005</v>
      </c>
      <c r="L21" s="143">
        <f>+L14*M21</f>
        <v>2150450.4</v>
      </c>
      <c r="M21" s="152">
        <v>0.79800000000000004</v>
      </c>
      <c r="N21" s="113"/>
    </row>
    <row r="22" spans="1:14">
      <c r="A22" s="1256"/>
      <c r="C22" s="103" t="s">
        <v>109</v>
      </c>
      <c r="D22" s="143">
        <f>+D15*E22</f>
        <v>95375</v>
      </c>
      <c r="E22" s="152">
        <v>0.54500000000000004</v>
      </c>
      <c r="F22" s="143">
        <f>+F15*G22</f>
        <v>97560</v>
      </c>
      <c r="G22" s="152">
        <v>0.54200000000000004</v>
      </c>
      <c r="H22" s="143">
        <f>+H15*I22</f>
        <v>105885.00000000001</v>
      </c>
      <c r="I22" s="152">
        <v>0.54300000000000004</v>
      </c>
      <c r="J22" s="143">
        <f>+J15*K22</f>
        <v>106600</v>
      </c>
      <c r="K22" s="152">
        <v>0.52</v>
      </c>
      <c r="L22" s="143">
        <f>+L15*M22</f>
        <v>108990</v>
      </c>
      <c r="M22" s="152">
        <v>0.51900000000000002</v>
      </c>
      <c r="N22" s="113"/>
    </row>
    <row r="23" spans="1:14">
      <c r="A23" s="1256"/>
      <c r="C23" s="104" t="s">
        <v>114</v>
      </c>
      <c r="D23" s="148">
        <f>SUM(D20:D22)</f>
        <v>3793767.48</v>
      </c>
      <c r="E23" s="144">
        <f>+D23/D17</f>
        <v>0.50895180625912251</v>
      </c>
      <c r="F23" s="148">
        <f>SUM(F20:F22)</f>
        <v>3833588.2249999996</v>
      </c>
      <c r="G23" s="144">
        <f>+F23/F17</f>
        <v>0.50450115281815344</v>
      </c>
      <c r="H23" s="148">
        <f>SUM(H20:H22)</f>
        <v>3985870.0559999999</v>
      </c>
      <c r="I23" s="144">
        <f>+H23/H17</f>
        <v>0.49910469469223795</v>
      </c>
      <c r="J23" s="148">
        <f>SUM(J20:J22)</f>
        <v>4049362.014</v>
      </c>
      <c r="K23" s="144">
        <f>+J23/J17</f>
        <v>0.49603380102603301</v>
      </c>
      <c r="L23" s="148">
        <f>SUM(L20:L22)</f>
        <v>4110028.5060000001</v>
      </c>
      <c r="M23" s="144">
        <f>+L23/L17</f>
        <v>0.48464231122074775</v>
      </c>
      <c r="N23" s="113"/>
    </row>
    <row r="24" spans="1:14">
      <c r="A24" s="1256"/>
      <c r="C24" s="113"/>
      <c r="D24" s="150"/>
      <c r="E24" s="151"/>
      <c r="F24" s="150"/>
      <c r="G24" s="151"/>
      <c r="H24" s="150"/>
      <c r="I24" s="151"/>
      <c r="J24" s="150"/>
      <c r="K24" s="151"/>
      <c r="L24" s="150"/>
      <c r="M24" s="151"/>
      <c r="N24" s="113"/>
    </row>
    <row r="25" spans="1:14">
      <c r="A25" s="1256"/>
      <c r="C25" s="104" t="s">
        <v>115</v>
      </c>
      <c r="D25" s="148">
        <f>+D17-D23</f>
        <v>3660312.52</v>
      </c>
      <c r="E25" s="153">
        <f>+D25/D17</f>
        <v>0.49104819374087749</v>
      </c>
      <c r="F25" s="148">
        <f>+F17-F23</f>
        <v>3765181.7750000004</v>
      </c>
      <c r="G25" s="153">
        <f>+F25/F17</f>
        <v>0.49549884718184656</v>
      </c>
      <c r="H25" s="148">
        <f>+H17-H23</f>
        <v>4000169.9440000001</v>
      </c>
      <c r="I25" s="153">
        <f>+H25/H17</f>
        <v>0.50089530530776205</v>
      </c>
      <c r="J25" s="148">
        <f>+J17-J23</f>
        <v>4114117.986</v>
      </c>
      <c r="K25" s="153">
        <f>+J25/J17</f>
        <v>0.50396619897396699</v>
      </c>
      <c r="L25" s="148">
        <f>+L17-L23</f>
        <v>4370511.4939999999</v>
      </c>
      <c r="M25" s="153">
        <f>+L25/L17</f>
        <v>0.51535768877925225</v>
      </c>
      <c r="N25" s="113"/>
    </row>
    <row r="26" spans="1:14">
      <c r="A26" s="1256"/>
      <c r="C26" s="113"/>
      <c r="D26" s="150"/>
      <c r="E26" s="151"/>
      <c r="F26" s="150"/>
      <c r="G26" s="151"/>
      <c r="H26" s="150"/>
      <c r="I26" s="151"/>
      <c r="J26" s="150"/>
      <c r="K26" s="151"/>
      <c r="L26" s="150"/>
      <c r="M26" s="151"/>
      <c r="N26" s="113"/>
    </row>
    <row r="27" spans="1:14">
      <c r="A27" s="1256"/>
      <c r="C27" s="104" t="s">
        <v>116</v>
      </c>
      <c r="D27" s="150"/>
      <c r="E27" s="151"/>
      <c r="F27" s="150"/>
      <c r="G27" s="151"/>
      <c r="H27" s="150"/>
      <c r="I27" s="151"/>
      <c r="J27" s="150"/>
      <c r="K27" s="151"/>
      <c r="L27" s="150"/>
      <c r="M27" s="151"/>
      <c r="N27" s="113"/>
    </row>
    <row r="28" spans="1:14">
      <c r="A28" s="1256"/>
      <c r="C28" s="103" t="s">
        <v>117</v>
      </c>
      <c r="D28" s="143">
        <f>+D17*E28</f>
        <v>790132.48</v>
      </c>
      <c r="E28" s="152">
        <v>0.106</v>
      </c>
      <c r="F28" s="143">
        <f>+F17*G28</f>
        <v>798630.72699999996</v>
      </c>
      <c r="G28" s="152">
        <v>0.1051</v>
      </c>
      <c r="H28" s="143">
        <f>+H17*I28</f>
        <v>774645.88</v>
      </c>
      <c r="I28" s="152">
        <v>9.7000000000000003E-2</v>
      </c>
      <c r="J28" s="143">
        <f>+J17*K28</f>
        <v>653078.4</v>
      </c>
      <c r="K28" s="152">
        <v>0.08</v>
      </c>
      <c r="L28" s="143">
        <f>+L17*M28</f>
        <v>797170.76</v>
      </c>
      <c r="M28" s="152">
        <v>9.4E-2</v>
      </c>
      <c r="N28" s="113"/>
    </row>
    <row r="29" spans="1:14">
      <c r="A29" s="1256"/>
      <c r="C29" s="103" t="s">
        <v>118</v>
      </c>
      <c r="D29" s="143">
        <f>+D17*E29</f>
        <v>216168.32000000001</v>
      </c>
      <c r="E29" s="152">
        <v>2.9000000000000001E-2</v>
      </c>
      <c r="F29" s="143">
        <f>+F17*G29</f>
        <v>227963.1</v>
      </c>
      <c r="G29" s="152">
        <v>0.03</v>
      </c>
      <c r="H29" s="143">
        <f>+H17*I29</f>
        <v>223609.12</v>
      </c>
      <c r="I29" s="152">
        <v>2.8000000000000001E-2</v>
      </c>
      <c r="J29" s="143">
        <f>+J17*K29</f>
        <v>228577.44</v>
      </c>
      <c r="K29" s="152">
        <v>2.8000000000000001E-2</v>
      </c>
      <c r="L29" s="143">
        <f>+L17*M29</f>
        <v>245935.66</v>
      </c>
      <c r="M29" s="152">
        <v>2.9000000000000001E-2</v>
      </c>
      <c r="N29" s="113"/>
    </row>
    <row r="30" spans="1:14">
      <c r="A30" s="1256"/>
      <c r="C30" s="103" t="s">
        <v>1034</v>
      </c>
      <c r="D30" s="143">
        <f>+D17*E30</f>
        <v>186352</v>
      </c>
      <c r="E30" s="152">
        <v>2.5000000000000001E-2</v>
      </c>
      <c r="F30" s="143">
        <f>+F17*G30</f>
        <v>212765.56</v>
      </c>
      <c r="G30" s="152">
        <v>2.8000000000000001E-2</v>
      </c>
      <c r="H30" s="143">
        <f>+H17*I30</f>
        <v>215623.08</v>
      </c>
      <c r="I30" s="152">
        <v>2.7E-2</v>
      </c>
      <c r="J30" s="143">
        <f>+J17*K30</f>
        <v>212250.47999999998</v>
      </c>
      <c r="K30" s="152">
        <v>2.5999999999999999E-2</v>
      </c>
      <c r="L30" s="143">
        <f>+L17*M30</f>
        <v>220494.03999999998</v>
      </c>
      <c r="M30" s="152">
        <v>2.5999999999999999E-2</v>
      </c>
      <c r="N30" s="113"/>
    </row>
    <row r="31" spans="1:14">
      <c r="A31" s="1256"/>
      <c r="C31" s="103" t="s">
        <v>120</v>
      </c>
      <c r="D31" s="143">
        <f>+D17*E31</f>
        <v>372704</v>
      </c>
      <c r="E31" s="152">
        <v>0.05</v>
      </c>
      <c r="F31" s="143">
        <f>+F17*G31</f>
        <v>360941.57500000001</v>
      </c>
      <c r="G31" s="152">
        <v>4.7500000000000001E-2</v>
      </c>
      <c r="H31" s="143">
        <f>+H17*I31</f>
        <v>359371.8</v>
      </c>
      <c r="I31" s="152">
        <v>4.4999999999999998E-2</v>
      </c>
      <c r="J31" s="143">
        <f>+J17*K31</f>
        <v>346947.9</v>
      </c>
      <c r="K31" s="152">
        <v>4.2500000000000003E-2</v>
      </c>
      <c r="L31" s="143">
        <f>+L17*M31</f>
        <v>356182.68000000005</v>
      </c>
      <c r="M31" s="152">
        <v>4.2000000000000003E-2</v>
      </c>
      <c r="N31" s="113"/>
    </row>
    <row r="32" spans="1:14">
      <c r="A32" s="1256"/>
      <c r="C32" s="147" t="s">
        <v>1021</v>
      </c>
      <c r="D32" s="148">
        <f>SUM(D28:D31)</f>
        <v>1565356.8</v>
      </c>
      <c r="E32" s="153">
        <f>+D32/D17</f>
        <v>0.21000000000000002</v>
      </c>
      <c r="F32" s="148">
        <f>SUM(F28:F31)</f>
        <v>1600300.9619999998</v>
      </c>
      <c r="G32" s="153">
        <f>+F32/F17</f>
        <v>0.21059999999999998</v>
      </c>
      <c r="H32" s="148">
        <f>SUM(H28:H31)</f>
        <v>1573249.8800000001</v>
      </c>
      <c r="I32" s="153">
        <f>+H32/H17</f>
        <v>0.19700000000000001</v>
      </c>
      <c r="J32" s="148">
        <f>SUM(J28:J31)</f>
        <v>1440854.2200000002</v>
      </c>
      <c r="K32" s="153">
        <f>+J32/J17</f>
        <v>0.17650000000000002</v>
      </c>
      <c r="L32" s="148">
        <f>SUM(L28:L31)</f>
        <v>1619783.1400000001</v>
      </c>
      <c r="M32" s="153">
        <f>+L32/L17</f>
        <v>0.191</v>
      </c>
      <c r="N32" s="113"/>
    </row>
    <row r="33" spans="3:14">
      <c r="C33" s="154"/>
      <c r="D33" s="155"/>
      <c r="E33" s="151"/>
      <c r="F33" s="155"/>
      <c r="G33" s="151"/>
      <c r="H33" s="155"/>
      <c r="I33" s="151"/>
      <c r="J33" s="155"/>
      <c r="K33" s="151"/>
      <c r="L33" s="155"/>
      <c r="M33" s="151"/>
      <c r="N33" s="113"/>
    </row>
    <row r="34" spans="3:14">
      <c r="C34" s="104" t="s">
        <v>122</v>
      </c>
      <c r="D34" s="148">
        <f>+D25-D32</f>
        <v>2094955.72</v>
      </c>
      <c r="E34" s="153">
        <f>+D34/D17</f>
        <v>0.28104819374087747</v>
      </c>
      <c r="F34" s="148">
        <f>+F25-F32</f>
        <v>2164880.8130000005</v>
      </c>
      <c r="G34" s="153">
        <f>+F34/F17</f>
        <v>0.2848988471818466</v>
      </c>
      <c r="H34" s="148">
        <f>+H25-H32</f>
        <v>2426920.0640000002</v>
      </c>
      <c r="I34" s="153">
        <f>+H34/H17</f>
        <v>0.3038953053077621</v>
      </c>
      <c r="J34" s="148">
        <f>+J25-J32</f>
        <v>2673263.7659999998</v>
      </c>
      <c r="K34" s="153">
        <f>+J34/J17</f>
        <v>0.32746619897396695</v>
      </c>
      <c r="L34" s="148">
        <f>+L25-L32</f>
        <v>2750728.3539999998</v>
      </c>
      <c r="M34" s="153">
        <f>+L34/L17</f>
        <v>0.32435768877925225</v>
      </c>
      <c r="N34" s="113"/>
    </row>
    <row r="35" spans="3:14">
      <c r="C35" s="113"/>
      <c r="D35" s="150"/>
      <c r="E35" s="151"/>
      <c r="F35" s="150"/>
      <c r="G35" s="151"/>
      <c r="H35" s="150"/>
      <c r="I35" s="151"/>
      <c r="J35" s="150"/>
      <c r="K35" s="151"/>
      <c r="L35" s="150"/>
      <c r="M35" s="151"/>
      <c r="N35" s="113"/>
    </row>
    <row r="36" spans="3:14">
      <c r="C36" s="104" t="s">
        <v>1222</v>
      </c>
      <c r="D36" s="150"/>
      <c r="E36" s="150"/>
      <c r="F36" s="150"/>
      <c r="G36" s="150"/>
      <c r="H36" s="150"/>
      <c r="I36" s="150"/>
      <c r="J36" s="150"/>
      <c r="K36" s="150"/>
      <c r="L36" s="150"/>
      <c r="M36" s="150"/>
      <c r="N36" s="113"/>
    </row>
    <row r="37" spans="3:14">
      <c r="C37" s="156" t="s">
        <v>724</v>
      </c>
      <c r="D37" s="143">
        <f>+D17*E37</f>
        <v>74540.800000000003</v>
      </c>
      <c r="E37" s="152">
        <v>0.01</v>
      </c>
      <c r="F37" s="143">
        <f>+F17*G37</f>
        <v>75987.7</v>
      </c>
      <c r="G37" s="152">
        <v>0.01</v>
      </c>
      <c r="H37" s="143">
        <f>+H17*I37</f>
        <v>79860.400000000009</v>
      </c>
      <c r="I37" s="152">
        <v>0.01</v>
      </c>
      <c r="J37" s="143">
        <f>+J17*K37</f>
        <v>81634.8</v>
      </c>
      <c r="K37" s="152">
        <v>0.01</v>
      </c>
      <c r="L37" s="143">
        <f>+L17*M37</f>
        <v>84805.400000000009</v>
      </c>
      <c r="M37" s="152">
        <v>0.01</v>
      </c>
      <c r="N37" s="113"/>
    </row>
    <row r="38" spans="3:14">
      <c r="C38" s="157" t="s">
        <v>738</v>
      </c>
      <c r="D38" s="148">
        <f>+D37</f>
        <v>74540.800000000003</v>
      </c>
      <c r="E38" s="153">
        <f>+D38/D17</f>
        <v>0.01</v>
      </c>
      <c r="F38" s="148">
        <f>+F37</f>
        <v>75987.7</v>
      </c>
      <c r="G38" s="153">
        <f>+F38/F17</f>
        <v>0.01</v>
      </c>
      <c r="H38" s="148">
        <f>+H37</f>
        <v>79860.400000000009</v>
      </c>
      <c r="I38" s="153">
        <f>+H38/H17</f>
        <v>1.0000000000000002E-2</v>
      </c>
      <c r="J38" s="148">
        <f>+J37</f>
        <v>81634.8</v>
      </c>
      <c r="K38" s="153">
        <f>+J38/J17</f>
        <v>0.01</v>
      </c>
      <c r="L38" s="148">
        <f>+L37</f>
        <v>84805.400000000009</v>
      </c>
      <c r="M38" s="153">
        <f>+L38/L17</f>
        <v>0.01</v>
      </c>
      <c r="N38" s="113"/>
    </row>
    <row r="39" spans="3:14">
      <c r="C39" s="113"/>
      <c r="D39" s="150"/>
      <c r="E39" s="151"/>
      <c r="F39" s="150"/>
      <c r="G39" s="151"/>
      <c r="H39" s="150"/>
      <c r="I39" s="151"/>
      <c r="J39" s="150"/>
      <c r="K39" s="151"/>
      <c r="L39" s="150"/>
      <c r="M39" s="151"/>
      <c r="N39" s="113"/>
    </row>
    <row r="40" spans="3:14">
      <c r="C40" s="104" t="s">
        <v>124</v>
      </c>
      <c r="D40" s="148">
        <f>+D34-D38</f>
        <v>2020414.92</v>
      </c>
      <c r="E40" s="153">
        <f>+D40/D17</f>
        <v>0.27104819374087746</v>
      </c>
      <c r="F40" s="148">
        <f>+F34-F38</f>
        <v>2088893.1130000006</v>
      </c>
      <c r="G40" s="153">
        <f>+F40/F17</f>
        <v>0.2748988471818466</v>
      </c>
      <c r="H40" s="148">
        <f>+H34-H38</f>
        <v>2347059.6640000003</v>
      </c>
      <c r="I40" s="153">
        <f>+H40/H17</f>
        <v>0.29389530530776209</v>
      </c>
      <c r="J40" s="148">
        <f>+J34-J38</f>
        <v>2591628.966</v>
      </c>
      <c r="K40" s="153">
        <f>+J40/J17</f>
        <v>0.317466198973967</v>
      </c>
      <c r="L40" s="148">
        <f>+L34-L38</f>
        <v>2665922.9539999999</v>
      </c>
      <c r="M40" s="153">
        <f>+L40/L17</f>
        <v>0.31435768877925224</v>
      </c>
      <c r="N40" s="113"/>
    </row>
    <row r="41" spans="3:14">
      <c r="C41" s="113"/>
      <c r="D41" s="150"/>
      <c r="E41" s="151"/>
      <c r="F41" s="150"/>
      <c r="G41" s="151"/>
      <c r="H41" s="150"/>
      <c r="I41" s="151"/>
      <c r="J41" s="150"/>
      <c r="K41" s="151"/>
      <c r="L41" s="150"/>
      <c r="M41" s="151"/>
      <c r="N41" s="113"/>
    </row>
    <row r="42" spans="3:14">
      <c r="C42" s="104" t="s">
        <v>125</v>
      </c>
      <c r="D42" s="150"/>
      <c r="E42" s="151"/>
      <c r="F42" s="150"/>
      <c r="G42" s="151"/>
      <c r="H42" s="150"/>
      <c r="I42" s="151"/>
      <c r="J42" s="150"/>
      <c r="K42" s="151"/>
      <c r="L42" s="150"/>
      <c r="M42" s="151"/>
      <c r="N42" s="113"/>
    </row>
    <row r="43" spans="3:14">
      <c r="C43" s="103" t="s">
        <v>726</v>
      </c>
      <c r="D43" s="150">
        <f>+D17*E43</f>
        <v>1565356.8</v>
      </c>
      <c r="E43" s="152">
        <v>0.21</v>
      </c>
      <c r="F43" s="150">
        <f>+F17*G43</f>
        <v>1595741.7</v>
      </c>
      <c r="G43" s="152">
        <v>0.21</v>
      </c>
      <c r="H43" s="150">
        <f>+H17*I43</f>
        <v>1677068.4</v>
      </c>
      <c r="I43" s="152">
        <v>0.21</v>
      </c>
      <c r="J43" s="150">
        <f>+J17*K43</f>
        <v>1714330.8</v>
      </c>
      <c r="K43" s="152">
        <v>0.21</v>
      </c>
      <c r="L43" s="150">
        <f>+L17*M43</f>
        <v>1780913.4</v>
      </c>
      <c r="M43" s="152">
        <v>0.21</v>
      </c>
      <c r="N43" s="113"/>
    </row>
    <row r="44" spans="3:14">
      <c r="C44" s="103" t="s">
        <v>127</v>
      </c>
      <c r="D44" s="146">
        <v>0</v>
      </c>
      <c r="E44" s="151">
        <f>+D44/D17</f>
        <v>0</v>
      </c>
      <c r="F44" s="143">
        <f>+D44*(1+1%)</f>
        <v>0</v>
      </c>
      <c r="G44" s="151">
        <f>+F44/F17</f>
        <v>0</v>
      </c>
      <c r="H44" s="143">
        <f>+F44*(1+1%)</f>
        <v>0</v>
      </c>
      <c r="I44" s="151">
        <f>+H44/H17</f>
        <v>0</v>
      </c>
      <c r="J44" s="143">
        <f>+H44*(1+1%)</f>
        <v>0</v>
      </c>
      <c r="K44" s="151">
        <f>+J44/J17</f>
        <v>0</v>
      </c>
      <c r="L44" s="143">
        <f>+J44*(1+1%)</f>
        <v>0</v>
      </c>
      <c r="M44" s="151">
        <f>+L44/L17</f>
        <v>0</v>
      </c>
      <c r="N44" s="113"/>
    </row>
    <row r="45" spans="3:14">
      <c r="C45" s="103" t="s">
        <v>1223</v>
      </c>
      <c r="D45" s="146">
        <v>12600</v>
      </c>
      <c r="E45" s="151">
        <f>+D45/D17</f>
        <v>1.6903494462093243E-3</v>
      </c>
      <c r="F45" s="143">
        <f>+D45*(1+1%)</f>
        <v>12726</v>
      </c>
      <c r="G45" s="151">
        <f>+F45/F17</f>
        <v>1.6747447284231527E-3</v>
      </c>
      <c r="H45" s="143">
        <f>+F45*(1+1%)</f>
        <v>12853.26</v>
      </c>
      <c r="I45" s="151">
        <f>+H45/H17</f>
        <v>1.6094660182017621E-3</v>
      </c>
      <c r="J45" s="143">
        <f>+H45*(1+1%)</f>
        <v>12981.792600000001</v>
      </c>
      <c r="K45" s="151">
        <f>+J45/J17</f>
        <v>1.5902277705096357E-3</v>
      </c>
      <c r="L45" s="143">
        <f>+J45*(1+1%)</f>
        <v>13111.610526</v>
      </c>
      <c r="M45" s="151">
        <f>+L45/L17</f>
        <v>1.5460820332195827E-3</v>
      </c>
      <c r="N45" s="113"/>
    </row>
    <row r="46" spans="3:14">
      <c r="C46" s="104" t="s">
        <v>129</v>
      </c>
      <c r="D46" s="148">
        <f>SUM(D43:D45)</f>
        <v>1577956.8</v>
      </c>
      <c r="E46" s="153">
        <f>+D46/D17</f>
        <v>0.21169034944620932</v>
      </c>
      <c r="F46" s="148">
        <f>SUM(F43:F45)</f>
        <v>1608467.7</v>
      </c>
      <c r="G46" s="153">
        <f>+F46/F17</f>
        <v>0.21167474472842315</v>
      </c>
      <c r="H46" s="148">
        <f>SUM(H43:H45)</f>
        <v>1689921.66</v>
      </c>
      <c r="I46" s="153">
        <f>+H46/H17</f>
        <v>0.21160946601820174</v>
      </c>
      <c r="J46" s="148">
        <f>SUM(J43:J45)</f>
        <v>1727312.5926000001</v>
      </c>
      <c r="K46" s="153">
        <f>+J46/J17</f>
        <v>0.21159022777050965</v>
      </c>
      <c r="L46" s="148">
        <f>SUM(L43:L45)</f>
        <v>1794025.0105259998</v>
      </c>
      <c r="M46" s="153">
        <f>+L46/L17</f>
        <v>0.21154608203321956</v>
      </c>
      <c r="N46" s="113"/>
    </row>
    <row r="47" spans="3:14">
      <c r="C47" s="113"/>
      <c r="D47" s="150"/>
      <c r="E47" s="142"/>
      <c r="F47" s="150"/>
      <c r="G47" s="142"/>
      <c r="H47" s="150"/>
      <c r="I47" s="142"/>
      <c r="J47" s="150"/>
      <c r="K47" s="142"/>
      <c r="L47" s="150"/>
      <c r="M47" s="142"/>
      <c r="N47" s="113"/>
    </row>
    <row r="48" spans="3:14">
      <c r="C48" s="104" t="s">
        <v>130</v>
      </c>
      <c r="D48" s="148">
        <f>+D40-D46</f>
        <v>442458.11999999988</v>
      </c>
      <c r="E48" s="153">
        <f>+D48/D17</f>
        <v>5.9357844294668137E-2</v>
      </c>
      <c r="F48" s="148">
        <f>+F40-F46</f>
        <v>480425.41300000064</v>
      </c>
      <c r="G48" s="153">
        <f>+F48/F17</f>
        <v>6.322410245342347E-2</v>
      </c>
      <c r="H48" s="148">
        <f>+H40-H46</f>
        <v>657138.00400000042</v>
      </c>
      <c r="I48" s="153">
        <f>+H48/H17</f>
        <v>8.2285839289560334E-2</v>
      </c>
      <c r="J48" s="148">
        <f>+J40-J46</f>
        <v>864316.37339999992</v>
      </c>
      <c r="K48" s="153">
        <f>+J48/J17</f>
        <v>0.10587597120345733</v>
      </c>
      <c r="L48" s="148">
        <f>+L40-L46</f>
        <v>871897.94347400009</v>
      </c>
      <c r="M48" s="153">
        <f>+L48/L17</f>
        <v>0.10281160674603269</v>
      </c>
      <c r="N48" s="113"/>
    </row>
    <row r="49" spans="3:21">
      <c r="C49" s="154"/>
      <c r="D49" s="150"/>
      <c r="E49" s="142"/>
      <c r="F49" s="150"/>
      <c r="G49" s="142"/>
      <c r="H49" s="150"/>
      <c r="I49" s="142"/>
      <c r="J49" s="150"/>
      <c r="K49" s="142"/>
      <c r="L49" s="150"/>
      <c r="M49" s="142"/>
      <c r="N49" s="113"/>
    </row>
    <row r="50" spans="3:21">
      <c r="C50" s="103" t="s">
        <v>131</v>
      </c>
      <c r="D50" s="143">
        <f>+D17*E50</f>
        <v>85721.919999999998</v>
      </c>
      <c r="E50" s="152">
        <v>1.15E-2</v>
      </c>
      <c r="F50" s="143">
        <f>+F17*G50</f>
        <v>86625.978000000003</v>
      </c>
      <c r="G50" s="152">
        <v>1.14E-2</v>
      </c>
      <c r="H50" s="143">
        <f>+H17*I50</f>
        <v>90242.251999999993</v>
      </c>
      <c r="I50" s="152">
        <v>1.1299999999999999E-2</v>
      </c>
      <c r="J50" s="143">
        <f>+J17*K50</f>
        <v>91430.975999999995</v>
      </c>
      <c r="K50" s="152">
        <v>1.12E-2</v>
      </c>
      <c r="L50" s="143">
        <f>+L17*M50</f>
        <v>94133.994000000006</v>
      </c>
      <c r="M50" s="152">
        <v>1.11E-2</v>
      </c>
      <c r="N50" s="113"/>
    </row>
    <row r="51" spans="3:21">
      <c r="C51" s="113"/>
      <c r="D51" s="150"/>
      <c r="E51" s="142"/>
      <c r="F51" s="150"/>
      <c r="G51" s="142"/>
      <c r="H51" s="150"/>
      <c r="I51" s="142"/>
      <c r="J51" s="150"/>
      <c r="K51" s="142"/>
      <c r="L51" s="150"/>
      <c r="M51" s="142"/>
      <c r="N51" s="113"/>
    </row>
    <row r="52" spans="3:21">
      <c r="C52" s="104" t="s">
        <v>527</v>
      </c>
      <c r="D52" s="148">
        <f>+D48-D50</f>
        <v>356736.1999999999</v>
      </c>
      <c r="E52" s="153">
        <f>+D52/D17</f>
        <v>4.7857844294668141E-2</v>
      </c>
      <c r="F52" s="148">
        <f>+F48-F50</f>
        <v>393799.43500000064</v>
      </c>
      <c r="G52" s="153">
        <f>+F52/F17</f>
        <v>5.1824102453423469E-2</v>
      </c>
      <c r="H52" s="148">
        <f>+H48-H50</f>
        <v>566895.75200000044</v>
      </c>
      <c r="I52" s="153">
        <f>+H52/H17</f>
        <v>7.0985839289560343E-2</v>
      </c>
      <c r="J52" s="148">
        <f>+J48-J50</f>
        <v>772885.3973999999</v>
      </c>
      <c r="K52" s="153">
        <f>+J52/J17</f>
        <v>9.4675971203457332E-2</v>
      </c>
      <c r="L52" s="148">
        <f>+L48-L50</f>
        <v>777763.94947400014</v>
      </c>
      <c r="M52" s="153">
        <f>+L52/L17</f>
        <v>9.1711606746032695E-2</v>
      </c>
      <c r="N52" s="113"/>
    </row>
    <row r="53" spans="3:21">
      <c r="C53" s="105"/>
      <c r="D53" s="158"/>
      <c r="E53" s="105"/>
      <c r="F53" s="158"/>
      <c r="G53" s="105"/>
      <c r="H53" s="158"/>
      <c r="I53" s="105"/>
      <c r="J53" s="158"/>
      <c r="K53" s="105"/>
      <c r="L53" s="158"/>
      <c r="M53" s="105"/>
      <c r="N53" s="113"/>
    </row>
    <row r="54" spans="3:21">
      <c r="C54" s="113"/>
      <c r="D54" s="113"/>
      <c r="E54" s="113"/>
      <c r="F54" s="113"/>
      <c r="G54" s="113"/>
      <c r="H54" s="113"/>
      <c r="I54" s="113"/>
      <c r="J54" s="113"/>
      <c r="K54" s="113"/>
      <c r="L54" s="113"/>
      <c r="M54" s="113"/>
      <c r="N54" s="113"/>
    </row>
    <row r="57" spans="3:21">
      <c r="Q57" s="160"/>
      <c r="R57" s="160"/>
      <c r="S57" s="160"/>
      <c r="T57" s="160"/>
      <c r="U57" s="160"/>
    </row>
    <row r="58" spans="3:21">
      <c r="Q58" s="161"/>
      <c r="R58" s="161"/>
      <c r="S58" s="161"/>
      <c r="T58" s="161"/>
      <c r="U58" s="161"/>
    </row>
  </sheetData>
  <sheetProtection algorithmName="SHA-512" hashValue="SMWGAPLzTstuY2T0ociO7rg1IqOq8Yk3jZq/XXD8kJjVy0iTBto3yrDhq7TZrZX+xKqPU3vveSgXN/xihph5VQ==" saltValue="gkAPt761VBaNzJrpOiUowQ==" spinCount="100000" sheet="1" objects="1" scenarios="1"/>
  <mergeCells count="8">
    <mergeCell ref="C1:J1"/>
    <mergeCell ref="A4:A32"/>
    <mergeCell ref="C3:M3"/>
    <mergeCell ref="D4:E4"/>
    <mergeCell ref="F4:G4"/>
    <mergeCell ref="H4:I4"/>
    <mergeCell ref="J4:K4"/>
    <mergeCell ref="L4:M4"/>
  </mergeCells>
  <hyperlinks>
    <hyperlink ref="A4" r:id="rId1" xr:uid="{00000000-0004-0000-5D00-000000000000}"/>
  </hyperlinks>
  <pageMargins left="0.7" right="0.7" top="0.75" bottom="0.75" header="0.3" footer="0.3"/>
  <pageSetup paperSize="9" orientation="portrait" r:id="rId2"/>
  <drawing r:id="rId3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sheetPr codeName="Foglio95">
    <tabColor theme="9"/>
  </sheetPr>
  <dimension ref="A1:U58"/>
  <sheetViews>
    <sheetView showGridLines="0" zoomScale="90" zoomScaleNormal="90" workbookViewId="0">
      <selection activeCell="J28" sqref="J28"/>
    </sheetView>
  </sheetViews>
  <sheetFormatPr baseColWidth="10" defaultColWidth="9.1640625" defaultRowHeight="15"/>
  <cols>
    <col min="1" max="1" width="11.5" style="1221" customWidth="1"/>
    <col min="2" max="2" width="4" style="64" customWidth="1"/>
    <col min="3" max="3" width="49.5" style="64" bestFit="1" customWidth="1"/>
    <col min="4" max="13" width="12.83203125" style="64" customWidth="1"/>
    <col min="14" max="16384" width="9.1640625" style="64"/>
  </cols>
  <sheetData>
    <row r="1" spans="1:15" s="1221" customFormat="1" ht="60" customHeight="1">
      <c r="C1" s="1266" t="s">
        <v>1220</v>
      </c>
      <c r="D1" s="1267"/>
      <c r="E1" s="1267"/>
      <c r="F1" s="1267"/>
      <c r="G1" s="1267"/>
      <c r="H1" s="1267"/>
      <c r="I1" s="1267"/>
      <c r="J1" s="1267"/>
    </row>
    <row r="2" spans="1:15"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105"/>
      <c r="N2" s="113"/>
    </row>
    <row r="3" spans="1:15" s="131" customFormat="1" ht="19.5" customHeight="1">
      <c r="A3" s="1223"/>
      <c r="B3" s="64"/>
      <c r="C3" s="1273" t="s">
        <v>727</v>
      </c>
      <c r="D3" s="1273"/>
      <c r="E3" s="1273"/>
      <c r="F3" s="1273"/>
      <c r="G3" s="1273"/>
      <c r="H3" s="1273"/>
      <c r="I3" s="1273"/>
      <c r="J3" s="1273"/>
      <c r="K3" s="1273"/>
      <c r="L3" s="1273"/>
      <c r="M3" s="1273"/>
      <c r="N3" s="130"/>
    </row>
    <row r="4" spans="1:15">
      <c r="A4" s="1255" t="s">
        <v>1264</v>
      </c>
      <c r="C4" s="113"/>
      <c r="D4" s="1270" t="s">
        <v>529</v>
      </c>
      <c r="E4" s="1270"/>
      <c r="F4" s="1270" t="s">
        <v>530</v>
      </c>
      <c r="G4" s="1270"/>
      <c r="H4" s="1270" t="s">
        <v>531</v>
      </c>
      <c r="I4" s="1270"/>
      <c r="J4" s="1270" t="s">
        <v>532</v>
      </c>
      <c r="K4" s="1270"/>
      <c r="L4" s="1270" t="s">
        <v>533</v>
      </c>
      <c r="M4" s="1270"/>
      <c r="N4" s="113"/>
    </row>
    <row r="5" spans="1:15">
      <c r="A5" s="1256"/>
      <c r="C5" s="132" t="s">
        <v>520</v>
      </c>
      <c r="D5" s="103">
        <v>300</v>
      </c>
      <c r="E5" s="113"/>
      <c r="F5" s="103">
        <v>300</v>
      </c>
      <c r="G5" s="113"/>
      <c r="H5" s="103">
        <v>300</v>
      </c>
      <c r="I5" s="113"/>
      <c r="J5" s="103">
        <v>300</v>
      </c>
      <c r="K5" s="113"/>
      <c r="L5" s="103">
        <v>300</v>
      </c>
      <c r="M5" s="113"/>
      <c r="N5" s="113"/>
    </row>
    <row r="6" spans="1:15">
      <c r="A6" s="1256"/>
      <c r="C6" s="132" t="s">
        <v>521</v>
      </c>
      <c r="D6" s="133">
        <v>0.65</v>
      </c>
      <c r="E6" s="113"/>
      <c r="F6" s="133">
        <v>0.68</v>
      </c>
      <c r="G6" s="113"/>
      <c r="H6" s="133">
        <v>0.7</v>
      </c>
      <c r="I6" s="113"/>
      <c r="J6" s="133">
        <v>0.7</v>
      </c>
      <c r="K6" s="113"/>
      <c r="L6" s="133">
        <v>0.7</v>
      </c>
      <c r="M6" s="113"/>
      <c r="N6" s="113"/>
    </row>
    <row r="7" spans="1:15">
      <c r="A7" s="1256"/>
      <c r="C7" s="132" t="s">
        <v>522</v>
      </c>
      <c r="D7" s="134">
        <v>85</v>
      </c>
      <c r="E7" s="8">
        <f>+D7*D6</f>
        <v>55.25</v>
      </c>
      <c r="F7" s="134">
        <v>86.7</v>
      </c>
      <c r="G7" s="8">
        <f>+F7*F6</f>
        <v>58.956000000000003</v>
      </c>
      <c r="H7" s="134">
        <v>87.57</v>
      </c>
      <c r="I7" s="8">
        <f>+H7*H6</f>
        <v>61.298999999999992</v>
      </c>
      <c r="J7" s="134">
        <v>88.444999999999993</v>
      </c>
      <c r="K7" s="8">
        <f>+J7*J6</f>
        <v>61.91149999999999</v>
      </c>
      <c r="L7" s="134">
        <v>89.32</v>
      </c>
      <c r="M7" s="8">
        <f>+L7*L6</f>
        <v>62.523999999999994</v>
      </c>
      <c r="N7" s="113"/>
    </row>
    <row r="8" spans="1:15">
      <c r="A8" s="1256"/>
      <c r="C8" s="132" t="s">
        <v>523</v>
      </c>
      <c r="D8" s="105"/>
      <c r="E8" s="105"/>
      <c r="F8" s="135">
        <f t="shared" ref="F8:K8" si="0">+(F7-D7)/D7</f>
        <v>2.0000000000000035E-2</v>
      </c>
      <c r="G8" s="136">
        <f t="shared" si="0"/>
        <v>6.7076923076923131E-2</v>
      </c>
      <c r="H8" s="135">
        <f t="shared" si="0"/>
        <v>1.0034602076124456E-2</v>
      </c>
      <c r="I8" s="136">
        <f t="shared" si="0"/>
        <v>3.9741502137186871E-2</v>
      </c>
      <c r="J8" s="135">
        <f t="shared" si="0"/>
        <v>9.9920063948840936E-3</v>
      </c>
      <c r="K8" s="136">
        <f t="shared" si="0"/>
        <v>9.9920063948840468E-3</v>
      </c>
      <c r="L8" s="135">
        <f>+(L7-J7)/J7</f>
        <v>9.8931539374752676E-3</v>
      </c>
      <c r="M8" s="136">
        <f>+(M7-K7)/K7</f>
        <v>9.893153937475337E-3</v>
      </c>
      <c r="N8" s="113"/>
    </row>
    <row r="9" spans="1:15">
      <c r="A9" s="1256"/>
      <c r="C9" s="137"/>
      <c r="D9" s="137"/>
      <c r="E9" s="137"/>
      <c r="F9" s="137"/>
      <c r="G9" s="137"/>
      <c r="H9" s="137"/>
      <c r="I9" s="137"/>
      <c r="J9" s="137"/>
      <c r="K9" s="137"/>
      <c r="L9" s="137"/>
      <c r="M9" s="137"/>
      <c r="N9" s="113"/>
    </row>
    <row r="10" spans="1:15">
      <c r="A10" s="1256"/>
      <c r="C10" s="104" t="s">
        <v>105</v>
      </c>
      <c r="D10" s="138"/>
      <c r="E10" s="139"/>
      <c r="F10" s="138"/>
      <c r="G10" s="139"/>
      <c r="H10" s="138"/>
      <c r="I10" s="139"/>
      <c r="J10" s="138"/>
      <c r="K10" s="139"/>
      <c r="L10" s="138"/>
      <c r="M10" s="139"/>
      <c r="N10" s="113"/>
      <c r="O10" s="140"/>
    </row>
    <row r="11" spans="1:15">
      <c r="A11" s="1256"/>
      <c r="C11" s="113"/>
      <c r="D11" s="141"/>
      <c r="E11" s="142"/>
      <c r="F11" s="141"/>
      <c r="G11" s="142"/>
      <c r="H11" s="141"/>
      <c r="I11" s="142"/>
      <c r="J11" s="141"/>
      <c r="K11" s="142"/>
      <c r="L11" s="141"/>
      <c r="M11" s="142"/>
      <c r="N11" s="113"/>
    </row>
    <row r="12" spans="1:15">
      <c r="A12" s="1256"/>
      <c r="C12" s="104" t="s">
        <v>106</v>
      </c>
      <c r="D12" s="141"/>
      <c r="E12" s="142"/>
      <c r="F12" s="141"/>
      <c r="G12" s="142"/>
      <c r="H12" s="141"/>
      <c r="I12" s="142"/>
      <c r="J12" s="141"/>
      <c r="K12" s="142"/>
      <c r="L12" s="141"/>
      <c r="M12" s="142"/>
      <c r="N12" s="113"/>
    </row>
    <row r="13" spans="1:15">
      <c r="A13" s="1256"/>
      <c r="C13" s="103" t="s">
        <v>107</v>
      </c>
      <c r="D13" s="143">
        <f>ROUND((+D5*365*D6*D7),-1)</f>
        <v>6049880</v>
      </c>
      <c r="E13" s="144">
        <f>+D13/D17</f>
        <v>0.65355497748701508</v>
      </c>
      <c r="F13" s="143">
        <f>ROUND((+F5*365*F6*F7),-1)</f>
        <v>6455680</v>
      </c>
      <c r="G13" s="144">
        <f>+F13/F17</f>
        <v>0.65575315805084577</v>
      </c>
      <c r="H13" s="143">
        <f>ROUND((+H5*365*H6*H7),-1)</f>
        <v>6712240</v>
      </c>
      <c r="I13" s="144">
        <f>+H13/H17</f>
        <v>0.65789891536813383</v>
      </c>
      <c r="J13" s="143">
        <f>ROUND((+J5*365*J6*J7),-1)</f>
        <v>6779310</v>
      </c>
      <c r="K13" s="144">
        <f>+J13/J17</f>
        <v>0.65791013663214715</v>
      </c>
      <c r="L13" s="143">
        <f>ROUND((+L5*365*L6*L7),-1)</f>
        <v>6846380</v>
      </c>
      <c r="M13" s="144">
        <f>+L13/L17</f>
        <v>0.65784527753649369</v>
      </c>
      <c r="N13" s="113"/>
      <c r="O13" s="145"/>
    </row>
    <row r="14" spans="1:15">
      <c r="A14" s="1256"/>
      <c r="C14" s="103" t="s">
        <v>108</v>
      </c>
      <c r="D14" s="146">
        <v>2965000</v>
      </c>
      <c r="E14" s="144">
        <f>+D14/D17</f>
        <v>0.32030230488026201</v>
      </c>
      <c r="F14" s="146">
        <v>3131000</v>
      </c>
      <c r="G14" s="144">
        <f>+F14/F17</f>
        <v>0.3180397940816766</v>
      </c>
      <c r="H14" s="146">
        <v>3221800</v>
      </c>
      <c r="I14" s="144">
        <f>+H14/H17</f>
        <v>0.31578410866313683</v>
      </c>
      <c r="J14" s="146">
        <v>3254000</v>
      </c>
      <c r="K14" s="144">
        <f>+J14/J17</f>
        <v>0.31579018876567183</v>
      </c>
      <c r="L14" s="146">
        <v>3286900</v>
      </c>
      <c r="M14" s="144">
        <f>+L14/L17</f>
        <v>0.31582699802445979</v>
      </c>
      <c r="N14" s="113"/>
    </row>
    <row r="15" spans="1:15">
      <c r="A15" s="1256"/>
      <c r="C15" s="103" t="s">
        <v>109</v>
      </c>
      <c r="D15" s="146">
        <v>242000</v>
      </c>
      <c r="E15" s="144">
        <f>+D15/D17</f>
        <v>2.6142717632722905E-2</v>
      </c>
      <c r="F15" s="146">
        <v>258000</v>
      </c>
      <c r="G15" s="144">
        <f>+F15/F17</f>
        <v>2.6207047867477663E-2</v>
      </c>
      <c r="H15" s="146">
        <v>268500</v>
      </c>
      <c r="I15" s="144">
        <f>+H15/H17</f>
        <v>2.6316975968729357E-2</v>
      </c>
      <c r="J15" s="146">
        <v>271000</v>
      </c>
      <c r="K15" s="144">
        <f>+J15/J17</f>
        <v>2.6299674602181029E-2</v>
      </c>
      <c r="L15" s="146">
        <v>274000</v>
      </c>
      <c r="M15" s="144">
        <f>+L15/L17</f>
        <v>2.6327724439046515E-2</v>
      </c>
      <c r="N15" s="113"/>
    </row>
    <row r="16" spans="1:15">
      <c r="A16" s="1256"/>
      <c r="C16" s="103" t="s">
        <v>110</v>
      </c>
      <c r="D16" s="146">
        <v>0</v>
      </c>
      <c r="E16" s="144">
        <f>+D16/D17</f>
        <v>0</v>
      </c>
      <c r="F16" s="146">
        <v>0</v>
      </c>
      <c r="G16" s="144">
        <f>+F16/F17</f>
        <v>0</v>
      </c>
      <c r="H16" s="146">
        <v>0</v>
      </c>
      <c r="I16" s="144">
        <f>+H16/H17</f>
        <v>0</v>
      </c>
      <c r="J16" s="146">
        <v>0</v>
      </c>
      <c r="K16" s="144">
        <f>+J16/J17</f>
        <v>0</v>
      </c>
      <c r="L16" s="146">
        <v>0</v>
      </c>
      <c r="M16" s="144">
        <f>+L16/L17</f>
        <v>0</v>
      </c>
      <c r="N16" s="113"/>
    </row>
    <row r="17" spans="1:14">
      <c r="A17" s="1256"/>
      <c r="C17" s="147" t="s">
        <v>1020</v>
      </c>
      <c r="D17" s="148">
        <f t="shared" ref="D17:M17" si="1">SUM(D13:D16)</f>
        <v>9256880</v>
      </c>
      <c r="E17" s="149">
        <f t="shared" si="1"/>
        <v>1</v>
      </c>
      <c r="F17" s="148">
        <f t="shared" si="1"/>
        <v>9844680</v>
      </c>
      <c r="G17" s="149">
        <f t="shared" si="1"/>
        <v>1</v>
      </c>
      <c r="H17" s="148">
        <f t="shared" si="1"/>
        <v>10202540</v>
      </c>
      <c r="I17" s="149">
        <f t="shared" si="1"/>
        <v>1</v>
      </c>
      <c r="J17" s="148">
        <f t="shared" si="1"/>
        <v>10304310</v>
      </c>
      <c r="K17" s="149">
        <f t="shared" si="1"/>
        <v>1</v>
      </c>
      <c r="L17" s="148">
        <f t="shared" si="1"/>
        <v>10407280</v>
      </c>
      <c r="M17" s="149">
        <f t="shared" si="1"/>
        <v>1</v>
      </c>
      <c r="N17" s="113"/>
    </row>
    <row r="18" spans="1:14">
      <c r="A18" s="1256"/>
      <c r="C18" s="113"/>
      <c r="D18" s="150"/>
      <c r="E18" s="151"/>
      <c r="F18" s="150"/>
      <c r="G18" s="151"/>
      <c r="H18" s="150"/>
      <c r="I18" s="151"/>
      <c r="J18" s="150"/>
      <c r="K18" s="151"/>
      <c r="L18" s="150"/>
      <c r="M18" s="151"/>
      <c r="N18" s="113"/>
    </row>
    <row r="19" spans="1:14">
      <c r="A19" s="1256"/>
      <c r="C19" s="104" t="s">
        <v>112</v>
      </c>
      <c r="D19" s="150"/>
      <c r="E19" s="151"/>
      <c r="F19" s="150"/>
      <c r="G19" s="151"/>
      <c r="H19" s="150"/>
      <c r="I19" s="151"/>
      <c r="J19" s="150"/>
      <c r="K19" s="151"/>
      <c r="L19" s="150"/>
      <c r="M19" s="151"/>
      <c r="N19" s="113"/>
    </row>
    <row r="20" spans="1:14">
      <c r="A20" s="1256"/>
      <c r="C20" s="103" t="s">
        <v>107</v>
      </c>
      <c r="D20" s="143">
        <f>+D13*E20</f>
        <v>2117458</v>
      </c>
      <c r="E20" s="152">
        <v>0.35</v>
      </c>
      <c r="F20" s="143">
        <f>+F13*G20</f>
        <v>2253032.3199999998</v>
      </c>
      <c r="G20" s="152">
        <v>0.34899999999999998</v>
      </c>
      <c r="H20" s="143">
        <f>+H13*I20</f>
        <v>2335859.52</v>
      </c>
      <c r="I20" s="152">
        <v>0.34799999999999998</v>
      </c>
      <c r="J20" s="143">
        <f>+J13*K20</f>
        <v>2338861.9499999997</v>
      </c>
      <c r="K20" s="152">
        <v>0.34499999999999997</v>
      </c>
      <c r="L20" s="143">
        <f>+L13*M20</f>
        <v>2362001.0999999996</v>
      </c>
      <c r="M20" s="152">
        <v>0.34499999999999997</v>
      </c>
      <c r="N20" s="113"/>
    </row>
    <row r="21" spans="1:14">
      <c r="A21" s="1256"/>
      <c r="C21" s="103" t="s">
        <v>113</v>
      </c>
      <c r="D21" s="143">
        <f>+D14*E21</f>
        <v>2372000</v>
      </c>
      <c r="E21" s="152">
        <v>0.8</v>
      </c>
      <c r="F21" s="143">
        <f>+F14*G21</f>
        <v>2496972.5</v>
      </c>
      <c r="G21" s="152">
        <v>0.79749999999999999</v>
      </c>
      <c r="H21" s="143">
        <f>+H14*I21</f>
        <v>2561331</v>
      </c>
      <c r="I21" s="152">
        <v>0.79500000000000004</v>
      </c>
      <c r="J21" s="143">
        <f>+J14*K21</f>
        <v>2578795</v>
      </c>
      <c r="K21" s="152">
        <v>0.79249999999999998</v>
      </c>
      <c r="L21" s="143">
        <f>+L14*M21</f>
        <v>2596651</v>
      </c>
      <c r="M21" s="152">
        <v>0.79</v>
      </c>
      <c r="N21" s="113"/>
    </row>
    <row r="22" spans="1:14">
      <c r="A22" s="1256"/>
      <c r="C22" s="103" t="s">
        <v>109</v>
      </c>
      <c r="D22" s="143">
        <f>+D15*E22</f>
        <v>123420</v>
      </c>
      <c r="E22" s="152">
        <v>0.51</v>
      </c>
      <c r="F22" s="143">
        <f>+F15*G22</f>
        <v>130934.99999999999</v>
      </c>
      <c r="G22" s="152">
        <v>0.50749999999999995</v>
      </c>
      <c r="H22" s="143">
        <f>+H15*I22</f>
        <v>135592.5</v>
      </c>
      <c r="I22" s="152">
        <v>0.505</v>
      </c>
      <c r="J22" s="143">
        <f>+J15*K22</f>
        <v>136177.5</v>
      </c>
      <c r="K22" s="152">
        <v>0.50249999999999995</v>
      </c>
      <c r="L22" s="143">
        <f>+L15*M22</f>
        <v>137000</v>
      </c>
      <c r="M22" s="152">
        <v>0.5</v>
      </c>
      <c r="N22" s="113"/>
    </row>
    <row r="23" spans="1:14">
      <c r="A23" s="1256"/>
      <c r="C23" s="104" t="s">
        <v>114</v>
      </c>
      <c r="D23" s="148">
        <f>SUM(D20:D22)</f>
        <v>4612878</v>
      </c>
      <c r="E23" s="144">
        <f>+D23/D17</f>
        <v>0.49831887201735359</v>
      </c>
      <c r="F23" s="148">
        <f>SUM(F20:F22)</f>
        <v>4880939.82</v>
      </c>
      <c r="G23" s="144">
        <f>+F23/F17</f>
        <v>0.49579466473262718</v>
      </c>
      <c r="H23" s="148">
        <f>SUM(H20:H22)</f>
        <v>5032783.0199999996</v>
      </c>
      <c r="I23" s="144">
        <f>+H23/H17</f>
        <v>0.4932872617995126</v>
      </c>
      <c r="J23" s="148">
        <f>SUM(J20:J22)</f>
        <v>5053834.4499999993</v>
      </c>
      <c r="K23" s="144">
        <f>+J23/J17</f>
        <v>0.4904583082224816</v>
      </c>
      <c r="L23" s="148">
        <f>SUM(L20:L22)</f>
        <v>5095652.0999999996</v>
      </c>
      <c r="M23" s="144">
        <f>+L23/L17</f>
        <v>0.48962381140893679</v>
      </c>
      <c r="N23" s="113"/>
    </row>
    <row r="24" spans="1:14">
      <c r="A24" s="1256"/>
      <c r="C24" s="113"/>
      <c r="D24" s="150"/>
      <c r="E24" s="151"/>
      <c r="F24" s="150"/>
      <c r="G24" s="151"/>
      <c r="H24" s="150"/>
      <c r="I24" s="151"/>
      <c r="J24" s="150"/>
      <c r="K24" s="151"/>
      <c r="L24" s="150"/>
      <c r="M24" s="151"/>
      <c r="N24" s="113"/>
    </row>
    <row r="25" spans="1:14">
      <c r="A25" s="1256"/>
      <c r="C25" s="104" t="s">
        <v>115</v>
      </c>
      <c r="D25" s="148">
        <f>+D17-D23</f>
        <v>4644002</v>
      </c>
      <c r="E25" s="153">
        <f>+D25/D17</f>
        <v>0.50168112798264641</v>
      </c>
      <c r="F25" s="148">
        <f>+F17-F23</f>
        <v>4963740.18</v>
      </c>
      <c r="G25" s="153">
        <f>+F25/F17</f>
        <v>0.50420533526737277</v>
      </c>
      <c r="H25" s="148">
        <f>+H17-H23</f>
        <v>5169756.9800000004</v>
      </c>
      <c r="I25" s="153">
        <f>+H25/H17</f>
        <v>0.50671273820048734</v>
      </c>
      <c r="J25" s="148">
        <f>+J17-J23</f>
        <v>5250475.5500000007</v>
      </c>
      <c r="K25" s="153">
        <f>+J25/J17</f>
        <v>0.5095416917775184</v>
      </c>
      <c r="L25" s="148">
        <f>+L17-L23</f>
        <v>5311627.9000000004</v>
      </c>
      <c r="M25" s="153">
        <f>+L25/L17</f>
        <v>0.51037618859106326</v>
      </c>
      <c r="N25" s="113"/>
    </row>
    <row r="26" spans="1:14">
      <c r="A26" s="1256"/>
      <c r="C26" s="113"/>
      <c r="D26" s="150"/>
      <c r="E26" s="151"/>
      <c r="F26" s="150"/>
      <c r="G26" s="151"/>
      <c r="H26" s="150"/>
      <c r="I26" s="151"/>
      <c r="J26" s="150"/>
      <c r="K26" s="151"/>
      <c r="L26" s="150"/>
      <c r="M26" s="151"/>
      <c r="N26" s="113"/>
    </row>
    <row r="27" spans="1:14">
      <c r="A27" s="1256"/>
      <c r="C27" s="104" t="s">
        <v>116</v>
      </c>
      <c r="D27" s="150"/>
      <c r="E27" s="151"/>
      <c r="F27" s="150"/>
      <c r="G27" s="151"/>
      <c r="H27" s="150"/>
      <c r="I27" s="151"/>
      <c r="J27" s="150"/>
      <c r="K27" s="151"/>
      <c r="L27" s="150"/>
      <c r="M27" s="151"/>
      <c r="N27" s="113"/>
    </row>
    <row r="28" spans="1:14">
      <c r="A28" s="1256"/>
      <c r="C28" s="103" t="s">
        <v>117</v>
      </c>
      <c r="D28" s="143">
        <f>+D17*E28</f>
        <v>823862.32</v>
      </c>
      <c r="E28" s="152">
        <v>8.8999999999999996E-2</v>
      </c>
      <c r="F28" s="143">
        <f>+F17*G28</f>
        <v>861409.5</v>
      </c>
      <c r="G28" s="152">
        <v>8.7499999999999994E-2</v>
      </c>
      <c r="H28" s="143">
        <f>+H17*I28</f>
        <v>877418.44</v>
      </c>
      <c r="I28" s="152">
        <v>8.5999999999999993E-2</v>
      </c>
      <c r="J28" s="143">
        <f>+J17*K28</f>
        <v>875866.35000000009</v>
      </c>
      <c r="K28" s="152">
        <v>8.5000000000000006E-2</v>
      </c>
      <c r="L28" s="143">
        <f>+L17*M28</f>
        <v>879415.16</v>
      </c>
      <c r="M28" s="152">
        <v>8.4500000000000006E-2</v>
      </c>
      <c r="N28" s="113"/>
    </row>
    <row r="29" spans="1:14">
      <c r="A29" s="1256"/>
      <c r="C29" s="103" t="s">
        <v>118</v>
      </c>
      <c r="D29" s="143">
        <f>+D17*E29</f>
        <v>277706.39999999997</v>
      </c>
      <c r="E29" s="152">
        <v>0.03</v>
      </c>
      <c r="F29" s="143">
        <f>+F17*G29</f>
        <v>295340.39999999997</v>
      </c>
      <c r="G29" s="152">
        <v>0.03</v>
      </c>
      <c r="H29" s="143">
        <f>+H17*I29</f>
        <v>306076.2</v>
      </c>
      <c r="I29" s="152">
        <v>0.03</v>
      </c>
      <c r="J29" s="143">
        <f>+J17*K29</f>
        <v>309129.3</v>
      </c>
      <c r="K29" s="152">
        <v>0.03</v>
      </c>
      <c r="L29" s="143">
        <f>+L17*M29</f>
        <v>312218.39999999997</v>
      </c>
      <c r="M29" s="152">
        <v>0.03</v>
      </c>
      <c r="N29" s="113"/>
    </row>
    <row r="30" spans="1:14">
      <c r="A30" s="1256"/>
      <c r="C30" s="103" t="s">
        <v>1034</v>
      </c>
      <c r="D30" s="143">
        <f>+D17*E30</f>
        <v>277706.39999999997</v>
      </c>
      <c r="E30" s="152">
        <v>0.03</v>
      </c>
      <c r="F30" s="143">
        <f>+F17*G30</f>
        <v>295340.39999999997</v>
      </c>
      <c r="G30" s="152">
        <v>0.03</v>
      </c>
      <c r="H30" s="143">
        <f>+H17*I30</f>
        <v>306076.2</v>
      </c>
      <c r="I30" s="152">
        <v>0.03</v>
      </c>
      <c r="J30" s="143">
        <f>+J17*K30</f>
        <v>309129.3</v>
      </c>
      <c r="K30" s="152">
        <v>0.03</v>
      </c>
      <c r="L30" s="143">
        <f>+L17*M30</f>
        <v>312218.39999999997</v>
      </c>
      <c r="M30" s="152">
        <v>0.03</v>
      </c>
      <c r="N30" s="113"/>
    </row>
    <row r="31" spans="1:14">
      <c r="A31" s="1256"/>
      <c r="C31" s="103" t="s">
        <v>120</v>
      </c>
      <c r="D31" s="143">
        <f>+D17*E31</f>
        <v>462844</v>
      </c>
      <c r="E31" s="152">
        <v>0.05</v>
      </c>
      <c r="F31" s="143">
        <f>+F17*G31</f>
        <v>467622.3</v>
      </c>
      <c r="G31" s="152">
        <v>4.7500000000000001E-2</v>
      </c>
      <c r="H31" s="143">
        <f>+H17*I31</f>
        <v>459114.3</v>
      </c>
      <c r="I31" s="152">
        <v>4.4999999999999998E-2</v>
      </c>
      <c r="J31" s="143">
        <f>+J17*K31</f>
        <v>437933.17500000005</v>
      </c>
      <c r="K31" s="152">
        <v>4.2500000000000003E-2</v>
      </c>
      <c r="L31" s="143">
        <f>+L17*M31</f>
        <v>442309.4</v>
      </c>
      <c r="M31" s="152">
        <v>4.2500000000000003E-2</v>
      </c>
      <c r="N31" s="113"/>
    </row>
    <row r="32" spans="1:14">
      <c r="A32" s="1256"/>
      <c r="C32" s="147" t="s">
        <v>1021</v>
      </c>
      <c r="D32" s="148">
        <f>SUM(D28:D31)</f>
        <v>1842119.1199999999</v>
      </c>
      <c r="E32" s="153">
        <f>+D32/D17</f>
        <v>0.19899999999999998</v>
      </c>
      <c r="F32" s="148">
        <f>SUM(F28:F31)</f>
        <v>1919712.5999999999</v>
      </c>
      <c r="G32" s="153">
        <f>+F32/F17</f>
        <v>0.19499999999999998</v>
      </c>
      <c r="H32" s="148">
        <f>SUM(H28:H31)</f>
        <v>1948685.14</v>
      </c>
      <c r="I32" s="153">
        <f>+H32/H17</f>
        <v>0.191</v>
      </c>
      <c r="J32" s="148">
        <f>SUM(J28:J31)</f>
        <v>1932058.1250000002</v>
      </c>
      <c r="K32" s="153">
        <f>+J32/J17</f>
        <v>0.18750000000000003</v>
      </c>
      <c r="L32" s="148">
        <f>SUM(L28:L31)</f>
        <v>1946161.3599999999</v>
      </c>
      <c r="M32" s="153">
        <f>+L32/L17</f>
        <v>0.187</v>
      </c>
      <c r="N32" s="113"/>
    </row>
    <row r="33" spans="3:14">
      <c r="C33" s="154"/>
      <c r="D33" s="155"/>
      <c r="E33" s="151"/>
      <c r="F33" s="155"/>
      <c r="G33" s="151"/>
      <c r="H33" s="155"/>
      <c r="I33" s="151"/>
      <c r="J33" s="155"/>
      <c r="K33" s="151"/>
      <c r="L33" s="155"/>
      <c r="M33" s="151"/>
      <c r="N33" s="113"/>
    </row>
    <row r="34" spans="3:14">
      <c r="C34" s="104" t="s">
        <v>122</v>
      </c>
      <c r="D34" s="148">
        <f>+D25-D32</f>
        <v>2801882.88</v>
      </c>
      <c r="E34" s="153">
        <f>+D34/D17</f>
        <v>0.3026811279826464</v>
      </c>
      <c r="F34" s="148">
        <f>+F25-F32</f>
        <v>3044027.58</v>
      </c>
      <c r="G34" s="153">
        <f>+F34/F17</f>
        <v>0.30920533526737282</v>
      </c>
      <c r="H34" s="148">
        <f>+H25-H32</f>
        <v>3221071.8400000008</v>
      </c>
      <c r="I34" s="153">
        <f>+H34/H17</f>
        <v>0.3157127382004874</v>
      </c>
      <c r="J34" s="148">
        <f>+J25-J32</f>
        <v>3318417.4250000007</v>
      </c>
      <c r="K34" s="153">
        <f>+J34/J17</f>
        <v>0.3220416917775184</v>
      </c>
      <c r="L34" s="148">
        <f>+L25-L32</f>
        <v>3365466.5400000005</v>
      </c>
      <c r="M34" s="153">
        <f>+L34/L17</f>
        <v>0.32337618859106321</v>
      </c>
      <c r="N34" s="113"/>
    </row>
    <row r="35" spans="3:14">
      <c r="C35" s="113"/>
      <c r="D35" s="150"/>
      <c r="E35" s="151"/>
      <c r="F35" s="150"/>
      <c r="G35" s="151"/>
      <c r="H35" s="150"/>
      <c r="I35" s="151"/>
      <c r="J35" s="150"/>
      <c r="K35" s="151"/>
      <c r="L35" s="150"/>
      <c r="M35" s="151"/>
      <c r="N35" s="113"/>
    </row>
    <row r="36" spans="3:14">
      <c r="C36" s="104" t="s">
        <v>1222</v>
      </c>
      <c r="D36" s="150"/>
      <c r="E36" s="150"/>
      <c r="F36" s="150"/>
      <c r="G36" s="150"/>
      <c r="H36" s="150"/>
      <c r="I36" s="150"/>
      <c r="J36" s="150"/>
      <c r="K36" s="150"/>
      <c r="L36" s="150"/>
      <c r="M36" s="150"/>
      <c r="N36" s="113"/>
    </row>
    <row r="37" spans="3:14">
      <c r="C37" s="156" t="s">
        <v>724</v>
      </c>
      <c r="D37" s="143">
        <f>+D17*E37</f>
        <v>92568.8</v>
      </c>
      <c r="E37" s="152">
        <v>0.01</v>
      </c>
      <c r="F37" s="143">
        <f>+F17*G37</f>
        <v>98446.8</v>
      </c>
      <c r="G37" s="152">
        <v>0.01</v>
      </c>
      <c r="H37" s="143">
        <f>+H17*I37</f>
        <v>102025.40000000001</v>
      </c>
      <c r="I37" s="152">
        <v>0.01</v>
      </c>
      <c r="J37" s="143">
        <f>+J17*K37</f>
        <v>103043.1</v>
      </c>
      <c r="K37" s="152">
        <v>0.01</v>
      </c>
      <c r="L37" s="143">
        <f>+L17*M37</f>
        <v>104072.8</v>
      </c>
      <c r="M37" s="152">
        <v>0.01</v>
      </c>
      <c r="N37" s="113"/>
    </row>
    <row r="38" spans="3:14">
      <c r="C38" s="157" t="s">
        <v>738</v>
      </c>
      <c r="D38" s="148">
        <f>+D37</f>
        <v>92568.8</v>
      </c>
      <c r="E38" s="153">
        <f>+D38/D17</f>
        <v>0.01</v>
      </c>
      <c r="F38" s="148">
        <f>+F37</f>
        <v>98446.8</v>
      </c>
      <c r="G38" s="153">
        <f>+F38/F17</f>
        <v>0.01</v>
      </c>
      <c r="H38" s="148">
        <f>+H37</f>
        <v>102025.40000000001</v>
      </c>
      <c r="I38" s="153">
        <f>+H38/H17</f>
        <v>0.01</v>
      </c>
      <c r="J38" s="148">
        <f>+J37</f>
        <v>103043.1</v>
      </c>
      <c r="K38" s="153">
        <f>+J38/J17</f>
        <v>0.01</v>
      </c>
      <c r="L38" s="148">
        <f>+L37</f>
        <v>104072.8</v>
      </c>
      <c r="M38" s="153">
        <f>+L38/L17</f>
        <v>0.01</v>
      </c>
      <c r="N38" s="113"/>
    </row>
    <row r="39" spans="3:14">
      <c r="C39" s="113"/>
      <c r="D39" s="150"/>
      <c r="E39" s="151"/>
      <c r="F39" s="150"/>
      <c r="G39" s="151"/>
      <c r="H39" s="150"/>
      <c r="I39" s="151"/>
      <c r="J39" s="150"/>
      <c r="K39" s="151"/>
      <c r="L39" s="150"/>
      <c r="M39" s="151"/>
      <c r="N39" s="113"/>
    </row>
    <row r="40" spans="3:14">
      <c r="C40" s="104" t="s">
        <v>124</v>
      </c>
      <c r="D40" s="148">
        <f>+D34-D38</f>
        <v>2709314.08</v>
      </c>
      <c r="E40" s="153">
        <f>+D40/D17</f>
        <v>0.29268112798264645</v>
      </c>
      <c r="F40" s="148">
        <f>+F34-F38</f>
        <v>2945580.7800000003</v>
      </c>
      <c r="G40" s="153">
        <f>+F40/F17</f>
        <v>0.29920533526737286</v>
      </c>
      <c r="H40" s="148">
        <f>+H34-H38</f>
        <v>3119046.4400000009</v>
      </c>
      <c r="I40" s="153">
        <f>+H40/H17</f>
        <v>0.30571273820048739</v>
      </c>
      <c r="J40" s="148">
        <f>+J34-J38</f>
        <v>3215374.3250000007</v>
      </c>
      <c r="K40" s="153">
        <f>+J40/J17</f>
        <v>0.31204169177751839</v>
      </c>
      <c r="L40" s="148">
        <f>+L34-L38</f>
        <v>3261393.7400000007</v>
      </c>
      <c r="M40" s="153">
        <f>+L40/L17</f>
        <v>0.31337618859106325</v>
      </c>
      <c r="N40" s="113"/>
    </row>
    <row r="41" spans="3:14">
      <c r="C41" s="113"/>
      <c r="D41" s="150"/>
      <c r="E41" s="151"/>
      <c r="F41" s="150"/>
      <c r="G41" s="151"/>
      <c r="H41" s="150"/>
      <c r="I41" s="151"/>
      <c r="J41" s="150"/>
      <c r="K41" s="151"/>
      <c r="L41" s="150"/>
      <c r="M41" s="151"/>
      <c r="N41" s="113"/>
    </row>
    <row r="42" spans="3:14">
      <c r="C42" s="104" t="s">
        <v>125</v>
      </c>
      <c r="D42" s="150"/>
      <c r="E42" s="151"/>
      <c r="F42" s="150"/>
      <c r="G42" s="151"/>
      <c r="H42" s="150"/>
      <c r="I42" s="151"/>
      <c r="J42" s="150"/>
      <c r="K42" s="151"/>
      <c r="L42" s="150"/>
      <c r="M42" s="151"/>
      <c r="N42" s="113"/>
    </row>
    <row r="43" spans="3:14">
      <c r="C43" s="103" t="s">
        <v>726</v>
      </c>
      <c r="D43" s="150">
        <f>+D17*E43</f>
        <v>1943944.7999999998</v>
      </c>
      <c r="E43" s="152">
        <v>0.21</v>
      </c>
      <c r="F43" s="150">
        <f>+F17*G43</f>
        <v>2067382.7999999998</v>
      </c>
      <c r="G43" s="152">
        <v>0.21</v>
      </c>
      <c r="H43" s="150">
        <f>+H17*I43</f>
        <v>2142533.4</v>
      </c>
      <c r="I43" s="152">
        <v>0.21</v>
      </c>
      <c r="J43" s="150">
        <f>+J17*K43</f>
        <v>2163905.1</v>
      </c>
      <c r="K43" s="152">
        <v>0.21</v>
      </c>
      <c r="L43" s="150">
        <f>+L17*M43</f>
        <v>2185528.7999999998</v>
      </c>
      <c r="M43" s="152">
        <v>0.21</v>
      </c>
      <c r="N43" s="113"/>
    </row>
    <row r="44" spans="3:14">
      <c r="C44" s="103" t="s">
        <v>127</v>
      </c>
      <c r="D44" s="146">
        <v>0</v>
      </c>
      <c r="E44" s="151">
        <f>+D44/D17</f>
        <v>0</v>
      </c>
      <c r="F44" s="143">
        <f>+D44*(1+1%)</f>
        <v>0</v>
      </c>
      <c r="G44" s="151">
        <f>+F44/F17</f>
        <v>0</v>
      </c>
      <c r="H44" s="143">
        <f>+F44*(1+1%)</f>
        <v>0</v>
      </c>
      <c r="I44" s="151">
        <f>+H44/H17</f>
        <v>0</v>
      </c>
      <c r="J44" s="143">
        <f>+H44*(1+1%)</f>
        <v>0</v>
      </c>
      <c r="K44" s="151">
        <f>+J44/J17</f>
        <v>0</v>
      </c>
      <c r="L44" s="143">
        <f>+J44*(1+1%)</f>
        <v>0</v>
      </c>
      <c r="M44" s="151">
        <f>+L44/L17</f>
        <v>0</v>
      </c>
      <c r="N44" s="113"/>
    </row>
    <row r="45" spans="3:14">
      <c r="C45" s="103" t="s">
        <v>1223</v>
      </c>
      <c r="D45" s="146">
        <v>13400</v>
      </c>
      <c r="E45" s="151">
        <f>+D45/D17</f>
        <v>1.4475719680929211E-3</v>
      </c>
      <c r="F45" s="143">
        <f>+D45*(1+1%)</f>
        <v>13534</v>
      </c>
      <c r="G45" s="151">
        <f>+F45/F17</f>
        <v>1.3747526582885375E-3</v>
      </c>
      <c r="H45" s="143">
        <f>+F45*(1+1%)</f>
        <v>13669.34</v>
      </c>
      <c r="I45" s="151">
        <f>+H45/H17</f>
        <v>1.3397977366420518E-3</v>
      </c>
      <c r="J45" s="143">
        <f>+H45*(1+1%)</f>
        <v>13806.0334</v>
      </c>
      <c r="K45" s="151">
        <f>+J45/J17</f>
        <v>1.339830944527096E-3</v>
      </c>
      <c r="L45" s="143">
        <f>+J45*(1+1%)</f>
        <v>13944.093734</v>
      </c>
      <c r="M45" s="151">
        <f>+L45/L17</f>
        <v>1.3398403554050627E-3</v>
      </c>
      <c r="N45" s="113"/>
    </row>
    <row r="46" spans="3:14">
      <c r="C46" s="104" t="s">
        <v>129</v>
      </c>
      <c r="D46" s="148">
        <f>SUM(D43:D45)</f>
        <v>1957344.7999999998</v>
      </c>
      <c r="E46" s="153">
        <f>+D46/D17</f>
        <v>0.21144757196809291</v>
      </c>
      <c r="F46" s="148">
        <f>SUM(F43:F45)</f>
        <v>2080916.7999999998</v>
      </c>
      <c r="G46" s="153">
        <f>+F46/F17</f>
        <v>0.21137475265828851</v>
      </c>
      <c r="H46" s="148">
        <f>SUM(H43:H45)</f>
        <v>2156202.7399999998</v>
      </c>
      <c r="I46" s="153">
        <f>+H46/H17</f>
        <v>0.21133979773664202</v>
      </c>
      <c r="J46" s="148">
        <f>SUM(J43:J45)</f>
        <v>2177711.1334000002</v>
      </c>
      <c r="K46" s="153">
        <f>+J46/J17</f>
        <v>0.2113398309445271</v>
      </c>
      <c r="L46" s="148">
        <f>SUM(L43:L45)</f>
        <v>2199472.8937339997</v>
      </c>
      <c r="M46" s="153">
        <f>+L46/L17</f>
        <v>0.21133984035540504</v>
      </c>
      <c r="N46" s="113"/>
    </row>
    <row r="47" spans="3:14">
      <c r="C47" s="113"/>
      <c r="D47" s="150"/>
      <c r="E47" s="142"/>
      <c r="F47" s="150"/>
      <c r="G47" s="142"/>
      <c r="H47" s="150"/>
      <c r="I47" s="142"/>
      <c r="J47" s="150"/>
      <c r="K47" s="142"/>
      <c r="L47" s="150"/>
      <c r="M47" s="142"/>
      <c r="N47" s="113"/>
    </row>
    <row r="48" spans="3:14">
      <c r="C48" s="104" t="s">
        <v>130</v>
      </c>
      <c r="D48" s="148">
        <f>+D40-D46</f>
        <v>751969.28000000026</v>
      </c>
      <c r="E48" s="153">
        <f>+D48/D17</f>
        <v>8.1233556014553523E-2</v>
      </c>
      <c r="F48" s="148">
        <f>+F40-F46</f>
        <v>864663.98000000045</v>
      </c>
      <c r="G48" s="153">
        <f>+F48/F17</f>
        <v>8.7830582609084343E-2</v>
      </c>
      <c r="H48" s="148">
        <f>+H40-H46</f>
        <v>962843.70000000112</v>
      </c>
      <c r="I48" s="153">
        <f>+H48/H17</f>
        <v>9.4372940463845381E-2</v>
      </c>
      <c r="J48" s="148">
        <f>+J40-J46</f>
        <v>1037663.1916000005</v>
      </c>
      <c r="K48" s="153">
        <f>+J48/J17</f>
        <v>0.10070186083299129</v>
      </c>
      <c r="L48" s="148">
        <f>+L40-L46</f>
        <v>1061920.846266001</v>
      </c>
      <c r="M48" s="153">
        <f>+L48/L17</f>
        <v>0.10203634823565821</v>
      </c>
      <c r="N48" s="113"/>
    </row>
    <row r="49" spans="3:21">
      <c r="C49" s="154"/>
      <c r="D49" s="150"/>
      <c r="E49" s="142"/>
      <c r="F49" s="150"/>
      <c r="G49" s="142"/>
      <c r="H49" s="150"/>
      <c r="I49" s="142"/>
      <c r="J49" s="150"/>
      <c r="K49" s="142"/>
      <c r="L49" s="150"/>
      <c r="M49" s="142"/>
      <c r="N49" s="113"/>
    </row>
    <row r="50" spans="3:21">
      <c r="C50" s="103" t="s">
        <v>131</v>
      </c>
      <c r="D50" s="143">
        <f>+D17*E50</f>
        <v>185137.6</v>
      </c>
      <c r="E50" s="152">
        <v>0.02</v>
      </c>
      <c r="F50" s="143">
        <f>+F17*G50</f>
        <v>196893.6</v>
      </c>
      <c r="G50" s="152">
        <v>0.02</v>
      </c>
      <c r="H50" s="143">
        <f>+H17*I50</f>
        <v>204050.80000000002</v>
      </c>
      <c r="I50" s="152">
        <v>0.02</v>
      </c>
      <c r="J50" s="143">
        <f>+J17*K50</f>
        <v>206086.2</v>
      </c>
      <c r="K50" s="152">
        <v>0.02</v>
      </c>
      <c r="L50" s="143">
        <f>+L17*M50</f>
        <v>208145.6</v>
      </c>
      <c r="M50" s="152">
        <v>0.02</v>
      </c>
      <c r="N50" s="113"/>
    </row>
    <row r="51" spans="3:21">
      <c r="C51" s="113"/>
      <c r="D51" s="150"/>
      <c r="E51" s="142"/>
      <c r="F51" s="150"/>
      <c r="G51" s="142"/>
      <c r="H51" s="150"/>
      <c r="I51" s="142"/>
      <c r="J51" s="150"/>
      <c r="K51" s="142"/>
      <c r="L51" s="150"/>
      <c r="M51" s="142"/>
      <c r="N51" s="113"/>
    </row>
    <row r="52" spans="3:21">
      <c r="C52" s="104" t="s">
        <v>527</v>
      </c>
      <c r="D52" s="148">
        <f>+D48-D50</f>
        <v>566831.68000000028</v>
      </c>
      <c r="E52" s="153">
        <f>+D52/D17</f>
        <v>6.1233556014553533E-2</v>
      </c>
      <c r="F52" s="148">
        <f>+F48-F50</f>
        <v>667770.38000000047</v>
      </c>
      <c r="G52" s="153">
        <f>+F52/F17</f>
        <v>6.7830582609084339E-2</v>
      </c>
      <c r="H52" s="148">
        <f>+H48-H50</f>
        <v>758792.90000000107</v>
      </c>
      <c r="I52" s="153">
        <f>+H52/H17</f>
        <v>7.4372940463845377E-2</v>
      </c>
      <c r="J52" s="148">
        <f>+J48-J50</f>
        <v>831576.99160000053</v>
      </c>
      <c r="K52" s="153">
        <f>+J52/J17</f>
        <v>8.0701860832991301E-2</v>
      </c>
      <c r="L52" s="148">
        <f>+L48-L50</f>
        <v>853775.24626600102</v>
      </c>
      <c r="M52" s="153">
        <f>+L52/L17</f>
        <v>8.203634823565821E-2</v>
      </c>
      <c r="N52" s="113"/>
    </row>
    <row r="53" spans="3:21">
      <c r="C53" s="105"/>
      <c r="D53" s="158"/>
      <c r="E53" s="105"/>
      <c r="F53" s="158"/>
      <c r="G53" s="105"/>
      <c r="H53" s="158"/>
      <c r="I53" s="105"/>
      <c r="J53" s="158"/>
      <c r="K53" s="105"/>
      <c r="L53" s="158"/>
      <c r="M53" s="105"/>
      <c r="N53" s="113"/>
    </row>
    <row r="54" spans="3:21">
      <c r="C54" s="113"/>
      <c r="D54" s="113"/>
      <c r="E54" s="113"/>
      <c r="F54" s="113"/>
      <c r="G54" s="113"/>
      <c r="H54" s="113"/>
      <c r="I54" s="113"/>
      <c r="J54" s="113"/>
      <c r="K54" s="113"/>
      <c r="L54" s="113"/>
      <c r="M54" s="113"/>
      <c r="N54" s="113"/>
    </row>
    <row r="56" spans="3:21">
      <c r="D56" s="159"/>
    </row>
    <row r="57" spans="3:21">
      <c r="Q57" s="160"/>
      <c r="R57" s="160"/>
      <c r="S57" s="160"/>
      <c r="T57" s="160"/>
      <c r="U57" s="160"/>
    </row>
    <row r="58" spans="3:21">
      <c r="Q58" s="161"/>
      <c r="R58" s="161"/>
      <c r="S58" s="161"/>
      <c r="T58" s="161"/>
      <c r="U58" s="161"/>
    </row>
  </sheetData>
  <sheetProtection algorithmName="SHA-512" hashValue="hiMPEDcJ+jR3zp3HkKZBzBFDUmN7eXiG+XosCBLtap0XXdrLyM0T/XqKY9Ce3aJyMQa1KsAOhYU2Ko2nqNJ/Sg==" saltValue="8dbR73wf0ik1QaNFcDNhvA==" spinCount="100000" sheet="1" objects="1" scenarios="1"/>
  <mergeCells count="8">
    <mergeCell ref="C1:J1"/>
    <mergeCell ref="A4:A32"/>
    <mergeCell ref="C3:M3"/>
    <mergeCell ref="D4:E4"/>
    <mergeCell ref="F4:G4"/>
    <mergeCell ref="H4:I4"/>
    <mergeCell ref="J4:K4"/>
    <mergeCell ref="L4:M4"/>
  </mergeCells>
  <hyperlinks>
    <hyperlink ref="A4" r:id="rId1" xr:uid="{00000000-0004-0000-5E00-000000000000}"/>
  </hyperlinks>
  <pageMargins left="0.7" right="0.7" top="0.75" bottom="0.75" header="0.3" footer="0.3"/>
  <drawing r:id="rId2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sheetPr codeName="Foglio96">
    <tabColor theme="9"/>
  </sheetPr>
  <dimension ref="A1:K45"/>
  <sheetViews>
    <sheetView showGridLines="0" workbookViewId="0">
      <selection activeCell="J28" sqref="J28"/>
    </sheetView>
  </sheetViews>
  <sheetFormatPr baseColWidth="10" defaultColWidth="9.1640625" defaultRowHeight="15"/>
  <cols>
    <col min="1" max="1" width="11.5" style="1221" customWidth="1"/>
    <col min="2" max="2" width="4" style="64" customWidth="1"/>
    <col min="3" max="3" width="14.5" style="123" customWidth="1"/>
    <col min="4" max="4" width="25" style="16" customWidth="1"/>
    <col min="5" max="5" width="21.5" style="16" customWidth="1"/>
    <col min="6" max="6" width="20.83203125" style="16" customWidth="1"/>
    <col min="7" max="7" width="4.5" style="16" customWidth="1"/>
    <col min="8" max="8" width="5.5" style="16" bestFit="1" customWidth="1"/>
    <col min="9" max="9" width="15.83203125" style="16" bestFit="1" customWidth="1"/>
    <col min="10" max="10" width="9.1640625" style="16" bestFit="1" customWidth="1"/>
    <col min="11" max="11" width="18" style="16" customWidth="1"/>
    <col min="12" max="16384" width="9.1640625" style="16"/>
  </cols>
  <sheetData>
    <row r="1" spans="1:10" s="1221" customFormat="1" ht="60" customHeight="1">
      <c r="C1" s="1266" t="s">
        <v>1220</v>
      </c>
      <c r="D1" s="1267"/>
      <c r="E1" s="1267"/>
      <c r="F1" s="1267"/>
      <c r="G1" s="1267"/>
      <c r="H1" s="1267"/>
      <c r="I1" s="1267"/>
      <c r="J1" s="1267"/>
    </row>
    <row r="2" spans="1:10">
      <c r="C2" s="114"/>
      <c r="D2" s="114"/>
      <c r="E2" s="114"/>
      <c r="F2" s="105"/>
      <c r="G2" s="115"/>
    </row>
    <row r="3" spans="1:10" ht="33" customHeight="1">
      <c r="C3" s="116" t="s">
        <v>412</v>
      </c>
      <c r="D3" s="116" t="s">
        <v>183</v>
      </c>
      <c r="E3" s="116" t="s">
        <v>735</v>
      </c>
      <c r="F3" s="116" t="s">
        <v>736</v>
      </c>
      <c r="G3" s="117"/>
    </row>
    <row r="4" spans="1:10">
      <c r="A4" s="1255" t="s">
        <v>1264</v>
      </c>
      <c r="C4" s="118" t="s">
        <v>529</v>
      </c>
      <c r="D4" s="95">
        <f>+'8.A.12'!D17</f>
        <v>9256880</v>
      </c>
      <c r="E4" s="95">
        <f>J39</f>
        <v>1638968.5917905089</v>
      </c>
      <c r="F4" s="95">
        <f>MAX(E4,$F$25*D4)</f>
        <v>1943944.7999999998</v>
      </c>
      <c r="G4" s="119"/>
    </row>
    <row r="5" spans="1:10">
      <c r="A5" s="1256"/>
      <c r="C5" s="118" t="s">
        <v>530</v>
      </c>
      <c r="D5" s="95">
        <f>+'8.A.12'!F17</f>
        <v>9844680</v>
      </c>
      <c r="E5" s="95">
        <f>J40</f>
        <v>1654702.6902716979</v>
      </c>
      <c r="F5" s="95">
        <f>MAX(E5,$F$25*D5)</f>
        <v>2067382.7999999998</v>
      </c>
      <c r="G5" s="119"/>
    </row>
    <row r="6" spans="1:10">
      <c r="A6" s="1256"/>
      <c r="C6" s="118" t="s">
        <v>531</v>
      </c>
      <c r="D6" s="95">
        <f>+'8.A.12'!H17</f>
        <v>10202540</v>
      </c>
      <c r="E6" s="95">
        <f>J41</f>
        <v>1675800.1495726621</v>
      </c>
      <c r="F6" s="95">
        <f>MAX(E6,$F$25*D6)</f>
        <v>2142533.4</v>
      </c>
      <c r="G6" s="119"/>
    </row>
    <row r="7" spans="1:10">
      <c r="A7" s="1256"/>
      <c r="C7" s="118" t="s">
        <v>532</v>
      </c>
      <c r="D7" s="95">
        <f>+'8.A.12'!J17</f>
        <v>10304310</v>
      </c>
      <c r="E7" s="95">
        <f>J42</f>
        <v>1700308.7267601625</v>
      </c>
      <c r="F7" s="95">
        <f>MAX(E7,$F$25*D7)</f>
        <v>2163905.1</v>
      </c>
      <c r="G7" s="119"/>
    </row>
    <row r="8" spans="1:10">
      <c r="A8" s="1256"/>
      <c r="C8" s="120" t="s">
        <v>533</v>
      </c>
      <c r="D8" s="121">
        <f>+'8.A.12'!L17</f>
        <v>10407280</v>
      </c>
      <c r="E8" s="121">
        <f>J43</f>
        <v>1725940.8808160718</v>
      </c>
      <c r="F8" s="121">
        <f>MAX(E8,$F$25*D8)</f>
        <v>2185528.7999999998</v>
      </c>
      <c r="G8" s="119"/>
    </row>
    <row r="9" spans="1:10">
      <c r="A9" s="1256"/>
      <c r="C9" s="122"/>
      <c r="D9" s="122"/>
      <c r="E9" s="122"/>
      <c r="F9" s="122"/>
      <c r="G9" s="122"/>
    </row>
    <row r="10" spans="1:10">
      <c r="A10" s="1256"/>
      <c r="D10" s="123"/>
      <c r="E10" s="123"/>
      <c r="F10" s="123"/>
      <c r="G10" s="123"/>
    </row>
    <row r="11" spans="1:10">
      <c r="A11" s="1256"/>
      <c r="D11" s="123"/>
      <c r="E11" s="123"/>
      <c r="F11" s="123"/>
      <c r="G11" s="123"/>
    </row>
    <row r="12" spans="1:10">
      <c r="A12" s="1256"/>
      <c r="D12" s="123"/>
      <c r="E12" s="123"/>
      <c r="F12" s="123"/>
      <c r="G12" s="123"/>
    </row>
    <row r="13" spans="1:10">
      <c r="A13" s="1256"/>
      <c r="D13" s="123"/>
      <c r="E13" s="123"/>
      <c r="F13" s="123"/>
      <c r="G13" s="123"/>
    </row>
    <row r="14" spans="1:10">
      <c r="A14" s="1256"/>
      <c r="D14" s="123"/>
      <c r="E14" s="123"/>
      <c r="F14" s="123"/>
      <c r="G14" s="123"/>
    </row>
    <row r="15" spans="1:10">
      <c r="A15" s="1256"/>
      <c r="D15" s="123"/>
      <c r="E15" s="123"/>
      <c r="F15" s="123"/>
      <c r="G15" s="123"/>
    </row>
    <row r="16" spans="1:10">
      <c r="A16" s="1256"/>
      <c r="D16" s="124"/>
      <c r="E16" s="124"/>
      <c r="F16" s="124"/>
      <c r="G16" s="124"/>
    </row>
    <row r="17" spans="1:11">
      <c r="A17" s="1256"/>
      <c r="D17" s="124"/>
      <c r="E17" s="124"/>
      <c r="F17" s="124"/>
      <c r="G17" s="124"/>
    </row>
    <row r="18" spans="1:11">
      <c r="A18" s="1256"/>
      <c r="D18" s="124"/>
      <c r="E18" s="124"/>
      <c r="F18" s="124"/>
      <c r="G18" s="124"/>
    </row>
    <row r="19" spans="1:11">
      <c r="A19" s="1256"/>
      <c r="D19" s="124"/>
      <c r="E19" s="124"/>
      <c r="F19" s="124"/>
      <c r="G19" s="124"/>
    </row>
    <row r="20" spans="1:11">
      <c r="A20" s="1256"/>
      <c r="D20" s="124"/>
      <c r="E20" s="124"/>
      <c r="F20" s="124"/>
      <c r="G20" s="124"/>
    </row>
    <row r="21" spans="1:11">
      <c r="A21" s="1256"/>
      <c r="D21" s="124"/>
      <c r="E21" s="124"/>
      <c r="F21" s="124"/>
      <c r="G21" s="124"/>
    </row>
    <row r="22" spans="1:11">
      <c r="A22" s="1256"/>
      <c r="D22" s="124"/>
      <c r="E22" s="124"/>
      <c r="F22" s="124"/>
      <c r="G22" s="124"/>
      <c r="I22" s="124"/>
      <c r="J22" s="124"/>
      <c r="K22" s="124"/>
    </row>
    <row r="23" spans="1:11">
      <c r="A23" s="1256"/>
      <c r="D23" s="124"/>
      <c r="E23" s="124"/>
      <c r="F23" s="124"/>
      <c r="G23" s="124"/>
      <c r="I23" s="124"/>
      <c r="J23" s="124"/>
      <c r="K23" s="124"/>
    </row>
    <row r="24" spans="1:11">
      <c r="A24" s="1256"/>
      <c r="F24" s="125"/>
      <c r="G24" s="125"/>
      <c r="H24" s="125"/>
      <c r="I24" s="125"/>
      <c r="J24" s="125"/>
    </row>
    <row r="25" spans="1:11">
      <c r="A25" s="1256"/>
      <c r="E25" s="126" t="s">
        <v>734</v>
      </c>
      <c r="F25" s="127">
        <v>0.21</v>
      </c>
      <c r="G25" s="128"/>
      <c r="H25" s="128"/>
      <c r="I25" s="128"/>
      <c r="J25" s="127">
        <v>0.75</v>
      </c>
    </row>
    <row r="26" spans="1:11">
      <c r="A26" s="1256"/>
      <c r="E26" s="129"/>
      <c r="F26" s="128"/>
      <c r="G26" s="128"/>
      <c r="H26" s="128"/>
      <c r="I26" s="128"/>
      <c r="J26" s="128"/>
    </row>
    <row r="27" spans="1:11">
      <c r="A27" s="1256"/>
      <c r="E27" s="129"/>
      <c r="F27" s="129"/>
      <c r="G27" s="129"/>
      <c r="H27" s="126" t="s">
        <v>412</v>
      </c>
      <c r="I27" s="126" t="s">
        <v>728</v>
      </c>
      <c r="J27" s="129"/>
    </row>
    <row r="28" spans="1:11">
      <c r="A28" s="1256"/>
      <c r="E28" s="129"/>
      <c r="F28" s="129"/>
      <c r="G28" s="129"/>
      <c r="H28" s="126">
        <v>1</v>
      </c>
      <c r="I28" s="129"/>
      <c r="J28" s="126">
        <v>1350000</v>
      </c>
    </row>
    <row r="29" spans="1:11">
      <c r="A29" s="1256"/>
      <c r="E29" s="129"/>
      <c r="F29" s="129"/>
      <c r="G29" s="129"/>
      <c r="H29" s="129">
        <f>H28+1</f>
        <v>2</v>
      </c>
      <c r="I29" s="129"/>
      <c r="J29" s="126">
        <v>1400000</v>
      </c>
    </row>
    <row r="30" spans="1:11">
      <c r="A30" s="1256"/>
      <c r="E30" s="129"/>
      <c r="F30" s="129"/>
      <c r="G30" s="129"/>
      <c r="H30" s="129">
        <f t="shared" ref="H30:H45" si="0">H29+1</f>
        <v>3</v>
      </c>
      <c r="I30" s="129"/>
      <c r="J30" s="126">
        <v>1450000</v>
      </c>
    </row>
    <row r="31" spans="1:11">
      <c r="A31" s="1256"/>
      <c r="E31" s="129"/>
      <c r="F31" s="129"/>
      <c r="G31" s="129"/>
      <c r="H31" s="129">
        <f t="shared" si="0"/>
        <v>4</v>
      </c>
      <c r="I31" s="126">
        <v>1.52E-2</v>
      </c>
      <c r="J31" s="126">
        <v>1500000</v>
      </c>
    </row>
    <row r="32" spans="1:11">
      <c r="A32" s="1256"/>
      <c r="E32" s="129"/>
      <c r="F32" s="129"/>
      <c r="G32" s="129"/>
      <c r="H32" s="129">
        <f t="shared" si="0"/>
        <v>5</v>
      </c>
      <c r="I32" s="126">
        <v>2.23E-2</v>
      </c>
      <c r="J32" s="129">
        <f t="shared" ref="J32:J45" si="1">J31*(1+I31*$J$25)</f>
        <v>1517100</v>
      </c>
    </row>
    <row r="33" spans="5:10">
      <c r="E33" s="129"/>
      <c r="F33" s="129"/>
      <c r="G33" s="129"/>
      <c r="H33" s="129">
        <f t="shared" si="0"/>
        <v>6</v>
      </c>
      <c r="I33" s="126">
        <v>1.1299999999999999E-2</v>
      </c>
      <c r="J33" s="129">
        <f t="shared" si="1"/>
        <v>1542473.4975000001</v>
      </c>
    </row>
    <row r="34" spans="5:10">
      <c r="E34" s="129"/>
      <c r="F34" s="129"/>
      <c r="G34" s="129"/>
      <c r="H34" s="129">
        <f t="shared" si="0"/>
        <v>7</v>
      </c>
      <c r="I34" s="126">
        <v>2.12E-2</v>
      </c>
      <c r="J34" s="129">
        <f t="shared" si="1"/>
        <v>1555545.9603913126</v>
      </c>
    </row>
    <row r="35" spans="5:10">
      <c r="E35" s="129"/>
      <c r="F35" s="129"/>
      <c r="G35" s="129"/>
      <c r="H35" s="129">
        <f t="shared" si="0"/>
        <v>8</v>
      </c>
      <c r="I35" s="126">
        <v>1.32E-2</v>
      </c>
      <c r="J35" s="129">
        <f t="shared" si="1"/>
        <v>1580279.1411615345</v>
      </c>
    </row>
    <row r="36" spans="5:10">
      <c r="E36" s="129"/>
      <c r="F36" s="129"/>
      <c r="G36" s="129"/>
      <c r="H36" s="129">
        <f t="shared" si="0"/>
        <v>9</v>
      </c>
      <c r="I36" s="126">
        <v>1.23E-2</v>
      </c>
      <c r="J36" s="129">
        <f t="shared" si="1"/>
        <v>1595923.9046590338</v>
      </c>
    </row>
    <row r="37" spans="5:10">
      <c r="E37" s="129"/>
      <c r="F37" s="129"/>
      <c r="G37" s="129"/>
      <c r="H37" s="129">
        <f t="shared" si="0"/>
        <v>10</v>
      </c>
      <c r="I37" s="126">
        <v>2.0400000000000001E-2</v>
      </c>
      <c r="J37" s="129">
        <f t="shared" si="1"/>
        <v>1610646.3026795133</v>
      </c>
    </row>
    <row r="38" spans="5:10">
      <c r="E38" s="129"/>
      <c r="F38" s="129"/>
      <c r="G38" s="129"/>
      <c r="H38" s="129">
        <f t="shared" si="0"/>
        <v>11</v>
      </c>
      <c r="I38" s="126">
        <v>3.0000000000000001E-3</v>
      </c>
      <c r="J38" s="129">
        <f t="shared" si="1"/>
        <v>1635289.1911105101</v>
      </c>
    </row>
    <row r="39" spans="5:10">
      <c r="E39" s="129"/>
      <c r="F39" s="129"/>
      <c r="G39" s="129"/>
      <c r="H39" s="129">
        <f t="shared" si="0"/>
        <v>12</v>
      </c>
      <c r="I39" s="126">
        <v>1.2800000000000001E-2</v>
      </c>
      <c r="J39" s="129">
        <f t="shared" si="1"/>
        <v>1638968.5917905089</v>
      </c>
    </row>
    <row r="40" spans="5:10">
      <c r="E40" s="129"/>
      <c r="F40" s="129"/>
      <c r="G40" s="129"/>
      <c r="H40" s="129">
        <f t="shared" si="0"/>
        <v>13</v>
      </c>
      <c r="I40" s="126">
        <v>1.7000000000000001E-2</v>
      </c>
      <c r="J40" s="129">
        <f t="shared" si="1"/>
        <v>1654702.6902716979</v>
      </c>
    </row>
    <row r="41" spans="5:10">
      <c r="E41" s="129"/>
      <c r="F41" s="129"/>
      <c r="G41" s="129"/>
      <c r="H41" s="129">
        <f t="shared" si="0"/>
        <v>14</v>
      </c>
      <c r="I41" s="126">
        <v>1.95E-2</v>
      </c>
      <c r="J41" s="129">
        <f t="shared" si="1"/>
        <v>1675800.1495726621</v>
      </c>
    </row>
    <row r="42" spans="5:10">
      <c r="E42" s="129"/>
      <c r="F42" s="129"/>
      <c r="G42" s="129"/>
      <c r="H42" s="129">
        <f t="shared" si="0"/>
        <v>15</v>
      </c>
      <c r="I42" s="126">
        <v>2.01E-2</v>
      </c>
      <c r="J42" s="129">
        <f t="shared" si="1"/>
        <v>1700308.7267601625</v>
      </c>
    </row>
    <row r="43" spans="5:10">
      <c r="E43" s="129"/>
      <c r="F43" s="129"/>
      <c r="G43" s="129"/>
      <c r="H43" s="129">
        <f t="shared" si="0"/>
        <v>16</v>
      </c>
      <c r="I43" s="126">
        <v>2.4199999999999999E-2</v>
      </c>
      <c r="J43" s="129">
        <f t="shared" si="1"/>
        <v>1725940.8808160718</v>
      </c>
    </row>
    <row r="44" spans="5:10">
      <c r="E44" s="129"/>
      <c r="F44" s="129"/>
      <c r="G44" s="129"/>
      <c r="H44" s="129">
        <f t="shared" si="0"/>
        <v>17</v>
      </c>
      <c r="I44" s="126">
        <v>2.7000000000000001E-3</v>
      </c>
      <c r="J44" s="129">
        <f t="shared" si="1"/>
        <v>1757266.7078028833</v>
      </c>
    </row>
    <row r="45" spans="5:10">
      <c r="E45" s="129"/>
      <c r="F45" s="129"/>
      <c r="G45" s="129"/>
      <c r="H45" s="129">
        <f t="shared" si="0"/>
        <v>18</v>
      </c>
      <c r="I45" s="126">
        <v>1.8200000000000001E-2</v>
      </c>
      <c r="J45" s="129">
        <f t="shared" si="1"/>
        <v>1760825.1728861842</v>
      </c>
    </row>
  </sheetData>
  <sheetProtection algorithmName="SHA-512" hashValue="XFbC3TRiIc5epvsLW5+bBPaAWKDmExn80BwwSykFt0zBTYXtKsLApPy/G5PWv1+sCHynR3kzvtjkT6osuIfn5g==" saltValue="89v71yctaFg5dQfydqv86w==" spinCount="100000" sheet="1" objects="1" scenarios="1"/>
  <mergeCells count="2">
    <mergeCell ref="A4:A32"/>
    <mergeCell ref="C1:J1"/>
  </mergeCells>
  <hyperlinks>
    <hyperlink ref="A4" r:id="rId1" xr:uid="{00000000-0004-0000-5F00-000000000000}"/>
  </hyperlinks>
  <pageMargins left="0.7" right="0.7" top="0.75" bottom="0.75" header="0.3" footer="0.3"/>
  <pageSetup paperSize="9" orientation="portrait" verticalDpi="0" r:id="rId2"/>
  <drawing r:id="rId3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sheetPr codeName="Foglio97">
    <tabColor theme="9"/>
  </sheetPr>
  <dimension ref="A1:K32"/>
  <sheetViews>
    <sheetView showGridLines="0" workbookViewId="0">
      <selection activeCell="J28" sqref="J28"/>
    </sheetView>
  </sheetViews>
  <sheetFormatPr baseColWidth="10" defaultColWidth="9.1640625" defaultRowHeight="15"/>
  <cols>
    <col min="1" max="1" width="11.5" style="1222" customWidth="1"/>
    <col min="2" max="2" width="4" style="64" customWidth="1"/>
    <col min="3" max="3" width="45.5" style="81" bestFit="1" customWidth="1"/>
    <col min="4" max="4" width="7.5" style="81" bestFit="1" customWidth="1"/>
    <col min="5" max="6" width="14.5" style="81" bestFit="1" customWidth="1"/>
    <col min="7" max="10" width="16" style="81" bestFit="1" customWidth="1"/>
    <col min="11" max="11" width="8.83203125" style="81" customWidth="1"/>
    <col min="12" max="16384" width="9.1640625" style="81"/>
  </cols>
  <sheetData>
    <row r="1" spans="1:11" s="1222" customFormat="1" ht="60" customHeight="1">
      <c r="B1" s="1221"/>
      <c r="C1" s="1266" t="s">
        <v>1220</v>
      </c>
      <c r="D1" s="1267"/>
      <c r="E1" s="1267"/>
      <c r="F1" s="1267"/>
      <c r="G1" s="1267"/>
      <c r="H1" s="1267"/>
      <c r="I1" s="1267"/>
      <c r="J1" s="1267"/>
    </row>
    <row r="2" spans="1:11">
      <c r="C2" s="80"/>
      <c r="D2" s="80"/>
      <c r="E2" s="80"/>
      <c r="F2" s="80"/>
      <c r="G2" s="80"/>
      <c r="H2" s="80"/>
      <c r="I2" s="80"/>
      <c r="J2" s="80"/>
      <c r="K2" s="80"/>
    </row>
    <row r="3" spans="1:11">
      <c r="C3" s="1269" t="s">
        <v>737</v>
      </c>
      <c r="D3" s="1269"/>
      <c r="E3" s="1269"/>
      <c r="F3" s="1269"/>
      <c r="G3" s="1269"/>
      <c r="H3" s="1269"/>
      <c r="I3" s="1269"/>
      <c r="J3" s="1269"/>
      <c r="K3" s="80"/>
    </row>
    <row r="4" spans="1:11">
      <c r="A4" s="1255" t="s">
        <v>1264</v>
      </c>
      <c r="C4" s="82"/>
      <c r="D4" s="82"/>
      <c r="E4" s="83" t="s">
        <v>529</v>
      </c>
      <c r="F4" s="83" t="s">
        <v>530</v>
      </c>
      <c r="G4" s="83" t="s">
        <v>531</v>
      </c>
      <c r="H4" s="83" t="s">
        <v>532</v>
      </c>
      <c r="I4" s="83" t="s">
        <v>533</v>
      </c>
      <c r="J4" s="84" t="s">
        <v>535</v>
      </c>
      <c r="K4" s="80"/>
    </row>
    <row r="5" spans="1:11">
      <c r="A5" s="1256"/>
      <c r="C5" s="85"/>
      <c r="D5" s="85"/>
      <c r="E5" s="86"/>
      <c r="F5" s="87"/>
      <c r="G5" s="87"/>
      <c r="H5" s="87"/>
      <c r="I5" s="88"/>
      <c r="J5" s="87"/>
      <c r="K5" s="80"/>
    </row>
    <row r="6" spans="1:11" ht="16">
      <c r="A6" s="1256"/>
      <c r="C6" s="89" t="s">
        <v>729</v>
      </c>
      <c r="D6" s="90"/>
      <c r="E6" s="91">
        <f>+'8.A.13'!F4</f>
        <v>1943944.7999999998</v>
      </c>
      <c r="F6" s="91">
        <f>+'8.A.13'!F5</f>
        <v>2067382.7999999998</v>
      </c>
      <c r="G6" s="91">
        <f>+'8.A.13'!F6</f>
        <v>2142533.4</v>
      </c>
      <c r="H6" s="91">
        <f>+'8.A.13'!F7</f>
        <v>2163905.1</v>
      </c>
      <c r="I6" s="91">
        <f>+'8.A.13'!F8</f>
        <v>2185528.7999999998</v>
      </c>
      <c r="J6" s="91">
        <f>+I6*(1+E32)</f>
        <v>2207384.088</v>
      </c>
      <c r="K6" s="80"/>
    </row>
    <row r="7" spans="1:11">
      <c r="A7" s="1256"/>
      <c r="C7" s="85"/>
      <c r="D7" s="85"/>
      <c r="E7" s="86"/>
      <c r="F7" s="86"/>
      <c r="G7" s="86"/>
      <c r="H7" s="86"/>
      <c r="I7" s="86"/>
      <c r="J7" s="86"/>
      <c r="K7" s="80"/>
    </row>
    <row r="8" spans="1:11">
      <c r="A8" s="1256"/>
      <c r="C8" s="92" t="s">
        <v>125</v>
      </c>
      <c r="D8" s="85"/>
      <c r="E8" s="86"/>
      <c r="F8" s="86"/>
      <c r="G8" s="86"/>
      <c r="H8" s="86"/>
      <c r="I8" s="86"/>
      <c r="J8" s="86"/>
      <c r="K8" s="80"/>
    </row>
    <row r="9" spans="1:11">
      <c r="A9" s="1256"/>
      <c r="C9" s="93" t="s">
        <v>730</v>
      </c>
      <c r="D9" s="94"/>
      <c r="E9" s="95">
        <f>0.5%*E6</f>
        <v>9719.7240000000002</v>
      </c>
      <c r="F9" s="95">
        <f t="shared" ref="F9:I9" si="0">0.5%*F6</f>
        <v>10336.913999999999</v>
      </c>
      <c r="G9" s="95">
        <f t="shared" si="0"/>
        <v>10712.666999999999</v>
      </c>
      <c r="H9" s="95">
        <f t="shared" si="0"/>
        <v>10819.525500000002</v>
      </c>
      <c r="I9" s="95">
        <f t="shared" si="0"/>
        <v>10927.643999999998</v>
      </c>
      <c r="J9" s="86"/>
      <c r="K9" s="80"/>
    </row>
    <row r="10" spans="1:11">
      <c r="A10" s="1256"/>
      <c r="C10" s="96" t="s">
        <v>1117</v>
      </c>
      <c r="D10" s="97"/>
      <c r="E10" s="98">
        <v>267240</v>
      </c>
      <c r="F10" s="98">
        <v>272584.8</v>
      </c>
      <c r="G10" s="98">
        <v>278036.49599999998</v>
      </c>
      <c r="H10" s="98">
        <v>283597.22592</v>
      </c>
      <c r="I10" s="98">
        <v>289269.1704384</v>
      </c>
      <c r="J10" s="86"/>
      <c r="K10" s="80"/>
    </row>
    <row r="11" spans="1:11">
      <c r="A11" s="1256"/>
      <c r="C11" s="96" t="s">
        <v>731</v>
      </c>
      <c r="D11" s="97"/>
      <c r="E11" s="98">
        <v>17340</v>
      </c>
      <c r="F11" s="98">
        <v>17686.8</v>
      </c>
      <c r="G11" s="98">
        <v>18040.536</v>
      </c>
      <c r="H11" s="98">
        <v>18401.346720000001</v>
      </c>
      <c r="I11" s="98">
        <v>18769.373654400002</v>
      </c>
      <c r="J11" s="86"/>
      <c r="K11" s="80"/>
    </row>
    <row r="12" spans="1:11">
      <c r="A12" s="1256"/>
      <c r="C12" s="92" t="s">
        <v>732</v>
      </c>
      <c r="D12" s="85"/>
      <c r="E12" s="91">
        <f>SUM(E9:E11)</f>
        <v>294299.72399999999</v>
      </c>
      <c r="F12" s="91">
        <f t="shared" ref="F12:I12" si="1">SUM(F9:F11)</f>
        <v>300608.51399999997</v>
      </c>
      <c r="G12" s="91">
        <f t="shared" si="1"/>
        <v>306789.69900000002</v>
      </c>
      <c r="H12" s="91">
        <f t="shared" si="1"/>
        <v>312818.09814000002</v>
      </c>
      <c r="I12" s="91">
        <f t="shared" si="1"/>
        <v>318966.18809279997</v>
      </c>
      <c r="J12" s="99"/>
      <c r="K12" s="80"/>
    </row>
    <row r="13" spans="1:11">
      <c r="A13" s="1256"/>
      <c r="C13" s="85"/>
      <c r="D13" s="85"/>
      <c r="E13" s="95"/>
      <c r="F13" s="95"/>
      <c r="G13" s="95"/>
      <c r="H13" s="95"/>
      <c r="I13" s="95"/>
      <c r="J13" s="86"/>
      <c r="K13" s="80"/>
    </row>
    <row r="14" spans="1:11" ht="16">
      <c r="A14" s="1256"/>
      <c r="C14" s="89" t="s">
        <v>733</v>
      </c>
      <c r="D14" s="90"/>
      <c r="E14" s="91">
        <f>E6-E12</f>
        <v>1649645.0759999999</v>
      </c>
      <c r="F14" s="91">
        <f>F6-F12</f>
        <v>1766774.2859999998</v>
      </c>
      <c r="G14" s="91">
        <f>G6-G12</f>
        <v>1835743.7009999999</v>
      </c>
      <c r="H14" s="91">
        <f>H6-H12</f>
        <v>1851087.0018600002</v>
      </c>
      <c r="I14" s="91">
        <f>I6-I12</f>
        <v>1866562.6119072</v>
      </c>
      <c r="J14" s="86"/>
      <c r="K14" s="80"/>
    </row>
    <row r="15" spans="1:11">
      <c r="A15" s="1256"/>
      <c r="C15" s="80"/>
      <c r="D15" s="80"/>
      <c r="E15" s="95"/>
      <c r="F15" s="95"/>
      <c r="G15" s="95"/>
      <c r="H15" s="95"/>
      <c r="I15" s="95"/>
      <c r="J15" s="95"/>
      <c r="K15" s="95"/>
    </row>
    <row r="16" spans="1:11">
      <c r="A16" s="1256"/>
      <c r="C16" s="100" t="s">
        <v>537</v>
      </c>
      <c r="D16" s="101">
        <v>7.4999999999999997E-2</v>
      </c>
      <c r="E16" s="95"/>
      <c r="F16" s="95"/>
      <c r="G16" s="95"/>
      <c r="H16" s="95"/>
      <c r="I16" s="95"/>
      <c r="J16" s="91">
        <f>J6/D16</f>
        <v>29431787.84</v>
      </c>
      <c r="K16" s="95"/>
    </row>
    <row r="17" spans="1:11">
      <c r="A17" s="1256"/>
      <c r="C17" s="100" t="s">
        <v>538</v>
      </c>
      <c r="D17" s="101">
        <v>0.01</v>
      </c>
      <c r="E17" s="95"/>
      <c r="F17" s="95"/>
      <c r="G17" s="95"/>
      <c r="H17" s="95"/>
      <c r="I17" s="95"/>
      <c r="J17" s="91">
        <f>D17*J16</f>
        <v>294317.87839999999</v>
      </c>
      <c r="K17" s="95"/>
    </row>
    <row r="18" spans="1:11">
      <c r="A18" s="1256"/>
      <c r="C18" s="80"/>
      <c r="D18" s="80"/>
      <c r="E18" s="95"/>
      <c r="F18" s="95"/>
      <c r="G18" s="95"/>
      <c r="H18" s="95"/>
      <c r="I18" s="95"/>
      <c r="J18" s="95"/>
      <c r="K18" s="95"/>
    </row>
    <row r="19" spans="1:11">
      <c r="A19" s="1256"/>
      <c r="C19" s="102" t="s">
        <v>539</v>
      </c>
      <c r="D19" s="80"/>
      <c r="E19" s="95">
        <f>E14+E16-E17</f>
        <v>1649645.0759999999</v>
      </c>
      <c r="F19" s="95">
        <f t="shared" ref="F19:I19" si="2">F14+F16-F17</f>
        <v>1766774.2859999998</v>
      </c>
      <c r="G19" s="95">
        <f t="shared" si="2"/>
        <v>1835743.7009999999</v>
      </c>
      <c r="H19" s="95">
        <f t="shared" si="2"/>
        <v>1851087.0018600002</v>
      </c>
      <c r="I19" s="95">
        <f t="shared" si="2"/>
        <v>1866562.6119072</v>
      </c>
      <c r="J19" s="95">
        <f>J14+J16-J17</f>
        <v>29137469.961599998</v>
      </c>
      <c r="K19" s="95"/>
    </row>
    <row r="20" spans="1:11">
      <c r="A20" s="1256"/>
      <c r="C20" s="100" t="s">
        <v>540</v>
      </c>
      <c r="D20" s="101">
        <v>8.5000000000000006E-2</v>
      </c>
      <c r="E20" s="91">
        <f>E19/(1+$D$20)^1</f>
        <v>1520410.2082949309</v>
      </c>
      <c r="F20" s="91">
        <f>F19/(1+$D$20)^2</f>
        <v>1500795.7578202977</v>
      </c>
      <c r="G20" s="91">
        <f>G19/(1+$D$20)^3</f>
        <v>1437218.6101560991</v>
      </c>
      <c r="H20" s="91">
        <f>H19/(1+$D$20)^4</f>
        <v>1335696.7784848411</v>
      </c>
      <c r="I20" s="91">
        <f>I19/(1+$D$20)^5</f>
        <v>1241348.922330193</v>
      </c>
      <c r="J20" s="91">
        <f>J19/(1+$D$20)^6</f>
        <v>17859669.165130291</v>
      </c>
      <c r="K20" s="95"/>
    </row>
    <row r="21" spans="1:11">
      <c r="A21" s="1256"/>
      <c r="C21" s="80"/>
      <c r="D21" s="80"/>
      <c r="E21" s="95"/>
      <c r="F21" s="95"/>
      <c r="G21" s="95"/>
      <c r="H21" s="95"/>
      <c r="I21" s="95"/>
      <c r="J21" s="95"/>
      <c r="K21" s="95"/>
    </row>
    <row r="22" spans="1:11">
      <c r="A22" s="1256"/>
      <c r="C22" s="103" t="s">
        <v>541</v>
      </c>
      <c r="D22" s="80"/>
      <c r="E22" s="95">
        <f>SUM(E20:J20)</f>
        <v>24895139.442216653</v>
      </c>
      <c r="F22" s="95"/>
      <c r="G22" s="95"/>
      <c r="H22" s="95"/>
      <c r="I22" s="95"/>
      <c r="J22" s="95"/>
      <c r="K22" s="95"/>
    </row>
    <row r="23" spans="1:11">
      <c r="A23" s="1256"/>
      <c r="C23" s="104" t="s">
        <v>542</v>
      </c>
      <c r="D23" s="80"/>
      <c r="E23" s="91">
        <f>ROUND(E22/100000,0)*100000</f>
        <v>24900000</v>
      </c>
      <c r="F23" s="95"/>
      <c r="G23" s="95"/>
      <c r="H23" s="95"/>
      <c r="I23" s="95"/>
      <c r="J23" s="95"/>
      <c r="K23" s="95"/>
    </row>
    <row r="24" spans="1:11">
      <c r="A24" s="1256"/>
      <c r="C24" s="104" t="s">
        <v>543</v>
      </c>
      <c r="D24" s="80"/>
      <c r="E24" s="95">
        <f>+E23/300</f>
        <v>83000</v>
      </c>
      <c r="F24" s="95"/>
      <c r="G24" s="95"/>
      <c r="H24" s="95"/>
      <c r="I24" s="95"/>
      <c r="J24" s="95"/>
      <c r="K24" s="95"/>
    </row>
    <row r="25" spans="1:11">
      <c r="A25" s="1256"/>
      <c r="C25" s="105"/>
      <c r="D25" s="105"/>
      <c r="E25" s="106"/>
      <c r="F25" s="106"/>
      <c r="G25" s="106"/>
      <c r="H25" s="106"/>
      <c r="I25" s="106"/>
      <c r="J25" s="106"/>
      <c r="K25" s="80"/>
    </row>
    <row r="26" spans="1:11">
      <c r="A26" s="1256"/>
      <c r="C26" s="107" t="s">
        <v>740</v>
      </c>
      <c r="D26" s="105"/>
      <c r="E26" s="108">
        <f>+E14/$E$22</f>
        <v>6.6263741154330175E-2</v>
      </c>
      <c r="F26" s="108">
        <f>+F14/$E$22</f>
        <v>7.0968643903393497E-2</v>
      </c>
      <c r="G26" s="108">
        <f>+G14/$E$22</f>
        <v>7.3739040717602261E-2</v>
      </c>
      <c r="H26" s="108">
        <f t="shared" ref="H26:I26" si="3">+H14/$E$22</f>
        <v>7.4355357846317818E-2</v>
      </c>
      <c r="I26" s="108">
        <f t="shared" si="3"/>
        <v>7.4976989634447377E-2</v>
      </c>
      <c r="J26" s="106"/>
      <c r="K26" s="80"/>
    </row>
    <row r="27" spans="1:11">
      <c r="A27" s="1256"/>
      <c r="C27" s="80"/>
      <c r="D27" s="80"/>
      <c r="E27" s="109"/>
      <c r="F27" s="109"/>
      <c r="G27" s="109"/>
      <c r="H27" s="109"/>
      <c r="I27" s="109"/>
      <c r="J27" s="109"/>
      <c r="K27" s="80"/>
    </row>
    <row r="28" spans="1:11">
      <c r="A28" s="1256"/>
    </row>
    <row r="29" spans="1:11">
      <c r="A29" s="1256"/>
    </row>
    <row r="30" spans="1:11">
      <c r="A30" s="1256"/>
    </row>
    <row r="31" spans="1:11">
      <c r="A31" s="1256"/>
    </row>
    <row r="32" spans="1:11">
      <c r="A32" s="1256"/>
      <c r="C32" s="110" t="s">
        <v>545</v>
      </c>
      <c r="D32" s="111"/>
      <c r="E32" s="112">
        <v>0.01</v>
      </c>
      <c r="F32" s="111"/>
    </row>
  </sheetData>
  <sheetProtection algorithmName="SHA-512" hashValue="P/7NuglMYE6LsDhcpyMJ2W7ANOLdF/tzOgKpTKrKkiH/i/VFxlFnmH9neyYPheymRNFXKbGte2U0W0sx7lBAyw==" saltValue="8YJSW8J3H9IBZZ+9qy/TFQ==" spinCount="100000" sheet="1" objects="1" scenarios="1"/>
  <mergeCells count="3">
    <mergeCell ref="C3:J3"/>
    <mergeCell ref="A4:A32"/>
    <mergeCell ref="C1:J1"/>
  </mergeCells>
  <hyperlinks>
    <hyperlink ref="A4" r:id="rId1" xr:uid="{00000000-0004-0000-6000-000000000000}"/>
  </hyperlinks>
  <pageMargins left="0.7" right="0.7" top="0.75" bottom="0.75" header="0.3" footer="0.3"/>
  <drawing r:id="rId2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sheetPr codeName="Foglio98">
    <tabColor theme="9"/>
  </sheetPr>
  <dimension ref="A1:J42"/>
  <sheetViews>
    <sheetView showGridLines="0" topLeftCell="X1" zoomScaleNormal="100" workbookViewId="0">
      <selection activeCell="J28" sqref="J28"/>
    </sheetView>
  </sheetViews>
  <sheetFormatPr baseColWidth="10" defaultColWidth="8.5" defaultRowHeight="15"/>
  <cols>
    <col min="1" max="1" width="11.5" style="1221" customWidth="1"/>
    <col min="2" max="2" width="4" style="64" customWidth="1"/>
    <col min="3" max="3" width="27.5" style="64" customWidth="1"/>
    <col min="4" max="4" width="11.5" style="62" bestFit="1" customWidth="1"/>
    <col min="5" max="9" width="11.5" style="63" bestFit="1" customWidth="1"/>
    <col min="10" max="16384" width="8.5" style="64"/>
  </cols>
  <sheetData>
    <row r="1" spans="1:10" s="1221" customFormat="1" ht="60" customHeight="1">
      <c r="C1" s="1266" t="s">
        <v>1220</v>
      </c>
      <c r="D1" s="1267"/>
      <c r="E1" s="1267"/>
      <c r="F1" s="1267"/>
      <c r="G1" s="1267"/>
      <c r="H1" s="1267"/>
      <c r="I1" s="1267"/>
      <c r="J1" s="1267"/>
    </row>
    <row r="2" spans="1:10">
      <c r="C2" s="61" t="s">
        <v>1214</v>
      </c>
    </row>
    <row r="4" spans="1:10">
      <c r="A4" s="1255" t="s">
        <v>1264</v>
      </c>
      <c r="C4" s="65" t="s">
        <v>1103</v>
      </c>
      <c r="D4" s="66">
        <v>0.04</v>
      </c>
      <c r="E4" s="67"/>
      <c r="F4" s="67"/>
      <c r="G4" s="67"/>
      <c r="H4" s="67"/>
      <c r="I4" s="67"/>
    </row>
    <row r="5" spans="1:10">
      <c r="A5" s="1256"/>
      <c r="C5" s="68" t="s">
        <v>1112</v>
      </c>
      <c r="D5" s="69">
        <v>10000000</v>
      </c>
      <c r="E5" s="67"/>
      <c r="F5" s="67"/>
      <c r="G5" s="67"/>
      <c r="H5" s="67"/>
      <c r="I5" s="67"/>
    </row>
    <row r="6" spans="1:10">
      <c r="A6" s="1256"/>
      <c r="C6" s="70"/>
      <c r="D6" s="71"/>
      <c r="E6" s="67"/>
      <c r="F6" s="67"/>
      <c r="G6" s="67"/>
      <c r="H6" s="67"/>
      <c r="I6" s="67"/>
    </row>
    <row r="7" spans="1:10">
      <c r="A7" s="1256"/>
      <c r="C7" s="61" t="s">
        <v>1105</v>
      </c>
      <c r="D7" s="72">
        <v>0.05</v>
      </c>
      <c r="E7" s="73">
        <v>1</v>
      </c>
      <c r="F7" s="73">
        <v>2</v>
      </c>
      <c r="G7" s="73">
        <v>3</v>
      </c>
      <c r="H7" s="73">
        <v>4</v>
      </c>
      <c r="I7" s="73">
        <v>5</v>
      </c>
    </row>
    <row r="8" spans="1:10">
      <c r="A8" s="1256"/>
      <c r="C8" s="74" t="s">
        <v>1113</v>
      </c>
      <c r="D8" s="71"/>
      <c r="E8" s="71"/>
      <c r="F8" s="71"/>
      <c r="G8" s="71"/>
      <c r="H8" s="71"/>
      <c r="I8" s="71"/>
    </row>
    <row r="9" spans="1:10">
      <c r="A9" s="1256"/>
      <c r="C9" s="74" t="s">
        <v>575</v>
      </c>
      <c r="D9" s="75"/>
      <c r="E9" s="75">
        <f>D14</f>
        <v>10000000</v>
      </c>
      <c r="F9" s="75">
        <f t="shared" ref="F9:I9" si="0">E14</f>
        <v>10000000</v>
      </c>
      <c r="G9" s="75">
        <f t="shared" si="0"/>
        <v>10000000</v>
      </c>
      <c r="H9" s="75">
        <f t="shared" si="0"/>
        <v>10000000</v>
      </c>
      <c r="I9" s="75">
        <f t="shared" si="0"/>
        <v>10000000</v>
      </c>
    </row>
    <row r="10" spans="1:10">
      <c r="A10" s="1256"/>
      <c r="C10" s="74" t="s">
        <v>1104</v>
      </c>
      <c r="D10" s="75">
        <f>D5</f>
        <v>10000000</v>
      </c>
      <c r="E10" s="75"/>
      <c r="F10" s="75"/>
      <c r="G10" s="75"/>
      <c r="H10" s="75"/>
      <c r="I10" s="75"/>
    </row>
    <row r="11" spans="1:10">
      <c r="A11" s="1256"/>
      <c r="C11" s="74" t="s">
        <v>1106</v>
      </c>
      <c r="D11" s="75"/>
      <c r="E11" s="75">
        <f>E9*$D$4</f>
        <v>400000</v>
      </c>
      <c r="F11" s="75">
        <f t="shared" ref="F11:I11" si="1">F9*$D$4</f>
        <v>400000</v>
      </c>
      <c r="G11" s="75">
        <f t="shared" si="1"/>
        <v>400000</v>
      </c>
      <c r="H11" s="75">
        <f t="shared" si="1"/>
        <v>400000</v>
      </c>
      <c r="I11" s="75">
        <f t="shared" si="1"/>
        <v>400000</v>
      </c>
    </row>
    <row r="12" spans="1:10">
      <c r="A12" s="1256"/>
      <c r="C12" s="74" t="s">
        <v>1107</v>
      </c>
      <c r="D12" s="75"/>
      <c r="E12" s="75"/>
      <c r="F12" s="75"/>
      <c r="G12" s="75"/>
      <c r="H12" s="75"/>
      <c r="I12" s="75">
        <f>I9</f>
        <v>10000000</v>
      </c>
    </row>
    <row r="13" spans="1:10">
      <c r="A13" s="1256"/>
      <c r="C13" s="74" t="s">
        <v>1108</v>
      </c>
      <c r="D13" s="75"/>
      <c r="E13" s="75">
        <f>E12+E11</f>
        <v>400000</v>
      </c>
      <c r="F13" s="75">
        <f>F12+F11</f>
        <v>400000</v>
      </c>
      <c r="G13" s="75">
        <f>G12+G11</f>
        <v>400000</v>
      </c>
      <c r="H13" s="75">
        <f>H12+H11</f>
        <v>400000</v>
      </c>
      <c r="I13" s="75">
        <f>I12+I11</f>
        <v>10400000</v>
      </c>
    </row>
    <row r="14" spans="1:10">
      <c r="A14" s="1256"/>
      <c r="C14" s="74" t="s">
        <v>579</v>
      </c>
      <c r="D14" s="75">
        <f t="shared" ref="D14:I14" si="2">D9+D10-D12</f>
        <v>10000000</v>
      </c>
      <c r="E14" s="75">
        <f t="shared" si="2"/>
        <v>10000000</v>
      </c>
      <c r="F14" s="75">
        <f t="shared" si="2"/>
        <v>10000000</v>
      </c>
      <c r="G14" s="75">
        <f t="shared" si="2"/>
        <v>10000000</v>
      </c>
      <c r="H14" s="75">
        <f t="shared" si="2"/>
        <v>10000000</v>
      </c>
      <c r="I14" s="75">
        <f t="shared" si="2"/>
        <v>0</v>
      </c>
    </row>
    <row r="15" spans="1:10">
      <c r="A15" s="1256"/>
      <c r="C15" s="70"/>
      <c r="D15" s="71"/>
      <c r="E15" s="67"/>
      <c r="F15" s="67"/>
      <c r="G15" s="67"/>
      <c r="H15" s="67"/>
      <c r="I15" s="67"/>
    </row>
    <row r="16" spans="1:10">
      <c r="A16" s="1256"/>
      <c r="C16" s="61" t="s">
        <v>1109</v>
      </c>
      <c r="D16" s="72">
        <v>0.5</v>
      </c>
      <c r="E16" s="73">
        <v>1</v>
      </c>
      <c r="F16" s="73">
        <v>2</v>
      </c>
      <c r="G16" s="73">
        <v>3</v>
      </c>
      <c r="H16" s="73">
        <v>4</v>
      </c>
      <c r="I16" s="73">
        <v>5</v>
      </c>
    </row>
    <row r="17" spans="1:9">
      <c r="A17" s="1256"/>
      <c r="C17" s="74" t="s">
        <v>1114</v>
      </c>
      <c r="D17" s="71"/>
      <c r="E17" s="71"/>
      <c r="F17" s="71"/>
      <c r="G17" s="71"/>
      <c r="H17" s="71"/>
      <c r="I17" s="71"/>
    </row>
    <row r="18" spans="1:9">
      <c r="A18" s="1256"/>
      <c r="C18" s="74" t="s">
        <v>575</v>
      </c>
      <c r="D18" s="75"/>
      <c r="E18" s="75">
        <f>D23</f>
        <v>10000000</v>
      </c>
      <c r="F18" s="75">
        <f t="shared" ref="F18:I18" si="3">E23</f>
        <v>8750000</v>
      </c>
      <c r="G18" s="75">
        <f t="shared" si="3"/>
        <v>7500000</v>
      </c>
      <c r="H18" s="75">
        <f t="shared" si="3"/>
        <v>6250000</v>
      </c>
      <c r="I18" s="75">
        <f t="shared" si="3"/>
        <v>5000000</v>
      </c>
    </row>
    <row r="19" spans="1:9">
      <c r="A19" s="1256"/>
      <c r="C19" s="74" t="s">
        <v>1104</v>
      </c>
      <c r="D19" s="75">
        <f>$D$5</f>
        <v>10000000</v>
      </c>
      <c r="E19" s="75"/>
      <c r="F19" s="75"/>
      <c r="G19" s="75"/>
      <c r="H19" s="75"/>
      <c r="I19" s="75"/>
    </row>
    <row r="20" spans="1:9">
      <c r="A20" s="1256"/>
      <c r="C20" s="74" t="s">
        <v>1106</v>
      </c>
      <c r="D20" s="75"/>
      <c r="E20" s="75">
        <f>E18*$D$4</f>
        <v>400000</v>
      </c>
      <c r="F20" s="75">
        <f>F18*$D$4</f>
        <v>350000</v>
      </c>
      <c r="G20" s="75">
        <f>G18*$D$4</f>
        <v>300000</v>
      </c>
      <c r="H20" s="75">
        <f>H18*$D$4</f>
        <v>250000</v>
      </c>
      <c r="I20" s="75">
        <f>I18*$D$4</f>
        <v>200000</v>
      </c>
    </row>
    <row r="21" spans="1:9">
      <c r="A21" s="1256"/>
      <c r="C21" s="74" t="s">
        <v>1107</v>
      </c>
      <c r="D21" s="75"/>
      <c r="E21" s="75">
        <f>$D$5*$D$16/($I$16-1)</f>
        <v>1250000</v>
      </c>
      <c r="F21" s="75">
        <f>$D$5*$D$16/($I$16-1)</f>
        <v>1250000</v>
      </c>
      <c r="G21" s="75">
        <f>$D$5*$D$16/($I$16-1)</f>
        <v>1250000</v>
      </c>
      <c r="H21" s="75">
        <f>$D$5*$D$16/($I$16-1)</f>
        <v>1250000</v>
      </c>
      <c r="I21" s="75">
        <f>I18</f>
        <v>5000000</v>
      </c>
    </row>
    <row r="22" spans="1:9">
      <c r="A22" s="1256"/>
      <c r="C22" s="74" t="s">
        <v>1108</v>
      </c>
      <c r="D22" s="75"/>
      <c r="E22" s="75">
        <f>E21+E20</f>
        <v>1650000</v>
      </c>
      <c r="F22" s="75">
        <f>F21+F20</f>
        <v>1600000</v>
      </c>
      <c r="G22" s="75">
        <f>G21+G20</f>
        <v>1550000</v>
      </c>
      <c r="H22" s="75">
        <f>H21+H20</f>
        <v>1500000</v>
      </c>
      <c r="I22" s="75">
        <f>I21+I20</f>
        <v>5200000</v>
      </c>
    </row>
    <row r="23" spans="1:9">
      <c r="A23" s="1256"/>
      <c r="C23" s="74" t="s">
        <v>579</v>
      </c>
      <c r="D23" s="75">
        <f t="shared" ref="D23:I23" si="4">D18+D19-D21</f>
        <v>10000000</v>
      </c>
      <c r="E23" s="75">
        <f t="shared" si="4"/>
        <v>8750000</v>
      </c>
      <c r="F23" s="75">
        <f t="shared" si="4"/>
        <v>7500000</v>
      </c>
      <c r="G23" s="75">
        <f t="shared" si="4"/>
        <v>6250000</v>
      </c>
      <c r="H23" s="75">
        <f t="shared" si="4"/>
        <v>5000000</v>
      </c>
      <c r="I23" s="75">
        <f t="shared" si="4"/>
        <v>0</v>
      </c>
    </row>
    <row r="24" spans="1:9">
      <c r="A24" s="1256"/>
      <c r="C24" s="70"/>
      <c r="D24" s="75"/>
      <c r="E24" s="75"/>
      <c r="F24" s="75"/>
      <c r="G24" s="75"/>
      <c r="H24" s="75"/>
      <c r="I24" s="75"/>
    </row>
    <row r="25" spans="1:9">
      <c r="A25" s="1256"/>
      <c r="C25" s="61" t="s">
        <v>1110</v>
      </c>
      <c r="D25" s="76"/>
      <c r="E25" s="73">
        <v>1</v>
      </c>
      <c r="F25" s="73">
        <v>2</v>
      </c>
      <c r="G25" s="73">
        <v>3</v>
      </c>
      <c r="H25" s="73">
        <v>4</v>
      </c>
      <c r="I25" s="73">
        <v>5</v>
      </c>
    </row>
    <row r="26" spans="1:9">
      <c r="A26" s="1256"/>
      <c r="C26" s="74" t="s">
        <v>1115</v>
      </c>
      <c r="D26" s="67"/>
      <c r="E26" s="67"/>
      <c r="F26" s="67"/>
      <c r="G26" s="67"/>
      <c r="H26" s="67"/>
      <c r="I26" s="67"/>
    </row>
    <row r="27" spans="1:9">
      <c r="A27" s="1256"/>
      <c r="C27" s="74" t="s">
        <v>575</v>
      </c>
      <c r="D27" s="75"/>
      <c r="E27" s="75">
        <f>D32</f>
        <v>10000000</v>
      </c>
      <c r="F27" s="75">
        <f>E32</f>
        <v>8000000</v>
      </c>
      <c r="G27" s="75">
        <f>F32</f>
        <v>6000000</v>
      </c>
      <c r="H27" s="75">
        <f>G32</f>
        <v>4000000</v>
      </c>
      <c r="I27" s="75">
        <f>H32</f>
        <v>2000000</v>
      </c>
    </row>
    <row r="28" spans="1:9">
      <c r="A28" s="1256"/>
      <c r="C28" s="74" t="s">
        <v>1104</v>
      </c>
      <c r="D28" s="75">
        <f>$D$5</f>
        <v>10000000</v>
      </c>
      <c r="E28" s="75"/>
      <c r="F28" s="75"/>
      <c r="G28" s="75"/>
      <c r="H28" s="75"/>
      <c r="I28" s="75"/>
    </row>
    <row r="29" spans="1:9">
      <c r="A29" s="1256"/>
      <c r="C29" s="74" t="s">
        <v>1106</v>
      </c>
      <c r="D29" s="75"/>
      <c r="E29" s="75">
        <f>E27*$D$4</f>
        <v>400000</v>
      </c>
      <c r="F29" s="75">
        <f t="shared" ref="F29:I29" si="5">F27*$D$4</f>
        <v>320000</v>
      </c>
      <c r="G29" s="75">
        <f t="shared" si="5"/>
        <v>240000</v>
      </c>
      <c r="H29" s="75">
        <f t="shared" si="5"/>
        <v>160000</v>
      </c>
      <c r="I29" s="75">
        <f t="shared" si="5"/>
        <v>80000</v>
      </c>
    </row>
    <row r="30" spans="1:9">
      <c r="A30" s="1256"/>
      <c r="C30" s="74" t="s">
        <v>1107</v>
      </c>
      <c r="D30" s="75"/>
      <c r="E30" s="75">
        <f>$D$28/$I$25</f>
        <v>2000000</v>
      </c>
      <c r="F30" s="75">
        <f t="shared" ref="F30:I30" si="6">$D$28/$I$25</f>
        <v>2000000</v>
      </c>
      <c r="G30" s="75">
        <f t="shared" si="6"/>
        <v>2000000</v>
      </c>
      <c r="H30" s="75">
        <f t="shared" si="6"/>
        <v>2000000</v>
      </c>
      <c r="I30" s="75">
        <f t="shared" si="6"/>
        <v>2000000</v>
      </c>
    </row>
    <row r="31" spans="1:9">
      <c r="A31" s="1256"/>
      <c r="C31" s="74" t="s">
        <v>1108</v>
      </c>
      <c r="D31" s="75"/>
      <c r="E31" s="75">
        <f>E30+E29</f>
        <v>2400000</v>
      </c>
      <c r="F31" s="75">
        <f>F30+F29</f>
        <v>2320000</v>
      </c>
      <c r="G31" s="75">
        <f>G30+G29</f>
        <v>2240000</v>
      </c>
      <c r="H31" s="75">
        <f>H30+H29</f>
        <v>2160000</v>
      </c>
      <c r="I31" s="75">
        <f>I30+I29</f>
        <v>2080000</v>
      </c>
    </row>
    <row r="32" spans="1:9">
      <c r="A32" s="1256"/>
      <c r="C32" s="74" t="s">
        <v>579</v>
      </c>
      <c r="D32" s="75">
        <f t="shared" ref="D32:I32" si="7">D27+D28-D30</f>
        <v>10000000</v>
      </c>
      <c r="E32" s="75">
        <f t="shared" si="7"/>
        <v>8000000</v>
      </c>
      <c r="F32" s="75">
        <f t="shared" si="7"/>
        <v>6000000</v>
      </c>
      <c r="G32" s="75">
        <f t="shared" si="7"/>
        <v>4000000</v>
      </c>
      <c r="H32" s="75">
        <f t="shared" si="7"/>
        <v>2000000</v>
      </c>
      <c r="I32" s="75">
        <f t="shared" si="7"/>
        <v>0</v>
      </c>
    </row>
    <row r="33" spans="3:9">
      <c r="C33" s="70"/>
      <c r="D33" s="67"/>
      <c r="E33" s="67"/>
      <c r="F33" s="67"/>
      <c r="G33" s="67"/>
      <c r="H33" s="67"/>
      <c r="I33" s="67"/>
    </row>
    <row r="34" spans="3:9">
      <c r="C34" s="61" t="s">
        <v>1111</v>
      </c>
      <c r="D34" s="76"/>
      <c r="E34" s="73">
        <v>1</v>
      </c>
      <c r="F34" s="73">
        <v>2</v>
      </c>
      <c r="G34" s="73">
        <v>3</v>
      </c>
      <c r="H34" s="73">
        <v>4</v>
      </c>
      <c r="I34" s="73">
        <v>5</v>
      </c>
    </row>
    <row r="35" spans="3:9">
      <c r="C35" s="74" t="s">
        <v>1116</v>
      </c>
      <c r="D35" s="67"/>
      <c r="E35" s="67"/>
      <c r="F35" s="67"/>
      <c r="G35" s="67"/>
      <c r="H35" s="67"/>
      <c r="I35" s="67"/>
    </row>
    <row r="36" spans="3:9">
      <c r="C36" s="74" t="s">
        <v>575</v>
      </c>
      <c r="D36" s="75"/>
      <c r="E36" s="75">
        <f>D41</f>
        <v>10000000</v>
      </c>
      <c r="F36" s="75">
        <f t="shared" ref="F36:I36" si="8">E41</f>
        <v>8153728.8650696604</v>
      </c>
      <c r="G36" s="75">
        <f t="shared" si="8"/>
        <v>6233606.8847421072</v>
      </c>
      <c r="H36" s="75">
        <f t="shared" si="8"/>
        <v>4236680.025201452</v>
      </c>
      <c r="I36" s="75">
        <f t="shared" si="8"/>
        <v>2159876.0912791705</v>
      </c>
    </row>
    <row r="37" spans="3:9">
      <c r="C37" s="74" t="s">
        <v>1104</v>
      </c>
      <c r="D37" s="75">
        <f>$D$5</f>
        <v>10000000</v>
      </c>
      <c r="E37" s="75"/>
      <c r="F37" s="75"/>
      <c r="G37" s="75"/>
      <c r="H37" s="75"/>
      <c r="I37" s="75"/>
    </row>
    <row r="38" spans="3:9">
      <c r="C38" s="74" t="s">
        <v>1106</v>
      </c>
      <c r="D38" s="75"/>
      <c r="E38" s="75">
        <f>E36*$D$4</f>
        <v>400000</v>
      </c>
      <c r="F38" s="75">
        <f t="shared" ref="F38:I38" si="9">F36*$D$4</f>
        <v>326149.15460278641</v>
      </c>
      <c r="G38" s="75">
        <f t="shared" si="9"/>
        <v>249344.27538968431</v>
      </c>
      <c r="H38" s="75">
        <f t="shared" si="9"/>
        <v>169467.20100805809</v>
      </c>
      <c r="I38" s="75">
        <f t="shared" si="9"/>
        <v>86395.043651166823</v>
      </c>
    </row>
    <row r="39" spans="3:9">
      <c r="C39" s="74" t="s">
        <v>1107</v>
      </c>
      <c r="D39" s="75"/>
      <c r="E39" s="75">
        <f>-PPMT($D$4,E34,$I$34,$D$5)</f>
        <v>1846271.1349303394</v>
      </c>
      <c r="F39" s="75">
        <f>-PPMT($D$4,F34,$I$34,$D$5)</f>
        <v>1920121.9803275529</v>
      </c>
      <c r="G39" s="75">
        <f>-PPMT($D$4,G34,$I$34,$D$5)</f>
        <v>1996926.859540655</v>
      </c>
      <c r="H39" s="75">
        <f>-PPMT($D$4,H34,$I$34,$D$5)</f>
        <v>2076803.9339222813</v>
      </c>
      <c r="I39" s="75">
        <f>-PPMT($D$4,I34,$I$34,$D$5)</f>
        <v>2159876.0912791728</v>
      </c>
    </row>
    <row r="40" spans="3:9">
      <c r="C40" s="74" t="s">
        <v>1108</v>
      </c>
      <c r="D40" s="75"/>
      <c r="E40" s="75">
        <f>E39+E38</f>
        <v>2246271.1349303396</v>
      </c>
      <c r="F40" s="75">
        <f t="shared" ref="F40:I40" si="10">F39+F38</f>
        <v>2246271.1349303392</v>
      </c>
      <c r="G40" s="75">
        <f t="shared" si="10"/>
        <v>2246271.1349303392</v>
      </c>
      <c r="H40" s="75">
        <f t="shared" si="10"/>
        <v>2246271.1349303392</v>
      </c>
      <c r="I40" s="75">
        <f t="shared" si="10"/>
        <v>2246271.1349303396</v>
      </c>
    </row>
    <row r="41" spans="3:9">
      <c r="C41" s="74" t="s">
        <v>579</v>
      </c>
      <c r="D41" s="75">
        <f t="shared" ref="D41:I41" si="11">D36+D37-D39</f>
        <v>10000000</v>
      </c>
      <c r="E41" s="75">
        <f t="shared" si="11"/>
        <v>8153728.8650696604</v>
      </c>
      <c r="F41" s="75">
        <f t="shared" si="11"/>
        <v>6233606.8847421072</v>
      </c>
      <c r="G41" s="75">
        <f t="shared" si="11"/>
        <v>4236680.025201452</v>
      </c>
      <c r="H41" s="75">
        <f t="shared" si="11"/>
        <v>2159876.0912791705</v>
      </c>
      <c r="I41" s="75">
        <f t="shared" si="11"/>
        <v>0</v>
      </c>
    </row>
    <row r="42" spans="3:9">
      <c r="C42" s="77"/>
      <c r="D42" s="78"/>
      <c r="E42" s="79"/>
      <c r="F42" s="79"/>
      <c r="G42" s="79"/>
      <c r="H42" s="79"/>
      <c r="I42" s="79"/>
    </row>
  </sheetData>
  <sheetProtection algorithmName="SHA-512" hashValue="/Yrp4TZ7GejKAQhwEzkNPab0sI6tHH1ObDzBWyvFceCwOu4aqxc1WIA3cvKVH53T7wQnPujKULA7IxmfRgTOoA==" saltValue="4aFbzxiB+PSkVl7l7r4qKw==" spinCount="100000" sheet="1" objects="1" scenarios="1"/>
  <mergeCells count="2">
    <mergeCell ref="A4:A32"/>
    <mergeCell ref="C1:J1"/>
  </mergeCells>
  <hyperlinks>
    <hyperlink ref="A4" r:id="rId1" xr:uid="{00000000-0004-0000-6100-000000000000}"/>
  </hyperlinks>
  <pageMargins left="0.7" right="0.7" top="0.75" bottom="0.75" header="0.3" footer="0.3"/>
  <pageSetup paperSize="9" orientation="portrait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Fogli di lavoro</vt:lpstr>
      </vt:variant>
      <vt:variant>
        <vt:i4>98</vt:i4>
      </vt:variant>
      <vt:variant>
        <vt:lpstr>Intervalli denominati</vt:lpstr>
      </vt:variant>
      <vt:variant>
        <vt:i4>2</vt:i4>
      </vt:variant>
    </vt:vector>
  </HeadingPairs>
  <TitlesOfParts>
    <vt:vector size="100" baseType="lpstr">
      <vt:lpstr>Disclaimer</vt:lpstr>
      <vt:lpstr>5.1</vt:lpstr>
      <vt:lpstr>5.2</vt:lpstr>
      <vt:lpstr>5.3</vt:lpstr>
      <vt:lpstr>5.4</vt:lpstr>
      <vt:lpstr>5.5</vt:lpstr>
      <vt:lpstr>5.6</vt:lpstr>
      <vt:lpstr>6.1</vt:lpstr>
      <vt:lpstr>6.2</vt:lpstr>
      <vt:lpstr>6.7</vt:lpstr>
      <vt:lpstr>6.8</vt:lpstr>
      <vt:lpstr>6.9</vt:lpstr>
      <vt:lpstr>6.10</vt:lpstr>
      <vt:lpstr>6.11</vt:lpstr>
      <vt:lpstr>6.12</vt:lpstr>
      <vt:lpstr>6.13</vt:lpstr>
      <vt:lpstr>6.14</vt:lpstr>
      <vt:lpstr>6.15</vt:lpstr>
      <vt:lpstr>6.16</vt:lpstr>
      <vt:lpstr>6.17</vt:lpstr>
      <vt:lpstr>7.1</vt:lpstr>
      <vt:lpstr>HotInv7.2_7.10</vt:lpstr>
      <vt:lpstr>7.2</vt:lpstr>
      <vt:lpstr>7.3</vt:lpstr>
      <vt:lpstr>7.4</vt:lpstr>
      <vt:lpstr>7.5</vt:lpstr>
      <vt:lpstr>7.6</vt:lpstr>
      <vt:lpstr>7.7</vt:lpstr>
      <vt:lpstr>7.8</vt:lpstr>
      <vt:lpstr>7.9</vt:lpstr>
      <vt:lpstr>7.10</vt:lpstr>
      <vt:lpstr>8.14</vt:lpstr>
      <vt:lpstr>8.15</vt:lpstr>
      <vt:lpstr>8.16</vt:lpstr>
      <vt:lpstr>8.31</vt:lpstr>
      <vt:lpstr>8.32</vt:lpstr>
      <vt:lpstr>8.33</vt:lpstr>
      <vt:lpstr>8.40</vt:lpstr>
      <vt:lpstr>8.41</vt:lpstr>
      <vt:lpstr>8.42</vt:lpstr>
      <vt:lpstr>8.43</vt:lpstr>
      <vt:lpstr>8.44</vt:lpstr>
      <vt:lpstr>HotInv8.56_8.65</vt:lpstr>
      <vt:lpstr>8.56</vt:lpstr>
      <vt:lpstr>8.57</vt:lpstr>
      <vt:lpstr>8.58</vt:lpstr>
      <vt:lpstr>8.59</vt:lpstr>
      <vt:lpstr>8.60</vt:lpstr>
      <vt:lpstr>8.61</vt:lpstr>
      <vt:lpstr>8.62</vt:lpstr>
      <vt:lpstr>8.63</vt:lpstr>
      <vt:lpstr>8.64</vt:lpstr>
      <vt:lpstr>8.65</vt:lpstr>
      <vt:lpstr>6.A SVF</vt:lpstr>
      <vt:lpstr>5.A.1</vt:lpstr>
      <vt:lpstr>5.A.2</vt:lpstr>
      <vt:lpstr>5.A.3</vt:lpstr>
      <vt:lpstr>5.A.4</vt:lpstr>
      <vt:lpstr>5.A.5</vt:lpstr>
      <vt:lpstr>5.A.6</vt:lpstr>
      <vt:lpstr>5.A.7</vt:lpstr>
      <vt:lpstr>5.A.8</vt:lpstr>
      <vt:lpstr>5.A.9</vt:lpstr>
      <vt:lpstr>5.A.10</vt:lpstr>
      <vt:lpstr>5.A.11</vt:lpstr>
      <vt:lpstr>TR Rooms - schedule 1</vt:lpstr>
      <vt:lpstr>TR Food&amp;Beverage - schedule 2</vt:lpstr>
      <vt:lpstr>TR Oth Op Dept - schedule 3</vt:lpstr>
      <vt:lpstr>TR Rent OtherInco - schedule 4 </vt:lpstr>
      <vt:lpstr>TR A&amp;G - schedule 5</vt:lpstr>
      <vt:lpstr>TR S&amp;M - schedule 6</vt:lpstr>
      <vt:lpstr>TR PropOp Maint - schedule 7</vt:lpstr>
      <vt:lpstr>TR Utilities - schedule 8</vt:lpstr>
      <vt:lpstr>TR Mngmt Fee - schedule 9</vt:lpstr>
      <vt:lpstr>TR RentPropTaxIns - schedule 10</vt:lpstr>
      <vt:lpstr>6.A.2</vt:lpstr>
      <vt:lpstr>6.A.3</vt:lpstr>
      <vt:lpstr>6.A.4</vt:lpstr>
      <vt:lpstr>6.C.1</vt:lpstr>
      <vt:lpstr>6.C.2</vt:lpstr>
      <vt:lpstr>6.C.3</vt:lpstr>
      <vt:lpstr>6.D.2.</vt:lpstr>
      <vt:lpstr>7.A.1</vt:lpstr>
      <vt:lpstr>8.A.1</vt:lpstr>
      <vt:lpstr>8.A.2</vt:lpstr>
      <vt:lpstr>8.A.3</vt:lpstr>
      <vt:lpstr>8.A.4</vt:lpstr>
      <vt:lpstr>8.A.5</vt:lpstr>
      <vt:lpstr>8.A.6</vt:lpstr>
      <vt:lpstr>8.A.7</vt:lpstr>
      <vt:lpstr>8.A.8</vt:lpstr>
      <vt:lpstr>8.A.9</vt:lpstr>
      <vt:lpstr>8.A.10</vt:lpstr>
      <vt:lpstr>8.A.11</vt:lpstr>
      <vt:lpstr>8.A.12</vt:lpstr>
      <vt:lpstr>8.A.13</vt:lpstr>
      <vt:lpstr>8.A.14</vt:lpstr>
      <vt:lpstr>Finanziamento</vt:lpstr>
      <vt:lpstr>'8.42'!Area_stampa</vt:lpstr>
      <vt:lpstr>'8.43'!Area_stampa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Fabrizio Trimarchi</dc:creator>
  <cp:lastModifiedBy>Federico Colantoni</cp:lastModifiedBy>
  <cp:lastPrinted>2019-11-25T16:47:29Z</cp:lastPrinted>
  <dcterms:created xsi:type="dcterms:W3CDTF">2019-11-19T10:55:17Z</dcterms:created>
  <dcterms:modified xsi:type="dcterms:W3CDTF">2020-05-07T14:55:14Z</dcterms:modified>
</cp:coreProperties>
</file>